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5535" windowHeight="7575" tabRatio="806" activeTab="3"/>
  </bookViews>
  <sheets>
    <sheet name="Patch" sheetId="1" r:id="rId1"/>
    <sheet name="File_1.prn" sheetId="4" r:id="rId2"/>
    <sheet name="FirstSim" sheetId="22" r:id="rId3"/>
    <sheet name="D1H001_Observed flows_patching" sheetId="29" r:id="rId4"/>
    <sheet name="Final Sim" sheetId="32" r:id="rId5"/>
    <sheet name="File_3.prn" sheetId="61" r:id="rId6"/>
    <sheet name="A3R002 Patch" sheetId="53" state="hidden" r:id="rId7"/>
    <sheet name="A3R002_pt1.prn" sheetId="54" state="hidden" r:id="rId8"/>
    <sheet name="A3R002_FirstSim" sheetId="55" state="hidden" r:id="rId9"/>
    <sheet name="A3R002_pt2.prn" sheetId="57" state="hidden" r:id="rId10"/>
    <sheet name="A4H002.pt5" sheetId="44" state="hidden" r:id="rId11"/>
    <sheet name="Plot A4H002" sheetId="28" state="hidden" r:id="rId12"/>
    <sheet name="Patch Conversion" sheetId="8" state="hidden" r:id="rId13"/>
    <sheet name="Conversion" sheetId="7" state="hidden" r:id="rId14"/>
    <sheet name="Dam Levels (With WR2005)" sheetId="63" state="hidden" r:id="rId15"/>
    <sheet name="Conversion WRSM" sheetId="33" state="hidden" r:id="rId16"/>
    <sheet name="Chart7" sheetId="25" state="hidden" r:id="rId17"/>
    <sheet name="Chart8" sheetId="30" state="hidden" r:id="rId18"/>
    <sheet name="Chart9" sheetId="31" state="hidden" r:id="rId19"/>
    <sheet name="Chart10" sheetId="52" state="hidden" r:id="rId20"/>
    <sheet name="Rainfall" sheetId="51" state="hidden" r:id="rId21"/>
  </sheets>
  <definedNames>
    <definedName name="_xlnm._FilterDatabase" localSheetId="6" hidden="1">'A3R002 Patch'!$A$3:$X$663</definedName>
    <definedName name="_xlnm._FilterDatabase" localSheetId="0" hidden="1">Patch!$A$3:$Z$675</definedName>
    <definedName name="_xlnm.Print_Area" localSheetId="6">'A3R002 Patch'!$A$1:$S$663</definedName>
    <definedName name="_xlnm.Print_Area" localSheetId="7">A3R002_pt1.prn!$A$1:$AA$59</definedName>
    <definedName name="_xlnm.Print_Area" localSheetId="9">A3R002_pt2.prn!$A$14:$Y$69</definedName>
    <definedName name="_xlnm.Print_Area" localSheetId="10">A4H002.pt5!$A$1:$Y$56</definedName>
    <definedName name="_xlnm.Print_Area" localSheetId="3">'D1H001_Observed flows_patching'!$A$47:$Z$56</definedName>
    <definedName name="_xlnm.Print_Area" localSheetId="1">File_1.prn!$A$1:$AA$57</definedName>
    <definedName name="_xlnm.Print_Area" localSheetId="5">File_3.prn!$A$29:$Y$56</definedName>
    <definedName name="_xlnm.Print_Area" localSheetId="0">Patch!$A$1:$U$675</definedName>
    <definedName name="_xlnm.Print_Titles" localSheetId="6">'A3R002 Patch'!$1:$3</definedName>
    <definedName name="_xlnm.Print_Titles" localSheetId="0">Patch!$1:$3</definedName>
  </definedNames>
  <calcPr calcId="125725"/>
</workbook>
</file>

<file path=xl/calcChain.xml><?xml version="1.0" encoding="utf-8"?>
<calcChain xmlns="http://schemas.openxmlformats.org/spreadsheetml/2006/main">
  <c r="E74" i="29"/>
  <c r="E75"/>
  <c r="E76"/>
  <c r="E77"/>
  <c r="E78"/>
  <c r="E79"/>
  <c r="E80"/>
  <c r="E81"/>
  <c r="E82"/>
  <c r="E83"/>
  <c r="E84"/>
  <c r="E85"/>
  <c r="C74"/>
  <c r="C75"/>
  <c r="C76"/>
  <c r="C77"/>
  <c r="C78"/>
  <c r="C79"/>
  <c r="C80"/>
  <c r="C81"/>
  <c r="C82"/>
  <c r="C83"/>
  <c r="C84"/>
  <c r="C85"/>
  <c r="B78" i="61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P67"/>
  <c r="B1025" i="1"/>
  <c r="C1025"/>
  <c r="R1025" s="1"/>
  <c r="I1025"/>
  <c r="U1025"/>
  <c r="B1026"/>
  <c r="C1026"/>
  <c r="S1026" s="1"/>
  <c r="I1026"/>
  <c r="R1026"/>
  <c r="U1026"/>
  <c r="Y1026"/>
  <c r="B1027"/>
  <c r="C1027"/>
  <c r="S1027" s="1"/>
  <c r="I1027"/>
  <c r="R1027"/>
  <c r="U1027"/>
  <c r="Y1027"/>
  <c r="B1028"/>
  <c r="C1028"/>
  <c r="S1028" s="1"/>
  <c r="I1028"/>
  <c r="R1028"/>
  <c r="U1028"/>
  <c r="Y1028"/>
  <c r="B1024"/>
  <c r="C1024"/>
  <c r="R1024" s="1"/>
  <c r="I1024"/>
  <c r="U1024"/>
  <c r="B1004"/>
  <c r="C1004"/>
  <c r="R1004" s="1"/>
  <c r="K84" i="29" s="1"/>
  <c r="I1004" i="1"/>
  <c r="U1004"/>
  <c r="B1005"/>
  <c r="C1005"/>
  <c r="S1005" s="1"/>
  <c r="I1005"/>
  <c r="R1005"/>
  <c r="M84" i="29" s="1"/>
  <c r="U1005" i="1"/>
  <c r="Y1005"/>
  <c r="B1006"/>
  <c r="C1006"/>
  <c r="S1006" s="1"/>
  <c r="I1006"/>
  <c r="R1006"/>
  <c r="O84" i="29" s="1"/>
  <c r="U1006" i="1"/>
  <c r="Y1006"/>
  <c r="B1007"/>
  <c r="C1007"/>
  <c r="S1007" s="1"/>
  <c r="I1007"/>
  <c r="R1007"/>
  <c r="Q84" i="29" s="1"/>
  <c r="U1007" i="1"/>
  <c r="Y1007"/>
  <c r="B1008"/>
  <c r="C1008"/>
  <c r="X1008" s="1"/>
  <c r="I1008"/>
  <c r="U1008"/>
  <c r="W1008" s="1"/>
  <c r="B1009"/>
  <c r="C1009"/>
  <c r="Y1009" s="1"/>
  <c r="I1009"/>
  <c r="U1009"/>
  <c r="B1010"/>
  <c r="C1010"/>
  <c r="X1010" s="1"/>
  <c r="I1010"/>
  <c r="U1010"/>
  <c r="B1011"/>
  <c r="C1011"/>
  <c r="S1011" s="1"/>
  <c r="I1011"/>
  <c r="R1011"/>
  <c r="Y84" i="29" s="1"/>
  <c r="U1011" i="1"/>
  <c r="Y1011"/>
  <c r="B1012"/>
  <c r="C1012"/>
  <c r="S1012" s="1"/>
  <c r="I1012"/>
  <c r="R1012"/>
  <c r="U1012"/>
  <c r="Y1012"/>
  <c r="B1013"/>
  <c r="C1013"/>
  <c r="S1013" s="1"/>
  <c r="I1013"/>
  <c r="R1013"/>
  <c r="U1013"/>
  <c r="Y1013"/>
  <c r="B1014"/>
  <c r="C1014"/>
  <c r="S1014" s="1"/>
  <c r="I1014"/>
  <c r="R1014"/>
  <c r="G85" i="29" s="1"/>
  <c r="U1014" i="1"/>
  <c r="Y1014"/>
  <c r="B1015"/>
  <c r="C1015"/>
  <c r="S1015" s="1"/>
  <c r="I1015"/>
  <c r="R1015"/>
  <c r="I85" i="29" s="1"/>
  <c r="U1015" i="1"/>
  <c r="Y1015"/>
  <c r="B1016"/>
  <c r="C1016"/>
  <c r="S1016" s="1"/>
  <c r="I1016"/>
  <c r="R1016"/>
  <c r="K85" i="29" s="1"/>
  <c r="U1016" i="1"/>
  <c r="Y1016"/>
  <c r="B1017"/>
  <c r="C1017"/>
  <c r="S1017" s="1"/>
  <c r="I1017"/>
  <c r="R1017"/>
  <c r="M85" i="29" s="1"/>
  <c r="U1017" i="1"/>
  <c r="Y1017"/>
  <c r="B1018"/>
  <c r="C1018"/>
  <c r="S1018" s="1"/>
  <c r="I1018"/>
  <c r="R1018"/>
  <c r="O85" i="29" s="1"/>
  <c r="U1018" i="1"/>
  <c r="Y1018"/>
  <c r="B1019"/>
  <c r="C1019"/>
  <c r="S1019" s="1"/>
  <c r="I1019"/>
  <c r="R1019"/>
  <c r="Q85" i="29" s="1"/>
  <c r="U1019" i="1"/>
  <c r="Y1019"/>
  <c r="B1020"/>
  <c r="C1020"/>
  <c r="S1020" s="1"/>
  <c r="I1020"/>
  <c r="R1020"/>
  <c r="S85" i="29" s="1"/>
  <c r="U1020" i="1"/>
  <c r="Y1020"/>
  <c r="B1021"/>
  <c r="C1021"/>
  <c r="S1021" s="1"/>
  <c r="I1021"/>
  <c r="R1021"/>
  <c r="U85" i="29" s="1"/>
  <c r="U1021" i="1"/>
  <c r="Y1021"/>
  <c r="B1022"/>
  <c r="C1022"/>
  <c r="S1022" s="1"/>
  <c r="I1022"/>
  <c r="R1022"/>
  <c r="W85" i="29" s="1"/>
  <c r="U1022" i="1"/>
  <c r="Y1022"/>
  <c r="B1023"/>
  <c r="C1023"/>
  <c r="S1023" s="1"/>
  <c r="I1023"/>
  <c r="R1023"/>
  <c r="Y85" i="29" s="1"/>
  <c r="U1023" i="1"/>
  <c r="Y1023"/>
  <c r="B976"/>
  <c r="C976"/>
  <c r="X976" s="1"/>
  <c r="I976"/>
  <c r="U976"/>
  <c r="B977"/>
  <c r="C977"/>
  <c r="X977" s="1"/>
  <c r="I977"/>
  <c r="U977"/>
  <c r="B978"/>
  <c r="C978"/>
  <c r="S978" s="1"/>
  <c r="I978"/>
  <c r="R978"/>
  <c r="G82" i="29" s="1"/>
  <c r="U978" i="1"/>
  <c r="Y978"/>
  <c r="B979"/>
  <c r="C979"/>
  <c r="S979" s="1"/>
  <c r="I979"/>
  <c r="R979"/>
  <c r="I82" i="29" s="1"/>
  <c r="U979" i="1"/>
  <c r="Y979"/>
  <c r="B980"/>
  <c r="C980"/>
  <c r="S980" s="1"/>
  <c r="I980"/>
  <c r="R980"/>
  <c r="K82" i="29" s="1"/>
  <c r="U980" i="1"/>
  <c r="Y980"/>
  <c r="B981"/>
  <c r="C981"/>
  <c r="S981" s="1"/>
  <c r="I981"/>
  <c r="R981"/>
  <c r="M82" i="29" s="1"/>
  <c r="U981" i="1"/>
  <c r="Y981"/>
  <c r="B982"/>
  <c r="C982"/>
  <c r="S982" s="1"/>
  <c r="I982"/>
  <c r="R982"/>
  <c r="O82" i="29" s="1"/>
  <c r="U982" i="1"/>
  <c r="Y982"/>
  <c r="B983"/>
  <c r="C983"/>
  <c r="S983" s="1"/>
  <c r="I983"/>
  <c r="R983"/>
  <c r="Q82" i="29" s="1"/>
  <c r="U983" i="1"/>
  <c r="Y983"/>
  <c r="B984"/>
  <c r="C984"/>
  <c r="S984" s="1"/>
  <c r="I984"/>
  <c r="R984"/>
  <c r="S82" i="29" s="1"/>
  <c r="U984" i="1"/>
  <c r="Y984"/>
  <c r="B985"/>
  <c r="C985"/>
  <c r="S985" s="1"/>
  <c r="I985"/>
  <c r="R985"/>
  <c r="U82" i="29" s="1"/>
  <c r="U985" i="1"/>
  <c r="Y985"/>
  <c r="B986"/>
  <c r="C986"/>
  <c r="S986" s="1"/>
  <c r="I986"/>
  <c r="R986"/>
  <c r="W82" i="29" s="1"/>
  <c r="U986" i="1"/>
  <c r="Y986"/>
  <c r="B987"/>
  <c r="C987"/>
  <c r="S987" s="1"/>
  <c r="I987"/>
  <c r="R987"/>
  <c r="Y82" i="29" s="1"/>
  <c r="U987" i="1"/>
  <c r="Y987"/>
  <c r="B988"/>
  <c r="C988"/>
  <c r="S988" s="1"/>
  <c r="I988"/>
  <c r="R988"/>
  <c r="U988"/>
  <c r="Y988"/>
  <c r="B989"/>
  <c r="C989"/>
  <c r="S989" s="1"/>
  <c r="I989"/>
  <c r="R989"/>
  <c r="U989"/>
  <c r="Y989"/>
  <c r="B990"/>
  <c r="C990"/>
  <c r="S990" s="1"/>
  <c r="I990"/>
  <c r="R990"/>
  <c r="G83" i="29" s="1"/>
  <c r="U990" i="1"/>
  <c r="Y990"/>
  <c r="B991"/>
  <c r="C991"/>
  <c r="S991" s="1"/>
  <c r="I991"/>
  <c r="R991"/>
  <c r="I83" i="29" s="1"/>
  <c r="U991" i="1"/>
  <c r="Y991"/>
  <c r="B992"/>
  <c r="C992"/>
  <c r="S992" s="1"/>
  <c r="I992"/>
  <c r="R992"/>
  <c r="K83" i="29" s="1"/>
  <c r="U992" i="1"/>
  <c r="Y992"/>
  <c r="B993"/>
  <c r="C993"/>
  <c r="I993"/>
  <c r="U993"/>
  <c r="B994"/>
  <c r="C994"/>
  <c r="I994"/>
  <c r="U994"/>
  <c r="B995"/>
  <c r="C995"/>
  <c r="S995" s="1"/>
  <c r="I995"/>
  <c r="R995"/>
  <c r="Q83" i="29" s="1"/>
  <c r="U995" i="1"/>
  <c r="Y995"/>
  <c r="B996"/>
  <c r="C996"/>
  <c r="S996" s="1"/>
  <c r="I996"/>
  <c r="R996"/>
  <c r="S83" i="29" s="1"/>
  <c r="U996" i="1"/>
  <c r="Y996"/>
  <c r="B997"/>
  <c r="C997"/>
  <c r="S997" s="1"/>
  <c r="I997"/>
  <c r="R997"/>
  <c r="U83" i="29" s="1"/>
  <c r="U997" i="1"/>
  <c r="Y997"/>
  <c r="B998"/>
  <c r="C998"/>
  <c r="S998" s="1"/>
  <c r="I998"/>
  <c r="R998"/>
  <c r="W83" i="29" s="1"/>
  <c r="U998" i="1"/>
  <c r="Y998"/>
  <c r="B999"/>
  <c r="C999"/>
  <c r="S999" s="1"/>
  <c r="I999"/>
  <c r="R999"/>
  <c r="Y83" i="29" s="1"/>
  <c r="U999" i="1"/>
  <c r="Y999"/>
  <c r="B1000"/>
  <c r="C1000"/>
  <c r="S1000" s="1"/>
  <c r="I1000"/>
  <c r="R1000"/>
  <c r="U1000"/>
  <c r="Y1000"/>
  <c r="B1001"/>
  <c r="C1001"/>
  <c r="S1001" s="1"/>
  <c r="I1001"/>
  <c r="R1001"/>
  <c r="U1001"/>
  <c r="Y1001"/>
  <c r="B1002"/>
  <c r="C1002"/>
  <c r="S1002" s="1"/>
  <c r="I1002"/>
  <c r="R1002"/>
  <c r="G84" i="29" s="1"/>
  <c r="U1002" i="1"/>
  <c r="Y1002"/>
  <c r="B1003"/>
  <c r="C1003"/>
  <c r="S1003" s="1"/>
  <c r="I1003"/>
  <c r="R1003"/>
  <c r="I84" i="29" s="1"/>
  <c r="U1003" i="1"/>
  <c r="Y1003"/>
  <c r="B952"/>
  <c r="C952"/>
  <c r="S952" s="1"/>
  <c r="I952"/>
  <c r="R952"/>
  <c r="U952"/>
  <c r="Y952"/>
  <c r="B953"/>
  <c r="C953"/>
  <c r="S953" s="1"/>
  <c r="I953"/>
  <c r="R953"/>
  <c r="U953"/>
  <c r="X953"/>
  <c r="B954"/>
  <c r="C954"/>
  <c r="S954" s="1"/>
  <c r="I954"/>
  <c r="R954"/>
  <c r="G80" i="29" s="1"/>
  <c r="U954" i="1"/>
  <c r="Y954"/>
  <c r="B955"/>
  <c r="C955"/>
  <c r="S955" s="1"/>
  <c r="I955"/>
  <c r="R955"/>
  <c r="I80" i="29" s="1"/>
  <c r="U955" i="1"/>
  <c r="Y955"/>
  <c r="B956"/>
  <c r="C956"/>
  <c r="S956" s="1"/>
  <c r="I956"/>
  <c r="R956"/>
  <c r="K80" i="29" s="1"/>
  <c r="U956" i="1"/>
  <c r="Y956"/>
  <c r="B957"/>
  <c r="C957"/>
  <c r="S957" s="1"/>
  <c r="I957"/>
  <c r="R957"/>
  <c r="M80" i="29" s="1"/>
  <c r="U957" i="1"/>
  <c r="Y957"/>
  <c r="B958"/>
  <c r="C958"/>
  <c r="S958" s="1"/>
  <c r="I958"/>
  <c r="R958"/>
  <c r="O80" i="29" s="1"/>
  <c r="U958" i="1"/>
  <c r="Y958"/>
  <c r="B959"/>
  <c r="C959"/>
  <c r="S959" s="1"/>
  <c r="I959"/>
  <c r="R959"/>
  <c r="Q80" i="29" s="1"/>
  <c r="U959" i="1"/>
  <c r="Y959"/>
  <c r="B960"/>
  <c r="C960"/>
  <c r="S960" s="1"/>
  <c r="I960"/>
  <c r="R960"/>
  <c r="S80" i="29" s="1"/>
  <c r="U960" i="1"/>
  <c r="Y960"/>
  <c r="B961"/>
  <c r="C961"/>
  <c r="S961" s="1"/>
  <c r="I961"/>
  <c r="R961"/>
  <c r="U80" i="29" s="1"/>
  <c r="U961" i="1"/>
  <c r="Y961"/>
  <c r="B962"/>
  <c r="C962"/>
  <c r="S962" s="1"/>
  <c r="I962"/>
  <c r="R962"/>
  <c r="W80" i="29" s="1"/>
  <c r="U962" i="1"/>
  <c r="Y962"/>
  <c r="B963"/>
  <c r="C963"/>
  <c r="S963" s="1"/>
  <c r="I963"/>
  <c r="R963"/>
  <c r="Y80" i="29" s="1"/>
  <c r="U963" i="1"/>
  <c r="Y963"/>
  <c r="B964"/>
  <c r="C964"/>
  <c r="S964" s="1"/>
  <c r="I964"/>
  <c r="R964"/>
  <c r="U964"/>
  <c r="Y964"/>
  <c r="B965"/>
  <c r="C965"/>
  <c r="S965" s="1"/>
  <c r="I965"/>
  <c r="R965"/>
  <c r="U965"/>
  <c r="Y965"/>
  <c r="B966"/>
  <c r="C966"/>
  <c r="S966" s="1"/>
  <c r="I966"/>
  <c r="R966"/>
  <c r="G81" i="29" s="1"/>
  <c r="U966" i="1"/>
  <c r="Y966"/>
  <c r="B967"/>
  <c r="C967"/>
  <c r="S967" s="1"/>
  <c r="I967"/>
  <c r="R967"/>
  <c r="I81" i="29" s="1"/>
  <c r="U967" i="1"/>
  <c r="Y967"/>
  <c r="B968"/>
  <c r="C968"/>
  <c r="Y968" s="1"/>
  <c r="I968"/>
  <c r="U968"/>
  <c r="B969"/>
  <c r="C969"/>
  <c r="X969" s="1"/>
  <c r="I969"/>
  <c r="U969"/>
  <c r="B970"/>
  <c r="C970"/>
  <c r="X970" s="1"/>
  <c r="I970"/>
  <c r="U970"/>
  <c r="B971"/>
  <c r="C971"/>
  <c r="X971" s="1"/>
  <c r="I971"/>
  <c r="U971"/>
  <c r="B972"/>
  <c r="C972"/>
  <c r="Y972" s="1"/>
  <c r="I972"/>
  <c r="U972"/>
  <c r="B973"/>
  <c r="C973"/>
  <c r="S973" s="1"/>
  <c r="I973"/>
  <c r="R973"/>
  <c r="U81" i="29" s="1"/>
  <c r="U973" i="1"/>
  <c r="Y973"/>
  <c r="B974"/>
  <c r="C974"/>
  <c r="X974" s="1"/>
  <c r="I974"/>
  <c r="U974"/>
  <c r="B975"/>
  <c r="C975"/>
  <c r="X975" s="1"/>
  <c r="I975"/>
  <c r="U975"/>
  <c r="B921"/>
  <c r="C921"/>
  <c r="R921" s="1"/>
  <c r="M77" i="29" s="1"/>
  <c r="I921" i="1"/>
  <c r="S921"/>
  <c r="U921"/>
  <c r="Y921"/>
  <c r="B922"/>
  <c r="C922"/>
  <c r="S922" s="1"/>
  <c r="I922"/>
  <c r="R922"/>
  <c r="O77" i="29" s="1"/>
  <c r="U922" i="1"/>
  <c r="Y922"/>
  <c r="B923"/>
  <c r="C923"/>
  <c r="S923" s="1"/>
  <c r="I923"/>
  <c r="R923"/>
  <c r="Q77" i="29" s="1"/>
  <c r="U923" i="1"/>
  <c r="Y923"/>
  <c r="B924"/>
  <c r="C924"/>
  <c r="S924" s="1"/>
  <c r="I924"/>
  <c r="R924"/>
  <c r="S77" i="29" s="1"/>
  <c r="U924" i="1"/>
  <c r="Y924"/>
  <c r="B925"/>
  <c r="C925"/>
  <c r="S925" s="1"/>
  <c r="I925"/>
  <c r="R925"/>
  <c r="U77" i="29" s="1"/>
  <c r="U925" i="1"/>
  <c r="Y925"/>
  <c r="B926"/>
  <c r="C926"/>
  <c r="S926" s="1"/>
  <c r="I926"/>
  <c r="R926"/>
  <c r="W77" i="29" s="1"/>
  <c r="U926" i="1"/>
  <c r="Y926"/>
  <c r="B927"/>
  <c r="C927"/>
  <c r="S927" s="1"/>
  <c r="I927"/>
  <c r="R927"/>
  <c r="Y77" i="29" s="1"/>
  <c r="U927" i="1"/>
  <c r="Y927"/>
  <c r="B928"/>
  <c r="C928"/>
  <c r="S928" s="1"/>
  <c r="I928"/>
  <c r="R928"/>
  <c r="U928"/>
  <c r="Y928"/>
  <c r="B929"/>
  <c r="C929"/>
  <c r="S929" s="1"/>
  <c r="I929"/>
  <c r="R929"/>
  <c r="U929"/>
  <c r="Y929"/>
  <c r="B930"/>
  <c r="C930"/>
  <c r="S930" s="1"/>
  <c r="I930"/>
  <c r="R930"/>
  <c r="G78" i="29" s="1"/>
  <c r="U930" i="1"/>
  <c r="Y930"/>
  <c r="B931"/>
  <c r="C931"/>
  <c r="S931" s="1"/>
  <c r="I931"/>
  <c r="R931"/>
  <c r="I78" i="29" s="1"/>
  <c r="U931" i="1"/>
  <c r="Y931"/>
  <c r="B932"/>
  <c r="C932"/>
  <c r="S932" s="1"/>
  <c r="I932"/>
  <c r="R932"/>
  <c r="K78" i="29" s="1"/>
  <c r="U932" i="1"/>
  <c r="Y932"/>
  <c r="B933"/>
  <c r="C933"/>
  <c r="S933" s="1"/>
  <c r="I933"/>
  <c r="R933"/>
  <c r="M78" i="29" s="1"/>
  <c r="U933" i="1"/>
  <c r="Y933"/>
  <c r="B934"/>
  <c r="C934"/>
  <c r="S934" s="1"/>
  <c r="I934"/>
  <c r="R934"/>
  <c r="O78" i="29" s="1"/>
  <c r="U934" i="1"/>
  <c r="Y934"/>
  <c r="B935"/>
  <c r="C935"/>
  <c r="S935" s="1"/>
  <c r="I935"/>
  <c r="R935"/>
  <c r="Q78" i="29" s="1"/>
  <c r="U935" i="1"/>
  <c r="Y935"/>
  <c r="B936"/>
  <c r="C936"/>
  <c r="S936" s="1"/>
  <c r="I936"/>
  <c r="R936"/>
  <c r="S78" i="29" s="1"/>
  <c r="U936" i="1"/>
  <c r="Y936"/>
  <c r="B937"/>
  <c r="C937"/>
  <c r="S937" s="1"/>
  <c r="I937"/>
  <c r="R937"/>
  <c r="U78" i="29" s="1"/>
  <c r="U937" i="1"/>
  <c r="Y937"/>
  <c r="B938"/>
  <c r="C938"/>
  <c r="S938" s="1"/>
  <c r="I938"/>
  <c r="R938"/>
  <c r="W78" i="29" s="1"/>
  <c r="U938" i="1"/>
  <c r="Y938"/>
  <c r="B939"/>
  <c r="C939"/>
  <c r="S939" s="1"/>
  <c r="I939"/>
  <c r="R939"/>
  <c r="Y78" i="29" s="1"/>
  <c r="U939" i="1"/>
  <c r="Y939"/>
  <c r="B940"/>
  <c r="C940"/>
  <c r="S940" s="1"/>
  <c r="I940"/>
  <c r="R940"/>
  <c r="U940"/>
  <c r="Y940"/>
  <c r="B941"/>
  <c r="C941"/>
  <c r="S941" s="1"/>
  <c r="I941"/>
  <c r="R941"/>
  <c r="U941"/>
  <c r="Y941"/>
  <c r="B942"/>
  <c r="C942"/>
  <c r="S942" s="1"/>
  <c r="I942"/>
  <c r="R942"/>
  <c r="G79" i="29" s="1"/>
  <c r="U942" i="1"/>
  <c r="Y942"/>
  <c r="B943"/>
  <c r="C943"/>
  <c r="S943" s="1"/>
  <c r="I943"/>
  <c r="R943"/>
  <c r="I79" i="29" s="1"/>
  <c r="U943" i="1"/>
  <c r="Y943"/>
  <c r="B944"/>
  <c r="C944"/>
  <c r="S944" s="1"/>
  <c r="I944"/>
  <c r="R944"/>
  <c r="K79" i="29" s="1"/>
  <c r="U944" i="1"/>
  <c r="Y944"/>
  <c r="B945"/>
  <c r="C945"/>
  <c r="S945" s="1"/>
  <c r="I945"/>
  <c r="R945"/>
  <c r="M79" i="29" s="1"/>
  <c r="U945" i="1"/>
  <c r="Y945"/>
  <c r="B946"/>
  <c r="C946"/>
  <c r="S946" s="1"/>
  <c r="I946"/>
  <c r="R946"/>
  <c r="O79" i="29" s="1"/>
  <c r="U946" i="1"/>
  <c r="Y946"/>
  <c r="B947"/>
  <c r="C947"/>
  <c r="S947" s="1"/>
  <c r="I947"/>
  <c r="R947"/>
  <c r="Q79" i="29" s="1"/>
  <c r="U947" i="1"/>
  <c r="Y947"/>
  <c r="B948"/>
  <c r="C948"/>
  <c r="S948" s="1"/>
  <c r="I948"/>
  <c r="R948"/>
  <c r="S79" i="29" s="1"/>
  <c r="U948" i="1"/>
  <c r="Y948"/>
  <c r="B949"/>
  <c r="C949"/>
  <c r="X949" s="1"/>
  <c r="I949"/>
  <c r="U949"/>
  <c r="B950"/>
  <c r="C950"/>
  <c r="S950" s="1"/>
  <c r="I950"/>
  <c r="R950"/>
  <c r="W79" i="29" s="1"/>
  <c r="U950" i="1"/>
  <c r="Y950"/>
  <c r="B951"/>
  <c r="C951"/>
  <c r="S951" s="1"/>
  <c r="I951"/>
  <c r="R951"/>
  <c r="Y79" i="29" s="1"/>
  <c r="U951" i="1"/>
  <c r="Y951"/>
  <c r="B900"/>
  <c r="C900"/>
  <c r="R900" s="1"/>
  <c r="S75" i="29" s="1"/>
  <c r="I900" i="1"/>
  <c r="U900"/>
  <c r="B901"/>
  <c r="C901"/>
  <c r="S901" s="1"/>
  <c r="I901"/>
  <c r="R901"/>
  <c r="U75" i="29" s="1"/>
  <c r="U901" i="1"/>
  <c r="Y901"/>
  <c r="B902"/>
  <c r="C902"/>
  <c r="S902" s="1"/>
  <c r="I902"/>
  <c r="R902"/>
  <c r="W75" i="29" s="1"/>
  <c r="U902" i="1"/>
  <c r="Y902"/>
  <c r="B903"/>
  <c r="C903"/>
  <c r="S903" s="1"/>
  <c r="I903"/>
  <c r="R903"/>
  <c r="Y75" i="29" s="1"/>
  <c r="U903" i="1"/>
  <c r="Y903"/>
  <c r="B904"/>
  <c r="C904"/>
  <c r="S904" s="1"/>
  <c r="I904"/>
  <c r="R904"/>
  <c r="U904"/>
  <c r="Y904"/>
  <c r="B905"/>
  <c r="C905"/>
  <c r="S905" s="1"/>
  <c r="I905"/>
  <c r="R905"/>
  <c r="U905"/>
  <c r="Y905"/>
  <c r="B906"/>
  <c r="C906"/>
  <c r="S906" s="1"/>
  <c r="I906"/>
  <c r="R906"/>
  <c r="G76" i="29" s="1"/>
  <c r="U906" i="1"/>
  <c r="Y906"/>
  <c r="B907"/>
  <c r="C907"/>
  <c r="S907" s="1"/>
  <c r="I907"/>
  <c r="R907"/>
  <c r="I76" i="29" s="1"/>
  <c r="U907" i="1"/>
  <c r="Y907"/>
  <c r="B908"/>
  <c r="C908"/>
  <c r="S908" s="1"/>
  <c r="I908"/>
  <c r="R908"/>
  <c r="K76" i="29" s="1"/>
  <c r="U908" i="1"/>
  <c r="Y908"/>
  <c r="B909"/>
  <c r="C909"/>
  <c r="S909" s="1"/>
  <c r="I909"/>
  <c r="R909"/>
  <c r="M76" i="29" s="1"/>
  <c r="U909" i="1"/>
  <c r="Y909"/>
  <c r="B910"/>
  <c r="C910"/>
  <c r="S910" s="1"/>
  <c r="I910"/>
  <c r="R910"/>
  <c r="O76" i="29" s="1"/>
  <c r="U910" i="1"/>
  <c r="Y910"/>
  <c r="B911"/>
  <c r="C911"/>
  <c r="S911" s="1"/>
  <c r="I911"/>
  <c r="R911"/>
  <c r="Q76" i="29" s="1"/>
  <c r="U911" i="1"/>
  <c r="Y911"/>
  <c r="B912"/>
  <c r="C912"/>
  <c r="S912" s="1"/>
  <c r="I912"/>
  <c r="R912"/>
  <c r="S76" i="29" s="1"/>
  <c r="U912" i="1"/>
  <c r="Y912"/>
  <c r="B913"/>
  <c r="C913"/>
  <c r="S913" s="1"/>
  <c r="I913"/>
  <c r="R913"/>
  <c r="U76" i="29" s="1"/>
  <c r="U913" i="1"/>
  <c r="Y913"/>
  <c r="B914"/>
  <c r="C914"/>
  <c r="S914" s="1"/>
  <c r="I914"/>
  <c r="R914"/>
  <c r="W76" i="29" s="1"/>
  <c r="U914" i="1"/>
  <c r="Y914"/>
  <c r="B915"/>
  <c r="C915"/>
  <c r="S915" s="1"/>
  <c r="I915"/>
  <c r="R915"/>
  <c r="Y76" i="29" s="1"/>
  <c r="U915" i="1"/>
  <c r="Y915"/>
  <c r="B916"/>
  <c r="C916"/>
  <c r="S916" s="1"/>
  <c r="I916"/>
  <c r="R916"/>
  <c r="U916"/>
  <c r="Y916"/>
  <c r="B917"/>
  <c r="C917"/>
  <c r="S917" s="1"/>
  <c r="I917"/>
  <c r="R917"/>
  <c r="U917"/>
  <c r="Y917"/>
  <c r="B918"/>
  <c r="C918"/>
  <c r="S918" s="1"/>
  <c r="I918"/>
  <c r="R918"/>
  <c r="G77" i="29" s="1"/>
  <c r="U918" i="1"/>
  <c r="Y918"/>
  <c r="B919"/>
  <c r="C919"/>
  <c r="S919" s="1"/>
  <c r="I919"/>
  <c r="R919"/>
  <c r="I77" i="29" s="1"/>
  <c r="U919" i="1"/>
  <c r="Y919"/>
  <c r="B920"/>
  <c r="C920"/>
  <c r="S920" s="1"/>
  <c r="I920"/>
  <c r="R920"/>
  <c r="K77" i="29" s="1"/>
  <c r="U920" i="1"/>
  <c r="Y920"/>
  <c r="B893"/>
  <c r="C893"/>
  <c r="R893" s="1"/>
  <c r="I893"/>
  <c r="U893"/>
  <c r="B894"/>
  <c r="C894"/>
  <c r="S894" s="1"/>
  <c r="I894"/>
  <c r="R894"/>
  <c r="G75" i="29" s="1"/>
  <c r="U894" i="1"/>
  <c r="Y894"/>
  <c r="B895"/>
  <c r="C895"/>
  <c r="S895" s="1"/>
  <c r="I895"/>
  <c r="R895"/>
  <c r="I75" i="29" s="1"/>
  <c r="U895" i="1"/>
  <c r="Y895"/>
  <c r="B896"/>
  <c r="C896"/>
  <c r="S896" s="1"/>
  <c r="I896"/>
  <c r="R896"/>
  <c r="K75" i="29" s="1"/>
  <c r="U896" i="1"/>
  <c r="Y896"/>
  <c r="B897"/>
  <c r="C897"/>
  <c r="S897" s="1"/>
  <c r="I897"/>
  <c r="R897"/>
  <c r="M75" i="29" s="1"/>
  <c r="U897" i="1"/>
  <c r="Y897"/>
  <c r="B898"/>
  <c r="C898"/>
  <c r="S898" s="1"/>
  <c r="I898"/>
  <c r="R898"/>
  <c r="O75" i="29" s="1"/>
  <c r="U898" i="1"/>
  <c r="Y898"/>
  <c r="B899"/>
  <c r="C899"/>
  <c r="S899" s="1"/>
  <c r="I899"/>
  <c r="R899"/>
  <c r="Q75" i="29" s="1"/>
  <c r="U899" i="1"/>
  <c r="Y899"/>
  <c r="B880"/>
  <c r="C880"/>
  <c r="R880" s="1"/>
  <c r="I880"/>
  <c r="U880"/>
  <c r="B881"/>
  <c r="C881"/>
  <c r="S881" s="1"/>
  <c r="I881"/>
  <c r="R881"/>
  <c r="U881"/>
  <c r="Y881"/>
  <c r="B882"/>
  <c r="C882"/>
  <c r="S882" s="1"/>
  <c r="I882"/>
  <c r="R882"/>
  <c r="G74" i="29" s="1"/>
  <c r="U882" i="1"/>
  <c r="Y882"/>
  <c r="B883"/>
  <c r="C883"/>
  <c r="S883" s="1"/>
  <c r="I883"/>
  <c r="R883"/>
  <c r="I74" i="29" s="1"/>
  <c r="U883" i="1"/>
  <c r="Y883"/>
  <c r="B884"/>
  <c r="C884"/>
  <c r="S884" s="1"/>
  <c r="I884"/>
  <c r="R884"/>
  <c r="K74" i="29" s="1"/>
  <c r="U884" i="1"/>
  <c r="Y884"/>
  <c r="B885"/>
  <c r="C885"/>
  <c r="S885" s="1"/>
  <c r="I885"/>
  <c r="R885"/>
  <c r="M74" i="29" s="1"/>
  <c r="U885" i="1"/>
  <c r="Y885"/>
  <c r="B886"/>
  <c r="C886"/>
  <c r="S886" s="1"/>
  <c r="I886"/>
  <c r="R886"/>
  <c r="O74" i="29" s="1"/>
  <c r="U886" i="1"/>
  <c r="Y886"/>
  <c r="B887"/>
  <c r="C887"/>
  <c r="S887" s="1"/>
  <c r="I887"/>
  <c r="R887"/>
  <c r="Q74" i="29" s="1"/>
  <c r="U887" i="1"/>
  <c r="Y887"/>
  <c r="B888"/>
  <c r="C888"/>
  <c r="S888" s="1"/>
  <c r="I888"/>
  <c r="R888"/>
  <c r="S74" i="29" s="1"/>
  <c r="U888" i="1"/>
  <c r="Y888"/>
  <c r="B889"/>
  <c r="C889"/>
  <c r="S889" s="1"/>
  <c r="I889"/>
  <c r="R889"/>
  <c r="U74" i="29" s="1"/>
  <c r="U889" i="1"/>
  <c r="Y889"/>
  <c r="B890"/>
  <c r="C890"/>
  <c r="S890" s="1"/>
  <c r="I890"/>
  <c r="R890"/>
  <c r="W74" i="29" s="1"/>
  <c r="U890" i="1"/>
  <c r="Y890"/>
  <c r="B891"/>
  <c r="C891"/>
  <c r="S891" s="1"/>
  <c r="I891"/>
  <c r="R891"/>
  <c r="Y74" i="29" s="1"/>
  <c r="U891" i="1"/>
  <c r="Y891"/>
  <c r="B892"/>
  <c r="C892"/>
  <c r="S892" s="1"/>
  <c r="I892"/>
  <c r="R892"/>
  <c r="U892"/>
  <c r="Y89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4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"/>
  <c r="F4"/>
  <c r="B7"/>
  <c r="B9"/>
  <c r="B10"/>
  <c r="B11"/>
  <c r="B5"/>
  <c r="B6"/>
  <c r="B4"/>
  <c r="M4"/>
  <c r="Y1025" l="1"/>
  <c r="Q1025"/>
  <c r="Y1004"/>
  <c r="Q1004"/>
  <c r="J84" i="29" s="1"/>
  <c r="Y1024" i="1"/>
  <c r="Q1024"/>
  <c r="Y975"/>
  <c r="Y974"/>
  <c r="Q921"/>
  <c r="L77" i="29" s="1"/>
  <c r="Q975" i="1"/>
  <c r="X81" i="29" s="1"/>
  <c r="Q974" i="1"/>
  <c r="V81" i="29" s="1"/>
  <c r="X973" i="1"/>
  <c r="Q973"/>
  <c r="T81" i="29" s="1"/>
  <c r="X968" i="1"/>
  <c r="R968"/>
  <c r="K81" i="29" s="1"/>
  <c r="Y976" i="1"/>
  <c r="Y900"/>
  <c r="Q900"/>
  <c r="R75" i="29" s="1"/>
  <c r="Y880" i="1"/>
  <c r="Q880"/>
  <c r="B74" i="29" s="1"/>
  <c r="Y953" i="1"/>
  <c r="W953"/>
  <c r="Q953"/>
  <c r="D80" i="29" s="1"/>
  <c r="X952" i="1"/>
  <c r="Q952"/>
  <c r="B80" i="29" s="1"/>
  <c r="X1003" i="1"/>
  <c r="Q1003"/>
  <c r="H84" i="29" s="1"/>
  <c r="X1002" i="1"/>
  <c r="Q1002"/>
  <c r="F84" i="29" s="1"/>
  <c r="X1001" i="1"/>
  <c r="Q1001"/>
  <c r="D84" i="29" s="1"/>
  <c r="X1000" i="1"/>
  <c r="Q1000"/>
  <c r="B84" i="29" s="1"/>
  <c r="X999" i="1"/>
  <c r="Q999"/>
  <c r="X83" i="29" s="1"/>
  <c r="X998" i="1"/>
  <c r="Q998"/>
  <c r="V83" i="29" s="1"/>
  <c r="X997" i="1"/>
  <c r="Q997"/>
  <c r="T83" i="29" s="1"/>
  <c r="X996" i="1"/>
  <c r="Q996"/>
  <c r="R83" i="29" s="1"/>
  <c r="X995" i="1"/>
  <c r="Q995"/>
  <c r="P83" i="29" s="1"/>
  <c r="Y1010" i="1"/>
  <c r="Y893"/>
  <c r="Q893"/>
  <c r="D75" i="29" s="1"/>
  <c r="W971" i="1"/>
  <c r="Y970"/>
  <c r="Q977"/>
  <c r="D82" i="29" s="1"/>
  <c r="Q976" i="1"/>
  <c r="B82" i="29" s="1"/>
  <c r="X1023" i="1"/>
  <c r="Q1023"/>
  <c r="X85" i="29" s="1"/>
  <c r="X1022" i="1"/>
  <c r="Q1022"/>
  <c r="V85" i="29" s="1"/>
  <c r="X1021" i="1"/>
  <c r="Q1021"/>
  <c r="T85" i="29" s="1"/>
  <c r="X1020" i="1"/>
  <c r="Q1020"/>
  <c r="R85" i="29" s="1"/>
  <c r="X1019" i="1"/>
  <c r="Q1019"/>
  <c r="P85" i="29" s="1"/>
  <c r="X1018" i="1"/>
  <c r="Q1018"/>
  <c r="N85" i="29" s="1"/>
  <c r="X1017" i="1"/>
  <c r="Q1017"/>
  <c r="L85" i="29" s="1"/>
  <c r="X1016" i="1"/>
  <c r="Q1016"/>
  <c r="J85" i="29" s="1"/>
  <c r="X1015" i="1"/>
  <c r="Q1015"/>
  <c r="H85" i="29" s="1"/>
  <c r="X1014" i="1"/>
  <c r="Q1014"/>
  <c r="F85" i="29" s="1"/>
  <c r="X1013" i="1"/>
  <c r="Q1013"/>
  <c r="D85" i="29" s="1"/>
  <c r="X1012" i="1"/>
  <c r="Q1012"/>
  <c r="B85" i="29" s="1"/>
  <c r="X1011" i="1"/>
  <c r="Q1011"/>
  <c r="X84" i="29" s="1"/>
  <c r="Q1010" i="1"/>
  <c r="V84" i="29" s="1"/>
  <c r="Y949" i="1"/>
  <c r="W921"/>
  <c r="X972"/>
  <c r="R972"/>
  <c r="S81" i="29" s="1"/>
  <c r="W970" i="1"/>
  <c r="Y969"/>
  <c r="X993"/>
  <c r="S977"/>
  <c r="X1009"/>
  <c r="R1009"/>
  <c r="U84" i="29" s="1"/>
  <c r="Z85"/>
  <c r="W880" i="1"/>
  <c r="S880"/>
  <c r="W893"/>
  <c r="S893"/>
  <c r="W900"/>
  <c r="S900"/>
  <c r="W949"/>
  <c r="W975"/>
  <c r="Y971"/>
  <c r="Q970"/>
  <c r="N81" i="29" s="1"/>
  <c r="Q969" i="1"/>
  <c r="L81" i="29" s="1"/>
  <c r="W994" i="1"/>
  <c r="X994"/>
  <c r="Q993"/>
  <c r="L83" i="29" s="1"/>
  <c r="X992" i="1"/>
  <c r="Q992"/>
  <c r="J83" i="29" s="1"/>
  <c r="X991" i="1"/>
  <c r="Q991"/>
  <c r="H83" i="29" s="1"/>
  <c r="X990" i="1"/>
  <c r="Q990"/>
  <c r="F83" i="29" s="1"/>
  <c r="X989" i="1"/>
  <c r="Q989"/>
  <c r="D83" i="29" s="1"/>
  <c r="X988" i="1"/>
  <c r="Q988"/>
  <c r="B83" i="29" s="1"/>
  <c r="X987" i="1"/>
  <c r="Q987"/>
  <c r="X82" i="29" s="1"/>
  <c r="X986" i="1"/>
  <c r="Q986"/>
  <c r="V82" i="29" s="1"/>
  <c r="X985" i="1"/>
  <c r="Q985"/>
  <c r="T82" i="29" s="1"/>
  <c r="X984" i="1"/>
  <c r="Q984"/>
  <c r="R82" i="29" s="1"/>
  <c r="X983" i="1"/>
  <c r="Q983"/>
  <c r="P82" i="29" s="1"/>
  <c r="X982" i="1"/>
  <c r="Q982"/>
  <c r="N82" i="29" s="1"/>
  <c r="X981" i="1"/>
  <c r="Q981"/>
  <c r="L82" i="29" s="1"/>
  <c r="X980" i="1"/>
  <c r="Q980"/>
  <c r="J82" i="29" s="1"/>
  <c r="X979" i="1"/>
  <c r="Q979"/>
  <c r="H82" i="29" s="1"/>
  <c r="X978" i="1"/>
  <c r="Q978"/>
  <c r="F82" i="29" s="1"/>
  <c r="Z82" s="1"/>
  <c r="R977" i="1"/>
  <c r="W976"/>
  <c r="Y1008"/>
  <c r="W1004"/>
  <c r="S1004"/>
  <c r="W1024"/>
  <c r="S1024"/>
  <c r="W1025"/>
  <c r="S1025"/>
  <c r="X892"/>
  <c r="Q892"/>
  <c r="B75" i="29" s="1"/>
  <c r="X891" i="1"/>
  <c r="Q891"/>
  <c r="X74" i="29" s="1"/>
  <c r="X890" i="1"/>
  <c r="Q890"/>
  <c r="V74" i="29" s="1"/>
  <c r="X889" i="1"/>
  <c r="Q889"/>
  <c r="T74" i="29" s="1"/>
  <c r="X888" i="1"/>
  <c r="Q888"/>
  <c r="R74" i="29" s="1"/>
  <c r="X887" i="1"/>
  <c r="Q887"/>
  <c r="P74" i="29" s="1"/>
  <c r="X886" i="1"/>
  <c r="Q886"/>
  <c r="N74" i="29" s="1"/>
  <c r="X885" i="1"/>
  <c r="Q885"/>
  <c r="L74" i="29" s="1"/>
  <c r="X884" i="1"/>
  <c r="Q884"/>
  <c r="J74" i="29" s="1"/>
  <c r="X883" i="1"/>
  <c r="Q883"/>
  <c r="H74" i="29" s="1"/>
  <c r="X882" i="1"/>
  <c r="Q882"/>
  <c r="F74" i="29" s="1"/>
  <c r="X881" i="1"/>
  <c r="Q881"/>
  <c r="D74" i="29" s="1"/>
  <c r="Z74" s="1"/>
  <c r="X880" i="1"/>
  <c r="X899"/>
  <c r="Q899"/>
  <c r="P75" i="29" s="1"/>
  <c r="X898" i="1"/>
  <c r="Q898"/>
  <c r="N75" i="29" s="1"/>
  <c r="X897" i="1"/>
  <c r="Q897"/>
  <c r="L75" i="29" s="1"/>
  <c r="X896" i="1"/>
  <c r="Q896"/>
  <c r="J75" i="29" s="1"/>
  <c r="X895" i="1"/>
  <c r="Q895"/>
  <c r="H75" i="29" s="1"/>
  <c r="X894" i="1"/>
  <c r="Q894"/>
  <c r="F75" i="29" s="1"/>
  <c r="X893" i="1"/>
  <c r="X920"/>
  <c r="Q920"/>
  <c r="J77" i="29" s="1"/>
  <c r="X919" i="1"/>
  <c r="Q919"/>
  <c r="H77" i="29" s="1"/>
  <c r="X918" i="1"/>
  <c r="Q918"/>
  <c r="F77" i="29" s="1"/>
  <c r="X917" i="1"/>
  <c r="Q917"/>
  <c r="D77" i="29" s="1"/>
  <c r="X916" i="1"/>
  <c r="Q916"/>
  <c r="B77" i="29" s="1"/>
  <c r="X915" i="1"/>
  <c r="Q915"/>
  <c r="X76" i="29" s="1"/>
  <c r="X914" i="1"/>
  <c r="Q914"/>
  <c r="V76" i="29" s="1"/>
  <c r="X913" i="1"/>
  <c r="Q913"/>
  <c r="T76" i="29" s="1"/>
  <c r="X912" i="1"/>
  <c r="Q912"/>
  <c r="R76" i="29" s="1"/>
  <c r="X911" i="1"/>
  <c r="Q911"/>
  <c r="P76" i="29" s="1"/>
  <c r="X910" i="1"/>
  <c r="Q910"/>
  <c r="N76" i="29" s="1"/>
  <c r="X909" i="1"/>
  <c r="Q909"/>
  <c r="L76" i="29" s="1"/>
  <c r="X908" i="1"/>
  <c r="Q908"/>
  <c r="J76" i="29" s="1"/>
  <c r="X907" i="1"/>
  <c r="Q907"/>
  <c r="H76" i="29" s="1"/>
  <c r="X906" i="1"/>
  <c r="Q906"/>
  <c r="F76" i="29" s="1"/>
  <c r="X905" i="1"/>
  <c r="Q905"/>
  <c r="D76" i="29" s="1"/>
  <c r="X904" i="1"/>
  <c r="Q904"/>
  <c r="B76" i="29" s="1"/>
  <c r="Z76" s="1"/>
  <c r="X903" i="1"/>
  <c r="Q903"/>
  <c r="X75" i="29" s="1"/>
  <c r="X902" i="1"/>
  <c r="Q902"/>
  <c r="V75" i="29" s="1"/>
  <c r="X901" i="1"/>
  <c r="Q901"/>
  <c r="T75" i="29" s="1"/>
  <c r="X900" i="1"/>
  <c r="X951"/>
  <c r="Q951"/>
  <c r="X79" i="29" s="1"/>
  <c r="X950" i="1"/>
  <c r="Q950"/>
  <c r="V79" i="29" s="1"/>
  <c r="Q949" i="1"/>
  <c r="T79" i="29" s="1"/>
  <c r="X948" i="1"/>
  <c r="Q948"/>
  <c r="R79" i="29" s="1"/>
  <c r="X947" i="1"/>
  <c r="Q947"/>
  <c r="P79" i="29" s="1"/>
  <c r="X946" i="1"/>
  <c r="Q946"/>
  <c r="N79" i="29" s="1"/>
  <c r="X945" i="1"/>
  <c r="Q945"/>
  <c r="L79" i="29" s="1"/>
  <c r="X944" i="1"/>
  <c r="Q944"/>
  <c r="J79" i="29" s="1"/>
  <c r="X943" i="1"/>
  <c r="Q943"/>
  <c r="H79" i="29" s="1"/>
  <c r="X942" i="1"/>
  <c r="Q942"/>
  <c r="F79" i="29" s="1"/>
  <c r="X941" i="1"/>
  <c r="Q941"/>
  <c r="D79" i="29" s="1"/>
  <c r="X940" i="1"/>
  <c r="Q940"/>
  <c r="B79" i="29" s="1"/>
  <c r="X939" i="1"/>
  <c r="Q939"/>
  <c r="X78" i="29" s="1"/>
  <c r="X938" i="1"/>
  <c r="Q938"/>
  <c r="V78" i="29" s="1"/>
  <c r="X937" i="1"/>
  <c r="Q937"/>
  <c r="T78" i="29" s="1"/>
  <c r="X936" i="1"/>
  <c r="Q936"/>
  <c r="R78" i="29" s="1"/>
  <c r="X935" i="1"/>
  <c r="Q935"/>
  <c r="P78" i="29" s="1"/>
  <c r="X934" i="1"/>
  <c r="Q934"/>
  <c r="N78" i="29" s="1"/>
  <c r="X933" i="1"/>
  <c r="Q933"/>
  <c r="L78" i="29" s="1"/>
  <c r="X932" i="1"/>
  <c r="Q932"/>
  <c r="J78" i="29" s="1"/>
  <c r="X931" i="1"/>
  <c r="Q931"/>
  <c r="H78" i="29" s="1"/>
  <c r="X930" i="1"/>
  <c r="Q930"/>
  <c r="F78" i="29" s="1"/>
  <c r="X929" i="1"/>
  <c r="Q929"/>
  <c r="D78" i="29" s="1"/>
  <c r="X928" i="1"/>
  <c r="Q928"/>
  <c r="B78" i="29" s="1"/>
  <c r="Z78" s="1"/>
  <c r="X927" i="1"/>
  <c r="Q927"/>
  <c r="X77" i="29" s="1"/>
  <c r="X926" i="1"/>
  <c r="Q926"/>
  <c r="V77" i="29" s="1"/>
  <c r="X925" i="1"/>
  <c r="Q925"/>
  <c r="T77" i="29" s="1"/>
  <c r="X924" i="1"/>
  <c r="Q924"/>
  <c r="R77" i="29" s="1"/>
  <c r="X923" i="1"/>
  <c r="Q923"/>
  <c r="P77" i="29" s="1"/>
  <c r="X922" i="1"/>
  <c r="Q922"/>
  <c r="N77" i="29" s="1"/>
  <c r="X921" i="1"/>
  <c r="R975"/>
  <c r="Y81" i="29" s="1"/>
  <c r="W974" i="1"/>
  <c r="W972"/>
  <c r="Q972"/>
  <c r="R81" i="29" s="1"/>
  <c r="Q971" i="1"/>
  <c r="P81" i="29" s="1"/>
  <c r="R970" i="1"/>
  <c r="O81" i="29" s="1"/>
  <c r="W969" i="1"/>
  <c r="W968"/>
  <c r="Q968"/>
  <c r="J81" i="29" s="1"/>
  <c r="X967" i="1"/>
  <c r="Q967"/>
  <c r="H81" i="29" s="1"/>
  <c r="X966" i="1"/>
  <c r="Q966"/>
  <c r="F81" i="29" s="1"/>
  <c r="X965" i="1"/>
  <c r="Q965"/>
  <c r="D81" i="29" s="1"/>
  <c r="X964" i="1"/>
  <c r="Q964"/>
  <c r="B81" i="29" s="1"/>
  <c r="Z81" s="1"/>
  <c r="X963" i="1"/>
  <c r="Q963"/>
  <c r="X80" i="29" s="1"/>
  <c r="X962" i="1"/>
  <c r="Q962"/>
  <c r="V80" i="29" s="1"/>
  <c r="X961" i="1"/>
  <c r="Q961"/>
  <c r="T80" i="29" s="1"/>
  <c r="X960" i="1"/>
  <c r="Q960"/>
  <c r="R80" i="29" s="1"/>
  <c r="X959" i="1"/>
  <c r="Q959"/>
  <c r="P80" i="29" s="1"/>
  <c r="X958" i="1"/>
  <c r="Q958"/>
  <c r="N80" i="29" s="1"/>
  <c r="X957" i="1"/>
  <c r="Q957"/>
  <c r="L80" i="29" s="1"/>
  <c r="X956" i="1"/>
  <c r="Q956"/>
  <c r="J80" i="29" s="1"/>
  <c r="X955" i="1"/>
  <c r="Q955"/>
  <c r="H80" i="29" s="1"/>
  <c r="X954" i="1"/>
  <c r="Q954"/>
  <c r="F80" i="29" s="1"/>
  <c r="Z80" s="1"/>
  <c r="W952" i="1"/>
  <c r="Q994"/>
  <c r="N83" i="29" s="1"/>
  <c r="Z83" s="1"/>
  <c r="W993" i="1"/>
  <c r="W979"/>
  <c r="W978"/>
  <c r="Y977"/>
  <c r="W977"/>
  <c r="R976"/>
  <c r="W1010"/>
  <c r="W1009"/>
  <c r="Q1009"/>
  <c r="T84" i="29" s="1"/>
  <c r="Q1008" i="1"/>
  <c r="R84" i="29" s="1"/>
  <c r="X1007" i="1"/>
  <c r="Q1007"/>
  <c r="P84" i="29" s="1"/>
  <c r="X1006" i="1"/>
  <c r="Q1006"/>
  <c r="N84" i="29" s="1"/>
  <c r="X1005" i="1"/>
  <c r="Q1005"/>
  <c r="L84" i="29" s="1"/>
  <c r="Z84" s="1"/>
  <c r="X1004" i="1"/>
  <c r="X1024"/>
  <c r="X1028"/>
  <c r="Q1028"/>
  <c r="X1027"/>
  <c r="Q1027"/>
  <c r="X1026"/>
  <c r="Q1026"/>
  <c r="X1025"/>
  <c r="R949"/>
  <c r="U79" i="29" s="1"/>
  <c r="R974" i="1"/>
  <c r="W81" i="29" s="1"/>
  <c r="R971" i="1"/>
  <c r="Q81" i="29" s="1"/>
  <c r="R969" i="1"/>
  <c r="M81" i="29" s="1"/>
  <c r="R994" i="1"/>
  <c r="O83" i="29" s="1"/>
  <c r="R993" i="1"/>
  <c r="M83" i="29" s="1"/>
  <c r="S976" i="1"/>
  <c r="R1010"/>
  <c r="W84" i="29" s="1"/>
  <c r="R1008" i="1"/>
  <c r="S84" i="29" s="1"/>
  <c r="W1028" i="1"/>
  <c r="W1027"/>
  <c r="W1026"/>
  <c r="W1023"/>
  <c r="W1022"/>
  <c r="W1021"/>
  <c r="W1020"/>
  <c r="W1019"/>
  <c r="W1018"/>
  <c r="W1017"/>
  <c r="W1016"/>
  <c r="W1015"/>
  <c r="W1014"/>
  <c r="W1013"/>
  <c r="W1012"/>
  <c r="W1011"/>
  <c r="S1010"/>
  <c r="S1009"/>
  <c r="S1008"/>
  <c r="W1007"/>
  <c r="W1006"/>
  <c r="W1005"/>
  <c r="W1003"/>
  <c r="W1002"/>
  <c r="W1001"/>
  <c r="W1000"/>
  <c r="W999"/>
  <c r="W998"/>
  <c r="W997"/>
  <c r="W996"/>
  <c r="W995"/>
  <c r="Y994"/>
  <c r="S994"/>
  <c r="Y993"/>
  <c r="S993"/>
  <c r="W992"/>
  <c r="W991"/>
  <c r="W990"/>
  <c r="W989"/>
  <c r="W988"/>
  <c r="W987"/>
  <c r="W986"/>
  <c r="W985"/>
  <c r="W984"/>
  <c r="W983"/>
  <c r="W982"/>
  <c r="W981"/>
  <c r="W980"/>
  <c r="S975"/>
  <c r="S974"/>
  <c r="W973"/>
  <c r="S972"/>
  <c r="S971"/>
  <c r="S970"/>
  <c r="S969"/>
  <c r="S968"/>
  <c r="W967"/>
  <c r="W966"/>
  <c r="W965"/>
  <c r="W964"/>
  <c r="W963"/>
  <c r="W962"/>
  <c r="W961"/>
  <c r="W960"/>
  <c r="W959"/>
  <c r="W958"/>
  <c r="W957"/>
  <c r="W956"/>
  <c r="W955"/>
  <c r="W954"/>
  <c r="W951"/>
  <c r="W950"/>
  <c r="S949"/>
  <c r="W948"/>
  <c r="W947"/>
  <c r="W946"/>
  <c r="W945"/>
  <c r="W944"/>
  <c r="W943"/>
  <c r="W942"/>
  <c r="W941"/>
  <c r="W940"/>
  <c r="W939"/>
  <c r="W938"/>
  <c r="W937"/>
  <c r="W936"/>
  <c r="W935"/>
  <c r="W934"/>
  <c r="W933"/>
  <c r="W932"/>
  <c r="W931"/>
  <c r="W930"/>
  <c r="W929"/>
  <c r="W928"/>
  <c r="W927"/>
  <c r="W926"/>
  <c r="W925"/>
  <c r="W924"/>
  <c r="W923"/>
  <c r="W922"/>
  <c r="W920"/>
  <c r="W919"/>
  <c r="W918"/>
  <c r="W917"/>
  <c r="W916"/>
  <c r="W915"/>
  <c r="W914"/>
  <c r="W913"/>
  <c r="W912"/>
  <c r="W911"/>
  <c r="W910"/>
  <c r="W909"/>
  <c r="W908"/>
  <c r="W907"/>
  <c r="W906"/>
  <c r="W905"/>
  <c r="W904"/>
  <c r="W903"/>
  <c r="W902"/>
  <c r="W901"/>
  <c r="W899"/>
  <c r="W898"/>
  <c r="W897"/>
  <c r="W896"/>
  <c r="W895"/>
  <c r="W894"/>
  <c r="W892"/>
  <c r="W891"/>
  <c r="W890"/>
  <c r="W889"/>
  <c r="W888"/>
  <c r="W887"/>
  <c r="W886"/>
  <c r="W885"/>
  <c r="W884"/>
  <c r="W883"/>
  <c r="W882"/>
  <c r="W881"/>
  <c r="R5"/>
  <c r="E1" i="29" s="1"/>
  <c r="S6" i="1"/>
  <c r="R7"/>
  <c r="I1" i="29" s="1"/>
  <c r="R9" i="1"/>
  <c r="M1" i="29" s="1"/>
  <c r="S10" i="1"/>
  <c r="R11"/>
  <c r="Q1" i="29" s="1"/>
  <c r="R17" i="1"/>
  <c r="E2" i="29" s="1"/>
  <c r="S18" i="1"/>
  <c r="R19"/>
  <c r="I2" i="29" s="1"/>
  <c r="S20" i="1"/>
  <c r="R21"/>
  <c r="M2" i="29" s="1"/>
  <c r="S22" i="1"/>
  <c r="R23"/>
  <c r="Q2" i="29" s="1"/>
  <c r="S24" i="1"/>
  <c r="R25"/>
  <c r="U2" i="29" s="1"/>
  <c r="S26" i="1"/>
  <c r="R27"/>
  <c r="Y2" i="29" s="1"/>
  <c r="S28" i="1"/>
  <c r="R29"/>
  <c r="E3" i="29" s="1"/>
  <c r="S30" i="1"/>
  <c r="R31"/>
  <c r="I3" i="29" s="1"/>
  <c r="S32" i="1"/>
  <c r="R33"/>
  <c r="M3" i="29" s="1"/>
  <c r="S34" i="1"/>
  <c r="R35"/>
  <c r="Q3" i="29" s="1"/>
  <c r="S36" i="1"/>
  <c r="R37"/>
  <c r="U3" i="29" s="1"/>
  <c r="S38" i="1"/>
  <c r="R39"/>
  <c r="Y3" i="29" s="1"/>
  <c r="S40" i="1"/>
  <c r="R41"/>
  <c r="E4" i="29" s="1"/>
  <c r="S42" i="1"/>
  <c r="R43"/>
  <c r="I4" i="29" s="1"/>
  <c r="S44" i="1"/>
  <c r="R45"/>
  <c r="M4" i="29" s="1"/>
  <c r="S46" i="1"/>
  <c r="R47"/>
  <c r="Q4" i="29" s="1"/>
  <c r="S48" i="1"/>
  <c r="R49"/>
  <c r="U4" i="29" s="1"/>
  <c r="S50" i="1"/>
  <c r="R51"/>
  <c r="Y4" i="29" s="1"/>
  <c r="S52" i="1"/>
  <c r="R53"/>
  <c r="E5" i="29" s="1"/>
  <c r="S54" i="1"/>
  <c r="R55"/>
  <c r="I5" i="29" s="1"/>
  <c r="S56" i="1"/>
  <c r="S58"/>
  <c r="S60"/>
  <c r="R61"/>
  <c r="U5" i="29" s="1"/>
  <c r="S62" i="1"/>
  <c r="R63"/>
  <c r="Y5" i="29" s="1"/>
  <c r="S64" i="1"/>
  <c r="R65"/>
  <c r="E6" i="29" s="1"/>
  <c r="S66" i="1"/>
  <c r="R67"/>
  <c r="I6" i="29" s="1"/>
  <c r="S68" i="1"/>
  <c r="R69"/>
  <c r="M6" i="29" s="1"/>
  <c r="S70" i="1"/>
  <c r="R71"/>
  <c r="Q6" i="29" s="1"/>
  <c r="S72" i="1"/>
  <c r="R73"/>
  <c r="U6" i="29" s="1"/>
  <c r="S74" i="1"/>
  <c r="R75"/>
  <c r="Y6" i="29" s="1"/>
  <c r="S76" i="1"/>
  <c r="R77"/>
  <c r="E7" i="29" s="1"/>
  <c r="S78" i="1"/>
  <c r="R79"/>
  <c r="I7" i="29" s="1"/>
  <c r="S80" i="1"/>
  <c r="S82"/>
  <c r="R83"/>
  <c r="Q7" i="29" s="1"/>
  <c r="S84" i="1"/>
  <c r="R85"/>
  <c r="U7" i="29" s="1"/>
  <c r="S86" i="1"/>
  <c r="R87"/>
  <c r="Y7" i="29" s="1"/>
  <c r="S88" i="1"/>
  <c r="R89"/>
  <c r="E8" i="29" s="1"/>
  <c r="S90" i="1"/>
  <c r="R91"/>
  <c r="I8" i="29" s="1"/>
  <c r="S92" i="1"/>
  <c r="R93"/>
  <c r="M8" i="29" s="1"/>
  <c r="S94" i="1"/>
  <c r="R95"/>
  <c r="Q8" i="29" s="1"/>
  <c r="S96" i="1"/>
  <c r="R97"/>
  <c r="U8" i="29" s="1"/>
  <c r="S98" i="1"/>
  <c r="R99"/>
  <c r="Y8" i="29" s="1"/>
  <c r="S100" i="1"/>
  <c r="R101"/>
  <c r="E9" i="29" s="1"/>
  <c r="S102" i="1"/>
  <c r="R103"/>
  <c r="I9" i="29" s="1"/>
  <c r="S104" i="1"/>
  <c r="R105"/>
  <c r="M9" i="29" s="1"/>
  <c r="S106" i="1"/>
  <c r="R107"/>
  <c r="Q9" i="29" s="1"/>
  <c r="Z79" l="1"/>
  <c r="Z77"/>
  <c r="Z75"/>
  <c r="S879" i="1"/>
  <c r="Q879"/>
  <c r="X73" i="29" s="1"/>
  <c r="R879" i="1"/>
  <c r="Y73" i="29" s="1"/>
  <c r="S877" i="1"/>
  <c r="Q877"/>
  <c r="T73" i="29" s="1"/>
  <c r="R877" i="1"/>
  <c r="U73" i="29" s="1"/>
  <c r="S873" i="1"/>
  <c r="Q873"/>
  <c r="L73" i="29" s="1"/>
  <c r="R873" i="1"/>
  <c r="M73" i="29" s="1"/>
  <c r="S871" i="1"/>
  <c r="Q871"/>
  <c r="H73" i="29" s="1"/>
  <c r="R871" i="1"/>
  <c r="I73" i="29" s="1"/>
  <c r="S869" i="1"/>
  <c r="Q869"/>
  <c r="D73" i="29" s="1"/>
  <c r="R869" i="1"/>
  <c r="E73" i="29" s="1"/>
  <c r="S857" i="1"/>
  <c r="Q857"/>
  <c r="D72" i="29" s="1"/>
  <c r="R857" i="1"/>
  <c r="E72" i="29" s="1"/>
  <c r="S855" i="1"/>
  <c r="Q855"/>
  <c r="X71" i="29" s="1"/>
  <c r="R855" i="1"/>
  <c r="Y71" i="29" s="1"/>
  <c r="S853" i="1"/>
  <c r="Q853"/>
  <c r="T71" i="29" s="1"/>
  <c r="R853" i="1"/>
  <c r="U71" i="29" s="1"/>
  <c r="S849" i="1"/>
  <c r="Q849"/>
  <c r="L71" i="29" s="1"/>
  <c r="R849" i="1"/>
  <c r="M71" i="29" s="1"/>
  <c r="S843" i="1"/>
  <c r="Q843"/>
  <c r="X70" i="29" s="1"/>
  <c r="R843" i="1"/>
  <c r="Y70" i="29" s="1"/>
  <c r="R824" i="1"/>
  <c r="K69" i="29" s="1"/>
  <c r="S824" i="1"/>
  <c r="Q824"/>
  <c r="J69" i="29" s="1"/>
  <c r="R822" i="1"/>
  <c r="G69" i="29" s="1"/>
  <c r="Q822" i="1"/>
  <c r="F69" i="29" s="1"/>
  <c r="S822" i="1"/>
  <c r="R820"/>
  <c r="C69" i="29" s="1"/>
  <c r="S820" i="1"/>
  <c r="Q820"/>
  <c r="B69" i="29" s="1"/>
  <c r="R818" i="1"/>
  <c r="W68" i="29" s="1"/>
  <c r="Q818" i="1"/>
  <c r="V68" i="29" s="1"/>
  <c r="S818" i="1"/>
  <c r="R810"/>
  <c r="G68" i="29" s="1"/>
  <c r="Q810" i="1"/>
  <c r="F68" i="29" s="1"/>
  <c r="S810" i="1"/>
  <c r="R808"/>
  <c r="C68" i="29" s="1"/>
  <c r="S808" i="1"/>
  <c r="Q808"/>
  <c r="B68" i="29" s="1"/>
  <c r="R804" i="1"/>
  <c r="S67" i="29" s="1"/>
  <c r="S804" i="1"/>
  <c r="Q804"/>
  <c r="R67" i="29" s="1"/>
  <c r="R802" i="1"/>
  <c r="O67" i="29" s="1"/>
  <c r="Q802" i="1"/>
  <c r="N67" i="29" s="1"/>
  <c r="S802" i="1"/>
  <c r="R796"/>
  <c r="C67" i="29" s="1"/>
  <c r="S796" i="1"/>
  <c r="Q796"/>
  <c r="B67" i="29" s="1"/>
  <c r="R794" i="1"/>
  <c r="W66" i="29" s="1"/>
  <c r="Q794" i="1"/>
  <c r="V66" i="29" s="1"/>
  <c r="S794" i="1"/>
  <c r="R790"/>
  <c r="O66" i="29" s="1"/>
  <c r="Q790" i="1"/>
  <c r="N66" i="29" s="1"/>
  <c r="S790" i="1"/>
  <c r="R786"/>
  <c r="G66" i="29" s="1"/>
  <c r="Q786" i="1"/>
  <c r="F66" i="29" s="1"/>
  <c r="S786" i="1"/>
  <c r="R776"/>
  <c r="K65" i="29" s="1"/>
  <c r="S776" i="1"/>
  <c r="Q776"/>
  <c r="J65" i="29" s="1"/>
  <c r="R878" i="1"/>
  <c r="W73" i="29" s="1"/>
  <c r="Q878" i="1"/>
  <c r="V73" i="29" s="1"/>
  <c r="S878" i="1"/>
  <c r="R870"/>
  <c r="G73" i="29" s="1"/>
  <c r="Q870" i="1"/>
  <c r="F73" i="29" s="1"/>
  <c r="S870" i="1"/>
  <c r="R860"/>
  <c r="K72" i="29" s="1"/>
  <c r="S860" i="1"/>
  <c r="Q860"/>
  <c r="J72" i="29" s="1"/>
  <c r="R856" i="1"/>
  <c r="C72" i="29" s="1"/>
  <c r="S856" i="1"/>
  <c r="Q856"/>
  <c r="B72" i="29" s="1"/>
  <c r="R854" i="1"/>
  <c r="W71" i="29" s="1"/>
  <c r="Q854" i="1"/>
  <c r="V71" i="29" s="1"/>
  <c r="S854" i="1"/>
  <c r="R852"/>
  <c r="S71" i="29" s="1"/>
  <c r="S852" i="1"/>
  <c r="Q852"/>
  <c r="R71" i="29" s="1"/>
  <c r="R848" i="1"/>
  <c r="K71" i="29" s="1"/>
  <c r="S848" i="1"/>
  <c r="Q848"/>
  <c r="J71" i="29" s="1"/>
  <c r="R846" i="1"/>
  <c r="G71" i="29" s="1"/>
  <c r="Q846" i="1"/>
  <c r="F71" i="29" s="1"/>
  <c r="S846" i="1"/>
  <c r="R844"/>
  <c r="C71" i="29" s="1"/>
  <c r="S844" i="1"/>
  <c r="Q844"/>
  <c r="B71" i="29" s="1"/>
  <c r="R842" i="1"/>
  <c r="W70" i="29" s="1"/>
  <c r="Q842" i="1"/>
  <c r="V70" i="29" s="1"/>
  <c r="S842" i="1"/>
  <c r="S831"/>
  <c r="Q831"/>
  <c r="X69" i="29" s="1"/>
  <c r="R831" i="1"/>
  <c r="Y69" i="29" s="1"/>
  <c r="S825" i="1"/>
  <c r="Q825"/>
  <c r="L69" i="29" s="1"/>
  <c r="R825" i="1"/>
  <c r="M69" i="29" s="1"/>
  <c r="S821" i="1"/>
  <c r="Q821"/>
  <c r="D69" i="29" s="1"/>
  <c r="R821" i="1"/>
  <c r="E69" i="29" s="1"/>
  <c r="S819" i="1"/>
  <c r="Q819"/>
  <c r="X68" i="29" s="1"/>
  <c r="R819" i="1"/>
  <c r="Y68" i="29" s="1"/>
  <c r="S813" i="1"/>
  <c r="Q813"/>
  <c r="L68" i="29" s="1"/>
  <c r="R813" i="1"/>
  <c r="M68" i="29" s="1"/>
  <c r="S809" i="1"/>
  <c r="Q809"/>
  <c r="D68" i="29" s="1"/>
  <c r="R809" i="1"/>
  <c r="E68" i="29" s="1"/>
  <c r="S801" i="1"/>
  <c r="Q801"/>
  <c r="L67" i="29" s="1"/>
  <c r="R801" i="1"/>
  <c r="M67" i="29" s="1"/>
  <c r="S799" i="1"/>
  <c r="Q799"/>
  <c r="H67" i="29" s="1"/>
  <c r="R799" i="1"/>
  <c r="I67" i="29" s="1"/>
  <c r="S797" i="1"/>
  <c r="Q797"/>
  <c r="D67" i="29" s="1"/>
  <c r="R797" i="1"/>
  <c r="E67" i="29" s="1"/>
  <c r="S795" i="1"/>
  <c r="Q795"/>
  <c r="X66" i="29" s="1"/>
  <c r="R795" i="1"/>
  <c r="Y66" i="29" s="1"/>
  <c r="S791" i="1"/>
  <c r="Q791"/>
  <c r="P66" i="29" s="1"/>
  <c r="R791" i="1"/>
  <c r="Q66" i="29" s="1"/>
  <c r="S789" i="1"/>
  <c r="Q789"/>
  <c r="L66" i="29" s="1"/>
  <c r="R789" i="1"/>
  <c r="M66" i="29" s="1"/>
  <c r="S785" i="1"/>
  <c r="Q785"/>
  <c r="D66" i="29" s="1"/>
  <c r="R785" i="1"/>
  <c r="E66" i="29" s="1"/>
  <c r="S777" i="1"/>
  <c r="Q777"/>
  <c r="L65" i="29" s="1"/>
  <c r="R777" i="1"/>
  <c r="M65" i="29" s="1"/>
  <c r="S775" i="1"/>
  <c r="Q775"/>
  <c r="H65" i="29" s="1"/>
  <c r="R775" i="1"/>
  <c r="I65" i="29" s="1"/>
  <c r="S773" i="1"/>
  <c r="Q773"/>
  <c r="D65" i="29" s="1"/>
  <c r="R773" i="1"/>
  <c r="E65" i="29" s="1"/>
  <c r="R772" i="1"/>
  <c r="C65" i="29" s="1"/>
  <c r="S772" i="1"/>
  <c r="Q772"/>
  <c r="B65" i="29" s="1"/>
  <c r="S759" i="1"/>
  <c r="Q759"/>
  <c r="X63" i="29" s="1"/>
  <c r="R759" i="1"/>
  <c r="Y63" i="29" s="1"/>
  <c r="S753" i="1"/>
  <c r="Q753"/>
  <c r="L63" i="29" s="1"/>
  <c r="R753" i="1"/>
  <c r="M63" i="29" s="1"/>
  <c r="S751" i="1"/>
  <c r="Q751"/>
  <c r="H63" i="29" s="1"/>
  <c r="R751" i="1"/>
  <c r="I63" i="29" s="1"/>
  <c r="R750" i="1"/>
  <c r="G63" i="29" s="1"/>
  <c r="Q750" i="1"/>
  <c r="F63" i="29" s="1"/>
  <c r="S750" i="1"/>
  <c r="S749"/>
  <c r="Q749"/>
  <c r="D63" i="29" s="1"/>
  <c r="R749" i="1"/>
  <c r="E63" i="29" s="1"/>
  <c r="S747" i="1"/>
  <c r="Q747"/>
  <c r="X62" i="29" s="1"/>
  <c r="R747" i="1"/>
  <c r="Y62" i="29" s="1"/>
  <c r="R746" i="1"/>
  <c r="W62" i="29" s="1"/>
  <c r="Q746" i="1"/>
  <c r="V62" i="29" s="1"/>
  <c r="S746" i="1"/>
  <c r="S741"/>
  <c r="Q741"/>
  <c r="L62" i="29" s="1"/>
  <c r="R741" i="1"/>
  <c r="M62" i="29" s="1"/>
  <c r="R740" i="1"/>
  <c r="K62" i="29" s="1"/>
  <c r="S740" i="1"/>
  <c r="Q740"/>
  <c r="J62" i="29" s="1"/>
  <c r="S727" i="1"/>
  <c r="Q727"/>
  <c r="H61" i="29" s="1"/>
  <c r="R727" i="1"/>
  <c r="I61" i="29" s="1"/>
  <c r="S723" i="1"/>
  <c r="Q723"/>
  <c r="X60" i="29" s="1"/>
  <c r="R723" i="1"/>
  <c r="Y60" i="29" s="1"/>
  <c r="R722" i="1"/>
  <c r="W60" i="29" s="1"/>
  <c r="Q722" i="1"/>
  <c r="V60" i="29" s="1"/>
  <c r="S722" i="1"/>
  <c r="S717"/>
  <c r="Q717"/>
  <c r="L60" i="29" s="1"/>
  <c r="R717" i="1"/>
  <c r="M60" i="29" s="1"/>
  <c r="R716" i="1"/>
  <c r="K60" i="29" s="1"/>
  <c r="S716" i="1"/>
  <c r="Q716"/>
  <c r="J60" i="29" s="1"/>
  <c r="S715" i="1"/>
  <c r="Q715"/>
  <c r="H60" i="29" s="1"/>
  <c r="R715" i="1"/>
  <c r="I60" i="29" s="1"/>
  <c r="R712" i="1"/>
  <c r="C60" i="29" s="1"/>
  <c r="S712" i="1"/>
  <c r="Q712"/>
  <c r="B60" i="29" s="1"/>
  <c r="S711" i="1"/>
  <c r="Q711"/>
  <c r="X59" i="29" s="1"/>
  <c r="R711" i="1"/>
  <c r="Y59" i="29" s="1"/>
  <c r="R710" i="1"/>
  <c r="W59" i="29" s="1"/>
  <c r="Q710" i="1"/>
  <c r="V59" i="29" s="1"/>
  <c r="S710" i="1"/>
  <c r="S709"/>
  <c r="Q709"/>
  <c r="T59" i="29" s="1"/>
  <c r="R709" i="1"/>
  <c r="U59" i="29" s="1"/>
  <c r="S705" i="1"/>
  <c r="Q705"/>
  <c r="L59" i="29" s="1"/>
  <c r="R705" i="1"/>
  <c r="M59" i="29" s="1"/>
  <c r="S703" i="1"/>
  <c r="Q703"/>
  <c r="H59" i="29" s="1"/>
  <c r="R703" i="1"/>
  <c r="I59" i="29" s="1"/>
  <c r="R702" i="1"/>
  <c r="G59" i="29" s="1"/>
  <c r="S702" i="1"/>
  <c r="Q702"/>
  <c r="F59" i="29" s="1"/>
  <c r="S701" i="1"/>
  <c r="Q701"/>
  <c r="D59" i="29" s="1"/>
  <c r="R701" i="1"/>
  <c r="E59" i="29" s="1"/>
  <c r="S699" i="1"/>
  <c r="Q699"/>
  <c r="X58" i="29" s="1"/>
  <c r="R699" i="1"/>
  <c r="Y58" i="29" s="1"/>
  <c r="R698" i="1"/>
  <c r="W58" i="29" s="1"/>
  <c r="S698" i="1"/>
  <c r="Q698"/>
  <c r="V58" i="29" s="1"/>
  <c r="S697" i="1"/>
  <c r="Q697"/>
  <c r="T58" i="29" s="1"/>
  <c r="R697" i="1"/>
  <c r="U58" i="29" s="1"/>
  <c r="R692" i="1"/>
  <c r="K58" i="29" s="1"/>
  <c r="Q692" i="1"/>
  <c r="J58" i="29" s="1"/>
  <c r="S692" i="1"/>
  <c r="S689"/>
  <c r="Q689"/>
  <c r="D58" i="29" s="1"/>
  <c r="R689" i="1"/>
  <c r="E58" i="29" s="1"/>
  <c r="R688" i="1"/>
  <c r="C58" i="29" s="1"/>
  <c r="Q688" i="1"/>
  <c r="B58" i="29" s="1"/>
  <c r="S688" i="1"/>
  <c r="S685"/>
  <c r="Q685"/>
  <c r="T57" i="29" s="1"/>
  <c r="R685" i="1"/>
  <c r="U57" i="29" s="1"/>
  <c r="S681" i="1"/>
  <c r="Q681"/>
  <c r="L57" i="29" s="1"/>
  <c r="R681" i="1"/>
  <c r="M57" i="29" s="1"/>
  <c r="R680" i="1"/>
  <c r="K57" i="29" s="1"/>
  <c r="Q680" i="1"/>
  <c r="J57" i="29" s="1"/>
  <c r="S680" i="1"/>
  <c r="S679"/>
  <c r="Q679"/>
  <c r="H57" i="29" s="1"/>
  <c r="R679" i="1"/>
  <c r="I57" i="29" s="1"/>
  <c r="R676" i="1"/>
  <c r="C57" i="29" s="1"/>
  <c r="Q676" i="1"/>
  <c r="B57" i="29" s="1"/>
  <c r="S676" i="1"/>
  <c r="S675"/>
  <c r="Q675"/>
  <c r="X56" i="29" s="1"/>
  <c r="R675" i="1"/>
  <c r="Y56" i="29" s="1"/>
  <c r="R674" i="1"/>
  <c r="W56" i="29" s="1"/>
  <c r="S674" i="1"/>
  <c r="Q674"/>
  <c r="V56" i="29" s="1"/>
  <c r="R662" i="1"/>
  <c r="W55" i="29" s="1"/>
  <c r="S662" i="1"/>
  <c r="Q662"/>
  <c r="V55" i="29" s="1"/>
  <c r="S661" i="1"/>
  <c r="Q661"/>
  <c r="T55" i="29" s="1"/>
  <c r="R661" i="1"/>
  <c r="U55" i="29" s="1"/>
  <c r="R660" i="1"/>
  <c r="S55" i="29" s="1"/>
  <c r="Q660" i="1"/>
  <c r="R55" i="29" s="1"/>
  <c r="S660" i="1"/>
  <c r="R658"/>
  <c r="O55" i="29" s="1"/>
  <c r="S658" i="1"/>
  <c r="Q658"/>
  <c r="N55" i="29" s="1"/>
  <c r="S657" i="1"/>
  <c r="Q657"/>
  <c r="L55" i="29" s="1"/>
  <c r="R657" i="1"/>
  <c r="M55" i="29" s="1"/>
  <c r="R656" i="1"/>
  <c r="K55" i="29" s="1"/>
  <c r="Q656" i="1"/>
  <c r="J55" i="29" s="1"/>
  <c r="S656" i="1"/>
  <c r="S655"/>
  <c r="Q655"/>
  <c r="H55" i="29" s="1"/>
  <c r="R655" i="1"/>
  <c r="I55" i="29" s="1"/>
  <c r="R654" i="1"/>
  <c r="G55" i="29" s="1"/>
  <c r="S654" i="1"/>
  <c r="Q654"/>
  <c r="F55" i="29" s="1"/>
  <c r="S653" i="1"/>
  <c r="Q653"/>
  <c r="D55" i="29" s="1"/>
  <c r="R653" i="1"/>
  <c r="E55" i="29" s="1"/>
  <c r="S651" i="1"/>
  <c r="Q651"/>
  <c r="X54" i="29" s="1"/>
  <c r="R651" i="1"/>
  <c r="Y54" i="29" s="1"/>
  <c r="S649" i="1"/>
  <c r="Q649"/>
  <c r="T54" i="29" s="1"/>
  <c r="R649" i="1"/>
  <c r="U54" i="29" s="1"/>
  <c r="R648" i="1"/>
  <c r="S54" i="29" s="1"/>
  <c r="Q648" i="1"/>
  <c r="R54" i="29" s="1"/>
  <c r="S648" i="1"/>
  <c r="S647"/>
  <c r="Q647"/>
  <c r="P54" i="29" s="1"/>
  <c r="R647" i="1"/>
  <c r="Q54" i="29" s="1"/>
  <c r="R646" i="1"/>
  <c r="O54" i="29" s="1"/>
  <c r="S646" i="1"/>
  <c r="Q646"/>
  <c r="N54" i="29" s="1"/>
  <c r="S645" i="1"/>
  <c r="Q645"/>
  <c r="L54" i="29" s="1"/>
  <c r="R645" i="1"/>
  <c r="M54" i="29" s="1"/>
  <c r="R644" i="1"/>
  <c r="K54" i="29" s="1"/>
  <c r="Q644" i="1"/>
  <c r="J54" i="29" s="1"/>
  <c r="S644" i="1"/>
  <c r="S643"/>
  <c r="Q643"/>
  <c r="H54" i="29" s="1"/>
  <c r="R643" i="1"/>
  <c r="I54" i="29" s="1"/>
  <c r="R642" i="1"/>
  <c r="G54" i="29" s="1"/>
  <c r="S642" i="1"/>
  <c r="Q642"/>
  <c r="F54" i="29" s="1"/>
  <c r="S641" i="1"/>
  <c r="Q641"/>
  <c r="D54" i="29" s="1"/>
  <c r="R641" i="1"/>
  <c r="E54" i="29" s="1"/>
  <c r="R640" i="1"/>
  <c r="C54" i="29" s="1"/>
  <c r="Q640" i="1"/>
  <c r="B54" i="29" s="1"/>
  <c r="S640" i="1"/>
  <c r="R638"/>
  <c r="W53" i="29" s="1"/>
  <c r="S638" i="1"/>
  <c r="Q638"/>
  <c r="V53" i="29" s="1"/>
  <c r="S637" i="1"/>
  <c r="Q637"/>
  <c r="T53" i="29" s="1"/>
  <c r="R637" i="1"/>
  <c r="U53" i="29" s="1"/>
  <c r="R636" i="1"/>
  <c r="S53" i="29" s="1"/>
  <c r="Q636" i="1"/>
  <c r="R53" i="29" s="1"/>
  <c r="S636" i="1"/>
  <c r="S635"/>
  <c r="Q635"/>
  <c r="P53" i="29" s="1"/>
  <c r="R635" i="1"/>
  <c r="Q53" i="29" s="1"/>
  <c r="R634" i="1"/>
  <c r="O53" i="29" s="1"/>
  <c r="S634" i="1"/>
  <c r="Q634"/>
  <c r="N53" i="29" s="1"/>
  <c r="S633" i="1"/>
  <c r="Q633"/>
  <c r="L53" i="29" s="1"/>
  <c r="R633" i="1"/>
  <c r="M53" i="29" s="1"/>
  <c r="R632" i="1"/>
  <c r="K53" i="29" s="1"/>
  <c r="Q632" i="1"/>
  <c r="J53" i="29" s="1"/>
  <c r="S632" i="1"/>
  <c r="S631"/>
  <c r="Q631"/>
  <c r="H53" i="29" s="1"/>
  <c r="R631" i="1"/>
  <c r="I53" i="29" s="1"/>
  <c r="R630" i="1"/>
  <c r="G53" i="29" s="1"/>
  <c r="S630" i="1"/>
  <c r="Q630"/>
  <c r="F53" i="29" s="1"/>
  <c r="S629" i="1"/>
  <c r="Q629"/>
  <c r="D53" i="29" s="1"/>
  <c r="R629" i="1"/>
  <c r="E53" i="29" s="1"/>
  <c r="R628" i="1"/>
  <c r="C53" i="29" s="1"/>
  <c r="Q628" i="1"/>
  <c r="B53" i="29" s="1"/>
  <c r="S628" i="1"/>
  <c r="S627"/>
  <c r="Q627"/>
  <c r="X52" i="29" s="1"/>
  <c r="R627" i="1"/>
  <c r="Y52" i="29" s="1"/>
  <c r="R626" i="1"/>
  <c r="W52" i="29" s="1"/>
  <c r="S626" i="1"/>
  <c r="Q626"/>
  <c r="V52" i="29" s="1"/>
  <c r="S625" i="1"/>
  <c r="Q625"/>
  <c r="T52" i="29" s="1"/>
  <c r="R625" i="1"/>
  <c r="U52" i="29" s="1"/>
  <c r="R624" i="1"/>
  <c r="S52" i="29" s="1"/>
  <c r="Q624" i="1"/>
  <c r="R52" i="29" s="1"/>
  <c r="S624" i="1"/>
  <c r="S623"/>
  <c r="Q623"/>
  <c r="P52" i="29" s="1"/>
  <c r="R623" i="1"/>
  <c r="Q52" i="29" s="1"/>
  <c r="R622" i="1"/>
  <c r="O52" i="29" s="1"/>
  <c r="S622" i="1"/>
  <c r="Q622"/>
  <c r="N52" i="29" s="1"/>
  <c r="S621" i="1"/>
  <c r="Q621"/>
  <c r="L52" i="29" s="1"/>
  <c r="R621" i="1"/>
  <c r="M52" i="29" s="1"/>
  <c r="R620" i="1"/>
  <c r="K52" i="29" s="1"/>
  <c r="Q620" i="1"/>
  <c r="J52" i="29" s="1"/>
  <c r="S620" i="1"/>
  <c r="S619"/>
  <c r="Q619"/>
  <c r="H52" i="29" s="1"/>
  <c r="R619" i="1"/>
  <c r="I52" i="29" s="1"/>
  <c r="R618" i="1"/>
  <c r="G52" i="29" s="1"/>
  <c r="S618" i="1"/>
  <c r="Q618"/>
  <c r="F52" i="29" s="1"/>
  <c r="S617" i="1"/>
  <c r="Q617"/>
  <c r="D52" i="29" s="1"/>
  <c r="R617" i="1"/>
  <c r="E52" i="29" s="1"/>
  <c r="R616" i="1"/>
  <c r="C52" i="29" s="1"/>
  <c r="Q616" i="1"/>
  <c r="B52" i="29" s="1"/>
  <c r="S616" i="1"/>
  <c r="S615"/>
  <c r="Q615"/>
  <c r="X51" i="29" s="1"/>
  <c r="R615" i="1"/>
  <c r="Y51" i="29" s="1"/>
  <c r="R614" i="1"/>
  <c r="W51" i="29" s="1"/>
  <c r="S614" i="1"/>
  <c r="Q614"/>
  <c r="V51" i="29" s="1"/>
  <c r="S613" i="1"/>
  <c r="Q613"/>
  <c r="T51" i="29" s="1"/>
  <c r="R613" i="1"/>
  <c r="U51" i="29" s="1"/>
  <c r="R612" i="1"/>
  <c r="S51" i="29" s="1"/>
  <c r="Q612" i="1"/>
  <c r="R51" i="29" s="1"/>
  <c r="S612" i="1"/>
  <c r="S611"/>
  <c r="Q611"/>
  <c r="P51" i="29" s="1"/>
  <c r="R611" i="1"/>
  <c r="Q51" i="29" s="1"/>
  <c r="R610" i="1"/>
  <c r="O51" i="29" s="1"/>
  <c r="S610" i="1"/>
  <c r="Q610"/>
  <c r="N51" i="29" s="1"/>
  <c r="S609" i="1"/>
  <c r="Q609"/>
  <c r="L51" i="29" s="1"/>
  <c r="R609" i="1"/>
  <c r="M51" i="29" s="1"/>
  <c r="R608" i="1"/>
  <c r="K51" i="29" s="1"/>
  <c r="Q608" i="1"/>
  <c r="J51" i="29" s="1"/>
  <c r="S608" i="1"/>
  <c r="S607"/>
  <c r="Q607"/>
  <c r="H51" i="29" s="1"/>
  <c r="R607" i="1"/>
  <c r="I51" i="29" s="1"/>
  <c r="S605" i="1"/>
  <c r="Q605"/>
  <c r="D51" i="29" s="1"/>
  <c r="R605" i="1"/>
  <c r="E51" i="29" s="1"/>
  <c r="R604" i="1"/>
  <c r="C51" i="29" s="1"/>
  <c r="Q604" i="1"/>
  <c r="B51" i="29" s="1"/>
  <c r="S604" i="1"/>
  <c r="S603"/>
  <c r="Q603"/>
  <c r="X50" i="29" s="1"/>
  <c r="R603" i="1"/>
  <c r="Y50" i="29" s="1"/>
  <c r="R602" i="1"/>
  <c r="W50" i="29" s="1"/>
  <c r="S602" i="1"/>
  <c r="Q602"/>
  <c r="V50" i="29" s="1"/>
  <c r="S601" i="1"/>
  <c r="Q601"/>
  <c r="T50" i="29" s="1"/>
  <c r="R601" i="1"/>
  <c r="U50" i="29" s="1"/>
  <c r="R600" i="1"/>
  <c r="S50" i="29" s="1"/>
  <c r="Q600" i="1"/>
  <c r="R50" i="29" s="1"/>
  <c r="S600" i="1"/>
  <c r="S599"/>
  <c r="Q599"/>
  <c r="P50" i="29" s="1"/>
  <c r="R599" i="1"/>
  <c r="Q50" i="29" s="1"/>
  <c r="R598" i="1"/>
  <c r="O50" i="29" s="1"/>
  <c r="S598" i="1"/>
  <c r="Q598"/>
  <c r="N50" i="29" s="1"/>
  <c r="S597" i="1"/>
  <c r="Q597"/>
  <c r="L50" i="29" s="1"/>
  <c r="R597" i="1"/>
  <c r="M50" i="29" s="1"/>
  <c r="R596" i="1"/>
  <c r="K50" i="29" s="1"/>
  <c r="Q596" i="1"/>
  <c r="J50" i="29" s="1"/>
  <c r="S596" i="1"/>
  <c r="S595"/>
  <c r="Q595"/>
  <c r="H50" i="29" s="1"/>
  <c r="R595" i="1"/>
  <c r="I50" i="29" s="1"/>
  <c r="R594" i="1"/>
  <c r="G50" i="29" s="1"/>
  <c r="S594" i="1"/>
  <c r="Q594"/>
  <c r="F50" i="29" s="1"/>
  <c r="S593" i="1"/>
  <c r="Q593"/>
  <c r="D50" i="29" s="1"/>
  <c r="R593" i="1"/>
  <c r="E50" i="29" s="1"/>
  <c r="R592" i="1"/>
  <c r="C50" i="29" s="1"/>
  <c r="Q592" i="1"/>
  <c r="B50" i="29" s="1"/>
  <c r="S592" i="1"/>
  <c r="S591"/>
  <c r="Q591"/>
  <c r="X49" i="29" s="1"/>
  <c r="R591" i="1"/>
  <c r="Y49" i="29" s="1"/>
  <c r="R590" i="1"/>
  <c r="W49" i="29" s="1"/>
  <c r="S590" i="1"/>
  <c r="Q590"/>
  <c r="V49" i="29" s="1"/>
  <c r="S589" i="1"/>
  <c r="Q589"/>
  <c r="T49" i="29" s="1"/>
  <c r="R589" i="1"/>
  <c r="U49" i="29" s="1"/>
  <c r="R588" i="1"/>
  <c r="S49" i="29" s="1"/>
  <c r="Q588" i="1"/>
  <c r="R49" i="29" s="1"/>
  <c r="S588" i="1"/>
  <c r="S587"/>
  <c r="Q587"/>
  <c r="P49" i="29" s="1"/>
  <c r="R587" i="1"/>
  <c r="Q49" i="29" s="1"/>
  <c r="R586" i="1"/>
  <c r="O49" i="29" s="1"/>
  <c r="S586" i="1"/>
  <c r="Q586"/>
  <c r="N49" i="29" s="1"/>
  <c r="S585" i="1"/>
  <c r="Q585"/>
  <c r="L49" i="29" s="1"/>
  <c r="R585" i="1"/>
  <c r="M49" i="29" s="1"/>
  <c r="R584" i="1"/>
  <c r="K49" i="29" s="1"/>
  <c r="Q584" i="1"/>
  <c r="J49" i="29" s="1"/>
  <c r="S584" i="1"/>
  <c r="S583"/>
  <c r="Q583"/>
  <c r="H49" i="29" s="1"/>
  <c r="R583" i="1"/>
  <c r="I49" i="29" s="1"/>
  <c r="R582" i="1"/>
  <c r="G49" i="29" s="1"/>
  <c r="S582" i="1"/>
  <c r="Q582"/>
  <c r="F49" i="29" s="1"/>
  <c r="S581" i="1"/>
  <c r="Q581"/>
  <c r="D49" i="29" s="1"/>
  <c r="R581" i="1"/>
  <c r="E49" i="29" s="1"/>
  <c r="R580" i="1"/>
  <c r="C49" i="29" s="1"/>
  <c r="Q580" i="1"/>
  <c r="B49" i="29" s="1"/>
  <c r="S580" i="1"/>
  <c r="S579"/>
  <c r="Q579"/>
  <c r="X48" i="29" s="1"/>
  <c r="R579" i="1"/>
  <c r="Y48" i="29" s="1"/>
  <c r="R578" i="1"/>
  <c r="W48" i="29" s="1"/>
  <c r="S578" i="1"/>
  <c r="Q578"/>
  <c r="V48" i="29" s="1"/>
  <c r="S577" i="1"/>
  <c r="Q577"/>
  <c r="T48" i="29" s="1"/>
  <c r="R577" i="1"/>
  <c r="U48" i="29" s="1"/>
  <c r="R576" i="1"/>
  <c r="S48" i="29" s="1"/>
  <c r="Q576" i="1"/>
  <c r="R48" i="29" s="1"/>
  <c r="S576" i="1"/>
  <c r="S575"/>
  <c r="Q575"/>
  <c r="P48" i="29" s="1"/>
  <c r="R575" i="1"/>
  <c r="Q48" i="29" s="1"/>
  <c r="R574" i="1"/>
  <c r="O48" i="29" s="1"/>
  <c r="S574" i="1"/>
  <c r="Q574"/>
  <c r="N48" i="29" s="1"/>
  <c r="S573" i="1"/>
  <c r="Q573"/>
  <c r="L48" i="29" s="1"/>
  <c r="R573" i="1"/>
  <c r="M48" i="29" s="1"/>
  <c r="R572" i="1"/>
  <c r="K48" i="29" s="1"/>
  <c r="Q572" i="1"/>
  <c r="J48" i="29" s="1"/>
  <c r="S572" i="1"/>
  <c r="S571"/>
  <c r="Q571"/>
  <c r="H48" i="29" s="1"/>
  <c r="R571" i="1"/>
  <c r="I48" i="29" s="1"/>
  <c r="R570" i="1"/>
  <c r="G48" i="29" s="1"/>
  <c r="S570" i="1"/>
  <c r="Q570"/>
  <c r="F48" i="29" s="1"/>
  <c r="S569" i="1"/>
  <c r="Q569"/>
  <c r="D48" i="29" s="1"/>
  <c r="R569" i="1"/>
  <c r="E48" i="29" s="1"/>
  <c r="R568" i="1"/>
  <c r="C48" i="29" s="1"/>
  <c r="Q568" i="1"/>
  <c r="B48" i="29" s="1"/>
  <c r="S568" i="1"/>
  <c r="S567"/>
  <c r="Q567"/>
  <c r="X47" i="29" s="1"/>
  <c r="R567" i="1"/>
  <c r="Y47" i="29" s="1"/>
  <c r="R566" i="1"/>
  <c r="W47" i="29" s="1"/>
  <c r="S566" i="1"/>
  <c r="Q566"/>
  <c r="V47" i="29" s="1"/>
  <c r="S565" i="1"/>
  <c r="Q565"/>
  <c r="T47" i="29" s="1"/>
  <c r="R565" i="1"/>
  <c r="U47" i="29" s="1"/>
  <c r="R564" i="1"/>
  <c r="S47" i="29" s="1"/>
  <c r="Q564" i="1"/>
  <c r="R47" i="29" s="1"/>
  <c r="S564" i="1"/>
  <c r="S563"/>
  <c r="Q563"/>
  <c r="P47" i="29" s="1"/>
  <c r="R563" i="1"/>
  <c r="Q47" i="29" s="1"/>
  <c r="R562" i="1"/>
  <c r="O47" i="29" s="1"/>
  <c r="S562" i="1"/>
  <c r="Q562"/>
  <c r="N47" i="29" s="1"/>
  <c r="S561" i="1"/>
  <c r="Q561"/>
  <c r="L47" i="29" s="1"/>
  <c r="R561" i="1"/>
  <c r="M47" i="29" s="1"/>
  <c r="R560" i="1"/>
  <c r="K47" i="29" s="1"/>
  <c r="Q560" i="1"/>
  <c r="J47" i="29" s="1"/>
  <c r="S560" i="1"/>
  <c r="R558"/>
  <c r="G47" i="29" s="1"/>
  <c r="S558" i="1"/>
  <c r="Q558"/>
  <c r="F47" i="29" s="1"/>
  <c r="S557" i="1"/>
  <c r="Q557"/>
  <c r="D47" i="29" s="1"/>
  <c r="R557" i="1"/>
  <c r="E47" i="29" s="1"/>
  <c r="R556" i="1"/>
  <c r="C47" i="29" s="1"/>
  <c r="Q556" i="1"/>
  <c r="B47" i="29" s="1"/>
  <c r="S556" i="1"/>
  <c r="S555"/>
  <c r="Q555"/>
  <c r="X46" i="29" s="1"/>
  <c r="R555" i="1"/>
  <c r="Y46" i="29" s="1"/>
  <c r="R554" i="1"/>
  <c r="W46" i="29" s="1"/>
  <c r="S554" i="1"/>
  <c r="Q554"/>
  <c r="V46" i="29" s="1"/>
  <c r="S553" i="1"/>
  <c r="Q553"/>
  <c r="T46" i="29" s="1"/>
  <c r="R553" i="1"/>
  <c r="U46" i="29" s="1"/>
  <c r="R552" i="1"/>
  <c r="S46" i="29" s="1"/>
  <c r="Q552" i="1"/>
  <c r="R46" i="29" s="1"/>
  <c r="S552" i="1"/>
  <c r="S551"/>
  <c r="Q551"/>
  <c r="P46" i="29" s="1"/>
  <c r="R551" i="1"/>
  <c r="Q46" i="29" s="1"/>
  <c r="R550" i="1"/>
  <c r="O46" i="29" s="1"/>
  <c r="S550" i="1"/>
  <c r="Q550"/>
  <c r="N46" i="29" s="1"/>
  <c r="S549" i="1"/>
  <c r="Q549"/>
  <c r="L46" i="29" s="1"/>
  <c r="R549" i="1"/>
  <c r="M46" i="29" s="1"/>
  <c r="R548" i="1"/>
  <c r="K46" i="29" s="1"/>
  <c r="Q548" i="1"/>
  <c r="J46" i="29" s="1"/>
  <c r="S548" i="1"/>
  <c r="S547"/>
  <c r="Q547"/>
  <c r="H46" i="29" s="1"/>
  <c r="R547" i="1"/>
  <c r="I46" i="29" s="1"/>
  <c r="R546" i="1"/>
  <c r="G46" i="29" s="1"/>
  <c r="S546" i="1"/>
  <c r="Q546"/>
  <c r="F46" i="29" s="1"/>
  <c r="S545" i="1"/>
  <c r="Q545"/>
  <c r="D46" i="29" s="1"/>
  <c r="R545" i="1"/>
  <c r="E46" i="29" s="1"/>
  <c r="R544" i="1"/>
  <c r="C46" i="29" s="1"/>
  <c r="Q544" i="1"/>
  <c r="B46" i="29" s="1"/>
  <c r="S544" i="1"/>
  <c r="S543"/>
  <c r="Q543"/>
  <c r="X45" i="29" s="1"/>
  <c r="R543" i="1"/>
  <c r="Y45" i="29" s="1"/>
  <c r="R542" i="1"/>
  <c r="W45" i="29" s="1"/>
  <c r="S542" i="1"/>
  <c r="Q542"/>
  <c r="V45" i="29" s="1"/>
  <c r="S541" i="1"/>
  <c r="Q541"/>
  <c r="T45" i="29" s="1"/>
  <c r="R541" i="1"/>
  <c r="U45" i="29" s="1"/>
  <c r="R540" i="1"/>
  <c r="S45" i="29" s="1"/>
  <c r="Q540" i="1"/>
  <c r="R45" i="29" s="1"/>
  <c r="S540" i="1"/>
  <c r="S539"/>
  <c r="Q539"/>
  <c r="P45" i="29" s="1"/>
  <c r="R539" i="1"/>
  <c r="Q45" i="29" s="1"/>
  <c r="R538" i="1"/>
  <c r="O45" i="29" s="1"/>
  <c r="S538" i="1"/>
  <c r="Q538"/>
  <c r="N45" i="29" s="1"/>
  <c r="S537" i="1"/>
  <c r="Q537"/>
  <c r="L45" i="29" s="1"/>
  <c r="R537" i="1"/>
  <c r="M45" i="29" s="1"/>
  <c r="R536" i="1"/>
  <c r="K45" i="29" s="1"/>
  <c r="Q536" i="1"/>
  <c r="J45" i="29" s="1"/>
  <c r="S536" i="1"/>
  <c r="S535"/>
  <c r="Q535"/>
  <c r="H45" i="29" s="1"/>
  <c r="R535" i="1"/>
  <c r="I45" i="29" s="1"/>
  <c r="R534" i="1"/>
  <c r="G45" i="29" s="1"/>
  <c r="S534" i="1"/>
  <c r="Q534"/>
  <c r="F45" i="29" s="1"/>
  <c r="S533" i="1"/>
  <c r="Q533"/>
  <c r="D45" i="29" s="1"/>
  <c r="R533" i="1"/>
  <c r="E45" i="29" s="1"/>
  <c r="R532" i="1"/>
  <c r="C45" i="29" s="1"/>
  <c r="Q532" i="1"/>
  <c r="B45" i="29" s="1"/>
  <c r="S532" i="1"/>
  <c r="S531"/>
  <c r="Q531"/>
  <c r="X44" i="29" s="1"/>
  <c r="R531" i="1"/>
  <c r="Y44" i="29" s="1"/>
  <c r="R530" i="1"/>
  <c r="W44" i="29" s="1"/>
  <c r="S530" i="1"/>
  <c r="Q530"/>
  <c r="V44" i="29" s="1"/>
  <c r="S529" i="1"/>
  <c r="Q529"/>
  <c r="T44" i="29" s="1"/>
  <c r="R529" i="1"/>
  <c r="U44" i="29" s="1"/>
  <c r="R528" i="1"/>
  <c r="S44" i="29" s="1"/>
  <c r="Q528" i="1"/>
  <c r="R44" i="29" s="1"/>
  <c r="S528" i="1"/>
  <c r="S527"/>
  <c r="Q527"/>
  <c r="P44" i="29" s="1"/>
  <c r="R527" i="1"/>
  <c r="Q44" i="29" s="1"/>
  <c r="R526" i="1"/>
  <c r="O44" i="29" s="1"/>
  <c r="S526" i="1"/>
  <c r="Q526"/>
  <c r="N44" i="29" s="1"/>
  <c r="S525" i="1"/>
  <c r="Q525"/>
  <c r="L44" i="29" s="1"/>
  <c r="R525" i="1"/>
  <c r="M44" i="29" s="1"/>
  <c r="R524" i="1"/>
  <c r="K44" i="29" s="1"/>
  <c r="Q524" i="1"/>
  <c r="J44" i="29" s="1"/>
  <c r="S524" i="1"/>
  <c r="S523"/>
  <c r="Q523"/>
  <c r="H44" i="29" s="1"/>
  <c r="R523" i="1"/>
  <c r="I44" i="29" s="1"/>
  <c r="R522" i="1"/>
  <c r="G44" i="29" s="1"/>
  <c r="S522" i="1"/>
  <c r="Q522"/>
  <c r="F44" i="29" s="1"/>
  <c r="R520" i="1"/>
  <c r="C44" i="29" s="1"/>
  <c r="Q520" i="1"/>
  <c r="B44" i="29" s="1"/>
  <c r="S520" i="1"/>
  <c r="S519"/>
  <c r="Q519"/>
  <c r="X43" i="29" s="1"/>
  <c r="R519" i="1"/>
  <c r="Y43" i="29" s="1"/>
  <c r="S517" i="1"/>
  <c r="Q517"/>
  <c r="T43" i="29" s="1"/>
  <c r="R517" i="1"/>
  <c r="U43" i="29" s="1"/>
  <c r="R516" i="1"/>
  <c r="S43" i="29" s="1"/>
  <c r="Q516" i="1"/>
  <c r="R43" i="29" s="1"/>
  <c r="S516" i="1"/>
  <c r="S515"/>
  <c r="Q515"/>
  <c r="P43" i="29" s="1"/>
  <c r="R515" i="1"/>
  <c r="Q43" i="29" s="1"/>
  <c r="R514" i="1"/>
  <c r="O43" i="29" s="1"/>
  <c r="S514" i="1"/>
  <c r="Q514"/>
  <c r="N43" i="29" s="1"/>
  <c r="S513" i="1"/>
  <c r="Q513"/>
  <c r="L43" i="29" s="1"/>
  <c r="R513" i="1"/>
  <c r="M43" i="29" s="1"/>
  <c r="R512" i="1"/>
  <c r="K43" i="29" s="1"/>
  <c r="Q512" i="1"/>
  <c r="J43" i="29" s="1"/>
  <c r="S512" i="1"/>
  <c r="S511"/>
  <c r="Q511"/>
  <c r="H43" i="29" s="1"/>
  <c r="R511" i="1"/>
  <c r="I43" i="29" s="1"/>
  <c r="R510" i="1"/>
  <c r="G43" i="29" s="1"/>
  <c r="S510" i="1"/>
  <c r="Q510"/>
  <c r="F43" i="29" s="1"/>
  <c r="S509" i="1"/>
  <c r="Q509"/>
  <c r="D43" i="29" s="1"/>
  <c r="R509" i="1"/>
  <c r="E43" i="29" s="1"/>
  <c r="R508" i="1"/>
  <c r="C43" i="29" s="1"/>
  <c r="Q508" i="1"/>
  <c r="B43" i="29" s="1"/>
  <c r="S508" i="1"/>
  <c r="S507"/>
  <c r="Q507"/>
  <c r="X42" i="29" s="1"/>
  <c r="R507" i="1"/>
  <c r="Y42" i="29" s="1"/>
  <c r="R506" i="1"/>
  <c r="W42" i="29" s="1"/>
  <c r="S506" i="1"/>
  <c r="Q506"/>
  <c r="V42" i="29" s="1"/>
  <c r="S505" i="1"/>
  <c r="Q505"/>
  <c r="T42" i="29" s="1"/>
  <c r="R505" i="1"/>
  <c r="U42" i="29" s="1"/>
  <c r="R504" i="1"/>
  <c r="S42" i="29" s="1"/>
  <c r="Q504" i="1"/>
  <c r="R42" i="29" s="1"/>
  <c r="S504" i="1"/>
  <c r="S503"/>
  <c r="Q503"/>
  <c r="P42" i="29" s="1"/>
  <c r="R503" i="1"/>
  <c r="Q42" i="29" s="1"/>
  <c r="R502" i="1"/>
  <c r="O42" i="29" s="1"/>
  <c r="S502" i="1"/>
  <c r="Q502"/>
  <c r="N42" i="29" s="1"/>
  <c r="S501" i="1"/>
  <c r="Q501"/>
  <c r="L42" i="29" s="1"/>
  <c r="R501" i="1"/>
  <c r="M42" i="29" s="1"/>
  <c r="R500" i="1"/>
  <c r="K42" i="29" s="1"/>
  <c r="Q500" i="1"/>
  <c r="J42" i="29" s="1"/>
  <c r="S500" i="1"/>
  <c r="S499"/>
  <c r="Q499"/>
  <c r="H42" i="29" s="1"/>
  <c r="R499" i="1"/>
  <c r="I42" i="29" s="1"/>
  <c r="R498" i="1"/>
  <c r="G42" i="29" s="1"/>
  <c r="S498" i="1"/>
  <c r="Q498"/>
  <c r="F42" i="29" s="1"/>
  <c r="S497" i="1"/>
  <c r="Q497"/>
  <c r="D42" i="29" s="1"/>
  <c r="R497" i="1"/>
  <c r="E42" i="29" s="1"/>
  <c r="R496" i="1"/>
  <c r="C42" i="29" s="1"/>
  <c r="Q496" i="1"/>
  <c r="B42" i="29" s="1"/>
  <c r="S496" i="1"/>
  <c r="S495"/>
  <c r="Q495"/>
  <c r="X41" i="29" s="1"/>
  <c r="R495" i="1"/>
  <c r="Y41" i="29" s="1"/>
  <c r="R494" i="1"/>
  <c r="W41" i="29" s="1"/>
  <c r="S494" i="1"/>
  <c r="Q494"/>
  <c r="V41" i="29" s="1"/>
  <c r="S493" i="1"/>
  <c r="Q493"/>
  <c r="T41" i="29" s="1"/>
  <c r="R493" i="1"/>
  <c r="U41" i="29" s="1"/>
  <c r="R492" i="1"/>
  <c r="S41" i="29" s="1"/>
  <c r="Q492" i="1"/>
  <c r="R41" i="29" s="1"/>
  <c r="S492" i="1"/>
  <c r="S491"/>
  <c r="Q491"/>
  <c r="P41" i="29" s="1"/>
  <c r="R491" i="1"/>
  <c r="Q41" i="29" s="1"/>
  <c r="R490" i="1"/>
  <c r="O41" i="29" s="1"/>
  <c r="S490" i="1"/>
  <c r="Q490"/>
  <c r="N41" i="29" s="1"/>
  <c r="S489" i="1"/>
  <c r="Q489"/>
  <c r="L41" i="29" s="1"/>
  <c r="R489" i="1"/>
  <c r="M41" i="29" s="1"/>
  <c r="R488" i="1"/>
  <c r="K41" i="29" s="1"/>
  <c r="Q488" i="1"/>
  <c r="J41" i="29" s="1"/>
  <c r="S488" i="1"/>
  <c r="S487"/>
  <c r="Q487"/>
  <c r="H41" i="29" s="1"/>
  <c r="R487" i="1"/>
  <c r="I41" i="29" s="1"/>
  <c r="R486" i="1"/>
  <c r="G41" i="29" s="1"/>
  <c r="S486" i="1"/>
  <c r="Q486"/>
  <c r="F41" i="29" s="1"/>
  <c r="S485" i="1"/>
  <c r="Q485"/>
  <c r="D41" i="29" s="1"/>
  <c r="R485" i="1"/>
  <c r="E41" i="29" s="1"/>
  <c r="R484" i="1"/>
  <c r="C41" i="29" s="1"/>
  <c r="Q484" i="1"/>
  <c r="B41" i="29" s="1"/>
  <c r="S484" i="1"/>
  <c r="S483"/>
  <c r="Q483"/>
  <c r="X40" i="29" s="1"/>
  <c r="R483" i="1"/>
  <c r="Y40" i="29" s="1"/>
  <c r="R482" i="1"/>
  <c r="W40" i="29" s="1"/>
  <c r="S482" i="1"/>
  <c r="Q482"/>
  <c r="V40" i="29" s="1"/>
  <c r="S481" i="1"/>
  <c r="Q481"/>
  <c r="T40" i="29" s="1"/>
  <c r="R481" i="1"/>
  <c r="U40" i="29" s="1"/>
  <c r="R480" i="1"/>
  <c r="S40" i="29" s="1"/>
  <c r="Q480" i="1"/>
  <c r="R40" i="29" s="1"/>
  <c r="S480" i="1"/>
  <c r="S479"/>
  <c r="Q479"/>
  <c r="P40" i="29" s="1"/>
  <c r="R479" i="1"/>
  <c r="Q40" i="29" s="1"/>
  <c r="S477" i="1"/>
  <c r="Q477"/>
  <c r="L40" i="29" s="1"/>
  <c r="R477" i="1"/>
  <c r="M40" i="29" s="1"/>
  <c r="R476" i="1"/>
  <c r="K40" i="29" s="1"/>
  <c r="Q476" i="1"/>
  <c r="J40" i="29" s="1"/>
  <c r="S476" i="1"/>
  <c r="S475"/>
  <c r="Q475"/>
  <c r="H40" i="29" s="1"/>
  <c r="R475" i="1"/>
  <c r="I40" i="29" s="1"/>
  <c r="R474" i="1"/>
  <c r="G40" i="29" s="1"/>
  <c r="S474" i="1"/>
  <c r="Q474"/>
  <c r="F40" i="29" s="1"/>
  <c r="S473" i="1"/>
  <c r="Q473"/>
  <c r="D40" i="29" s="1"/>
  <c r="R473" i="1"/>
  <c r="E40" i="29" s="1"/>
  <c r="R472" i="1"/>
  <c r="C40" i="29" s="1"/>
  <c r="Q472" i="1"/>
  <c r="B40" i="29" s="1"/>
  <c r="S472" i="1"/>
  <c r="S471"/>
  <c r="Q471"/>
  <c r="X39" i="29" s="1"/>
  <c r="R471" i="1"/>
  <c r="Y39" i="29" s="1"/>
  <c r="R470" i="1"/>
  <c r="W39" i="29" s="1"/>
  <c r="S470" i="1"/>
  <c r="Q470"/>
  <c r="V39" i="29" s="1"/>
  <c r="S469" i="1"/>
  <c r="Q469"/>
  <c r="T39" i="29" s="1"/>
  <c r="R469" i="1"/>
  <c r="U39" i="29" s="1"/>
  <c r="R468" i="1"/>
  <c r="S39" i="29" s="1"/>
  <c r="Q468" i="1"/>
  <c r="R39" i="29" s="1"/>
  <c r="S468" i="1"/>
  <c r="S467"/>
  <c r="Q467"/>
  <c r="P39" i="29" s="1"/>
  <c r="R467" i="1"/>
  <c r="Q39" i="29" s="1"/>
  <c r="R466" i="1"/>
  <c r="O39" i="29" s="1"/>
  <c r="S466" i="1"/>
  <c r="Q466"/>
  <c r="N39" i="29" s="1"/>
  <c r="S465" i="1"/>
  <c r="Q465"/>
  <c r="L39" i="29" s="1"/>
  <c r="R465" i="1"/>
  <c r="M39" i="29" s="1"/>
  <c r="R464" i="1"/>
  <c r="K39" i="29" s="1"/>
  <c r="Q464" i="1"/>
  <c r="J39" i="29" s="1"/>
  <c r="S464" i="1"/>
  <c r="S463"/>
  <c r="Q463"/>
  <c r="H39" i="29" s="1"/>
  <c r="R463" i="1"/>
  <c r="I39" i="29" s="1"/>
  <c r="R462" i="1"/>
  <c r="G39" i="29" s="1"/>
  <c r="S462" i="1"/>
  <c r="Q462"/>
  <c r="F39" i="29" s="1"/>
  <c r="S461" i="1"/>
  <c r="Q461"/>
  <c r="D39" i="29" s="1"/>
  <c r="R461" i="1"/>
  <c r="E39" i="29" s="1"/>
  <c r="R460" i="1"/>
  <c r="C39" i="29" s="1"/>
  <c r="Q460" i="1"/>
  <c r="B39" i="29" s="1"/>
  <c r="S460" i="1"/>
  <c r="S459"/>
  <c r="Q459"/>
  <c r="X38" i="29" s="1"/>
  <c r="R459" i="1"/>
  <c r="Y38" i="29" s="1"/>
  <c r="R458" i="1"/>
  <c r="W38" i="29" s="1"/>
  <c r="S458" i="1"/>
  <c r="Q458"/>
  <c r="V38" i="29" s="1"/>
  <c r="S457" i="1"/>
  <c r="Q457"/>
  <c r="T38" i="29" s="1"/>
  <c r="R457" i="1"/>
  <c r="U38" i="29" s="1"/>
  <c r="R456" i="1"/>
  <c r="S38" i="29" s="1"/>
  <c r="Q456" i="1"/>
  <c r="R38" i="29" s="1"/>
  <c r="S456" i="1"/>
  <c r="S455"/>
  <c r="Q455"/>
  <c r="P38" i="29" s="1"/>
  <c r="R455" i="1"/>
  <c r="Q38" i="29" s="1"/>
  <c r="R454" i="1"/>
  <c r="O38" i="29" s="1"/>
  <c r="S454" i="1"/>
  <c r="Q454"/>
  <c r="N38" i="29" s="1"/>
  <c r="S453" i="1"/>
  <c r="R453"/>
  <c r="M38" i="29" s="1"/>
  <c r="Q453" i="1"/>
  <c r="L38" i="29" s="1"/>
  <c r="R452" i="1"/>
  <c r="K38" i="29" s="1"/>
  <c r="Q452" i="1"/>
  <c r="J38" i="29" s="1"/>
  <c r="S452" i="1"/>
  <c r="S451"/>
  <c r="Q451"/>
  <c r="H38" i="29" s="1"/>
  <c r="R451" i="1"/>
  <c r="I38" i="29" s="1"/>
  <c r="R450" i="1"/>
  <c r="G38" i="29" s="1"/>
  <c r="S450" i="1"/>
  <c r="Q450"/>
  <c r="F38" i="29" s="1"/>
  <c r="S449" i="1"/>
  <c r="Q449"/>
  <c r="D38" i="29" s="1"/>
  <c r="R449" i="1"/>
  <c r="E38" i="29" s="1"/>
  <c r="R448" i="1"/>
  <c r="C38" i="29" s="1"/>
  <c r="Q448" i="1"/>
  <c r="B38" i="29" s="1"/>
  <c r="S448" i="1"/>
  <c r="S447"/>
  <c r="Q447"/>
  <c r="X37" i="29" s="1"/>
  <c r="R447" i="1"/>
  <c r="Y37" i="29" s="1"/>
  <c r="R446" i="1"/>
  <c r="W37" i="29" s="1"/>
  <c r="S446" i="1"/>
  <c r="Q446"/>
  <c r="V37" i="29" s="1"/>
  <c r="R444" i="1"/>
  <c r="S37" i="29" s="1"/>
  <c r="S444" i="1"/>
  <c r="Q444"/>
  <c r="R37" i="29" s="1"/>
  <c r="S443" i="1"/>
  <c r="Q443"/>
  <c r="P37" i="29" s="1"/>
  <c r="R443" i="1"/>
  <c r="Q37" i="29" s="1"/>
  <c r="R442" i="1"/>
  <c r="O37" i="29" s="1"/>
  <c r="S442" i="1"/>
  <c r="Q442"/>
  <c r="N37" i="29" s="1"/>
  <c r="S441" i="1"/>
  <c r="Q441"/>
  <c r="L37" i="29" s="1"/>
  <c r="R441" i="1"/>
  <c r="M37" i="29" s="1"/>
  <c r="R440" i="1"/>
  <c r="K37" i="29" s="1"/>
  <c r="S440" i="1"/>
  <c r="Q440"/>
  <c r="J37" i="29" s="1"/>
  <c r="S439" i="1"/>
  <c r="Q439"/>
  <c r="H37" i="29" s="1"/>
  <c r="R439" i="1"/>
  <c r="I37" i="29" s="1"/>
  <c r="R438" i="1"/>
  <c r="G37" i="29" s="1"/>
  <c r="S438" i="1"/>
  <c r="Q438"/>
  <c r="F37" i="29" s="1"/>
  <c r="S437" i="1"/>
  <c r="Q437"/>
  <c r="D37" i="29" s="1"/>
  <c r="R437" i="1"/>
  <c r="E37" i="29" s="1"/>
  <c r="S429" i="1"/>
  <c r="Q429"/>
  <c r="L36" i="29" s="1"/>
  <c r="R429" i="1"/>
  <c r="M36" i="29" s="1"/>
  <c r="R428" i="1"/>
  <c r="K36" i="29" s="1"/>
  <c r="S428" i="1"/>
  <c r="Q428"/>
  <c r="J36" i="29" s="1"/>
  <c r="S427" i="1"/>
  <c r="Q427"/>
  <c r="H36" i="29" s="1"/>
  <c r="R427" i="1"/>
  <c r="I36" i="29" s="1"/>
  <c r="R426" i="1"/>
  <c r="G36" i="29" s="1"/>
  <c r="S426" i="1"/>
  <c r="Q426"/>
  <c r="F36" i="29" s="1"/>
  <c r="S425" i="1"/>
  <c r="Q425"/>
  <c r="D36" i="29" s="1"/>
  <c r="R425" i="1"/>
  <c r="E36" i="29" s="1"/>
  <c r="R424" i="1"/>
  <c r="C36" i="29" s="1"/>
  <c r="S424" i="1"/>
  <c r="Q424"/>
  <c r="B36" i="29" s="1"/>
  <c r="S423" i="1"/>
  <c r="Q423"/>
  <c r="X35" i="29" s="1"/>
  <c r="R423" i="1"/>
  <c r="Y35" i="29" s="1"/>
  <c r="R422" i="1"/>
  <c r="W35" i="29" s="1"/>
  <c r="S422" i="1"/>
  <c r="Q422"/>
  <c r="V35" i="29" s="1"/>
  <c r="S421" i="1"/>
  <c r="Q421"/>
  <c r="T35" i="29" s="1"/>
  <c r="R421" i="1"/>
  <c r="U35" i="29" s="1"/>
  <c r="R420" i="1"/>
  <c r="S35" i="29" s="1"/>
  <c r="S420" i="1"/>
  <c r="Q420"/>
  <c r="R35" i="29" s="1"/>
  <c r="S419" i="1"/>
  <c r="Q419"/>
  <c r="P35" i="29" s="1"/>
  <c r="R419" i="1"/>
  <c r="Q35" i="29" s="1"/>
  <c r="R414" i="1"/>
  <c r="G35" i="29" s="1"/>
  <c r="S414" i="1"/>
  <c r="Q414"/>
  <c r="F35" i="29" s="1"/>
  <c r="S409" i="1"/>
  <c r="Q409"/>
  <c r="T34" i="29" s="1"/>
  <c r="R409" i="1"/>
  <c r="U34" i="29" s="1"/>
  <c r="R408" i="1"/>
  <c r="S34" i="29" s="1"/>
  <c r="S408" i="1"/>
  <c r="Q408"/>
  <c r="R34" i="29" s="1"/>
  <c r="S407" i="1"/>
  <c r="Q407"/>
  <c r="P34" i="29" s="1"/>
  <c r="R407" i="1"/>
  <c r="Q34" i="29" s="1"/>
  <c r="R406" i="1"/>
  <c r="O34" i="29" s="1"/>
  <c r="S406" i="1"/>
  <c r="Q406"/>
  <c r="N34" i="29" s="1"/>
  <c r="S405" i="1"/>
  <c r="Q405"/>
  <c r="L34" i="29" s="1"/>
  <c r="R405" i="1"/>
  <c r="M34" i="29" s="1"/>
  <c r="R404" i="1"/>
  <c r="K34" i="29" s="1"/>
  <c r="S404" i="1"/>
  <c r="Q404"/>
  <c r="J34" i="29" s="1"/>
  <c r="S403" i="1"/>
  <c r="Q403"/>
  <c r="H34" i="29" s="1"/>
  <c r="R403" i="1"/>
  <c r="I34" i="29" s="1"/>
  <c r="R402" i="1"/>
  <c r="G34" i="29" s="1"/>
  <c r="S402" i="1"/>
  <c r="Q402"/>
  <c r="F34" i="29" s="1"/>
  <c r="S401" i="1"/>
  <c r="Q401"/>
  <c r="D34" i="29" s="1"/>
  <c r="R401" i="1"/>
  <c r="E34" i="29" s="1"/>
  <c r="R400" i="1"/>
  <c r="C34" i="29" s="1"/>
  <c r="S400" i="1"/>
  <c r="Q400"/>
  <c r="B34" i="29" s="1"/>
  <c r="S399" i="1"/>
  <c r="Q399"/>
  <c r="X33" i="29" s="1"/>
  <c r="R399" i="1"/>
  <c r="Y33" i="29" s="1"/>
  <c r="R398" i="1"/>
  <c r="W33" i="29" s="1"/>
  <c r="S398" i="1"/>
  <c r="Q398"/>
  <c r="V33" i="29" s="1"/>
  <c r="S397" i="1"/>
  <c r="Q397"/>
  <c r="T33" i="29" s="1"/>
  <c r="R397" i="1"/>
  <c r="U33" i="29" s="1"/>
  <c r="R396" i="1"/>
  <c r="S33" i="29" s="1"/>
  <c r="S396" i="1"/>
  <c r="Q396"/>
  <c r="R33" i="29" s="1"/>
  <c r="S395" i="1"/>
  <c r="Q395"/>
  <c r="P33" i="29" s="1"/>
  <c r="R395" i="1"/>
  <c r="Q33" i="29" s="1"/>
  <c r="R394" i="1"/>
  <c r="O33" i="29" s="1"/>
  <c r="S394" i="1"/>
  <c r="Q394"/>
  <c r="N33" i="29" s="1"/>
  <c r="S393" i="1"/>
  <c r="Q393"/>
  <c r="L33" i="29" s="1"/>
  <c r="R393" i="1"/>
  <c r="M33" i="29" s="1"/>
  <c r="R392" i="1"/>
  <c r="K33" i="29" s="1"/>
  <c r="S392" i="1"/>
  <c r="Q392"/>
  <c r="J33" i="29" s="1"/>
  <c r="S391" i="1"/>
  <c r="Q391"/>
  <c r="H33" i="29" s="1"/>
  <c r="R391" i="1"/>
  <c r="I33" i="29" s="1"/>
  <c r="R390" i="1"/>
  <c r="G33" i="29" s="1"/>
  <c r="S390" i="1"/>
  <c r="Q390"/>
  <c r="F33" i="29" s="1"/>
  <c r="S389" i="1"/>
  <c r="Q389"/>
  <c r="D33" i="29" s="1"/>
  <c r="R389" i="1"/>
  <c r="E33" i="29" s="1"/>
  <c r="R388" i="1"/>
  <c r="C33" i="29" s="1"/>
  <c r="S388" i="1"/>
  <c r="Q388"/>
  <c r="B33" i="29" s="1"/>
  <c r="Z33" s="1"/>
  <c r="S387" i="1"/>
  <c r="Q387"/>
  <c r="X32" i="29" s="1"/>
  <c r="R387" i="1"/>
  <c r="Y32" i="29" s="1"/>
  <c r="R386" i="1"/>
  <c r="W32" i="29" s="1"/>
  <c r="S386" i="1"/>
  <c r="Q386"/>
  <c r="V32" i="29" s="1"/>
  <c r="S385" i="1"/>
  <c r="Q385"/>
  <c r="T32" i="29" s="1"/>
  <c r="R385" i="1"/>
  <c r="U32" i="29" s="1"/>
  <c r="R384" i="1"/>
  <c r="S32" i="29" s="1"/>
  <c r="S384" i="1"/>
  <c r="Q384"/>
  <c r="R32" i="29" s="1"/>
  <c r="S383" i="1"/>
  <c r="Q383"/>
  <c r="P32" i="29" s="1"/>
  <c r="R383" i="1"/>
  <c r="Q32" i="29" s="1"/>
  <c r="R382" i="1"/>
  <c r="O32" i="29" s="1"/>
  <c r="S382" i="1"/>
  <c r="Q382"/>
  <c r="N32" i="29" s="1"/>
  <c r="S381" i="1"/>
  <c r="Q381"/>
  <c r="L32" i="29" s="1"/>
  <c r="R381" i="1"/>
  <c r="M32" i="29" s="1"/>
  <c r="R380" i="1"/>
  <c r="K32" i="29" s="1"/>
  <c r="S380" i="1"/>
  <c r="Q380"/>
  <c r="J32" i="29" s="1"/>
  <c r="S379" i="1"/>
  <c r="Q379"/>
  <c r="H32" i="29" s="1"/>
  <c r="R379" i="1"/>
  <c r="I32" i="29" s="1"/>
  <c r="R378" i="1"/>
  <c r="G32" i="29" s="1"/>
  <c r="S378" i="1"/>
  <c r="Q378"/>
  <c r="F32" i="29" s="1"/>
  <c r="S377" i="1"/>
  <c r="Q377"/>
  <c r="D32" i="29" s="1"/>
  <c r="R377" i="1"/>
  <c r="E32" i="29" s="1"/>
  <c r="R376" i="1"/>
  <c r="C32" i="29" s="1"/>
  <c r="S376" i="1"/>
  <c r="Q376"/>
  <c r="B32" i="29" s="1"/>
  <c r="Z32" s="1"/>
  <c r="S375" i="1"/>
  <c r="Q375"/>
  <c r="X31" i="29" s="1"/>
  <c r="R375" i="1"/>
  <c r="Y31" i="29" s="1"/>
  <c r="R374" i="1"/>
  <c r="W31" i="29" s="1"/>
  <c r="S374" i="1"/>
  <c r="Q374"/>
  <c r="V31" i="29" s="1"/>
  <c r="S373" i="1"/>
  <c r="Q373"/>
  <c r="T31" i="29" s="1"/>
  <c r="R373" i="1"/>
  <c r="U31" i="29" s="1"/>
  <c r="R372" i="1"/>
  <c r="S31" i="29" s="1"/>
  <c r="S372" i="1"/>
  <c r="Q372"/>
  <c r="R31" i="29" s="1"/>
  <c r="S371" i="1"/>
  <c r="Q371"/>
  <c r="P31" i="29" s="1"/>
  <c r="R371" i="1"/>
  <c r="Q31" i="29" s="1"/>
  <c r="R370" i="1"/>
  <c r="O31" i="29" s="1"/>
  <c r="S370" i="1"/>
  <c r="Q370"/>
  <c r="N31" i="29" s="1"/>
  <c r="S369" i="1"/>
  <c r="Q369"/>
  <c r="L31" i="29" s="1"/>
  <c r="R369" i="1"/>
  <c r="M31" i="29" s="1"/>
  <c r="R368" i="1"/>
  <c r="K31" i="29" s="1"/>
  <c r="S368" i="1"/>
  <c r="Q368"/>
  <c r="J31" i="29" s="1"/>
  <c r="S367" i="1"/>
  <c r="Q367"/>
  <c r="H31" i="29" s="1"/>
  <c r="R367" i="1"/>
  <c r="I31" i="29" s="1"/>
  <c r="R366" i="1"/>
  <c r="G31" i="29" s="1"/>
  <c r="S366" i="1"/>
  <c r="Q366"/>
  <c r="F31" i="29" s="1"/>
  <c r="S365" i="1"/>
  <c r="Q365"/>
  <c r="D31" i="29" s="1"/>
  <c r="R365" i="1"/>
  <c r="E31" i="29" s="1"/>
  <c r="R364" i="1"/>
  <c r="C31" i="29" s="1"/>
  <c r="S364" i="1"/>
  <c r="Q364"/>
  <c r="B31" i="29" s="1"/>
  <c r="Z31" s="1"/>
  <c r="Q5" i="1"/>
  <c r="D1" i="29" s="1"/>
  <c r="S5" i="1"/>
  <c r="R6"/>
  <c r="G1" i="29" s="1"/>
  <c r="Q7" i="1"/>
  <c r="H1" i="29" s="1"/>
  <c r="S7" i="1"/>
  <c r="Q9"/>
  <c r="L1" i="29" s="1"/>
  <c r="S9" i="1"/>
  <c r="R10"/>
  <c r="O1" i="29" s="1"/>
  <c r="Q11" i="1"/>
  <c r="P1" i="29" s="1"/>
  <c r="S11" i="1"/>
  <c r="Q17"/>
  <c r="D2" i="29" s="1"/>
  <c r="S17" i="1"/>
  <c r="R18"/>
  <c r="G2" i="29" s="1"/>
  <c r="Q19" i="1"/>
  <c r="H2" i="29" s="1"/>
  <c r="S19" i="1"/>
  <c r="R20"/>
  <c r="K2" i="29" s="1"/>
  <c r="Q21" i="1"/>
  <c r="L2" i="29" s="1"/>
  <c r="S21" i="1"/>
  <c r="R22"/>
  <c r="O2" i="29" s="1"/>
  <c r="Q23" i="1"/>
  <c r="P2" i="29" s="1"/>
  <c r="S23" i="1"/>
  <c r="R24"/>
  <c r="S2" i="29" s="1"/>
  <c r="Q25" i="1"/>
  <c r="T2" i="29" s="1"/>
  <c r="S25" i="1"/>
  <c r="R26"/>
  <c r="W2" i="29" s="1"/>
  <c r="Q27" i="1"/>
  <c r="X2" i="29" s="1"/>
  <c r="S27" i="1"/>
  <c r="R28"/>
  <c r="C3" i="29" s="1"/>
  <c r="Q29" i="1"/>
  <c r="D3" i="29" s="1"/>
  <c r="S29" i="1"/>
  <c r="R30"/>
  <c r="G3" i="29" s="1"/>
  <c r="Q31" i="1"/>
  <c r="H3" i="29" s="1"/>
  <c r="S31" i="1"/>
  <c r="R32"/>
  <c r="K3" i="29" s="1"/>
  <c r="Q33" i="1"/>
  <c r="L3" i="29" s="1"/>
  <c r="S33" i="1"/>
  <c r="R34"/>
  <c r="O3" i="29" s="1"/>
  <c r="Q35" i="1"/>
  <c r="P3" i="29" s="1"/>
  <c r="S35" i="1"/>
  <c r="R36"/>
  <c r="S3" i="29" s="1"/>
  <c r="Q37" i="1"/>
  <c r="T3" i="29" s="1"/>
  <c r="S37" i="1"/>
  <c r="R38"/>
  <c r="W3" i="29" s="1"/>
  <c r="Q39" i="1"/>
  <c r="X3" i="29" s="1"/>
  <c r="S39" i="1"/>
  <c r="R40"/>
  <c r="C4" i="29" s="1"/>
  <c r="Q41" i="1"/>
  <c r="D4" i="29" s="1"/>
  <c r="S41" i="1"/>
  <c r="R42"/>
  <c r="G4" i="29" s="1"/>
  <c r="Q43" i="1"/>
  <c r="H4" i="29" s="1"/>
  <c r="S43" i="1"/>
  <c r="R44"/>
  <c r="K4" i="29" s="1"/>
  <c r="Q45" i="1"/>
  <c r="L4" i="29" s="1"/>
  <c r="S45" i="1"/>
  <c r="R46"/>
  <c r="O4" i="29" s="1"/>
  <c r="Q47" i="1"/>
  <c r="P4" i="29" s="1"/>
  <c r="S47" i="1"/>
  <c r="R48"/>
  <c r="S4" i="29" s="1"/>
  <c r="Q49" i="1"/>
  <c r="T4" i="29" s="1"/>
  <c r="S49" i="1"/>
  <c r="R50"/>
  <c r="W4" i="29" s="1"/>
  <c r="Q51" i="1"/>
  <c r="X4" i="29" s="1"/>
  <c r="S51" i="1"/>
  <c r="R52"/>
  <c r="C5" i="29" s="1"/>
  <c r="Q53" i="1"/>
  <c r="D5" i="29" s="1"/>
  <c r="S53" i="1"/>
  <c r="R54"/>
  <c r="G5" i="29" s="1"/>
  <c r="Q55" i="1"/>
  <c r="H5" i="29" s="1"/>
  <c r="S55" i="1"/>
  <c r="R56"/>
  <c r="K5" i="29" s="1"/>
  <c r="R58" i="1"/>
  <c r="O5" i="29" s="1"/>
  <c r="R60" i="1"/>
  <c r="S5" i="29" s="1"/>
  <c r="Q61" i="1"/>
  <c r="T5" i="29" s="1"/>
  <c r="S61" i="1"/>
  <c r="R62"/>
  <c r="W5" i="29" s="1"/>
  <c r="Q63" i="1"/>
  <c r="X5" i="29" s="1"/>
  <c r="S63" i="1"/>
  <c r="R64"/>
  <c r="C6" i="29" s="1"/>
  <c r="Q65" i="1"/>
  <c r="D6" i="29" s="1"/>
  <c r="S65" i="1"/>
  <c r="R66"/>
  <c r="G6" i="29" s="1"/>
  <c r="Q67" i="1"/>
  <c r="H6" i="29" s="1"/>
  <c r="S67" i="1"/>
  <c r="R68"/>
  <c r="K6" i="29" s="1"/>
  <c r="Q69" i="1"/>
  <c r="L6" i="29" s="1"/>
  <c r="S69" i="1"/>
  <c r="R70"/>
  <c r="O6" i="29" s="1"/>
  <c r="Q71" i="1"/>
  <c r="P6" i="29" s="1"/>
  <c r="S71" i="1"/>
  <c r="R72"/>
  <c r="S6" i="29" s="1"/>
  <c r="Q73" i="1"/>
  <c r="T6" i="29" s="1"/>
  <c r="S73" i="1"/>
  <c r="R74"/>
  <c r="W6" i="29" s="1"/>
  <c r="Q75" i="1"/>
  <c r="X6" i="29" s="1"/>
  <c r="S75" i="1"/>
  <c r="R76"/>
  <c r="C7" i="29" s="1"/>
  <c r="Q77" i="1"/>
  <c r="D7" i="29" s="1"/>
  <c r="S77" i="1"/>
  <c r="R78"/>
  <c r="G7" i="29" s="1"/>
  <c r="Q79" i="1"/>
  <c r="H7" i="29" s="1"/>
  <c r="S79" i="1"/>
  <c r="R80"/>
  <c r="K7" i="29" s="1"/>
  <c r="R82" i="1"/>
  <c r="O7" i="29" s="1"/>
  <c r="Q83" i="1"/>
  <c r="P7" i="29" s="1"/>
  <c r="S83" i="1"/>
  <c r="R84"/>
  <c r="S7" i="29" s="1"/>
  <c r="Q85" i="1"/>
  <c r="T7" i="29" s="1"/>
  <c r="S85" i="1"/>
  <c r="R86"/>
  <c r="W7" i="29" s="1"/>
  <c r="Q87" i="1"/>
  <c r="X7" i="29" s="1"/>
  <c r="S87" i="1"/>
  <c r="R88"/>
  <c r="C8" i="29" s="1"/>
  <c r="Q89" i="1"/>
  <c r="D8" i="29" s="1"/>
  <c r="S89" i="1"/>
  <c r="R90"/>
  <c r="G8" i="29" s="1"/>
  <c r="Q91" i="1"/>
  <c r="H8" i="29" s="1"/>
  <c r="S91" i="1"/>
  <c r="R92"/>
  <c r="K8" i="29" s="1"/>
  <c r="Q93" i="1"/>
  <c r="L8" i="29" s="1"/>
  <c r="S93" i="1"/>
  <c r="R94"/>
  <c r="O8" i="29" s="1"/>
  <c r="Q95" i="1"/>
  <c r="P8" i="29" s="1"/>
  <c r="S95" i="1"/>
  <c r="R96"/>
  <c r="S8" i="29" s="1"/>
  <c r="Q97" i="1"/>
  <c r="T8" i="29" s="1"/>
  <c r="S97" i="1"/>
  <c r="R98"/>
  <c r="W8" i="29" s="1"/>
  <c r="Q99" i="1"/>
  <c r="X8" i="29" s="1"/>
  <c r="S99" i="1"/>
  <c r="R100"/>
  <c r="C9" i="29" s="1"/>
  <c r="Q101" i="1"/>
  <c r="D9" i="29" s="1"/>
  <c r="S101" i="1"/>
  <c r="R102"/>
  <c r="G9" i="29" s="1"/>
  <c r="Q103" i="1"/>
  <c r="H9" i="29" s="1"/>
  <c r="S103" i="1"/>
  <c r="R104"/>
  <c r="K9" i="29" s="1"/>
  <c r="Q105" i="1"/>
  <c r="L9" i="29" s="1"/>
  <c r="S105" i="1"/>
  <c r="R106"/>
  <c r="O9" i="29" s="1"/>
  <c r="Q107" i="1"/>
  <c r="P9" i="29" s="1"/>
  <c r="S107" i="1"/>
  <c r="S363"/>
  <c r="Q363"/>
  <c r="X30" i="29" s="1"/>
  <c r="R363" i="1"/>
  <c r="Y30" i="29" s="1"/>
  <c r="R362" i="1"/>
  <c r="W30" i="29" s="1"/>
  <c r="S362" i="1"/>
  <c r="Q362"/>
  <c r="V30" i="29" s="1"/>
  <c r="S361" i="1"/>
  <c r="Q361"/>
  <c r="T30" i="29" s="1"/>
  <c r="R361" i="1"/>
  <c r="U30" i="29" s="1"/>
  <c r="R360" i="1"/>
  <c r="S30" i="29" s="1"/>
  <c r="S360" i="1"/>
  <c r="Q360"/>
  <c r="R30" i="29" s="1"/>
  <c r="S359" i="1"/>
  <c r="Q359"/>
  <c r="P30" i="29" s="1"/>
  <c r="R359" i="1"/>
  <c r="Q30" i="29" s="1"/>
  <c r="R358" i="1"/>
  <c r="O30" i="29" s="1"/>
  <c r="S358" i="1"/>
  <c r="Q358"/>
  <c r="N30" i="29" s="1"/>
  <c r="S357" i="1"/>
  <c r="Q357"/>
  <c r="L30" i="29" s="1"/>
  <c r="R357" i="1"/>
  <c r="M30" i="29" s="1"/>
  <c r="S355" i="1"/>
  <c r="Q355"/>
  <c r="H30" i="29" s="1"/>
  <c r="R355" i="1"/>
  <c r="I30" i="29" s="1"/>
  <c r="R354" i="1"/>
  <c r="G30" i="29" s="1"/>
  <c r="S354" i="1"/>
  <c r="Q354"/>
  <c r="F30" i="29" s="1"/>
  <c r="S353" i="1"/>
  <c r="Q353"/>
  <c r="D30" i="29" s="1"/>
  <c r="R353" i="1"/>
  <c r="E30" i="29" s="1"/>
  <c r="R352" i="1"/>
  <c r="C30" i="29" s="1"/>
  <c r="S352" i="1"/>
  <c r="Q352"/>
  <c r="B30" i="29" s="1"/>
  <c r="S351" i="1"/>
  <c r="Q351"/>
  <c r="X29" i="29" s="1"/>
  <c r="R351" i="1"/>
  <c r="Y29" i="29" s="1"/>
  <c r="R350" i="1"/>
  <c r="W29" i="29" s="1"/>
  <c r="S350" i="1"/>
  <c r="Q350"/>
  <c r="V29" i="29" s="1"/>
  <c r="S349" i="1"/>
  <c r="Q349"/>
  <c r="T29" i="29" s="1"/>
  <c r="R349" i="1"/>
  <c r="U29" i="29" s="1"/>
  <c r="R348" i="1"/>
  <c r="S29" i="29" s="1"/>
  <c r="S348" i="1"/>
  <c r="Q348"/>
  <c r="R29" i="29" s="1"/>
  <c r="S347" i="1"/>
  <c r="Q347"/>
  <c r="P29" i="29" s="1"/>
  <c r="R347" i="1"/>
  <c r="Q29" i="29" s="1"/>
  <c r="R346" i="1"/>
  <c r="O29" i="29" s="1"/>
  <c r="S346" i="1"/>
  <c r="Q346"/>
  <c r="N29" i="29" s="1"/>
  <c r="S345" i="1"/>
  <c r="Q345"/>
  <c r="L29" i="29" s="1"/>
  <c r="R345" i="1"/>
  <c r="M29" i="29" s="1"/>
  <c r="R344" i="1"/>
  <c r="K29" i="29" s="1"/>
  <c r="S344" i="1"/>
  <c r="Q344"/>
  <c r="J29" i="29" s="1"/>
  <c r="S343" i="1"/>
  <c r="Q343"/>
  <c r="H29" i="29" s="1"/>
  <c r="R343" i="1"/>
  <c r="I29" i="29" s="1"/>
  <c r="R342" i="1"/>
  <c r="G29" i="29" s="1"/>
  <c r="S342" i="1"/>
  <c r="Q342"/>
  <c r="F29" i="29" s="1"/>
  <c r="S341" i="1"/>
  <c r="Q341"/>
  <c r="D29" i="29" s="1"/>
  <c r="R341" i="1"/>
  <c r="E29" i="29" s="1"/>
  <c r="R340" i="1"/>
  <c r="C29" i="29" s="1"/>
  <c r="S340" i="1"/>
  <c r="Q340"/>
  <c r="B29" i="29" s="1"/>
  <c r="Z29" s="1"/>
  <c r="S339" i="1"/>
  <c r="Q339"/>
  <c r="X28" i="29" s="1"/>
  <c r="R339" i="1"/>
  <c r="Y28" i="29" s="1"/>
  <c r="R338" i="1"/>
  <c r="W28" i="29" s="1"/>
  <c r="S338" i="1"/>
  <c r="Q338"/>
  <c r="V28" i="29" s="1"/>
  <c r="S337" i="1"/>
  <c r="Q337"/>
  <c r="T28" i="29" s="1"/>
  <c r="R337" i="1"/>
  <c r="U28" i="29" s="1"/>
  <c r="R336" i="1"/>
  <c r="S28" i="29" s="1"/>
  <c r="S336" i="1"/>
  <c r="Q336"/>
  <c r="R28" i="29" s="1"/>
  <c r="S335" i="1"/>
  <c r="Q335"/>
  <c r="P28" i="29" s="1"/>
  <c r="R335" i="1"/>
  <c r="Q28" i="29" s="1"/>
  <c r="R334" i="1"/>
  <c r="O28" i="29" s="1"/>
  <c r="S334" i="1"/>
  <c r="Q334"/>
  <c r="N28" i="29" s="1"/>
  <c r="S333" i="1"/>
  <c r="Q333"/>
  <c r="L28" i="29" s="1"/>
  <c r="R333" i="1"/>
  <c r="M28" i="29" s="1"/>
  <c r="R332" i="1"/>
  <c r="K28" i="29" s="1"/>
  <c r="S332" i="1"/>
  <c r="Q332"/>
  <c r="J28" i="29" s="1"/>
  <c r="S331" i="1"/>
  <c r="Q331"/>
  <c r="H28" i="29" s="1"/>
  <c r="R331" i="1"/>
  <c r="I28" i="29" s="1"/>
  <c r="R330" i="1"/>
  <c r="G28" i="29" s="1"/>
  <c r="S330" i="1"/>
  <c r="Q330"/>
  <c r="F28" i="29" s="1"/>
  <c r="S329" i="1"/>
  <c r="Q329"/>
  <c r="D28" i="29" s="1"/>
  <c r="R329" i="1"/>
  <c r="E28" i="29" s="1"/>
  <c r="R328" i="1"/>
  <c r="C28" i="29" s="1"/>
  <c r="S328" i="1"/>
  <c r="Q328"/>
  <c r="B28" i="29" s="1"/>
  <c r="Z28" s="1"/>
  <c r="S327" i="1"/>
  <c r="Q327"/>
  <c r="X27" i="29" s="1"/>
  <c r="R327" i="1"/>
  <c r="Y27" i="29" s="1"/>
  <c r="R326" i="1"/>
  <c r="W27" i="29" s="1"/>
  <c r="S326" i="1"/>
  <c r="Q326"/>
  <c r="V27" i="29" s="1"/>
  <c r="S325" i="1"/>
  <c r="Q325"/>
  <c r="T27" i="29" s="1"/>
  <c r="R325" i="1"/>
  <c r="U27" i="29" s="1"/>
  <c r="R324" i="1"/>
  <c r="S27" i="29" s="1"/>
  <c r="S324" i="1"/>
  <c r="Q324"/>
  <c r="R27" i="29" s="1"/>
  <c r="S323" i="1"/>
  <c r="Q323"/>
  <c r="P27" i="29" s="1"/>
  <c r="R323" i="1"/>
  <c r="Q27" i="29" s="1"/>
  <c r="R322" i="1"/>
  <c r="O27" i="29" s="1"/>
  <c r="S322" i="1"/>
  <c r="Q322"/>
  <c r="N27" i="29" s="1"/>
  <c r="S321" i="1"/>
  <c r="Q321"/>
  <c r="L27" i="29" s="1"/>
  <c r="R321" i="1"/>
  <c r="M27" i="29" s="1"/>
  <c r="R320" i="1"/>
  <c r="K27" i="29" s="1"/>
  <c r="S320" i="1"/>
  <c r="Q320"/>
  <c r="J27" i="29" s="1"/>
  <c r="S319" i="1"/>
  <c r="Q319"/>
  <c r="H27" i="29" s="1"/>
  <c r="R319" i="1"/>
  <c r="I27" i="29" s="1"/>
  <c r="R318" i="1"/>
  <c r="G27" i="29" s="1"/>
  <c r="S318" i="1"/>
  <c r="Q318"/>
  <c r="F27" i="29" s="1"/>
  <c r="S317" i="1"/>
  <c r="Q317"/>
  <c r="D27" i="29" s="1"/>
  <c r="R317" i="1"/>
  <c r="E27" i="29" s="1"/>
  <c r="R316" i="1"/>
  <c r="C27" i="29" s="1"/>
  <c r="S316" i="1"/>
  <c r="Q316"/>
  <c r="B27" i="29" s="1"/>
  <c r="Z27" s="1"/>
  <c r="S315" i="1"/>
  <c r="Q315"/>
  <c r="X26" i="29" s="1"/>
  <c r="R315" i="1"/>
  <c r="Y26" i="29" s="1"/>
  <c r="R314" i="1"/>
  <c r="W26" i="29" s="1"/>
  <c r="S314" i="1"/>
  <c r="Q314"/>
  <c r="V26" i="29" s="1"/>
  <c r="S313" i="1"/>
  <c r="Q313"/>
  <c r="T26" i="29" s="1"/>
  <c r="R313" i="1"/>
  <c r="U26" i="29" s="1"/>
  <c r="R312" i="1"/>
  <c r="S26" i="29" s="1"/>
  <c r="S312" i="1"/>
  <c r="Q312"/>
  <c r="R26" i="29" s="1"/>
  <c r="S311" i="1"/>
  <c r="Q311"/>
  <c r="P26" i="29" s="1"/>
  <c r="R311" i="1"/>
  <c r="Q26" i="29" s="1"/>
  <c r="R310" i="1"/>
  <c r="O26" i="29" s="1"/>
  <c r="S310" i="1"/>
  <c r="Q310"/>
  <c r="N26" i="29" s="1"/>
  <c r="S309" i="1"/>
  <c r="Q309"/>
  <c r="L26" i="29" s="1"/>
  <c r="R309" i="1"/>
  <c r="M26" i="29" s="1"/>
  <c r="R308" i="1"/>
  <c r="K26" i="29" s="1"/>
  <c r="S308" i="1"/>
  <c r="Q308"/>
  <c r="J26" i="29" s="1"/>
  <c r="S307" i="1"/>
  <c r="Q307"/>
  <c r="H26" i="29" s="1"/>
  <c r="R307" i="1"/>
  <c r="I26" i="29" s="1"/>
  <c r="R306" i="1"/>
  <c r="G26" i="29" s="1"/>
  <c r="S306" i="1"/>
  <c r="Q306"/>
  <c r="F26" i="29" s="1"/>
  <c r="S305" i="1"/>
  <c r="Q305"/>
  <c r="D26" i="29" s="1"/>
  <c r="R305" i="1"/>
  <c r="E26" i="29" s="1"/>
  <c r="R304" i="1"/>
  <c r="C26" i="29" s="1"/>
  <c r="S304" i="1"/>
  <c r="Q304"/>
  <c r="B26" i="29" s="1"/>
  <c r="Z26" s="1"/>
  <c r="S303" i="1"/>
  <c r="Q303"/>
  <c r="X25" i="29" s="1"/>
  <c r="R303" i="1"/>
  <c r="Y25" i="29" s="1"/>
  <c r="R302" i="1"/>
  <c r="W25" i="29" s="1"/>
  <c r="S302" i="1"/>
  <c r="Q302"/>
  <c r="V25" i="29" s="1"/>
  <c r="S301" i="1"/>
  <c r="Q301"/>
  <c r="T25" i="29" s="1"/>
  <c r="R301" i="1"/>
  <c r="U25" i="29" s="1"/>
  <c r="R300" i="1"/>
  <c r="S25" i="29" s="1"/>
  <c r="S300" i="1"/>
  <c r="Q300"/>
  <c r="R25" i="29" s="1"/>
  <c r="S299" i="1"/>
  <c r="Q299"/>
  <c r="P25" i="29" s="1"/>
  <c r="R299" i="1"/>
  <c r="Q25" i="29" s="1"/>
  <c r="R298" i="1"/>
  <c r="O25" i="29" s="1"/>
  <c r="S298" i="1"/>
  <c r="Q298"/>
  <c r="N25" i="29" s="1"/>
  <c r="S297" i="1"/>
  <c r="Q297"/>
  <c r="L25" i="29" s="1"/>
  <c r="R297" i="1"/>
  <c r="M25" i="29" s="1"/>
  <c r="R296" i="1"/>
  <c r="K25" i="29" s="1"/>
  <c r="S296" i="1"/>
  <c r="Q296"/>
  <c r="J25" i="29" s="1"/>
  <c r="S295" i="1"/>
  <c r="Q295"/>
  <c r="H25" i="29" s="1"/>
  <c r="R295" i="1"/>
  <c r="I25" i="29" s="1"/>
  <c r="R294" i="1"/>
  <c r="G25" i="29" s="1"/>
  <c r="S294" i="1"/>
  <c r="Q294"/>
  <c r="F25" i="29" s="1"/>
  <c r="S293" i="1"/>
  <c r="Q293"/>
  <c r="D25" i="29" s="1"/>
  <c r="R293" i="1"/>
  <c r="E25" i="29" s="1"/>
  <c r="R292" i="1"/>
  <c r="C25" i="29" s="1"/>
  <c r="S292" i="1"/>
  <c r="Q292"/>
  <c r="B25" i="29" s="1"/>
  <c r="Z25" s="1"/>
  <c r="S291" i="1"/>
  <c r="Q291"/>
  <c r="X24" i="29" s="1"/>
  <c r="R291" i="1"/>
  <c r="Y24" i="29" s="1"/>
  <c r="R290" i="1"/>
  <c r="W24" i="29" s="1"/>
  <c r="S290" i="1"/>
  <c r="Q290"/>
  <c r="V24" i="29" s="1"/>
  <c r="S289" i="1"/>
  <c r="Q289"/>
  <c r="T24" i="29" s="1"/>
  <c r="R289" i="1"/>
  <c r="U24" i="29" s="1"/>
  <c r="R288" i="1"/>
  <c r="S24" i="29" s="1"/>
  <c r="S288" i="1"/>
  <c r="Q288"/>
  <c r="R24" i="29" s="1"/>
  <c r="S287" i="1"/>
  <c r="Q287"/>
  <c r="P24" i="29" s="1"/>
  <c r="R287" i="1"/>
  <c r="Q24" i="29" s="1"/>
  <c r="R286" i="1"/>
  <c r="O24" i="29" s="1"/>
  <c r="S286" i="1"/>
  <c r="Q286"/>
  <c r="N24" i="29" s="1"/>
  <c r="S285" i="1"/>
  <c r="Q285"/>
  <c r="L24" i="29" s="1"/>
  <c r="R285" i="1"/>
  <c r="M24" i="29" s="1"/>
  <c r="R284" i="1"/>
  <c r="K24" i="29" s="1"/>
  <c r="S284" i="1"/>
  <c r="Q284"/>
  <c r="J24" i="29" s="1"/>
  <c r="S283" i="1"/>
  <c r="Q283"/>
  <c r="H24" i="29" s="1"/>
  <c r="R283" i="1"/>
  <c r="I24" i="29" s="1"/>
  <c r="R282" i="1"/>
  <c r="G24" i="29" s="1"/>
  <c r="S282" i="1"/>
  <c r="Q282"/>
  <c r="F24" i="29" s="1"/>
  <c r="S281" i="1"/>
  <c r="Q281"/>
  <c r="D24" i="29" s="1"/>
  <c r="R281" i="1"/>
  <c r="E24" i="29" s="1"/>
  <c r="R280" i="1"/>
  <c r="C24" i="29" s="1"/>
  <c r="S280" i="1"/>
  <c r="Q280"/>
  <c r="B24" i="29" s="1"/>
  <c r="Z24" s="1"/>
  <c r="S279" i="1"/>
  <c r="Q279"/>
  <c r="X23" i="29" s="1"/>
  <c r="R279" i="1"/>
  <c r="Y23" i="29" s="1"/>
  <c r="R278" i="1"/>
  <c r="W23" i="29" s="1"/>
  <c r="S278" i="1"/>
  <c r="Q278"/>
  <c r="V23" i="29" s="1"/>
  <c r="S277" i="1"/>
  <c r="Q277"/>
  <c r="T23" i="29" s="1"/>
  <c r="R277" i="1"/>
  <c r="U23" i="29" s="1"/>
  <c r="R276" i="1"/>
  <c r="S23" i="29" s="1"/>
  <c r="S276" i="1"/>
  <c r="Q276"/>
  <c r="R23" i="29" s="1"/>
  <c r="S275" i="1"/>
  <c r="Q275"/>
  <c r="P23" i="29" s="1"/>
  <c r="R275" i="1"/>
  <c r="Q23" i="29" s="1"/>
  <c r="S273" i="1"/>
  <c r="Q273"/>
  <c r="L23" i="29" s="1"/>
  <c r="R273" i="1"/>
  <c r="M23" i="29" s="1"/>
  <c r="R272" i="1"/>
  <c r="K23" i="29" s="1"/>
  <c r="S272" i="1"/>
  <c r="Q272"/>
  <c r="J23" i="29" s="1"/>
  <c r="S271" i="1"/>
  <c r="Q271"/>
  <c r="H23" i="29" s="1"/>
  <c r="R271" i="1"/>
  <c r="I23" i="29" s="1"/>
  <c r="R270" i="1"/>
  <c r="G23" i="29" s="1"/>
  <c r="S270" i="1"/>
  <c r="Q270"/>
  <c r="F23" i="29" s="1"/>
  <c r="S269" i="1"/>
  <c r="Q269"/>
  <c r="D23" i="29" s="1"/>
  <c r="R269" i="1"/>
  <c r="E23" i="29" s="1"/>
  <c r="R268" i="1"/>
  <c r="C23" i="29" s="1"/>
  <c r="S268" i="1"/>
  <c r="Q268"/>
  <c r="B23" i="29" s="1"/>
  <c r="S267" i="1"/>
  <c r="Q267"/>
  <c r="X22" i="29" s="1"/>
  <c r="R267" i="1"/>
  <c r="Y22" i="29" s="1"/>
  <c r="R266" i="1"/>
  <c r="W22" i="29" s="1"/>
  <c r="S266" i="1"/>
  <c r="Q266"/>
  <c r="V22" i="29" s="1"/>
  <c r="S265" i="1"/>
  <c r="Q265"/>
  <c r="T22" i="29" s="1"/>
  <c r="R265" i="1"/>
  <c r="U22" i="29" s="1"/>
  <c r="R264" i="1"/>
  <c r="S22" i="29" s="1"/>
  <c r="S264" i="1"/>
  <c r="Q264"/>
  <c r="R22" i="29" s="1"/>
  <c r="S263" i="1"/>
  <c r="Q263"/>
  <c r="P22" i="29" s="1"/>
  <c r="R263" i="1"/>
  <c r="Q22" i="29" s="1"/>
  <c r="R262" i="1"/>
  <c r="O22" i="29" s="1"/>
  <c r="S262" i="1"/>
  <c r="Q262"/>
  <c r="N22" i="29" s="1"/>
  <c r="S259" i="1"/>
  <c r="Q259"/>
  <c r="H22" i="29" s="1"/>
  <c r="R259" i="1"/>
  <c r="I22" i="29" s="1"/>
  <c r="R258" i="1"/>
  <c r="G22" i="29" s="1"/>
  <c r="S258" i="1"/>
  <c r="Q258"/>
  <c r="F22" i="29" s="1"/>
  <c r="S257" i="1"/>
  <c r="Q257"/>
  <c r="D22" i="29" s="1"/>
  <c r="R257" i="1"/>
  <c r="E22" i="29" s="1"/>
  <c r="R256" i="1"/>
  <c r="C22" i="29" s="1"/>
  <c r="S256" i="1"/>
  <c r="Q256"/>
  <c r="B22" i="29" s="1"/>
  <c r="S255" i="1"/>
  <c r="Q255"/>
  <c r="X21" i="29" s="1"/>
  <c r="R255" i="1"/>
  <c r="Y21" i="29" s="1"/>
  <c r="R254" i="1"/>
  <c r="W21" i="29" s="1"/>
  <c r="S254" i="1"/>
  <c r="Q254"/>
  <c r="V21" i="29" s="1"/>
  <c r="S253" i="1"/>
  <c r="Q253"/>
  <c r="T21" i="29" s="1"/>
  <c r="R253" i="1"/>
  <c r="U21" i="29" s="1"/>
  <c r="R252" i="1"/>
  <c r="S21" i="29" s="1"/>
  <c r="S252" i="1"/>
  <c r="Q252"/>
  <c r="R21" i="29" s="1"/>
  <c r="S251" i="1"/>
  <c r="Q251"/>
  <c r="P21" i="29" s="1"/>
  <c r="R251" i="1"/>
  <c r="Q21" i="29" s="1"/>
  <c r="R250" i="1"/>
  <c r="O21" i="29" s="1"/>
  <c r="S250" i="1"/>
  <c r="Q250"/>
  <c r="N21" i="29" s="1"/>
  <c r="S249" i="1"/>
  <c r="Q249"/>
  <c r="L21" i="29" s="1"/>
  <c r="R249" i="1"/>
  <c r="M21" i="29" s="1"/>
  <c r="R248" i="1"/>
  <c r="K21" i="29" s="1"/>
  <c r="S248" i="1"/>
  <c r="Q248"/>
  <c r="J21" i="29" s="1"/>
  <c r="S247" i="1"/>
  <c r="Q247"/>
  <c r="H21" i="29" s="1"/>
  <c r="R247" i="1"/>
  <c r="I21" i="29" s="1"/>
  <c r="R246" i="1"/>
  <c r="G21" i="29" s="1"/>
  <c r="S246" i="1"/>
  <c r="Q246"/>
  <c r="F21" i="29" s="1"/>
  <c r="S245" i="1"/>
  <c r="Q245"/>
  <c r="D21" i="29" s="1"/>
  <c r="R245" i="1"/>
  <c r="E21" i="29" s="1"/>
  <c r="R244" i="1"/>
  <c r="C21" i="29" s="1"/>
  <c r="S244" i="1"/>
  <c r="Q244"/>
  <c r="B21" i="29" s="1"/>
  <c r="Z21" s="1"/>
  <c r="S243" i="1"/>
  <c r="Q243"/>
  <c r="X20" i="29" s="1"/>
  <c r="R243" i="1"/>
  <c r="Y20" i="29" s="1"/>
  <c r="R242" i="1"/>
  <c r="W20" i="29" s="1"/>
  <c r="S242" i="1"/>
  <c r="Q242"/>
  <c r="V20" i="29" s="1"/>
  <c r="S241" i="1"/>
  <c r="Q241"/>
  <c r="T20" i="29" s="1"/>
  <c r="R241" i="1"/>
  <c r="U20" i="29" s="1"/>
  <c r="R240" i="1"/>
  <c r="S20" i="29" s="1"/>
  <c r="S240" i="1"/>
  <c r="Q240"/>
  <c r="R20" i="29" s="1"/>
  <c r="S239" i="1"/>
  <c r="Q239"/>
  <c r="P20" i="29" s="1"/>
  <c r="R239" i="1"/>
  <c r="Q20" i="29" s="1"/>
  <c r="R238" i="1"/>
  <c r="O20" i="29" s="1"/>
  <c r="S238" i="1"/>
  <c r="Q238"/>
  <c r="N20" i="29" s="1"/>
  <c r="R236" i="1"/>
  <c r="K20" i="29" s="1"/>
  <c r="S236" i="1"/>
  <c r="Q236"/>
  <c r="J20" i="29" s="1"/>
  <c r="S235" i="1"/>
  <c r="Q235"/>
  <c r="H20" i="29" s="1"/>
  <c r="R235" i="1"/>
  <c r="I20" i="29" s="1"/>
  <c r="R234" i="1"/>
  <c r="G20" i="29" s="1"/>
  <c r="S234" i="1"/>
  <c r="Q234"/>
  <c r="F20" i="29" s="1"/>
  <c r="S233" i="1"/>
  <c r="Q233"/>
  <c r="D20" i="29" s="1"/>
  <c r="R233" i="1"/>
  <c r="E20" i="29" s="1"/>
  <c r="R232" i="1"/>
  <c r="C20" i="29" s="1"/>
  <c r="S232" i="1"/>
  <c r="Q232"/>
  <c r="B20" i="29" s="1"/>
  <c r="S231" i="1"/>
  <c r="Q231"/>
  <c r="X19" i="29" s="1"/>
  <c r="R231" i="1"/>
  <c r="Y19" i="29" s="1"/>
  <c r="R230" i="1"/>
  <c r="W19" i="29" s="1"/>
  <c r="S230" i="1"/>
  <c r="Q230"/>
  <c r="V19" i="29" s="1"/>
  <c r="S229" i="1"/>
  <c r="Q229"/>
  <c r="T19" i="29" s="1"/>
  <c r="R229" i="1"/>
  <c r="U19" i="29" s="1"/>
  <c r="R228" i="1"/>
  <c r="S19" i="29" s="1"/>
  <c r="S228" i="1"/>
  <c r="Q228"/>
  <c r="R19" i="29" s="1"/>
  <c r="S227" i="1"/>
  <c r="Q227"/>
  <c r="P19" i="29" s="1"/>
  <c r="R227" i="1"/>
  <c r="Q19" i="29" s="1"/>
  <c r="R226" i="1"/>
  <c r="O19" i="29" s="1"/>
  <c r="S226" i="1"/>
  <c r="Q226"/>
  <c r="N19" i="29" s="1"/>
  <c r="S225" i="1"/>
  <c r="Q225"/>
  <c r="L19" i="29" s="1"/>
  <c r="R225" i="1"/>
  <c r="M19" i="29" s="1"/>
  <c r="R224" i="1"/>
  <c r="K19" i="29" s="1"/>
  <c r="S224" i="1"/>
  <c r="Q224"/>
  <c r="J19" i="29" s="1"/>
  <c r="S223" i="1"/>
  <c r="Q223"/>
  <c r="H19" i="29" s="1"/>
  <c r="R223" i="1"/>
  <c r="I19" i="29" s="1"/>
  <c r="R222" i="1"/>
  <c r="G19" i="29" s="1"/>
  <c r="S222" i="1"/>
  <c r="Q222"/>
  <c r="F19" i="29" s="1"/>
  <c r="S221" i="1"/>
  <c r="Q221"/>
  <c r="D19" i="29" s="1"/>
  <c r="R221" i="1"/>
  <c r="E19" i="29" s="1"/>
  <c r="S219" i="1"/>
  <c r="Q219"/>
  <c r="X18" i="29" s="1"/>
  <c r="R219" i="1"/>
  <c r="Y18" i="29" s="1"/>
  <c r="R218" i="1"/>
  <c r="W18" i="29" s="1"/>
  <c r="S218" i="1"/>
  <c r="Q218"/>
  <c r="V18" i="29" s="1"/>
  <c r="S217" i="1"/>
  <c r="Q217"/>
  <c r="T18" i="29" s="1"/>
  <c r="R217" i="1"/>
  <c r="U18" i="29" s="1"/>
  <c r="R216" i="1"/>
  <c r="S18" i="29" s="1"/>
  <c r="S216" i="1"/>
  <c r="Q216"/>
  <c r="R18" i="29" s="1"/>
  <c r="S215" i="1"/>
  <c r="Q215"/>
  <c r="P18" i="29" s="1"/>
  <c r="R215" i="1"/>
  <c r="Q18" i="29" s="1"/>
  <c r="R214" i="1"/>
  <c r="O18" i="29" s="1"/>
  <c r="S214" i="1"/>
  <c r="Q214"/>
  <c r="N18" i="29" s="1"/>
  <c r="S213" i="1"/>
  <c r="Q213"/>
  <c r="L18" i="29" s="1"/>
  <c r="R213" i="1"/>
  <c r="M18" i="29" s="1"/>
  <c r="S211" i="1"/>
  <c r="Q211"/>
  <c r="H18" i="29" s="1"/>
  <c r="R211" i="1"/>
  <c r="I18" i="29" s="1"/>
  <c r="R210" i="1"/>
  <c r="G18" i="29" s="1"/>
  <c r="S210" i="1"/>
  <c r="Q210"/>
  <c r="F18" i="29" s="1"/>
  <c r="S209" i="1"/>
  <c r="Q209"/>
  <c r="D18" i="29" s="1"/>
  <c r="R209" i="1"/>
  <c r="E18" i="29" s="1"/>
  <c r="R208" i="1"/>
  <c r="C18" i="29" s="1"/>
  <c r="S208" i="1"/>
  <c r="Q208"/>
  <c r="B18" i="29" s="1"/>
  <c r="S207" i="1"/>
  <c r="Q207"/>
  <c r="X17" i="29" s="1"/>
  <c r="R207" i="1"/>
  <c r="Y17" i="29" s="1"/>
  <c r="R206" i="1"/>
  <c r="W17" i="29" s="1"/>
  <c r="S206" i="1"/>
  <c r="Q206"/>
  <c r="V17" i="29" s="1"/>
  <c r="S205" i="1"/>
  <c r="Q205"/>
  <c r="T17" i="29" s="1"/>
  <c r="R205" i="1"/>
  <c r="U17" i="29" s="1"/>
  <c r="R204" i="1"/>
  <c r="S17" i="29" s="1"/>
  <c r="S204" i="1"/>
  <c r="Q204"/>
  <c r="R17" i="29" s="1"/>
  <c r="S203" i="1"/>
  <c r="Q203"/>
  <c r="P17" i="29" s="1"/>
  <c r="R203" i="1"/>
  <c r="Q17" i="29" s="1"/>
  <c r="R202" i="1"/>
  <c r="O17" i="29" s="1"/>
  <c r="S202" i="1"/>
  <c r="Q202"/>
  <c r="N17" i="29" s="1"/>
  <c r="S201" i="1"/>
  <c r="Q201"/>
  <c r="L17" i="29" s="1"/>
  <c r="R201" i="1"/>
  <c r="M17" i="29" s="1"/>
  <c r="R200" i="1"/>
  <c r="K17" i="29" s="1"/>
  <c r="S200" i="1"/>
  <c r="Q200"/>
  <c r="J17" i="29" s="1"/>
  <c r="S199" i="1"/>
  <c r="Q199"/>
  <c r="H17" i="29" s="1"/>
  <c r="R199" i="1"/>
  <c r="I17" i="29" s="1"/>
  <c r="R198" i="1"/>
  <c r="G17" i="29" s="1"/>
  <c r="S198" i="1"/>
  <c r="Q198"/>
  <c r="F17" i="29" s="1"/>
  <c r="S197" i="1"/>
  <c r="Q197"/>
  <c r="D17" i="29" s="1"/>
  <c r="R197" i="1"/>
  <c r="E17" i="29" s="1"/>
  <c r="R196" i="1"/>
  <c r="C17" i="29" s="1"/>
  <c r="S196" i="1"/>
  <c r="Q196"/>
  <c r="B17" i="29" s="1"/>
  <c r="Z17" s="1"/>
  <c r="S195" i="1"/>
  <c r="Q195"/>
  <c r="X16" i="29" s="1"/>
  <c r="R195" i="1"/>
  <c r="Y16" i="29" s="1"/>
  <c r="R194" i="1"/>
  <c r="W16" i="29" s="1"/>
  <c r="S194" i="1"/>
  <c r="Q194"/>
  <c r="V16" i="29" s="1"/>
  <c r="S193" i="1"/>
  <c r="Q193"/>
  <c r="T16" i="29" s="1"/>
  <c r="R193" i="1"/>
  <c r="U16" i="29" s="1"/>
  <c r="R192" i="1"/>
  <c r="S16" i="29" s="1"/>
  <c r="S192" i="1"/>
  <c r="Q192"/>
  <c r="R16" i="29" s="1"/>
  <c r="S191" i="1"/>
  <c r="Q191"/>
  <c r="P16" i="29" s="1"/>
  <c r="R191" i="1"/>
  <c r="Q16" i="29" s="1"/>
  <c r="R190" i="1"/>
  <c r="O16" i="29" s="1"/>
  <c r="S190" i="1"/>
  <c r="Q190"/>
  <c r="N16" i="29" s="1"/>
  <c r="S189" i="1"/>
  <c r="Q189"/>
  <c r="L16" i="29" s="1"/>
  <c r="R189" i="1"/>
  <c r="M16" i="29" s="1"/>
  <c r="R188" i="1"/>
  <c r="K16" i="29" s="1"/>
  <c r="S188" i="1"/>
  <c r="Q188"/>
  <c r="J16" i="29" s="1"/>
  <c r="S187" i="1"/>
  <c r="Q187"/>
  <c r="H16" i="29" s="1"/>
  <c r="R187" i="1"/>
  <c r="I16" i="29" s="1"/>
  <c r="R186" i="1"/>
  <c r="G16" i="29" s="1"/>
  <c r="S186" i="1"/>
  <c r="Q186"/>
  <c r="F16" i="29" s="1"/>
  <c r="S185" i="1"/>
  <c r="Q185"/>
  <c r="D16" i="29" s="1"/>
  <c r="R185" i="1"/>
  <c r="E16" i="29" s="1"/>
  <c r="R184" i="1"/>
  <c r="C16" i="29" s="1"/>
  <c r="S184" i="1"/>
  <c r="Q184"/>
  <c r="B16" i="29" s="1"/>
  <c r="Z16" s="1"/>
  <c r="S183" i="1"/>
  <c r="Q183"/>
  <c r="X15" i="29" s="1"/>
  <c r="R183" i="1"/>
  <c r="Y15" i="29" s="1"/>
  <c r="R182" i="1"/>
  <c r="W15" i="29" s="1"/>
  <c r="S182" i="1"/>
  <c r="Q182"/>
  <c r="V15" i="29" s="1"/>
  <c r="S181" i="1"/>
  <c r="Q181"/>
  <c r="T15" i="29" s="1"/>
  <c r="R181" i="1"/>
  <c r="U15" i="29" s="1"/>
  <c r="R180" i="1"/>
  <c r="S15" i="29" s="1"/>
  <c r="S180" i="1"/>
  <c r="Q180"/>
  <c r="R15" i="29" s="1"/>
  <c r="R178" i="1"/>
  <c r="O15" i="29" s="1"/>
  <c r="S178" i="1"/>
  <c r="Q178"/>
  <c r="N15" i="29" s="1"/>
  <c r="S177" i="1"/>
  <c r="Q177"/>
  <c r="L15" i="29" s="1"/>
  <c r="R177" i="1"/>
  <c r="M15" i="29" s="1"/>
  <c r="R176" i="1"/>
  <c r="K15" i="29" s="1"/>
  <c r="S176" i="1"/>
  <c r="Q176"/>
  <c r="J15" i="29" s="1"/>
  <c r="S175" i="1"/>
  <c r="Q175"/>
  <c r="H15" i="29" s="1"/>
  <c r="R175" i="1"/>
  <c r="I15" i="29" s="1"/>
  <c r="R174" i="1"/>
  <c r="G15" i="29" s="1"/>
  <c r="S174" i="1"/>
  <c r="Q174"/>
  <c r="F15" i="29" s="1"/>
  <c r="S173" i="1"/>
  <c r="Q173"/>
  <c r="D15" i="29" s="1"/>
  <c r="R173" i="1"/>
  <c r="E15" i="29" s="1"/>
  <c r="R172" i="1"/>
  <c r="C15" i="29" s="1"/>
  <c r="S172" i="1"/>
  <c r="Q172"/>
  <c r="B15" i="29" s="1"/>
  <c r="S171" i="1"/>
  <c r="Q171"/>
  <c r="X14" i="29" s="1"/>
  <c r="R171" i="1"/>
  <c r="Y14" i="29" s="1"/>
  <c r="R170" i="1"/>
  <c r="W14" i="29" s="1"/>
  <c r="S170" i="1"/>
  <c r="Q170"/>
  <c r="V14" i="29" s="1"/>
  <c r="S169" i="1"/>
  <c r="Q169"/>
  <c r="T14" i="29" s="1"/>
  <c r="R169" i="1"/>
  <c r="U14" i="29" s="1"/>
  <c r="R168" i="1"/>
  <c r="S14" i="29" s="1"/>
  <c r="S168" i="1"/>
  <c r="Q168"/>
  <c r="R14" i="29" s="1"/>
  <c r="S167" i="1"/>
  <c r="Q167"/>
  <c r="P14" i="29" s="1"/>
  <c r="R167" i="1"/>
  <c r="Q14" i="29" s="1"/>
  <c r="R166" i="1"/>
  <c r="O14" i="29" s="1"/>
  <c r="S166" i="1"/>
  <c r="Q166"/>
  <c r="N14" i="29" s="1"/>
  <c r="S165" i="1"/>
  <c r="Q165"/>
  <c r="L14" i="29" s="1"/>
  <c r="R165" i="1"/>
  <c r="M14" i="29" s="1"/>
  <c r="R164" i="1"/>
  <c r="K14" i="29" s="1"/>
  <c r="S164" i="1"/>
  <c r="Q164"/>
  <c r="J14" i="29" s="1"/>
  <c r="S161" i="1"/>
  <c r="Q161"/>
  <c r="D14" i="29" s="1"/>
  <c r="R161" i="1"/>
  <c r="E14" i="29" s="1"/>
  <c r="R160" i="1"/>
  <c r="C14" i="29" s="1"/>
  <c r="S160" i="1"/>
  <c r="Q160"/>
  <c r="B14" i="29" s="1"/>
  <c r="S159" i="1"/>
  <c r="Q159"/>
  <c r="X13" i="29" s="1"/>
  <c r="R159" i="1"/>
  <c r="Y13" i="29" s="1"/>
  <c r="R158" i="1"/>
  <c r="W13" i="29" s="1"/>
  <c r="S158" i="1"/>
  <c r="Q158"/>
  <c r="V13" i="29" s="1"/>
  <c r="S157" i="1"/>
  <c r="Q157"/>
  <c r="T13" i="29" s="1"/>
  <c r="R157" i="1"/>
  <c r="U13" i="29" s="1"/>
  <c r="R156" i="1"/>
  <c r="S13" i="29" s="1"/>
  <c r="S156" i="1"/>
  <c r="Q156"/>
  <c r="R13" i="29" s="1"/>
  <c r="S155" i="1"/>
  <c r="Q155"/>
  <c r="P13" i="29" s="1"/>
  <c r="R155" i="1"/>
  <c r="Q13" i="29" s="1"/>
  <c r="S153" i="1"/>
  <c r="Q153"/>
  <c r="L13" i="29" s="1"/>
  <c r="R153" i="1"/>
  <c r="M13" i="29" s="1"/>
  <c r="R152" i="1"/>
  <c r="K13" i="29" s="1"/>
  <c r="S152" i="1"/>
  <c r="Q152"/>
  <c r="J13" i="29" s="1"/>
  <c r="S151" i="1"/>
  <c r="Q151"/>
  <c r="H13" i="29" s="1"/>
  <c r="R151" i="1"/>
  <c r="I13" i="29" s="1"/>
  <c r="R150" i="1"/>
  <c r="G13" i="29" s="1"/>
  <c r="S150" i="1"/>
  <c r="Q150"/>
  <c r="F13" i="29" s="1"/>
  <c r="S149" i="1"/>
  <c r="Q149"/>
  <c r="D13" i="29" s="1"/>
  <c r="R149" i="1"/>
  <c r="E13" i="29" s="1"/>
  <c r="R148" i="1"/>
  <c r="C13" i="29" s="1"/>
  <c r="S148" i="1"/>
  <c r="Q148"/>
  <c r="B13" i="29" s="1"/>
  <c r="S147" i="1"/>
  <c r="Q147"/>
  <c r="X12" i="29" s="1"/>
  <c r="R147" i="1"/>
  <c r="Y12" i="29" s="1"/>
  <c r="R146" i="1"/>
  <c r="W12" i="29" s="1"/>
  <c r="S146" i="1"/>
  <c r="Q146"/>
  <c r="V12" i="29" s="1"/>
  <c r="S145" i="1"/>
  <c r="Q145"/>
  <c r="T12" i="29" s="1"/>
  <c r="R145" i="1"/>
  <c r="U12" i="29" s="1"/>
  <c r="R144" i="1"/>
  <c r="S12" i="29" s="1"/>
  <c r="S144" i="1"/>
  <c r="Q144"/>
  <c r="R12" i="29" s="1"/>
  <c r="S143" i="1"/>
  <c r="Q143"/>
  <c r="P12" i="29" s="1"/>
  <c r="R143" i="1"/>
  <c r="Q12" i="29" s="1"/>
  <c r="R142" i="1"/>
  <c r="O12" i="29" s="1"/>
  <c r="S142" i="1"/>
  <c r="Q142"/>
  <c r="N12" i="29" s="1"/>
  <c r="S141" i="1"/>
  <c r="Q141"/>
  <c r="L12" i="29" s="1"/>
  <c r="R141" i="1"/>
  <c r="M12" i="29" s="1"/>
  <c r="R140" i="1"/>
  <c r="K12" i="29" s="1"/>
  <c r="S140" i="1"/>
  <c r="Q140"/>
  <c r="J12" i="29" s="1"/>
  <c r="S139" i="1"/>
  <c r="Q139"/>
  <c r="H12" i="29" s="1"/>
  <c r="R139" i="1"/>
  <c r="I12" i="29" s="1"/>
  <c r="R138" i="1"/>
  <c r="G12" i="29" s="1"/>
  <c r="S138" i="1"/>
  <c r="Q138"/>
  <c r="F12" i="29" s="1"/>
  <c r="S137" i="1"/>
  <c r="Q137"/>
  <c r="D12" i="29" s="1"/>
  <c r="R137" i="1"/>
  <c r="E12" i="29" s="1"/>
  <c r="R136" i="1"/>
  <c r="C12" i="29" s="1"/>
  <c r="S136" i="1"/>
  <c r="Q136"/>
  <c r="B12" i="29" s="1"/>
  <c r="Z12" s="1"/>
  <c r="S135" i="1"/>
  <c r="Q135"/>
  <c r="X11" i="29" s="1"/>
  <c r="R135" i="1"/>
  <c r="Y11" i="29" s="1"/>
  <c r="R134" i="1"/>
  <c r="W11" i="29" s="1"/>
  <c r="S134" i="1"/>
  <c r="Q134"/>
  <c r="V11" i="29" s="1"/>
  <c r="S133" i="1"/>
  <c r="Q133"/>
  <c r="T11" i="29" s="1"/>
  <c r="R133" i="1"/>
  <c r="U11" i="29" s="1"/>
  <c r="R132" i="1"/>
  <c r="S11" i="29" s="1"/>
  <c r="S132" i="1"/>
  <c r="Q132"/>
  <c r="R11" i="29" s="1"/>
  <c r="S131" i="1"/>
  <c r="Q131"/>
  <c r="P11" i="29" s="1"/>
  <c r="R131" i="1"/>
  <c r="Q11" i="29" s="1"/>
  <c r="R130" i="1"/>
  <c r="O11" i="29" s="1"/>
  <c r="S130" i="1"/>
  <c r="Q130"/>
  <c r="N11" i="29" s="1"/>
  <c r="S129" i="1"/>
  <c r="Q129"/>
  <c r="L11" i="29" s="1"/>
  <c r="R129" i="1"/>
  <c r="M11" i="29" s="1"/>
  <c r="R128" i="1"/>
  <c r="K11" i="29" s="1"/>
  <c r="S128" i="1"/>
  <c r="Q128"/>
  <c r="J11" i="29" s="1"/>
  <c r="S127" i="1"/>
  <c r="Q127"/>
  <c r="H11" i="29" s="1"/>
  <c r="R127" i="1"/>
  <c r="I11" i="29" s="1"/>
  <c r="R126" i="1"/>
  <c r="G11" i="29" s="1"/>
  <c r="S126" i="1"/>
  <c r="Q126"/>
  <c r="F11" i="29" s="1"/>
  <c r="S125" i="1"/>
  <c r="Q125"/>
  <c r="D11" i="29" s="1"/>
  <c r="R125" i="1"/>
  <c r="E11" i="29" s="1"/>
  <c r="R124" i="1"/>
  <c r="C11" i="29" s="1"/>
  <c r="S124" i="1"/>
  <c r="Q124"/>
  <c r="B11" i="29" s="1"/>
  <c r="Z11" s="1"/>
  <c r="S123" i="1"/>
  <c r="Q123"/>
  <c r="X10" i="29" s="1"/>
  <c r="R123" i="1"/>
  <c r="Y10" i="29" s="1"/>
  <c r="R122" i="1"/>
  <c r="W10" i="29" s="1"/>
  <c r="S122" i="1"/>
  <c r="Q122"/>
  <c r="V10" i="29" s="1"/>
  <c r="S121" i="1"/>
  <c r="Q121"/>
  <c r="T10" i="29" s="1"/>
  <c r="R121" i="1"/>
  <c r="U10" i="29" s="1"/>
  <c r="R120" i="1"/>
  <c r="S10" i="29" s="1"/>
  <c r="S120" i="1"/>
  <c r="Q120"/>
  <c r="R10" i="29" s="1"/>
  <c r="S119" i="1"/>
  <c r="Q119"/>
  <c r="P10" i="29" s="1"/>
  <c r="R119" i="1"/>
  <c r="Q10" i="29" s="1"/>
  <c r="R118" i="1"/>
  <c r="O10" i="29" s="1"/>
  <c r="S118" i="1"/>
  <c r="Q118"/>
  <c r="N10" i="29" s="1"/>
  <c r="R116" i="1"/>
  <c r="K10" i="29" s="1"/>
  <c r="S116" i="1"/>
  <c r="Q116"/>
  <c r="J10" i="29" s="1"/>
  <c r="S115" i="1"/>
  <c r="Q115"/>
  <c r="H10" i="29" s="1"/>
  <c r="R115" i="1"/>
  <c r="I10" i="29" s="1"/>
  <c r="R114" i="1"/>
  <c r="G10" i="29" s="1"/>
  <c r="S114" i="1"/>
  <c r="Q114"/>
  <c r="F10" i="29" s="1"/>
  <c r="S113" i="1"/>
  <c r="Q113"/>
  <c r="D10" i="29" s="1"/>
  <c r="R113" i="1"/>
  <c r="E10" i="29" s="1"/>
  <c r="S111" i="1"/>
  <c r="Q111"/>
  <c r="X9" i="29" s="1"/>
  <c r="R111" i="1"/>
  <c r="Y9" i="29" s="1"/>
  <c r="R110" i="1"/>
  <c r="W9" i="29" s="1"/>
  <c r="S110" i="1"/>
  <c r="Q110"/>
  <c r="V9" i="29" s="1"/>
  <c r="S109" i="1"/>
  <c r="Q109"/>
  <c r="T9" i="29" s="1"/>
  <c r="R109" i="1"/>
  <c r="U9" i="29" s="1"/>
  <c r="R108" i="1"/>
  <c r="S9" i="29" s="1"/>
  <c r="S108" i="1"/>
  <c r="Q108"/>
  <c r="R9" i="29" s="1"/>
  <c r="Q6" i="1"/>
  <c r="F1" i="29" s="1"/>
  <c r="Q10" i="1"/>
  <c r="N1" i="29" s="1"/>
  <c r="Q18" i="1"/>
  <c r="F2" i="29" s="1"/>
  <c r="Q20" i="1"/>
  <c r="J2" i="29" s="1"/>
  <c r="Q22" i="1"/>
  <c r="N2" i="29" s="1"/>
  <c r="Q24" i="1"/>
  <c r="R2" i="29" s="1"/>
  <c r="Q26" i="1"/>
  <c r="V2" i="29" s="1"/>
  <c r="Q28" i="1"/>
  <c r="B3" i="29" s="1"/>
  <c r="Q30" i="1"/>
  <c r="F3" i="29" s="1"/>
  <c r="Q32" i="1"/>
  <c r="J3" i="29" s="1"/>
  <c r="Q34" i="1"/>
  <c r="N3" i="29" s="1"/>
  <c r="Q36" i="1"/>
  <c r="R3" i="29" s="1"/>
  <c r="Q38" i="1"/>
  <c r="V3" i="29" s="1"/>
  <c r="Q40" i="1"/>
  <c r="B4" i="29" s="1"/>
  <c r="Q42" i="1"/>
  <c r="F4" i="29" s="1"/>
  <c r="Q44" i="1"/>
  <c r="J4" i="29" s="1"/>
  <c r="Q46" i="1"/>
  <c r="N4" i="29" s="1"/>
  <c r="Q48" i="1"/>
  <c r="R4" i="29" s="1"/>
  <c r="Q50" i="1"/>
  <c r="V4" i="29" s="1"/>
  <c r="Q52" i="1"/>
  <c r="B5" i="29" s="1"/>
  <c r="Q54" i="1"/>
  <c r="F5" i="29" s="1"/>
  <c r="Q56" i="1"/>
  <c r="J5" i="29" s="1"/>
  <c r="Q58" i="1"/>
  <c r="N5" i="29" s="1"/>
  <c r="Q60" i="1"/>
  <c r="R5" i="29" s="1"/>
  <c r="Q62" i="1"/>
  <c r="V5" i="29" s="1"/>
  <c r="Q64" i="1"/>
  <c r="B6" i="29" s="1"/>
  <c r="Q66" i="1"/>
  <c r="F6" i="29" s="1"/>
  <c r="Q68" i="1"/>
  <c r="J6" i="29" s="1"/>
  <c r="Q70" i="1"/>
  <c r="N6" i="29" s="1"/>
  <c r="Q72" i="1"/>
  <c r="R6" i="29" s="1"/>
  <c r="Q74" i="1"/>
  <c r="V6" i="29" s="1"/>
  <c r="Q76" i="1"/>
  <c r="B7" i="29" s="1"/>
  <c r="Q78" i="1"/>
  <c r="F7" i="29" s="1"/>
  <c r="Q80" i="1"/>
  <c r="J7" i="29" s="1"/>
  <c r="Q82" i="1"/>
  <c r="N7" i="29" s="1"/>
  <c r="Q84" i="1"/>
  <c r="R7" i="29" s="1"/>
  <c r="Q86" i="1"/>
  <c r="V7" i="29" s="1"/>
  <c r="Q88" i="1"/>
  <c r="B8" i="29" s="1"/>
  <c r="Q90" i="1"/>
  <c r="F8" i="29" s="1"/>
  <c r="Q92" i="1"/>
  <c r="J8" i="29" s="1"/>
  <c r="Q94" i="1"/>
  <c r="N8" i="29" s="1"/>
  <c r="Q96" i="1"/>
  <c r="R8" i="29" s="1"/>
  <c r="Q98" i="1"/>
  <c r="V8" i="29" s="1"/>
  <c r="Q100" i="1"/>
  <c r="B9" i="29" s="1"/>
  <c r="Q102" i="1"/>
  <c r="F9" i="29" s="1"/>
  <c r="Q104" i="1"/>
  <c r="J9" i="29" s="1"/>
  <c r="Q106" i="1"/>
  <c r="N9" i="29" s="1"/>
  <c r="Y803" i="1"/>
  <c r="X803"/>
  <c r="Q67" i="61" s="1"/>
  <c r="N4" i="1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M251"/>
  <c r="N251"/>
  <c r="M252"/>
  <c r="N252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M295"/>
  <c r="N295"/>
  <c r="M296"/>
  <c r="N296"/>
  <c r="M297"/>
  <c r="N297"/>
  <c r="M298"/>
  <c r="N298"/>
  <c r="M299"/>
  <c r="N299"/>
  <c r="M300"/>
  <c r="N300"/>
  <c r="M301"/>
  <c r="N301"/>
  <c r="M302"/>
  <c r="N302"/>
  <c r="M303"/>
  <c r="N303"/>
  <c r="M304"/>
  <c r="N304"/>
  <c r="M305"/>
  <c r="N305"/>
  <c r="M306"/>
  <c r="N306"/>
  <c r="M307"/>
  <c r="N307"/>
  <c r="M308"/>
  <c r="N308"/>
  <c r="M309"/>
  <c r="N309"/>
  <c r="M310"/>
  <c r="N310"/>
  <c r="M311"/>
  <c r="N311"/>
  <c r="M312"/>
  <c r="N312"/>
  <c r="M313"/>
  <c r="N313"/>
  <c r="M314"/>
  <c r="N314"/>
  <c r="M315"/>
  <c r="N315"/>
  <c r="M316"/>
  <c r="N316"/>
  <c r="M317"/>
  <c r="N317"/>
  <c r="M318"/>
  <c r="N318"/>
  <c r="M319"/>
  <c r="N319"/>
  <c r="M320"/>
  <c r="N320"/>
  <c r="M321"/>
  <c r="N321"/>
  <c r="M322"/>
  <c r="N322"/>
  <c r="M323"/>
  <c r="N323"/>
  <c r="M324"/>
  <c r="N324"/>
  <c r="M325"/>
  <c r="N325"/>
  <c r="M326"/>
  <c r="N326"/>
  <c r="M327"/>
  <c r="N327"/>
  <c r="M328"/>
  <c r="N328"/>
  <c r="M329"/>
  <c r="N329"/>
  <c r="M330"/>
  <c r="N330"/>
  <c r="M331"/>
  <c r="N331"/>
  <c r="M332"/>
  <c r="N332"/>
  <c r="M333"/>
  <c r="N333"/>
  <c r="M334"/>
  <c r="N334"/>
  <c r="M335"/>
  <c r="N335"/>
  <c r="M336"/>
  <c r="N336"/>
  <c r="M337"/>
  <c r="N337"/>
  <c r="M338"/>
  <c r="N338"/>
  <c r="M339"/>
  <c r="N339"/>
  <c r="M340"/>
  <c r="N340"/>
  <c r="M341"/>
  <c r="N341"/>
  <c r="M342"/>
  <c r="N342"/>
  <c r="M343"/>
  <c r="N343"/>
  <c r="M344"/>
  <c r="N344"/>
  <c r="M345"/>
  <c r="N345"/>
  <c r="M346"/>
  <c r="N346"/>
  <c r="M347"/>
  <c r="N347"/>
  <c r="M348"/>
  <c r="N348"/>
  <c r="M349"/>
  <c r="N349"/>
  <c r="M350"/>
  <c r="N350"/>
  <c r="M351"/>
  <c r="N351"/>
  <c r="M352"/>
  <c r="N352"/>
  <c r="M353"/>
  <c r="N353"/>
  <c r="M354"/>
  <c r="N354"/>
  <c r="M355"/>
  <c r="N355"/>
  <c r="M356"/>
  <c r="N356"/>
  <c r="M357"/>
  <c r="N357"/>
  <c r="M358"/>
  <c r="N358"/>
  <c r="M359"/>
  <c r="N359"/>
  <c r="M360"/>
  <c r="N360"/>
  <c r="M361"/>
  <c r="N361"/>
  <c r="M362"/>
  <c r="N362"/>
  <c r="M363"/>
  <c r="N363"/>
  <c r="M364"/>
  <c r="N364"/>
  <c r="M365"/>
  <c r="N365"/>
  <c r="M366"/>
  <c r="N366"/>
  <c r="M367"/>
  <c r="N367"/>
  <c r="M368"/>
  <c r="N368"/>
  <c r="M369"/>
  <c r="N369"/>
  <c r="M370"/>
  <c r="N370"/>
  <c r="M371"/>
  <c r="N371"/>
  <c r="M372"/>
  <c r="N372"/>
  <c r="M373"/>
  <c r="N373"/>
  <c r="M374"/>
  <c r="N374"/>
  <c r="M375"/>
  <c r="N375"/>
  <c r="M376"/>
  <c r="N376"/>
  <c r="M377"/>
  <c r="N377"/>
  <c r="M378"/>
  <c r="N378"/>
  <c r="M379"/>
  <c r="N379"/>
  <c r="M380"/>
  <c r="N380"/>
  <c r="M381"/>
  <c r="N381"/>
  <c r="M382"/>
  <c r="N382"/>
  <c r="M383"/>
  <c r="N383"/>
  <c r="M384"/>
  <c r="N384"/>
  <c r="M385"/>
  <c r="N385"/>
  <c r="M386"/>
  <c r="N386"/>
  <c r="M387"/>
  <c r="N387"/>
  <c r="M388"/>
  <c r="N388"/>
  <c r="M389"/>
  <c r="N389"/>
  <c r="M390"/>
  <c r="N390"/>
  <c r="M391"/>
  <c r="N391"/>
  <c r="M392"/>
  <c r="N392"/>
  <c r="M393"/>
  <c r="N393"/>
  <c r="M394"/>
  <c r="N394"/>
  <c r="M395"/>
  <c r="N395"/>
  <c r="M396"/>
  <c r="N396"/>
  <c r="M397"/>
  <c r="N397"/>
  <c r="M398"/>
  <c r="N398"/>
  <c r="M399"/>
  <c r="N399"/>
  <c r="M400"/>
  <c r="N400"/>
  <c r="M401"/>
  <c r="N401"/>
  <c r="M402"/>
  <c r="N402"/>
  <c r="M403"/>
  <c r="N403"/>
  <c r="M404"/>
  <c r="N404"/>
  <c r="M405"/>
  <c r="N405"/>
  <c r="M406"/>
  <c r="N406"/>
  <c r="M407"/>
  <c r="N407"/>
  <c r="M408"/>
  <c r="N408"/>
  <c r="M409"/>
  <c r="N409"/>
  <c r="M410"/>
  <c r="N410"/>
  <c r="M411"/>
  <c r="N411"/>
  <c r="M412"/>
  <c r="N412"/>
  <c r="M413"/>
  <c r="N413"/>
  <c r="M414"/>
  <c r="N414"/>
  <c r="M415"/>
  <c r="N415"/>
  <c r="M416"/>
  <c r="N416"/>
  <c r="M417"/>
  <c r="N417"/>
  <c r="M418"/>
  <c r="N418"/>
  <c r="M419"/>
  <c r="N419"/>
  <c r="M420"/>
  <c r="N420"/>
  <c r="M421"/>
  <c r="N421"/>
  <c r="M422"/>
  <c r="N422"/>
  <c r="M423"/>
  <c r="N423"/>
  <c r="M424"/>
  <c r="N424"/>
  <c r="M425"/>
  <c r="N425"/>
  <c r="M426"/>
  <c r="N426"/>
  <c r="M427"/>
  <c r="N427"/>
  <c r="M428"/>
  <c r="N428"/>
  <c r="M429"/>
  <c r="N429"/>
  <c r="M430"/>
  <c r="N430"/>
  <c r="M431"/>
  <c r="N431"/>
  <c r="M432"/>
  <c r="N432"/>
  <c r="M433"/>
  <c r="N433"/>
  <c r="M434"/>
  <c r="N434"/>
  <c r="M435"/>
  <c r="N435"/>
  <c r="M436"/>
  <c r="N436"/>
  <c r="M437"/>
  <c r="N437"/>
  <c r="M438"/>
  <c r="N438"/>
  <c r="M439"/>
  <c r="N439"/>
  <c r="M440"/>
  <c r="N440"/>
  <c r="M441"/>
  <c r="N441"/>
  <c r="M442"/>
  <c r="N442"/>
  <c r="M443"/>
  <c r="N443"/>
  <c r="M444"/>
  <c r="N444"/>
  <c r="M445"/>
  <c r="N445"/>
  <c r="M446"/>
  <c r="N446"/>
  <c r="M447"/>
  <c r="N447"/>
  <c r="M448"/>
  <c r="N448"/>
  <c r="M449"/>
  <c r="N449"/>
  <c r="M450"/>
  <c r="N450"/>
  <c r="M451"/>
  <c r="N451"/>
  <c r="M452"/>
  <c r="N452"/>
  <c r="M453"/>
  <c r="N453"/>
  <c r="M454"/>
  <c r="N454"/>
  <c r="M455"/>
  <c r="N455"/>
  <c r="M456"/>
  <c r="N456"/>
  <c r="M457"/>
  <c r="N457"/>
  <c r="M458"/>
  <c r="N458"/>
  <c r="M459"/>
  <c r="N459"/>
  <c r="M460"/>
  <c r="N460"/>
  <c r="M461"/>
  <c r="N461"/>
  <c r="M462"/>
  <c r="N462"/>
  <c r="M463"/>
  <c r="N463"/>
  <c r="M464"/>
  <c r="N464"/>
  <c r="M465"/>
  <c r="N465"/>
  <c r="M466"/>
  <c r="N466"/>
  <c r="M467"/>
  <c r="N467"/>
  <c r="M468"/>
  <c r="N468"/>
  <c r="M469"/>
  <c r="N469"/>
  <c r="M470"/>
  <c r="N470"/>
  <c r="M471"/>
  <c r="N471"/>
  <c r="M472"/>
  <c r="N472"/>
  <c r="M473"/>
  <c r="N473"/>
  <c r="M474"/>
  <c r="N474"/>
  <c r="M475"/>
  <c r="N475"/>
  <c r="M476"/>
  <c r="N476"/>
  <c r="M477"/>
  <c r="N477"/>
  <c r="M478"/>
  <c r="N478"/>
  <c r="M479"/>
  <c r="N479"/>
  <c r="M480"/>
  <c r="N480"/>
  <c r="M481"/>
  <c r="N481"/>
  <c r="M482"/>
  <c r="N482"/>
  <c r="M483"/>
  <c r="N483"/>
  <c r="M484"/>
  <c r="N484"/>
  <c r="M485"/>
  <c r="N485"/>
  <c r="M486"/>
  <c r="N486"/>
  <c r="M487"/>
  <c r="N487"/>
  <c r="M488"/>
  <c r="N488"/>
  <c r="M489"/>
  <c r="N489"/>
  <c r="M490"/>
  <c r="N490"/>
  <c r="M491"/>
  <c r="N491"/>
  <c r="M492"/>
  <c r="N492"/>
  <c r="M493"/>
  <c r="N493"/>
  <c r="M494"/>
  <c r="N494"/>
  <c r="M495"/>
  <c r="N495"/>
  <c r="M496"/>
  <c r="N496"/>
  <c r="M497"/>
  <c r="N497"/>
  <c r="M498"/>
  <c r="N498"/>
  <c r="M499"/>
  <c r="N499"/>
  <c r="M500"/>
  <c r="N500"/>
  <c r="M501"/>
  <c r="N501"/>
  <c r="M502"/>
  <c r="N502"/>
  <c r="M503"/>
  <c r="N503"/>
  <c r="M504"/>
  <c r="N504"/>
  <c r="M505"/>
  <c r="N505"/>
  <c r="M506"/>
  <c r="N506"/>
  <c r="M507"/>
  <c r="N507"/>
  <c r="M508"/>
  <c r="N508"/>
  <c r="M509"/>
  <c r="N509"/>
  <c r="M510"/>
  <c r="N510"/>
  <c r="M511"/>
  <c r="N511"/>
  <c r="M512"/>
  <c r="N512"/>
  <c r="M513"/>
  <c r="N513"/>
  <c r="M514"/>
  <c r="N514"/>
  <c r="M515"/>
  <c r="N515"/>
  <c r="M516"/>
  <c r="N516"/>
  <c r="M517"/>
  <c r="N517"/>
  <c r="M518"/>
  <c r="N518"/>
  <c r="M519"/>
  <c r="N519"/>
  <c r="M520"/>
  <c r="N520"/>
  <c r="M521"/>
  <c r="N521"/>
  <c r="M522"/>
  <c r="N522"/>
  <c r="M523"/>
  <c r="N523"/>
  <c r="M524"/>
  <c r="N524"/>
  <c r="M525"/>
  <c r="N525"/>
  <c r="M526"/>
  <c r="N526"/>
  <c r="M527"/>
  <c r="N527"/>
  <c r="M528"/>
  <c r="N528"/>
  <c r="M529"/>
  <c r="N529"/>
  <c r="M530"/>
  <c r="N530"/>
  <c r="M531"/>
  <c r="N531"/>
  <c r="M532"/>
  <c r="N532"/>
  <c r="M533"/>
  <c r="N533"/>
  <c r="M534"/>
  <c r="N534"/>
  <c r="M535"/>
  <c r="N535"/>
  <c r="M536"/>
  <c r="N536"/>
  <c r="M537"/>
  <c r="N537"/>
  <c r="M538"/>
  <c r="N538"/>
  <c r="M539"/>
  <c r="N539"/>
  <c r="M540"/>
  <c r="N540"/>
  <c r="M541"/>
  <c r="N541"/>
  <c r="M542"/>
  <c r="N542"/>
  <c r="M543"/>
  <c r="N543"/>
  <c r="M544"/>
  <c r="N544"/>
  <c r="M545"/>
  <c r="N545"/>
  <c r="M546"/>
  <c r="N546"/>
  <c r="M547"/>
  <c r="N547"/>
  <c r="M548"/>
  <c r="N548"/>
  <c r="M549"/>
  <c r="N549"/>
  <c r="M550"/>
  <c r="N550"/>
  <c r="M551"/>
  <c r="N551"/>
  <c r="M552"/>
  <c r="N552"/>
  <c r="M553"/>
  <c r="N553"/>
  <c r="M554"/>
  <c r="N554"/>
  <c r="M555"/>
  <c r="N555"/>
  <c r="M556"/>
  <c r="N556"/>
  <c r="M557"/>
  <c r="N557"/>
  <c r="M558"/>
  <c r="N558"/>
  <c r="M559"/>
  <c r="N559"/>
  <c r="M560"/>
  <c r="N560"/>
  <c r="M561"/>
  <c r="N561"/>
  <c r="M562"/>
  <c r="N562"/>
  <c r="M563"/>
  <c r="N563"/>
  <c r="M564"/>
  <c r="N564"/>
  <c r="M565"/>
  <c r="N565"/>
  <c r="M566"/>
  <c r="N566"/>
  <c r="M567"/>
  <c r="N567"/>
  <c r="M568"/>
  <c r="N568"/>
  <c r="M569"/>
  <c r="N569"/>
  <c r="M570"/>
  <c r="N570"/>
  <c r="M571"/>
  <c r="N571"/>
  <c r="M572"/>
  <c r="N572"/>
  <c r="M573"/>
  <c r="N573"/>
  <c r="M574"/>
  <c r="N574"/>
  <c r="M575"/>
  <c r="N575"/>
  <c r="M576"/>
  <c r="N576"/>
  <c r="M577"/>
  <c r="N577"/>
  <c r="M578"/>
  <c r="N578"/>
  <c r="M579"/>
  <c r="N579"/>
  <c r="M580"/>
  <c r="N580"/>
  <c r="M581"/>
  <c r="N581"/>
  <c r="M582"/>
  <c r="N582"/>
  <c r="M583"/>
  <c r="N583"/>
  <c r="M584"/>
  <c r="N584"/>
  <c r="M585"/>
  <c r="N585"/>
  <c r="M586"/>
  <c r="N586"/>
  <c r="M587"/>
  <c r="N587"/>
  <c r="M588"/>
  <c r="N588"/>
  <c r="M589"/>
  <c r="N589"/>
  <c r="M590"/>
  <c r="N590"/>
  <c r="M591"/>
  <c r="N591"/>
  <c r="M592"/>
  <c r="N592"/>
  <c r="M593"/>
  <c r="N593"/>
  <c r="M594"/>
  <c r="N594"/>
  <c r="M595"/>
  <c r="N595"/>
  <c r="M596"/>
  <c r="N596"/>
  <c r="M597"/>
  <c r="N597"/>
  <c r="M598"/>
  <c r="N598"/>
  <c r="M599"/>
  <c r="N599"/>
  <c r="M600"/>
  <c r="N600"/>
  <c r="M601"/>
  <c r="N601"/>
  <c r="M602"/>
  <c r="N602"/>
  <c r="M603"/>
  <c r="N603"/>
  <c r="M604"/>
  <c r="N604"/>
  <c r="M605"/>
  <c r="N605"/>
  <c r="M606"/>
  <c r="N606"/>
  <c r="M607"/>
  <c r="N607"/>
  <c r="M608"/>
  <c r="N608"/>
  <c r="M609"/>
  <c r="N609"/>
  <c r="M610"/>
  <c r="N610"/>
  <c r="M611"/>
  <c r="N611"/>
  <c r="M612"/>
  <c r="N612"/>
  <c r="M613"/>
  <c r="N613"/>
  <c r="M614"/>
  <c r="N614"/>
  <c r="M615"/>
  <c r="N615"/>
  <c r="M616"/>
  <c r="N616"/>
  <c r="M617"/>
  <c r="N617"/>
  <c r="M618"/>
  <c r="N618"/>
  <c r="M619"/>
  <c r="N619"/>
  <c r="M620"/>
  <c r="N620"/>
  <c r="M621"/>
  <c r="N621"/>
  <c r="M622"/>
  <c r="N622"/>
  <c r="M623"/>
  <c r="N623"/>
  <c r="M624"/>
  <c r="N624"/>
  <c r="M625"/>
  <c r="N625"/>
  <c r="M626"/>
  <c r="N626"/>
  <c r="M627"/>
  <c r="N627"/>
  <c r="M628"/>
  <c r="N628"/>
  <c r="M629"/>
  <c r="N629"/>
  <c r="M630"/>
  <c r="N630"/>
  <c r="M631"/>
  <c r="N631"/>
  <c r="M632"/>
  <c r="N632"/>
  <c r="M633"/>
  <c r="N633"/>
  <c r="M634"/>
  <c r="N634"/>
  <c r="M635"/>
  <c r="N635"/>
  <c r="M636"/>
  <c r="N636"/>
  <c r="M637"/>
  <c r="N637"/>
  <c r="M638"/>
  <c r="N638"/>
  <c r="M639"/>
  <c r="N639"/>
  <c r="M640"/>
  <c r="N640"/>
  <c r="M641"/>
  <c r="N641"/>
  <c r="M642"/>
  <c r="N642"/>
  <c r="M643"/>
  <c r="N643"/>
  <c r="M644"/>
  <c r="N644"/>
  <c r="M645"/>
  <c r="N645"/>
  <c r="M646"/>
  <c r="N646"/>
  <c r="M647"/>
  <c r="N647"/>
  <c r="M648"/>
  <c r="N648"/>
  <c r="M649"/>
  <c r="N649"/>
  <c r="M650"/>
  <c r="N650"/>
  <c r="M651"/>
  <c r="N651"/>
  <c r="M652"/>
  <c r="N652"/>
  <c r="M653"/>
  <c r="N653"/>
  <c r="M654"/>
  <c r="N654"/>
  <c r="M655"/>
  <c r="N655"/>
  <c r="M656"/>
  <c r="N656"/>
  <c r="M657"/>
  <c r="N657"/>
  <c r="M658"/>
  <c r="N658"/>
  <c r="M659"/>
  <c r="N659"/>
  <c r="M660"/>
  <c r="N660"/>
  <c r="M661"/>
  <c r="N661"/>
  <c r="M662"/>
  <c r="N662"/>
  <c r="M663"/>
  <c r="N663"/>
  <c r="M664"/>
  <c r="N664"/>
  <c r="M665"/>
  <c r="N665"/>
  <c r="M666"/>
  <c r="N666"/>
  <c r="M667"/>
  <c r="N667"/>
  <c r="M668"/>
  <c r="N668"/>
  <c r="M669"/>
  <c r="N669"/>
  <c r="M670"/>
  <c r="N670"/>
  <c r="M671"/>
  <c r="N671"/>
  <c r="M672"/>
  <c r="N672"/>
  <c r="M673"/>
  <c r="N673"/>
  <c r="M674"/>
  <c r="N674"/>
  <c r="M675"/>
  <c r="N675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G867" i="53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W477" s="1"/>
  <c r="B477"/>
  <c r="C476"/>
  <c r="B476"/>
  <c r="C475"/>
  <c r="W475" s="1"/>
  <c r="B475"/>
  <c r="C474"/>
  <c r="W474" s="1"/>
  <c r="B474"/>
  <c r="C473"/>
  <c r="W473" s="1"/>
  <c r="B473"/>
  <c r="C472"/>
  <c r="W472" s="1"/>
  <c r="B472"/>
  <c r="C471"/>
  <c r="W471" s="1"/>
  <c r="B471"/>
  <c r="C470"/>
  <c r="W470" s="1"/>
  <c r="B470"/>
  <c r="C469"/>
  <c r="W469" s="1"/>
  <c r="B469"/>
  <c r="C468"/>
  <c r="W468" s="1"/>
  <c r="B468"/>
  <c r="C467"/>
  <c r="W467" s="1"/>
  <c r="B467"/>
  <c r="C466"/>
  <c r="W466" s="1"/>
  <c r="B466"/>
  <c r="C465"/>
  <c r="W465" s="1"/>
  <c r="B465"/>
  <c r="C464"/>
  <c r="V464" s="1"/>
  <c r="B464"/>
  <c r="C463"/>
  <c r="V463" s="1"/>
  <c r="B463"/>
  <c r="C462"/>
  <c r="W462" s="1"/>
  <c r="B462"/>
  <c r="C461"/>
  <c r="V461" s="1"/>
  <c r="B461"/>
  <c r="C460"/>
  <c r="V460" s="1"/>
  <c r="B460"/>
  <c r="C459"/>
  <c r="V459" s="1"/>
  <c r="B459"/>
  <c r="C458"/>
  <c r="V458" s="1"/>
  <c r="B458"/>
  <c r="C457"/>
  <c r="V457" s="1"/>
  <c r="B457"/>
  <c r="C456"/>
  <c r="V456" s="1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V447" s="1"/>
  <c r="B447"/>
  <c r="C446"/>
  <c r="V446" s="1"/>
  <c r="B446"/>
  <c r="C445"/>
  <c r="V445" s="1"/>
  <c r="B445"/>
  <c r="C444"/>
  <c r="V444" s="1"/>
  <c r="B444"/>
  <c r="C443"/>
  <c r="V443" s="1"/>
  <c r="B443"/>
  <c r="C442"/>
  <c r="V442" s="1"/>
  <c r="B442"/>
  <c r="C441"/>
  <c r="V441" s="1"/>
  <c r="B441"/>
  <c r="C440"/>
  <c r="V440" s="1"/>
  <c r="B440"/>
  <c r="C439"/>
  <c r="V439" s="1"/>
  <c r="B439"/>
  <c r="C438"/>
  <c r="V438" s="1"/>
  <c r="B438"/>
  <c r="C437"/>
  <c r="V437" s="1"/>
  <c r="B437"/>
  <c r="C436"/>
  <c r="V436" s="1"/>
  <c r="B436"/>
  <c r="C435"/>
  <c r="V435" s="1"/>
  <c r="B435"/>
  <c r="C434"/>
  <c r="V434" s="1"/>
  <c r="B434"/>
  <c r="C433"/>
  <c r="V433" s="1"/>
  <c r="B433"/>
  <c r="C432"/>
  <c r="V432" s="1"/>
  <c r="B432"/>
  <c r="C431"/>
  <c r="V431" s="1"/>
  <c r="B431"/>
  <c r="C430"/>
  <c r="V430" s="1"/>
  <c r="B430"/>
  <c r="C429"/>
  <c r="V429" s="1"/>
  <c r="B429"/>
  <c r="C428"/>
  <c r="V428" s="1"/>
  <c r="B428"/>
  <c r="C427"/>
  <c r="V427" s="1"/>
  <c r="B427"/>
  <c r="C426"/>
  <c r="V426" s="1"/>
  <c r="B426"/>
  <c r="C425"/>
  <c r="W425" s="1"/>
  <c r="B425"/>
  <c r="C424"/>
  <c r="W424" s="1"/>
  <c r="B424"/>
  <c r="C423"/>
  <c r="B423"/>
  <c r="C422"/>
  <c r="B422"/>
  <c r="C421"/>
  <c r="W421" s="1"/>
  <c r="B421"/>
  <c r="C420"/>
  <c r="B420"/>
  <c r="C419"/>
  <c r="B419"/>
  <c r="C418"/>
  <c r="W418" s="1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V408" s="1"/>
  <c r="B408"/>
  <c r="C407"/>
  <c r="V407" s="1"/>
  <c r="B407"/>
  <c r="C406"/>
  <c r="V406" s="1"/>
  <c r="B406"/>
  <c r="C405"/>
  <c r="V405" s="1"/>
  <c r="B405"/>
  <c r="C404"/>
  <c r="V404" s="1"/>
  <c r="B404"/>
  <c r="C403"/>
  <c r="V403" s="1"/>
  <c r="B403"/>
  <c r="C402"/>
  <c r="V402" s="1"/>
  <c r="B402"/>
  <c r="C401"/>
  <c r="V401" s="1"/>
  <c r="B401"/>
  <c r="C400"/>
  <c r="V400" s="1"/>
  <c r="B400"/>
  <c r="C399"/>
  <c r="V399" s="1"/>
  <c r="B399"/>
  <c r="C398"/>
  <c r="V398" s="1"/>
  <c r="B398"/>
  <c r="C397"/>
  <c r="W397" s="1"/>
  <c r="B397"/>
  <c r="C396"/>
  <c r="W396" s="1"/>
  <c r="B396"/>
  <c r="C395"/>
  <c r="W395" s="1"/>
  <c r="B395"/>
  <c r="C394"/>
  <c r="W394" s="1"/>
  <c r="B394"/>
  <c r="C393"/>
  <c r="B393"/>
  <c r="C392"/>
  <c r="B392"/>
  <c r="C391"/>
  <c r="W391" s="1"/>
  <c r="B391"/>
  <c r="C390"/>
  <c r="W390" s="1"/>
  <c r="B390"/>
  <c r="C389"/>
  <c r="W389" s="1"/>
  <c r="B389"/>
  <c r="C388"/>
  <c r="W388" s="1"/>
  <c r="B388"/>
  <c r="C387"/>
  <c r="W387" s="1"/>
  <c r="B387"/>
  <c r="C386"/>
  <c r="W386" s="1"/>
  <c r="B386"/>
  <c r="C385"/>
  <c r="W385" s="1"/>
  <c r="B385"/>
  <c r="C384"/>
  <c r="W384" s="1"/>
  <c r="B384"/>
  <c r="C383"/>
  <c r="W383" s="1"/>
  <c r="B383"/>
  <c r="C382"/>
  <c r="W382" s="1"/>
  <c r="B382"/>
  <c r="C381"/>
  <c r="V381" s="1"/>
  <c r="B381"/>
  <c r="C380"/>
  <c r="D380" s="1"/>
  <c r="B380"/>
  <c r="C379"/>
  <c r="V379" s="1"/>
  <c r="B379"/>
  <c r="C378"/>
  <c r="W378" s="1"/>
  <c r="B378"/>
  <c r="C377"/>
  <c r="W377" s="1"/>
  <c r="B377"/>
  <c r="C376"/>
  <c r="W376" s="1"/>
  <c r="B376"/>
  <c r="C375"/>
  <c r="W375" s="1"/>
  <c r="B375"/>
  <c r="C374"/>
  <c r="B374"/>
  <c r="C373"/>
  <c r="B373"/>
  <c r="C372"/>
  <c r="W372" s="1"/>
  <c r="B372"/>
  <c r="C371"/>
  <c r="B371"/>
  <c r="C370"/>
  <c r="B370"/>
  <c r="C369"/>
  <c r="V369" s="1"/>
  <c r="B369"/>
  <c r="C368"/>
  <c r="B368"/>
  <c r="C367"/>
  <c r="B367"/>
  <c r="C366"/>
  <c r="B366"/>
  <c r="C365"/>
  <c r="B365"/>
  <c r="C364"/>
  <c r="V364" s="1"/>
  <c r="B364"/>
  <c r="C363"/>
  <c r="B363"/>
  <c r="C362"/>
  <c r="B362"/>
  <c r="C361"/>
  <c r="B361"/>
  <c r="C360"/>
  <c r="B360"/>
  <c r="C359"/>
  <c r="B359"/>
  <c r="C358"/>
  <c r="B358"/>
  <c r="C357"/>
  <c r="B357"/>
  <c r="C356"/>
  <c r="W356" s="1"/>
  <c r="B356"/>
  <c r="C355"/>
  <c r="W355" s="1"/>
  <c r="B355"/>
  <c r="C354"/>
  <c r="W354" s="1"/>
  <c r="B354"/>
  <c r="C353"/>
  <c r="W353" s="1"/>
  <c r="B353"/>
  <c r="C352"/>
  <c r="W352" s="1"/>
  <c r="B352"/>
  <c r="C351"/>
  <c r="W351" s="1"/>
  <c r="B351"/>
  <c r="C350"/>
  <c r="W350" s="1"/>
  <c r="B350"/>
  <c r="C349"/>
  <c r="W349" s="1"/>
  <c r="B349"/>
  <c r="C348"/>
  <c r="W348" s="1"/>
  <c r="B348"/>
  <c r="C347"/>
  <c r="W347" s="1"/>
  <c r="B347"/>
  <c r="C346"/>
  <c r="V346" s="1"/>
  <c r="B346"/>
  <c r="C345"/>
  <c r="D345" s="1"/>
  <c r="B345"/>
  <c r="C344"/>
  <c r="V344" s="1"/>
  <c r="B344"/>
  <c r="C343"/>
  <c r="V343" s="1"/>
  <c r="B343"/>
  <c r="C342"/>
  <c r="V342" s="1"/>
  <c r="B342"/>
  <c r="C341"/>
  <c r="W341" s="1"/>
  <c r="B341"/>
  <c r="C340"/>
  <c r="V340" s="1"/>
  <c r="B340"/>
  <c r="C339"/>
  <c r="V339" s="1"/>
  <c r="B339"/>
  <c r="C338"/>
  <c r="W338" s="1"/>
  <c r="B338"/>
  <c r="C337"/>
  <c r="W337" s="1"/>
  <c r="B337"/>
  <c r="C336"/>
  <c r="B336"/>
  <c r="C335"/>
  <c r="B335"/>
  <c r="C334"/>
  <c r="B334"/>
  <c r="C333"/>
  <c r="B333"/>
  <c r="C332"/>
  <c r="V332" s="1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W323" s="1"/>
  <c r="B323"/>
  <c r="C322"/>
  <c r="B322"/>
  <c r="C321"/>
  <c r="B321"/>
  <c r="C320"/>
  <c r="V320" s="1"/>
  <c r="B320"/>
  <c r="C319"/>
  <c r="V319" s="1"/>
  <c r="B319"/>
  <c r="C318"/>
  <c r="V318" s="1"/>
  <c r="B318"/>
  <c r="C317"/>
  <c r="W317" s="1"/>
  <c r="B317"/>
  <c r="C316"/>
  <c r="W316" s="1"/>
  <c r="B316"/>
  <c r="C315"/>
  <c r="W315" s="1"/>
  <c r="B315"/>
  <c r="C314"/>
  <c r="W314" s="1"/>
  <c r="B314"/>
  <c r="C313"/>
  <c r="W313" s="1"/>
  <c r="B313"/>
  <c r="C312"/>
  <c r="W312" s="1"/>
  <c r="B312"/>
  <c r="C311"/>
  <c r="W311" s="1"/>
  <c r="B311"/>
  <c r="C310"/>
  <c r="B310"/>
  <c r="C309"/>
  <c r="B309"/>
  <c r="C308"/>
  <c r="W308" s="1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V294" s="1"/>
  <c r="B294"/>
  <c r="C293"/>
  <c r="W293" s="1"/>
  <c r="B293"/>
  <c r="C292"/>
  <c r="V292" s="1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W272" s="1"/>
  <c r="B272"/>
  <c r="C271"/>
  <c r="D271" s="1"/>
  <c r="B271"/>
  <c r="C270"/>
  <c r="W270" s="1"/>
  <c r="B270"/>
  <c r="C269"/>
  <c r="W269" s="1"/>
  <c r="B269"/>
  <c r="C268"/>
  <c r="W268" s="1"/>
  <c r="B268"/>
  <c r="C267"/>
  <c r="W267" s="1"/>
  <c r="B267"/>
  <c r="C266"/>
  <c r="W266" s="1"/>
  <c r="B266"/>
  <c r="C265"/>
  <c r="W265" s="1"/>
  <c r="B265"/>
  <c r="C264"/>
  <c r="W264" s="1"/>
  <c r="B264"/>
  <c r="C263"/>
  <c r="W263" s="1"/>
  <c r="B263"/>
  <c r="C262"/>
  <c r="W262" s="1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V243" s="1"/>
  <c r="B243"/>
  <c r="C242"/>
  <c r="W242" s="1"/>
  <c r="B242"/>
  <c r="C241"/>
  <c r="B241"/>
  <c r="C240"/>
  <c r="B240"/>
  <c r="C239"/>
  <c r="W239" s="1"/>
  <c r="B239"/>
  <c r="C238"/>
  <c r="B238"/>
  <c r="C237"/>
  <c r="W237" s="1"/>
  <c r="B237"/>
  <c r="C236"/>
  <c r="W236" s="1"/>
  <c r="B236"/>
  <c r="C235"/>
  <c r="W235" s="1"/>
  <c r="B235"/>
  <c r="C234"/>
  <c r="B234"/>
  <c r="C233"/>
  <c r="V233" s="1"/>
  <c r="B233"/>
  <c r="C232"/>
  <c r="W232" s="1"/>
  <c r="B232"/>
  <c r="C231"/>
  <c r="W231" s="1"/>
  <c r="B231"/>
  <c r="C230"/>
  <c r="B230"/>
  <c r="C229"/>
  <c r="W229" s="1"/>
  <c r="B229"/>
  <c r="C228"/>
  <c r="W228" s="1"/>
  <c r="B228"/>
  <c r="C227"/>
  <c r="B227"/>
  <c r="C226"/>
  <c r="B226"/>
  <c r="C225"/>
  <c r="W225" s="1"/>
  <c r="B225"/>
  <c r="C224"/>
  <c r="B224"/>
  <c r="C223"/>
  <c r="B223"/>
  <c r="C222"/>
  <c r="B222"/>
  <c r="C221"/>
  <c r="W221" s="1"/>
  <c r="B221"/>
  <c r="C220"/>
  <c r="B220"/>
  <c r="C219"/>
  <c r="W219" s="1"/>
  <c r="B219"/>
  <c r="C218"/>
  <c r="W218" s="1"/>
  <c r="B218"/>
  <c r="C217"/>
  <c r="W217" s="1"/>
  <c r="B217"/>
  <c r="C216"/>
  <c r="B216"/>
  <c r="C215"/>
  <c r="B215"/>
  <c r="C214"/>
  <c r="V214" s="1"/>
  <c r="B214"/>
  <c r="C213"/>
  <c r="B213"/>
  <c r="C212"/>
  <c r="V212" s="1"/>
  <c r="B212"/>
  <c r="C211"/>
  <c r="B211"/>
  <c r="C210"/>
  <c r="V210" s="1"/>
  <c r="B210"/>
  <c r="C209"/>
  <c r="V209" s="1"/>
  <c r="B209"/>
  <c r="C208"/>
  <c r="V208" s="1"/>
  <c r="B208"/>
  <c r="C207"/>
  <c r="B207"/>
  <c r="C206"/>
  <c r="W206" s="1"/>
  <c r="B206"/>
  <c r="C205"/>
  <c r="W205" s="1"/>
  <c r="B205"/>
  <c r="C204"/>
  <c r="W204" s="1"/>
  <c r="B204"/>
  <c r="C203"/>
  <c r="B203"/>
  <c r="C202"/>
  <c r="W202" s="1"/>
  <c r="B202"/>
  <c r="C201"/>
  <c r="W201" s="1"/>
  <c r="B201"/>
  <c r="C200"/>
  <c r="B200"/>
  <c r="C199"/>
  <c r="B199"/>
  <c r="C198"/>
  <c r="W198" s="1"/>
  <c r="B198"/>
  <c r="C197"/>
  <c r="B197"/>
  <c r="C196"/>
  <c r="W196" s="1"/>
  <c r="B196"/>
  <c r="C195"/>
  <c r="W195" s="1"/>
  <c r="B195"/>
  <c r="C194"/>
  <c r="W194" s="1"/>
  <c r="B194"/>
  <c r="C193"/>
  <c r="B193"/>
  <c r="C192"/>
  <c r="W192" s="1"/>
  <c r="B192"/>
  <c r="C191"/>
  <c r="W191" s="1"/>
  <c r="B191"/>
  <c r="C190"/>
  <c r="W190" s="1"/>
  <c r="B190"/>
  <c r="C189"/>
  <c r="B189"/>
  <c r="C188"/>
  <c r="W188" s="1"/>
  <c r="B188"/>
  <c r="C187"/>
  <c r="W187" s="1"/>
  <c r="B187"/>
  <c r="C186"/>
  <c r="W186" s="1"/>
  <c r="B186"/>
  <c r="C185"/>
  <c r="B185"/>
  <c r="C184"/>
  <c r="W184" s="1"/>
  <c r="B184"/>
  <c r="C183"/>
  <c r="W183" s="1"/>
  <c r="B183"/>
  <c r="C182"/>
  <c r="W182" s="1"/>
  <c r="B182"/>
  <c r="C181"/>
  <c r="B181"/>
  <c r="C180"/>
  <c r="W180" s="1"/>
  <c r="B180"/>
  <c r="C179"/>
  <c r="W179" s="1"/>
  <c r="B179"/>
  <c r="C178"/>
  <c r="W178" s="1"/>
  <c r="B178"/>
  <c r="C177"/>
  <c r="B177"/>
  <c r="C176"/>
  <c r="V176" s="1"/>
  <c r="B176"/>
  <c r="C175"/>
  <c r="W175" s="1"/>
  <c r="B175"/>
  <c r="C174"/>
  <c r="W174" s="1"/>
  <c r="B174"/>
  <c r="C173"/>
  <c r="B173"/>
  <c r="C172"/>
  <c r="B172"/>
  <c r="C171"/>
  <c r="W171" s="1"/>
  <c r="B171"/>
  <c r="C170"/>
  <c r="B170"/>
  <c r="C169"/>
  <c r="W169" s="1"/>
  <c r="B169"/>
  <c r="C168"/>
  <c r="W168" s="1"/>
  <c r="B168"/>
  <c r="C167"/>
  <c r="B167"/>
  <c r="C166"/>
  <c r="B166"/>
  <c r="C165"/>
  <c r="W165" s="1"/>
  <c r="B165"/>
  <c r="C164"/>
  <c r="B164"/>
  <c r="C163"/>
  <c r="W163" s="1"/>
  <c r="B163"/>
  <c r="C162"/>
  <c r="W162" s="1"/>
  <c r="B162"/>
  <c r="C161"/>
  <c r="W161" s="1"/>
  <c r="B161"/>
  <c r="C160"/>
  <c r="B160"/>
  <c r="C159"/>
  <c r="W159" s="1"/>
  <c r="B159"/>
  <c r="C158"/>
  <c r="W158" s="1"/>
  <c r="B158"/>
  <c r="C157"/>
  <c r="W157" s="1"/>
  <c r="B157"/>
  <c r="C156"/>
  <c r="B156"/>
  <c r="C155"/>
  <c r="W155" s="1"/>
  <c r="B155"/>
  <c r="C154"/>
  <c r="W154" s="1"/>
  <c r="B154"/>
  <c r="C153"/>
  <c r="W153" s="1"/>
  <c r="B153"/>
  <c r="C152"/>
  <c r="B152"/>
  <c r="C151"/>
  <c r="W151" s="1"/>
  <c r="B151"/>
  <c r="C150"/>
  <c r="W150" s="1"/>
  <c r="B150"/>
  <c r="C149"/>
  <c r="W149" s="1"/>
  <c r="B149"/>
  <c r="C148"/>
  <c r="B148"/>
  <c r="C147"/>
  <c r="W147" s="1"/>
  <c r="B147"/>
  <c r="C146"/>
  <c r="W146" s="1"/>
  <c r="B146"/>
  <c r="C145"/>
  <c r="W145" s="1"/>
  <c r="B145"/>
  <c r="C144"/>
  <c r="B144"/>
  <c r="C143"/>
  <c r="W143" s="1"/>
  <c r="B143"/>
  <c r="C142"/>
  <c r="V142" s="1"/>
  <c r="B142"/>
  <c r="C141"/>
  <c r="V141" s="1"/>
  <c r="B141"/>
  <c r="C140"/>
  <c r="B140"/>
  <c r="C139"/>
  <c r="W139" s="1"/>
  <c r="B139"/>
  <c r="C138"/>
  <c r="B138"/>
  <c r="C137"/>
  <c r="W137" s="1"/>
  <c r="B137"/>
  <c r="C136"/>
  <c r="W136" s="1"/>
  <c r="B136"/>
  <c r="C135"/>
  <c r="B135"/>
  <c r="C134"/>
  <c r="B134"/>
  <c r="C133"/>
  <c r="B133"/>
  <c r="C132"/>
  <c r="B132"/>
  <c r="C131"/>
  <c r="B131"/>
  <c r="C130"/>
  <c r="B130"/>
  <c r="C129"/>
  <c r="W129" s="1"/>
  <c r="B129"/>
  <c r="C128"/>
  <c r="B128"/>
  <c r="C127"/>
  <c r="W127" s="1"/>
  <c r="B127"/>
  <c r="C126"/>
  <c r="B126"/>
  <c r="C125"/>
  <c r="B125"/>
  <c r="C124"/>
  <c r="B124"/>
  <c r="C123"/>
  <c r="B123"/>
  <c r="C122"/>
  <c r="W122" s="1"/>
  <c r="B122"/>
  <c r="C121"/>
  <c r="W121" s="1"/>
  <c r="B121"/>
  <c r="C120"/>
  <c r="W120" s="1"/>
  <c r="B120"/>
  <c r="C119"/>
  <c r="B119"/>
  <c r="C118"/>
  <c r="W118" s="1"/>
  <c r="B118"/>
  <c r="C117"/>
  <c r="V117" s="1"/>
  <c r="B117"/>
  <c r="C116"/>
  <c r="V116" s="1"/>
  <c r="B116"/>
  <c r="C115"/>
  <c r="B115"/>
  <c r="C114"/>
  <c r="V114" s="1"/>
  <c r="B114"/>
  <c r="C113"/>
  <c r="Q113" s="1"/>
  <c r="B113"/>
  <c r="C112"/>
  <c r="W112" s="1"/>
  <c r="B112"/>
  <c r="C111"/>
  <c r="B111"/>
  <c r="C110"/>
  <c r="W110" s="1"/>
  <c r="B110"/>
  <c r="C109"/>
  <c r="W109" s="1"/>
  <c r="B109"/>
  <c r="C108"/>
  <c r="W108" s="1"/>
  <c r="B108"/>
  <c r="C107"/>
  <c r="B107"/>
  <c r="C106"/>
  <c r="W106" s="1"/>
  <c r="B106"/>
  <c r="C105"/>
  <c r="W105" s="1"/>
  <c r="B105"/>
  <c r="C104"/>
  <c r="W104" s="1"/>
  <c r="B104"/>
  <c r="C103"/>
  <c r="B103"/>
  <c r="C102"/>
  <c r="W102" s="1"/>
  <c r="B102"/>
  <c r="C101"/>
  <c r="W101" s="1"/>
  <c r="B101"/>
  <c r="C100"/>
  <c r="W100" s="1"/>
  <c r="B100"/>
  <c r="C99"/>
  <c r="B99"/>
  <c r="C98"/>
  <c r="V98" s="1"/>
  <c r="B98"/>
  <c r="C97"/>
  <c r="V97" s="1"/>
  <c r="B97"/>
  <c r="C96"/>
  <c r="V96" s="1"/>
  <c r="B96"/>
  <c r="C95"/>
  <c r="B95"/>
  <c r="C94"/>
  <c r="W94" s="1"/>
  <c r="B94"/>
  <c r="C93"/>
  <c r="W93" s="1"/>
  <c r="B93"/>
  <c r="C92"/>
  <c r="B92"/>
  <c r="C91"/>
  <c r="W91" s="1"/>
  <c r="B91"/>
  <c r="C90"/>
  <c r="W90" s="1"/>
  <c r="B90"/>
  <c r="C89"/>
  <c r="B89"/>
  <c r="C88"/>
  <c r="W88" s="1"/>
  <c r="B88"/>
  <c r="C87"/>
  <c r="B87"/>
  <c r="C86"/>
  <c r="B86"/>
  <c r="C85"/>
  <c r="W85" s="1"/>
  <c r="B85"/>
  <c r="C84"/>
  <c r="B84"/>
  <c r="C83"/>
  <c r="B83"/>
  <c r="C82"/>
  <c r="V82" s="1"/>
  <c r="B82"/>
  <c r="C81"/>
  <c r="B81"/>
  <c r="C80"/>
  <c r="V80" s="1"/>
  <c r="B80"/>
  <c r="C79"/>
  <c r="V79" s="1"/>
  <c r="B79"/>
  <c r="C78"/>
  <c r="W78" s="1"/>
  <c r="B78"/>
  <c r="C77"/>
  <c r="B77"/>
  <c r="C76"/>
  <c r="W76" s="1"/>
  <c r="B76"/>
  <c r="C75"/>
  <c r="W75" s="1"/>
  <c r="B75"/>
  <c r="C74"/>
  <c r="W74" s="1"/>
  <c r="B74"/>
  <c r="C73"/>
  <c r="B73"/>
  <c r="C72"/>
  <c r="W72" s="1"/>
  <c r="B72"/>
  <c r="C71"/>
  <c r="W71" s="1"/>
  <c r="B71"/>
  <c r="C70"/>
  <c r="W70" s="1"/>
  <c r="B70"/>
  <c r="C69"/>
  <c r="B69"/>
  <c r="C68"/>
  <c r="V68" s="1"/>
  <c r="B68"/>
  <c r="C67"/>
  <c r="B67"/>
  <c r="C66"/>
  <c r="V66" s="1"/>
  <c r="B66"/>
  <c r="C65"/>
  <c r="V65" s="1"/>
  <c r="B65"/>
  <c r="C64"/>
  <c r="W64" s="1"/>
  <c r="B64"/>
  <c r="C63"/>
  <c r="B63"/>
  <c r="C62"/>
  <c r="W62" s="1"/>
  <c r="B62"/>
  <c r="C61"/>
  <c r="W61" s="1"/>
  <c r="B61"/>
  <c r="C60"/>
  <c r="W60" s="1"/>
  <c r="B60"/>
  <c r="C59"/>
  <c r="B59"/>
  <c r="C58"/>
  <c r="V58" s="1"/>
  <c r="B58"/>
  <c r="C57"/>
  <c r="V57" s="1"/>
  <c r="B57"/>
  <c r="C56"/>
  <c r="V56" s="1"/>
  <c r="B56"/>
  <c r="C55"/>
  <c r="B55"/>
  <c r="C54"/>
  <c r="W54" s="1"/>
  <c r="B54"/>
  <c r="C53"/>
  <c r="W53" s="1"/>
  <c r="B53"/>
  <c r="C52"/>
  <c r="W52" s="1"/>
  <c r="B52"/>
  <c r="C51"/>
  <c r="B51"/>
  <c r="C50"/>
  <c r="W50" s="1"/>
  <c r="B50"/>
  <c r="C49"/>
  <c r="W49" s="1"/>
  <c r="B49"/>
  <c r="C48"/>
  <c r="W48" s="1"/>
  <c r="B48"/>
  <c r="C47"/>
  <c r="B47"/>
  <c r="C46"/>
  <c r="W46" s="1"/>
  <c r="B46"/>
  <c r="C45"/>
  <c r="V45" s="1"/>
  <c r="B45"/>
  <c r="C44"/>
  <c r="W44" s="1"/>
  <c r="B44"/>
  <c r="C43"/>
  <c r="B43"/>
  <c r="C42"/>
  <c r="V42" s="1"/>
  <c r="B42"/>
  <c r="C41"/>
  <c r="V41" s="1"/>
  <c r="B41"/>
  <c r="C40"/>
  <c r="W40" s="1"/>
  <c r="B40"/>
  <c r="C39"/>
  <c r="B39"/>
  <c r="C38"/>
  <c r="W38" s="1"/>
  <c r="B38"/>
  <c r="C37"/>
  <c r="W37" s="1"/>
  <c r="B37"/>
  <c r="C36"/>
  <c r="W36" s="1"/>
  <c r="B36"/>
  <c r="C35"/>
  <c r="B35"/>
  <c r="C34"/>
  <c r="W34" s="1"/>
  <c r="B34"/>
  <c r="C33"/>
  <c r="V33" s="1"/>
  <c r="B33"/>
  <c r="C32"/>
  <c r="V32" s="1"/>
  <c r="B32"/>
  <c r="C31"/>
  <c r="V31" s="1"/>
  <c r="B31"/>
  <c r="C30"/>
  <c r="B30"/>
  <c r="C29"/>
  <c r="V29" s="1"/>
  <c r="B29"/>
  <c r="C28"/>
  <c r="V28" s="1"/>
  <c r="B28"/>
  <c r="C27"/>
  <c r="V27" s="1"/>
  <c r="B27"/>
  <c r="C26"/>
  <c r="B26"/>
  <c r="C25"/>
  <c r="W25" s="1"/>
  <c r="B25"/>
  <c r="C24"/>
  <c r="W24" s="1"/>
  <c r="B24"/>
  <c r="C23"/>
  <c r="V23" s="1"/>
  <c r="B23"/>
  <c r="C22"/>
  <c r="B22"/>
  <c r="C21"/>
  <c r="W21" s="1"/>
  <c r="B21"/>
  <c r="C20"/>
  <c r="W20" s="1"/>
  <c r="B20"/>
  <c r="C19"/>
  <c r="W19" s="1"/>
  <c r="B19"/>
  <c r="C18"/>
  <c r="B18"/>
  <c r="C17"/>
  <c r="W17" s="1"/>
  <c r="B17"/>
  <c r="C16"/>
  <c r="W16" s="1"/>
  <c r="B16"/>
  <c r="C15"/>
  <c r="W15" s="1"/>
  <c r="B15"/>
  <c r="C14"/>
  <c r="B14"/>
  <c r="C13"/>
  <c r="B13"/>
  <c r="C12"/>
  <c r="W12" s="1"/>
  <c r="B12"/>
  <c r="C11"/>
  <c r="B11"/>
  <c r="C10"/>
  <c r="B10"/>
  <c r="C9"/>
  <c r="B9"/>
  <c r="C8"/>
  <c r="B8"/>
  <c r="C7"/>
  <c r="B7"/>
  <c r="C6"/>
  <c r="B6"/>
  <c r="C5"/>
  <c r="B5"/>
  <c r="G4"/>
  <c r="C4"/>
  <c r="B4"/>
  <c r="P867"/>
  <c r="Y72" i="57" s="1"/>
  <c r="P866" i="53"/>
  <c r="W72" i="57" s="1"/>
  <c r="P865" i="53"/>
  <c r="U72" i="57" s="1"/>
  <c r="P864" i="53"/>
  <c r="S72" i="57" s="1"/>
  <c r="P863" i="53"/>
  <c r="Q72" i="57" s="1"/>
  <c r="P862" i="53"/>
  <c r="O72" i="57" s="1"/>
  <c r="P861" i="53"/>
  <c r="M72" i="57" s="1"/>
  <c r="P860" i="53"/>
  <c r="K72" i="57" s="1"/>
  <c r="P859" i="53"/>
  <c r="I72" i="57" s="1"/>
  <c r="P858" i="53"/>
  <c r="G72" i="57" s="1"/>
  <c r="P857" i="53"/>
  <c r="E72" i="57" s="1"/>
  <c r="P856" i="53"/>
  <c r="C72" i="57" s="1"/>
  <c r="P855" i="53"/>
  <c r="Y71" i="57" s="1"/>
  <c r="P854" i="53"/>
  <c r="W71" i="57" s="1"/>
  <c r="P853" i="53"/>
  <c r="U71" i="57" s="1"/>
  <c r="P852" i="53"/>
  <c r="S71" i="57" s="1"/>
  <c r="P851" i="53"/>
  <c r="Q71" i="57" s="1"/>
  <c r="P850" i="53"/>
  <c r="O71" i="57" s="1"/>
  <c r="P849" i="53"/>
  <c r="M71" i="57" s="1"/>
  <c r="P848" i="53"/>
  <c r="K71" i="57" s="1"/>
  <c r="P847" i="53"/>
  <c r="I71" i="57" s="1"/>
  <c r="P846" i="53"/>
  <c r="G71" i="57" s="1"/>
  <c r="P845" i="53"/>
  <c r="E71" i="57" s="1"/>
  <c r="P844" i="53"/>
  <c r="C71" i="57" s="1"/>
  <c r="P843" i="53"/>
  <c r="Y70" i="57" s="1"/>
  <c r="P842" i="53"/>
  <c r="W70" i="57" s="1"/>
  <c r="P841" i="53"/>
  <c r="U70" i="57" s="1"/>
  <c r="P840" i="53"/>
  <c r="S70" i="57" s="1"/>
  <c r="P839" i="53"/>
  <c r="Q70" i="57" s="1"/>
  <c r="P837" i="53"/>
  <c r="M70" i="57" s="1"/>
  <c r="P835" i="53"/>
  <c r="I70" i="57" s="1"/>
  <c r="P834" i="53"/>
  <c r="G70" i="57" s="1"/>
  <c r="P833" i="53"/>
  <c r="E70" i="57" s="1"/>
  <c r="P832" i="53"/>
  <c r="C70" i="57" s="1"/>
  <c r="P831" i="53"/>
  <c r="Y69" i="57" s="1"/>
  <c r="P830" i="53"/>
  <c r="W69" i="57" s="1"/>
  <c r="P829" i="53"/>
  <c r="U69" i="57" s="1"/>
  <c r="P828" i="53"/>
  <c r="S69" i="57" s="1"/>
  <c r="P827" i="53"/>
  <c r="Q69" i="57" s="1"/>
  <c r="P826" i="53"/>
  <c r="O69" i="57" s="1"/>
  <c r="P825" i="53"/>
  <c r="M69" i="57" s="1"/>
  <c r="P824" i="53"/>
  <c r="K69" i="57" s="1"/>
  <c r="P823" i="53"/>
  <c r="I69" i="57" s="1"/>
  <c r="P822" i="53"/>
  <c r="G69" i="57" s="1"/>
  <c r="P821" i="53"/>
  <c r="E69" i="57" s="1"/>
  <c r="P820" i="53"/>
  <c r="C69" i="57" s="1"/>
  <c r="P819" i="53"/>
  <c r="Y68" i="57" s="1"/>
  <c r="P818" i="53"/>
  <c r="W68" i="57" s="1"/>
  <c r="P817" i="53"/>
  <c r="U68" i="57" s="1"/>
  <c r="P816" i="53"/>
  <c r="S68" i="57" s="1"/>
  <c r="P815" i="53"/>
  <c r="Q68" i="57" s="1"/>
  <c r="P814" i="53"/>
  <c r="O68" i="57" s="1"/>
  <c r="P813" i="53"/>
  <c r="M68" i="57" s="1"/>
  <c r="P812" i="53"/>
  <c r="K68" i="57" s="1"/>
  <c r="P811" i="53"/>
  <c r="I68" i="57" s="1"/>
  <c r="P810" i="53"/>
  <c r="G68" i="57" s="1"/>
  <c r="P809" i="53"/>
  <c r="E68" i="57" s="1"/>
  <c r="P808" i="53"/>
  <c r="C68" i="57" s="1"/>
  <c r="P807" i="53"/>
  <c r="Y67" i="57" s="1"/>
  <c r="P806" i="53"/>
  <c r="W67" i="57" s="1"/>
  <c r="P805" i="53"/>
  <c r="U67" i="57" s="1"/>
  <c r="P804" i="53"/>
  <c r="S67" i="57" s="1"/>
  <c r="P803" i="53"/>
  <c r="Q67" i="57" s="1"/>
  <c r="P802" i="53"/>
  <c r="O67" i="57" s="1"/>
  <c r="P801" i="53"/>
  <c r="M67" i="57" s="1"/>
  <c r="P800" i="53"/>
  <c r="K67" i="57" s="1"/>
  <c r="P799" i="53"/>
  <c r="I67" i="57" s="1"/>
  <c r="P798" i="53"/>
  <c r="G67" i="57" s="1"/>
  <c r="P797" i="53"/>
  <c r="E67" i="57" s="1"/>
  <c r="P796" i="53"/>
  <c r="C67" i="57" s="1"/>
  <c r="P795" i="53"/>
  <c r="Y66" i="57" s="1"/>
  <c r="P794" i="53"/>
  <c r="W66" i="57" s="1"/>
  <c r="P793" i="53"/>
  <c r="U66" i="57" s="1"/>
  <c r="P792" i="53"/>
  <c r="S66" i="57" s="1"/>
  <c r="P791" i="53"/>
  <c r="Q66" i="57" s="1"/>
  <c r="P790" i="53"/>
  <c r="O66" i="57" s="1"/>
  <c r="P789" i="53"/>
  <c r="M66" i="57" s="1"/>
  <c r="P788" i="53"/>
  <c r="K66" i="57" s="1"/>
  <c r="P787" i="53"/>
  <c r="I66" i="57" s="1"/>
  <c r="P786" i="53"/>
  <c r="G66" i="57" s="1"/>
  <c r="P785" i="53"/>
  <c r="E66" i="57" s="1"/>
  <c r="P784" i="53"/>
  <c r="C66" i="57" s="1"/>
  <c r="P783" i="53"/>
  <c r="Y65" i="57" s="1"/>
  <c r="P781" i="53"/>
  <c r="U65" i="57" s="1"/>
  <c r="P780" i="53"/>
  <c r="S65" i="57" s="1"/>
  <c r="P779" i="53"/>
  <c r="Q65" i="57" s="1"/>
  <c r="P778" i="53"/>
  <c r="O65" i="57" s="1"/>
  <c r="P777" i="53"/>
  <c r="M65" i="57" s="1"/>
  <c r="P776" i="53"/>
  <c r="K65" i="57" s="1"/>
  <c r="P775" i="53"/>
  <c r="I65" i="57" s="1"/>
  <c r="P774" i="53"/>
  <c r="G65" i="57" s="1"/>
  <c r="P773" i="53"/>
  <c r="E65" i="57" s="1"/>
  <c r="P772" i="53"/>
  <c r="C65" i="57" s="1"/>
  <c r="P771" i="53"/>
  <c r="Y64" i="57" s="1"/>
  <c r="P770" i="53"/>
  <c r="W64" i="57" s="1"/>
  <c r="P769" i="53"/>
  <c r="U64" i="57" s="1"/>
  <c r="P768" i="53"/>
  <c r="S64" i="57" s="1"/>
  <c r="P767" i="53"/>
  <c r="Q64" i="57" s="1"/>
  <c r="P766" i="53"/>
  <c r="O64" i="57" s="1"/>
  <c r="P765" i="53"/>
  <c r="M64" i="57" s="1"/>
  <c r="P764" i="53"/>
  <c r="K64" i="57" s="1"/>
  <c r="P763" i="53"/>
  <c r="I64" i="57" s="1"/>
  <c r="P762" i="53"/>
  <c r="G64" i="57" s="1"/>
  <c r="P761" i="53"/>
  <c r="E64" i="57" s="1"/>
  <c r="P760" i="53"/>
  <c r="C64" i="57" s="1"/>
  <c r="P759" i="53"/>
  <c r="Y63" i="57" s="1"/>
  <c r="P758" i="53"/>
  <c r="W63" i="57" s="1"/>
  <c r="P757" i="53"/>
  <c r="U63" i="57" s="1"/>
  <c r="P756" i="53"/>
  <c r="S63" i="57" s="1"/>
  <c r="P755" i="53"/>
  <c r="Q63" i="57" s="1"/>
  <c r="P754" i="53"/>
  <c r="O63" i="57" s="1"/>
  <c r="P753" i="53"/>
  <c r="M63" i="57" s="1"/>
  <c r="P752" i="53"/>
  <c r="K63" i="57" s="1"/>
  <c r="P751" i="53"/>
  <c r="I63" i="57" s="1"/>
  <c r="P750" i="53"/>
  <c r="G63" i="57" s="1"/>
  <c r="P749" i="53"/>
  <c r="E63" i="57" s="1"/>
  <c r="P748" i="53"/>
  <c r="C63" i="57" s="1"/>
  <c r="P747" i="53"/>
  <c r="Y62" i="57" s="1"/>
  <c r="P746" i="53"/>
  <c r="W62" i="57" s="1"/>
  <c r="P745" i="53"/>
  <c r="U62" i="57" s="1"/>
  <c r="P744" i="53"/>
  <c r="S62" i="57" s="1"/>
  <c r="P743" i="53"/>
  <c r="Q62" i="57" s="1"/>
  <c r="P741" i="53"/>
  <c r="M62" i="57" s="1"/>
  <c r="P739" i="53"/>
  <c r="I62" i="57" s="1"/>
  <c r="P738" i="53"/>
  <c r="G62" i="57" s="1"/>
  <c r="P737" i="53"/>
  <c r="E62" i="57" s="1"/>
  <c r="P736" i="53"/>
  <c r="C62" i="57" s="1"/>
  <c r="P735" i="53"/>
  <c r="Y61" i="57" s="1"/>
  <c r="P734" i="53"/>
  <c r="W61" i="57" s="1"/>
  <c r="P733" i="53"/>
  <c r="U61" i="57" s="1"/>
  <c r="P732" i="53"/>
  <c r="S61" i="57" s="1"/>
  <c r="P731" i="53"/>
  <c r="Q61" i="57" s="1"/>
  <c r="P730" i="53"/>
  <c r="O61" i="57" s="1"/>
  <c r="P729" i="53"/>
  <c r="M61" i="57" s="1"/>
  <c r="P728" i="53"/>
  <c r="K61" i="57" s="1"/>
  <c r="P727" i="53"/>
  <c r="I61" i="57" s="1"/>
  <c r="P726" i="53"/>
  <c r="G61" i="57" s="1"/>
  <c r="P725" i="53"/>
  <c r="E61" i="57" s="1"/>
  <c r="P724" i="53"/>
  <c r="C61" i="57" s="1"/>
  <c r="P723" i="53"/>
  <c r="Y60" i="57" s="1"/>
  <c r="P722" i="53"/>
  <c r="W60" i="57" s="1"/>
  <c r="Q721" i="53"/>
  <c r="Q720"/>
  <c r="Q719"/>
  <c r="Q718"/>
  <c r="Q717"/>
  <c r="Q716"/>
  <c r="Q715"/>
  <c r="Q714"/>
  <c r="Q713"/>
  <c r="Q712"/>
  <c r="Q711"/>
  <c r="Q710"/>
  <c r="Q709"/>
  <c r="Q708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5"/>
  <c r="Q683"/>
  <c r="Q681"/>
  <c r="Q680"/>
  <c r="Q679"/>
  <c r="Q678"/>
  <c r="Q677"/>
  <c r="Q676"/>
  <c r="Q674"/>
  <c r="Q673"/>
  <c r="Q672"/>
  <c r="Q671"/>
  <c r="Q669"/>
  <c r="Q668"/>
  <c r="Q667"/>
  <c r="Q666"/>
  <c r="Q665"/>
  <c r="Q664"/>
  <c r="S663"/>
  <c r="L663"/>
  <c r="K663"/>
  <c r="V663"/>
  <c r="S662"/>
  <c r="L662"/>
  <c r="K662"/>
  <c r="V662"/>
  <c r="S661"/>
  <c r="L661"/>
  <c r="K661"/>
  <c r="W661"/>
  <c r="S660"/>
  <c r="L660"/>
  <c r="K660"/>
  <c r="W660"/>
  <c r="S659"/>
  <c r="L659"/>
  <c r="K659"/>
  <c r="W659"/>
  <c r="S658"/>
  <c r="L658"/>
  <c r="K658"/>
  <c r="V658"/>
  <c r="S657"/>
  <c r="L657"/>
  <c r="K657"/>
  <c r="V657"/>
  <c r="S656"/>
  <c r="L656"/>
  <c r="K656"/>
  <c r="V656"/>
  <c r="S655"/>
  <c r="L655"/>
  <c r="K655"/>
  <c r="W655"/>
  <c r="S654"/>
  <c r="L654"/>
  <c r="K654"/>
  <c r="W654"/>
  <c r="S653"/>
  <c r="L653"/>
  <c r="K653"/>
  <c r="W653"/>
  <c r="S652"/>
  <c r="W652" s="1"/>
  <c r="L652"/>
  <c r="K652"/>
  <c r="S651"/>
  <c r="L651"/>
  <c r="K651"/>
  <c r="W651"/>
  <c r="S650"/>
  <c r="L650"/>
  <c r="K650"/>
  <c r="W650"/>
  <c r="S649"/>
  <c r="L649"/>
  <c r="K649"/>
  <c r="W649"/>
  <c r="S648"/>
  <c r="L648"/>
  <c r="K648"/>
  <c r="W648"/>
  <c r="S647"/>
  <c r="L647"/>
  <c r="K647"/>
  <c r="W647"/>
  <c r="S646"/>
  <c r="L646"/>
  <c r="K646"/>
  <c r="W646"/>
  <c r="S645"/>
  <c r="L645"/>
  <c r="K645"/>
  <c r="S644"/>
  <c r="L644"/>
  <c r="K644"/>
  <c r="W644"/>
  <c r="S643"/>
  <c r="W643" s="1"/>
  <c r="L643"/>
  <c r="K643"/>
  <c r="S642"/>
  <c r="W642" s="1"/>
  <c r="L642"/>
  <c r="K642"/>
  <c r="S641"/>
  <c r="W641" s="1"/>
  <c r="L641"/>
  <c r="K641"/>
  <c r="S640"/>
  <c r="L640"/>
  <c r="K640"/>
  <c r="W640"/>
  <c r="S639"/>
  <c r="L639"/>
  <c r="K639"/>
  <c r="W639"/>
  <c r="S638"/>
  <c r="L638"/>
  <c r="K638"/>
  <c r="W638"/>
  <c r="S637"/>
  <c r="L637"/>
  <c r="K637"/>
  <c r="W637"/>
  <c r="S636"/>
  <c r="L636"/>
  <c r="K636"/>
  <c r="W636"/>
  <c r="S635"/>
  <c r="L635"/>
  <c r="K635"/>
  <c r="W635"/>
  <c r="S634"/>
  <c r="L634"/>
  <c r="K634"/>
  <c r="W634"/>
  <c r="S633"/>
  <c r="L633"/>
  <c r="K633"/>
  <c r="W633"/>
  <c r="S632"/>
  <c r="L632"/>
  <c r="K632"/>
  <c r="W632"/>
  <c r="S631"/>
  <c r="L631"/>
  <c r="K631"/>
  <c r="W631"/>
  <c r="S630"/>
  <c r="L630"/>
  <c r="K630"/>
  <c r="W630"/>
  <c r="S629"/>
  <c r="V629" s="1"/>
  <c r="L629"/>
  <c r="K629"/>
  <c r="S628"/>
  <c r="L628"/>
  <c r="K628"/>
  <c r="W628"/>
  <c r="S627"/>
  <c r="L627"/>
  <c r="K627"/>
  <c r="W627"/>
  <c r="S626"/>
  <c r="L626"/>
  <c r="K626"/>
  <c r="W626"/>
  <c r="S625"/>
  <c r="L625"/>
  <c r="K625"/>
  <c r="W625"/>
  <c r="S624"/>
  <c r="W624" s="1"/>
  <c r="L624"/>
  <c r="K624"/>
  <c r="S623"/>
  <c r="W623" s="1"/>
  <c r="L623"/>
  <c r="K623"/>
  <c r="S622"/>
  <c r="W622" s="1"/>
  <c r="L622"/>
  <c r="K622"/>
  <c r="S621"/>
  <c r="L621"/>
  <c r="K621"/>
  <c r="W621"/>
  <c r="S620"/>
  <c r="V620" s="1"/>
  <c r="L620"/>
  <c r="K620"/>
  <c r="S619"/>
  <c r="L619"/>
  <c r="K619"/>
  <c r="W619"/>
  <c r="S618"/>
  <c r="L618"/>
  <c r="K618"/>
  <c r="W618"/>
  <c r="S617"/>
  <c r="L617"/>
  <c r="K617"/>
  <c r="W617"/>
  <c r="S616"/>
  <c r="L616"/>
  <c r="K616"/>
  <c r="W616"/>
  <c r="S615"/>
  <c r="L615"/>
  <c r="K615"/>
  <c r="W615"/>
  <c r="S614"/>
  <c r="L614"/>
  <c r="K614"/>
  <c r="W614"/>
  <c r="S613"/>
  <c r="L613"/>
  <c r="K613"/>
  <c r="W613"/>
  <c r="S612"/>
  <c r="L612"/>
  <c r="K612"/>
  <c r="W612"/>
  <c r="S611"/>
  <c r="L611"/>
  <c r="K611"/>
  <c r="V611"/>
  <c r="S610"/>
  <c r="L610"/>
  <c r="K610"/>
  <c r="W610"/>
  <c r="W609"/>
  <c r="S609"/>
  <c r="Q609"/>
  <c r="L609"/>
  <c r="K609"/>
  <c r="D609"/>
  <c r="V609"/>
  <c r="U609"/>
  <c r="S608"/>
  <c r="L608"/>
  <c r="K608"/>
  <c r="W608"/>
  <c r="S607"/>
  <c r="L607"/>
  <c r="K607"/>
  <c r="V607"/>
  <c r="U607"/>
  <c r="S606"/>
  <c r="L606"/>
  <c r="K606"/>
  <c r="W606"/>
  <c r="S605"/>
  <c r="L605"/>
  <c r="K605"/>
  <c r="W605"/>
  <c r="S604"/>
  <c r="L604"/>
  <c r="K604"/>
  <c r="V604"/>
  <c r="S603"/>
  <c r="L603"/>
  <c r="K603"/>
  <c r="V603"/>
  <c r="S602"/>
  <c r="L602"/>
  <c r="K602"/>
  <c r="V602"/>
  <c r="S601"/>
  <c r="L601"/>
  <c r="K601"/>
  <c r="V601"/>
  <c r="S600"/>
  <c r="L600"/>
  <c r="K600"/>
  <c r="V600"/>
  <c r="S599"/>
  <c r="L599"/>
  <c r="K599"/>
  <c r="V599"/>
  <c r="S598"/>
  <c r="L598"/>
  <c r="K598"/>
  <c r="V598"/>
  <c r="S597"/>
  <c r="L597"/>
  <c r="K597"/>
  <c r="V597"/>
  <c r="S596"/>
  <c r="L596"/>
  <c r="K596"/>
  <c r="V596"/>
  <c r="S595"/>
  <c r="L595"/>
  <c r="K595"/>
  <c r="V595"/>
  <c r="U595"/>
  <c r="S594"/>
  <c r="L594"/>
  <c r="K594"/>
  <c r="W594"/>
  <c r="S593"/>
  <c r="L593"/>
  <c r="K593"/>
  <c r="V593"/>
  <c r="S592"/>
  <c r="L592"/>
  <c r="K592"/>
  <c r="V592"/>
  <c r="S591"/>
  <c r="L591"/>
  <c r="K591"/>
  <c r="V591"/>
  <c r="S590"/>
  <c r="L590"/>
  <c r="K590"/>
  <c r="V590"/>
  <c r="S589"/>
  <c r="W589" s="1"/>
  <c r="L589"/>
  <c r="K589"/>
  <c r="S588"/>
  <c r="L588"/>
  <c r="K588"/>
  <c r="V588"/>
  <c r="S587"/>
  <c r="L587"/>
  <c r="K587"/>
  <c r="V587"/>
  <c r="S586"/>
  <c r="L586"/>
  <c r="K586"/>
  <c r="V586"/>
  <c r="S585"/>
  <c r="V585" s="1"/>
  <c r="L585"/>
  <c r="K585"/>
  <c r="S584"/>
  <c r="V584" s="1"/>
  <c r="L584"/>
  <c r="K584"/>
  <c r="S583"/>
  <c r="V583" s="1"/>
  <c r="L583"/>
  <c r="K583"/>
  <c r="S582"/>
  <c r="W582" s="1"/>
  <c r="L582"/>
  <c r="K582"/>
  <c r="S581"/>
  <c r="L581"/>
  <c r="K581"/>
  <c r="W581"/>
  <c r="S580"/>
  <c r="L580"/>
  <c r="K580"/>
  <c r="W580"/>
  <c r="S579"/>
  <c r="W579" s="1"/>
  <c r="L579"/>
  <c r="K579"/>
  <c r="S578"/>
  <c r="L578"/>
  <c r="K578"/>
  <c r="W578"/>
  <c r="S577"/>
  <c r="L577"/>
  <c r="K577"/>
  <c r="W577"/>
  <c r="S576"/>
  <c r="L576"/>
  <c r="K576"/>
  <c r="W576"/>
  <c r="S575"/>
  <c r="L575"/>
  <c r="K575"/>
  <c r="W575"/>
  <c r="S574"/>
  <c r="V574" s="1"/>
  <c r="L574"/>
  <c r="K574"/>
  <c r="S573"/>
  <c r="L573"/>
  <c r="K573"/>
  <c r="V573"/>
  <c r="S572"/>
  <c r="L572"/>
  <c r="K572"/>
  <c r="W572"/>
  <c r="S571"/>
  <c r="L571"/>
  <c r="K571"/>
  <c r="W571"/>
  <c r="S570"/>
  <c r="L570"/>
  <c r="K570"/>
  <c r="V570"/>
  <c r="S569"/>
  <c r="L569"/>
  <c r="K569"/>
  <c r="V569"/>
  <c r="S568"/>
  <c r="L568"/>
  <c r="K568"/>
  <c r="V568"/>
  <c r="S567"/>
  <c r="V567" s="1"/>
  <c r="L567"/>
  <c r="K567"/>
  <c r="S566"/>
  <c r="L566"/>
  <c r="K566"/>
  <c r="V566"/>
  <c r="S565"/>
  <c r="L565"/>
  <c r="K565"/>
  <c r="V565"/>
  <c r="S564"/>
  <c r="L564"/>
  <c r="K564"/>
  <c r="V564"/>
  <c r="S563"/>
  <c r="L563"/>
  <c r="K563"/>
  <c r="V563"/>
  <c r="S562"/>
  <c r="L562"/>
  <c r="K562"/>
  <c r="V562"/>
  <c r="S561"/>
  <c r="L561"/>
  <c r="K561"/>
  <c r="V561"/>
  <c r="S560"/>
  <c r="L560"/>
  <c r="K560"/>
  <c r="W560"/>
  <c r="S559"/>
  <c r="L559"/>
  <c r="K559"/>
  <c r="V559"/>
  <c r="S558"/>
  <c r="L558"/>
  <c r="K558"/>
  <c r="W558"/>
  <c r="S557"/>
  <c r="L557"/>
  <c r="K557"/>
  <c r="V557"/>
  <c r="S556"/>
  <c r="L556"/>
  <c r="K556"/>
  <c r="V556"/>
  <c r="S555"/>
  <c r="L555"/>
  <c r="K555"/>
  <c r="V555"/>
  <c r="S554"/>
  <c r="L554"/>
  <c r="K554"/>
  <c r="V554"/>
  <c r="S553"/>
  <c r="L553"/>
  <c r="K553"/>
  <c r="V553"/>
  <c r="S552"/>
  <c r="L552"/>
  <c r="K552"/>
  <c r="V552"/>
  <c r="S551"/>
  <c r="L551"/>
  <c r="K551"/>
  <c r="V551"/>
  <c r="S550"/>
  <c r="L550"/>
  <c r="K550"/>
  <c r="V550"/>
  <c r="S549"/>
  <c r="L549"/>
  <c r="K549"/>
  <c r="S548"/>
  <c r="L548"/>
  <c r="K548"/>
  <c r="S547"/>
  <c r="L547"/>
  <c r="K547"/>
  <c r="V547"/>
  <c r="S546"/>
  <c r="L546"/>
  <c r="K546"/>
  <c r="V546"/>
  <c r="S545"/>
  <c r="L545"/>
  <c r="K545"/>
  <c r="S544"/>
  <c r="L544"/>
  <c r="K544"/>
  <c r="V544"/>
  <c r="S543"/>
  <c r="L543"/>
  <c r="K543"/>
  <c r="V543"/>
  <c r="S542"/>
  <c r="L542"/>
  <c r="K542"/>
  <c r="V542"/>
  <c r="S541"/>
  <c r="L541"/>
  <c r="K541"/>
  <c r="V541"/>
  <c r="S540"/>
  <c r="L540"/>
  <c r="K540"/>
  <c r="S539"/>
  <c r="L539"/>
  <c r="K539"/>
  <c r="V539"/>
  <c r="S538"/>
  <c r="L538"/>
  <c r="K538"/>
  <c r="V538"/>
  <c r="S537"/>
  <c r="L537"/>
  <c r="K537"/>
  <c r="V537"/>
  <c r="S536"/>
  <c r="L536"/>
  <c r="K536"/>
  <c r="V536"/>
  <c r="S535"/>
  <c r="L535"/>
  <c r="K535"/>
  <c r="W535"/>
  <c r="S534"/>
  <c r="L534"/>
  <c r="K534"/>
  <c r="W534"/>
  <c r="S533"/>
  <c r="L533"/>
  <c r="K533"/>
  <c r="W533"/>
  <c r="S532"/>
  <c r="L532"/>
  <c r="K532"/>
  <c r="W532"/>
  <c r="S531"/>
  <c r="L531"/>
  <c r="K531"/>
  <c r="W531"/>
  <c r="S530"/>
  <c r="L530"/>
  <c r="K530"/>
  <c r="W530"/>
  <c r="S529"/>
  <c r="L529"/>
  <c r="K529"/>
  <c r="W529"/>
  <c r="S528"/>
  <c r="L528"/>
  <c r="K528"/>
  <c r="W528"/>
  <c r="S527"/>
  <c r="L527"/>
  <c r="K527"/>
  <c r="W527"/>
  <c r="S526"/>
  <c r="L526"/>
  <c r="K526"/>
  <c r="W526"/>
  <c r="S525"/>
  <c r="L525"/>
  <c r="K525"/>
  <c r="W525"/>
  <c r="S524"/>
  <c r="L524"/>
  <c r="K524"/>
  <c r="W524"/>
  <c r="S523"/>
  <c r="L523"/>
  <c r="K523"/>
  <c r="W523"/>
  <c r="S522"/>
  <c r="L522"/>
  <c r="K522"/>
  <c r="W522"/>
  <c r="S521"/>
  <c r="L521"/>
  <c r="K521"/>
  <c r="P521"/>
  <c r="E44" i="57" s="1"/>
  <c r="S520" i="53"/>
  <c r="L520"/>
  <c r="K520"/>
  <c r="W520"/>
  <c r="S519"/>
  <c r="L519"/>
  <c r="K519"/>
  <c r="W519"/>
  <c r="S518"/>
  <c r="L518"/>
  <c r="K518"/>
  <c r="W518"/>
  <c r="S517"/>
  <c r="L517"/>
  <c r="K517"/>
  <c r="W517"/>
  <c r="S516"/>
  <c r="L516"/>
  <c r="K516"/>
  <c r="W516"/>
  <c r="S515"/>
  <c r="L515"/>
  <c r="K515"/>
  <c r="W515"/>
  <c r="S514"/>
  <c r="L514"/>
  <c r="K514"/>
  <c r="W514"/>
  <c r="S513"/>
  <c r="L513"/>
  <c r="K513"/>
  <c r="W513"/>
  <c r="S512"/>
  <c r="L512"/>
  <c r="K512"/>
  <c r="W512"/>
  <c r="S511"/>
  <c r="L511"/>
  <c r="K511"/>
  <c r="W511"/>
  <c r="S510"/>
  <c r="L510"/>
  <c r="K510"/>
  <c r="W510"/>
  <c r="S509"/>
  <c r="L509"/>
  <c r="K509"/>
  <c r="W509"/>
  <c r="S508"/>
  <c r="L508"/>
  <c r="K508"/>
  <c r="W508"/>
  <c r="S507"/>
  <c r="L507"/>
  <c r="K507"/>
  <c r="W507"/>
  <c r="S506"/>
  <c r="L506"/>
  <c r="K506"/>
  <c r="W506"/>
  <c r="S505"/>
  <c r="L505"/>
  <c r="K505"/>
  <c r="W505"/>
  <c r="S504"/>
  <c r="L504"/>
  <c r="K504"/>
  <c r="W504"/>
  <c r="S503"/>
  <c r="L503"/>
  <c r="K503"/>
  <c r="W503"/>
  <c r="S502"/>
  <c r="L502"/>
  <c r="K502"/>
  <c r="W502"/>
  <c r="S501"/>
  <c r="V501" s="1"/>
  <c r="L501"/>
  <c r="K501"/>
  <c r="S500"/>
  <c r="W500" s="1"/>
  <c r="L500"/>
  <c r="K500"/>
  <c r="S499"/>
  <c r="W499" s="1"/>
  <c r="L499"/>
  <c r="K499"/>
  <c r="S498"/>
  <c r="W498" s="1"/>
  <c r="L498"/>
  <c r="K498"/>
  <c r="S497"/>
  <c r="W497" s="1"/>
  <c r="L497"/>
  <c r="K497"/>
  <c r="S496"/>
  <c r="W496" s="1"/>
  <c r="L496"/>
  <c r="K496"/>
  <c r="S495"/>
  <c r="W495" s="1"/>
  <c r="L495"/>
  <c r="K495"/>
  <c r="S494"/>
  <c r="W494" s="1"/>
  <c r="L494"/>
  <c r="K494"/>
  <c r="S493"/>
  <c r="W493" s="1"/>
  <c r="L493"/>
  <c r="K493"/>
  <c r="S492"/>
  <c r="W492" s="1"/>
  <c r="L492"/>
  <c r="K492"/>
  <c r="S491"/>
  <c r="W491" s="1"/>
  <c r="L491"/>
  <c r="K491"/>
  <c r="S490"/>
  <c r="W490" s="1"/>
  <c r="L490"/>
  <c r="K490"/>
  <c r="S489"/>
  <c r="L489"/>
  <c r="K489"/>
  <c r="S488"/>
  <c r="W488" s="1"/>
  <c r="L488"/>
  <c r="K488"/>
  <c r="S487"/>
  <c r="L487"/>
  <c r="K487"/>
  <c r="W487"/>
  <c r="S486"/>
  <c r="L486"/>
  <c r="K486"/>
  <c r="W486"/>
  <c r="S485"/>
  <c r="L485"/>
  <c r="K485"/>
  <c r="W485"/>
  <c r="S484"/>
  <c r="L484"/>
  <c r="K484"/>
  <c r="W484"/>
  <c r="S483"/>
  <c r="L483"/>
  <c r="K483"/>
  <c r="W483"/>
  <c r="S482"/>
  <c r="L482"/>
  <c r="K482"/>
  <c r="W482"/>
  <c r="S481"/>
  <c r="L481"/>
  <c r="K481"/>
  <c r="W481"/>
  <c r="S480"/>
  <c r="L480"/>
  <c r="K480"/>
  <c r="W480"/>
  <c r="S479"/>
  <c r="L479"/>
  <c r="K479"/>
  <c r="W479"/>
  <c r="S478"/>
  <c r="L478"/>
  <c r="K478"/>
  <c r="W478"/>
  <c r="S477"/>
  <c r="L477"/>
  <c r="K477"/>
  <c r="W476"/>
  <c r="S476"/>
  <c r="Q476"/>
  <c r="L476"/>
  <c r="K476"/>
  <c r="D476"/>
  <c r="V476"/>
  <c r="U476"/>
  <c r="S475"/>
  <c r="L475"/>
  <c r="K475"/>
  <c r="S474"/>
  <c r="L474"/>
  <c r="K474"/>
  <c r="S473"/>
  <c r="L473"/>
  <c r="K473"/>
  <c r="S472"/>
  <c r="L472"/>
  <c r="K472"/>
  <c r="S471"/>
  <c r="L471"/>
  <c r="K471"/>
  <c r="S470"/>
  <c r="L470"/>
  <c r="K470"/>
  <c r="S469"/>
  <c r="L469"/>
  <c r="K469"/>
  <c r="S468"/>
  <c r="L468"/>
  <c r="K468"/>
  <c r="S467"/>
  <c r="L467"/>
  <c r="K467"/>
  <c r="S466"/>
  <c r="L466"/>
  <c r="K466"/>
  <c r="S465"/>
  <c r="L465"/>
  <c r="K465"/>
  <c r="S464"/>
  <c r="L464"/>
  <c r="K464"/>
  <c r="S463"/>
  <c r="L463"/>
  <c r="K463"/>
  <c r="S462"/>
  <c r="L462"/>
  <c r="K462"/>
  <c r="S461"/>
  <c r="L461"/>
  <c r="K461"/>
  <c r="S460"/>
  <c r="L460"/>
  <c r="K460"/>
  <c r="S459"/>
  <c r="L459"/>
  <c r="K459"/>
  <c r="S458"/>
  <c r="L458"/>
  <c r="K458"/>
  <c r="S457"/>
  <c r="L457"/>
  <c r="K457"/>
  <c r="S456"/>
  <c r="L456"/>
  <c r="K456"/>
  <c r="S455"/>
  <c r="V455" s="1"/>
  <c r="L455"/>
  <c r="K455"/>
  <c r="S454"/>
  <c r="L454"/>
  <c r="K454"/>
  <c r="V454"/>
  <c r="S453"/>
  <c r="L453"/>
  <c r="K453"/>
  <c r="V453"/>
  <c r="S452"/>
  <c r="L452"/>
  <c r="K452"/>
  <c r="V452"/>
  <c r="S451"/>
  <c r="L451"/>
  <c r="K451"/>
  <c r="S450"/>
  <c r="L450"/>
  <c r="K450"/>
  <c r="S449"/>
  <c r="L449"/>
  <c r="K449"/>
  <c r="V449"/>
  <c r="S448"/>
  <c r="L448"/>
  <c r="K448"/>
  <c r="S447"/>
  <c r="L447"/>
  <c r="K447"/>
  <c r="S446"/>
  <c r="L446"/>
  <c r="K446"/>
  <c r="S445"/>
  <c r="L445"/>
  <c r="K445"/>
  <c r="S444"/>
  <c r="L444"/>
  <c r="K444"/>
  <c r="S443"/>
  <c r="L443"/>
  <c r="K443"/>
  <c r="S442"/>
  <c r="L442"/>
  <c r="K442"/>
  <c r="S441"/>
  <c r="L441"/>
  <c r="K441"/>
  <c r="S440"/>
  <c r="L440"/>
  <c r="K440"/>
  <c r="S439"/>
  <c r="L439"/>
  <c r="K439"/>
  <c r="S438"/>
  <c r="L438"/>
  <c r="K438"/>
  <c r="S437"/>
  <c r="L437"/>
  <c r="K437"/>
  <c r="S436"/>
  <c r="L436"/>
  <c r="K436"/>
  <c r="S435"/>
  <c r="L435"/>
  <c r="K435"/>
  <c r="S434"/>
  <c r="L434"/>
  <c r="K434"/>
  <c r="S433"/>
  <c r="L433"/>
  <c r="K433"/>
  <c r="S432"/>
  <c r="L432"/>
  <c r="K432"/>
  <c r="S431"/>
  <c r="L431"/>
  <c r="K431"/>
  <c r="S430"/>
  <c r="L430"/>
  <c r="K430"/>
  <c r="S429"/>
  <c r="L429"/>
  <c r="K429"/>
  <c r="S428"/>
  <c r="L428"/>
  <c r="K428"/>
  <c r="S427"/>
  <c r="L427"/>
  <c r="K427"/>
  <c r="S426"/>
  <c r="L426"/>
  <c r="K426"/>
  <c r="S425"/>
  <c r="L425"/>
  <c r="K425"/>
  <c r="S424"/>
  <c r="L424"/>
  <c r="K424"/>
  <c r="S423"/>
  <c r="L423"/>
  <c r="K423"/>
  <c r="S422"/>
  <c r="L422"/>
  <c r="K422"/>
  <c r="S421"/>
  <c r="L421"/>
  <c r="K421"/>
  <c r="S420"/>
  <c r="W420" s="1"/>
  <c r="L420"/>
  <c r="K420"/>
  <c r="S419"/>
  <c r="L419"/>
  <c r="K419"/>
  <c r="S418"/>
  <c r="L418"/>
  <c r="K418"/>
  <c r="S417"/>
  <c r="L417"/>
  <c r="K417"/>
  <c r="S416"/>
  <c r="L416"/>
  <c r="K416"/>
  <c r="W416"/>
  <c r="S415"/>
  <c r="L415"/>
  <c r="K415"/>
  <c r="W415"/>
  <c r="S414"/>
  <c r="L414"/>
  <c r="K414"/>
  <c r="V414"/>
  <c r="S413"/>
  <c r="L413"/>
  <c r="K413"/>
  <c r="V413"/>
  <c r="S412"/>
  <c r="L412"/>
  <c r="K412"/>
  <c r="V412"/>
  <c r="S411"/>
  <c r="L411"/>
  <c r="K411"/>
  <c r="V411"/>
  <c r="S410"/>
  <c r="L410"/>
  <c r="K410"/>
  <c r="V410"/>
  <c r="S409"/>
  <c r="L409"/>
  <c r="K409"/>
  <c r="S408"/>
  <c r="L408"/>
  <c r="K408"/>
  <c r="S407"/>
  <c r="L407"/>
  <c r="K407"/>
  <c r="S406"/>
  <c r="L406"/>
  <c r="K406"/>
  <c r="S405"/>
  <c r="L405"/>
  <c r="K405"/>
  <c r="S404"/>
  <c r="L404"/>
  <c r="K404"/>
  <c r="S403"/>
  <c r="L403"/>
  <c r="K403"/>
  <c r="S402"/>
  <c r="L402"/>
  <c r="K402"/>
  <c r="S401"/>
  <c r="L401"/>
  <c r="K401"/>
  <c r="S400"/>
  <c r="L400"/>
  <c r="K400"/>
  <c r="S399"/>
  <c r="L399"/>
  <c r="K399"/>
  <c r="S398"/>
  <c r="L398"/>
  <c r="K398"/>
  <c r="S397"/>
  <c r="L397"/>
  <c r="K397"/>
  <c r="S396"/>
  <c r="L396"/>
  <c r="K396"/>
  <c r="S395"/>
  <c r="L395"/>
  <c r="K395"/>
  <c r="S394"/>
  <c r="L394"/>
  <c r="K394"/>
  <c r="S393"/>
  <c r="W393" s="1"/>
  <c r="L393"/>
  <c r="K393"/>
  <c r="S392"/>
  <c r="L392"/>
  <c r="K392"/>
  <c r="S391"/>
  <c r="L391"/>
  <c r="K391"/>
  <c r="S390"/>
  <c r="L390"/>
  <c r="K390"/>
  <c r="S389"/>
  <c r="L389"/>
  <c r="K389"/>
  <c r="S388"/>
  <c r="L388"/>
  <c r="K388"/>
  <c r="S387"/>
  <c r="L387"/>
  <c r="K387"/>
  <c r="S386"/>
  <c r="L386"/>
  <c r="K386"/>
  <c r="S385"/>
  <c r="L385"/>
  <c r="K385"/>
  <c r="S384"/>
  <c r="L384"/>
  <c r="K384"/>
  <c r="S383"/>
  <c r="L383"/>
  <c r="K383"/>
  <c r="S382"/>
  <c r="L382"/>
  <c r="K382"/>
  <c r="S381"/>
  <c r="L381"/>
  <c r="K381"/>
  <c r="W380"/>
  <c r="S380"/>
  <c r="Q380"/>
  <c r="L380"/>
  <c r="K380"/>
  <c r="V380"/>
  <c r="S379"/>
  <c r="L379"/>
  <c r="K379"/>
  <c r="S378"/>
  <c r="L378"/>
  <c r="K378"/>
  <c r="S377"/>
  <c r="L377"/>
  <c r="K377"/>
  <c r="S376"/>
  <c r="L376"/>
  <c r="K376"/>
  <c r="S375"/>
  <c r="L375"/>
  <c r="K375"/>
  <c r="S374"/>
  <c r="L374"/>
  <c r="K374"/>
  <c r="S373"/>
  <c r="L373"/>
  <c r="K373"/>
  <c r="S372"/>
  <c r="L372"/>
  <c r="K372"/>
  <c r="S371"/>
  <c r="L371"/>
  <c r="K371"/>
  <c r="S370"/>
  <c r="L370"/>
  <c r="K370"/>
  <c r="S369"/>
  <c r="L369"/>
  <c r="K369"/>
  <c r="S368"/>
  <c r="L368"/>
  <c r="K368"/>
  <c r="S367"/>
  <c r="L367"/>
  <c r="K367"/>
  <c r="V367"/>
  <c r="S366"/>
  <c r="L366"/>
  <c r="K366"/>
  <c r="W366"/>
  <c r="S365"/>
  <c r="L365"/>
  <c r="K365"/>
  <c r="S364"/>
  <c r="L364"/>
  <c r="K364"/>
  <c r="S363"/>
  <c r="L363"/>
  <c r="K363"/>
  <c r="S362"/>
  <c r="L362"/>
  <c r="K362"/>
  <c r="V362"/>
  <c r="S361"/>
  <c r="L361"/>
  <c r="K361"/>
  <c r="V361"/>
  <c r="S360"/>
  <c r="L360"/>
  <c r="K360"/>
  <c r="S359"/>
  <c r="L359"/>
  <c r="K359"/>
  <c r="S358"/>
  <c r="L358"/>
  <c r="K358"/>
  <c r="W358"/>
  <c r="S357"/>
  <c r="L357"/>
  <c r="K357"/>
  <c r="S356"/>
  <c r="L356"/>
  <c r="K356"/>
  <c r="S355"/>
  <c r="L355"/>
  <c r="K355"/>
  <c r="S354"/>
  <c r="L354"/>
  <c r="K354"/>
  <c r="S353"/>
  <c r="L353"/>
  <c r="K353"/>
  <c r="S352"/>
  <c r="L352"/>
  <c r="K352"/>
  <c r="S351"/>
  <c r="L351"/>
  <c r="K351"/>
  <c r="S350"/>
  <c r="L350"/>
  <c r="K350"/>
  <c r="S349"/>
  <c r="L349"/>
  <c r="K349"/>
  <c r="S348"/>
  <c r="L348"/>
  <c r="K348"/>
  <c r="S347"/>
  <c r="L347"/>
  <c r="K347"/>
  <c r="S346"/>
  <c r="L346"/>
  <c r="K346"/>
  <c r="W345"/>
  <c r="S345"/>
  <c r="Q345"/>
  <c r="L345"/>
  <c r="K345"/>
  <c r="V345"/>
  <c r="S344"/>
  <c r="L344"/>
  <c r="K344"/>
  <c r="S343"/>
  <c r="L343"/>
  <c r="K343"/>
  <c r="S342"/>
  <c r="L342"/>
  <c r="K342"/>
  <c r="S341"/>
  <c r="L341"/>
  <c r="K341"/>
  <c r="S340"/>
  <c r="L340"/>
  <c r="K340"/>
  <c r="S339"/>
  <c r="L339"/>
  <c r="K339"/>
  <c r="S338"/>
  <c r="L338"/>
  <c r="K338"/>
  <c r="S337"/>
  <c r="L337"/>
  <c r="K337"/>
  <c r="S336"/>
  <c r="L336"/>
  <c r="K336"/>
  <c r="S335"/>
  <c r="L335"/>
  <c r="K335"/>
  <c r="S334"/>
  <c r="L334"/>
  <c r="K334"/>
  <c r="S333"/>
  <c r="L333"/>
  <c r="K333"/>
  <c r="S332"/>
  <c r="L332"/>
  <c r="K332"/>
  <c r="S331"/>
  <c r="L331"/>
  <c r="K331"/>
  <c r="S330"/>
  <c r="L330"/>
  <c r="K330"/>
  <c r="W330"/>
  <c r="S329"/>
  <c r="L329"/>
  <c r="K329"/>
  <c r="V329"/>
  <c r="S328"/>
  <c r="L328"/>
  <c r="K328"/>
  <c r="W328"/>
  <c r="S327"/>
  <c r="L327"/>
  <c r="K327"/>
  <c r="W327"/>
  <c r="S326"/>
  <c r="L326"/>
  <c r="K326"/>
  <c r="W326"/>
  <c r="S325"/>
  <c r="L325"/>
  <c r="K325"/>
  <c r="W325"/>
  <c r="S324"/>
  <c r="L324"/>
  <c r="K324"/>
  <c r="W324"/>
  <c r="S323"/>
  <c r="L323"/>
  <c r="K323"/>
  <c r="D323"/>
  <c r="U323"/>
  <c r="S322"/>
  <c r="L322"/>
  <c r="K322"/>
  <c r="V322"/>
  <c r="S321"/>
  <c r="L321"/>
  <c r="K321"/>
  <c r="S320"/>
  <c r="L320"/>
  <c r="K320"/>
  <c r="S319"/>
  <c r="L319"/>
  <c r="K319"/>
  <c r="S318"/>
  <c r="L318"/>
  <c r="K318"/>
  <c r="S317"/>
  <c r="L317"/>
  <c r="K317"/>
  <c r="S316"/>
  <c r="L316"/>
  <c r="K316"/>
  <c r="S315"/>
  <c r="L315"/>
  <c r="K315"/>
  <c r="S314"/>
  <c r="L314"/>
  <c r="K314"/>
  <c r="S313"/>
  <c r="L313"/>
  <c r="K313"/>
  <c r="S312"/>
  <c r="L312"/>
  <c r="K312"/>
  <c r="S311"/>
  <c r="L311"/>
  <c r="K311"/>
  <c r="S310"/>
  <c r="L310"/>
  <c r="K310"/>
  <c r="S309"/>
  <c r="L309"/>
  <c r="K309"/>
  <c r="V309"/>
  <c r="S308"/>
  <c r="L308"/>
  <c r="K308"/>
  <c r="D308"/>
  <c r="U308"/>
  <c r="S307"/>
  <c r="L307"/>
  <c r="K307"/>
  <c r="S306"/>
  <c r="L306"/>
  <c r="K306"/>
  <c r="S305"/>
  <c r="L305"/>
  <c r="K305"/>
  <c r="W305"/>
  <c r="S304"/>
  <c r="L304"/>
  <c r="K304"/>
  <c r="W304"/>
  <c r="S303"/>
  <c r="L303"/>
  <c r="K303"/>
  <c r="W303"/>
  <c r="S302"/>
  <c r="L302"/>
  <c r="K302"/>
  <c r="W302"/>
  <c r="S301"/>
  <c r="L301"/>
  <c r="K301"/>
  <c r="W301"/>
  <c r="S300"/>
  <c r="L300"/>
  <c r="K300"/>
  <c r="W300"/>
  <c r="S299"/>
  <c r="L299"/>
  <c r="K299"/>
  <c r="W299"/>
  <c r="S298"/>
  <c r="L298"/>
  <c r="K298"/>
  <c r="V298"/>
  <c r="S297"/>
  <c r="L297"/>
  <c r="K297"/>
  <c r="V297"/>
  <c r="S296"/>
  <c r="L296"/>
  <c r="K296"/>
  <c r="V296"/>
  <c r="S295"/>
  <c r="L295"/>
  <c r="K295"/>
  <c r="S294"/>
  <c r="L294"/>
  <c r="K294"/>
  <c r="S293"/>
  <c r="L293"/>
  <c r="K293"/>
  <c r="S292"/>
  <c r="L292"/>
  <c r="K292"/>
  <c r="S291"/>
  <c r="V291" s="1"/>
  <c r="L291"/>
  <c r="K291"/>
  <c r="S290"/>
  <c r="L290"/>
  <c r="K290"/>
  <c r="W290"/>
  <c r="S289"/>
  <c r="L289"/>
  <c r="K289"/>
  <c r="W289"/>
  <c r="S288"/>
  <c r="L288"/>
  <c r="K288"/>
  <c r="W288"/>
  <c r="S287"/>
  <c r="L287"/>
  <c r="K287"/>
  <c r="S286"/>
  <c r="L286"/>
  <c r="K286"/>
  <c r="S285"/>
  <c r="L285"/>
  <c r="K285"/>
  <c r="W285"/>
  <c r="S284"/>
  <c r="L284"/>
  <c r="K284"/>
  <c r="V284"/>
  <c r="S283"/>
  <c r="L283"/>
  <c r="K283"/>
  <c r="W283"/>
  <c r="S282"/>
  <c r="L282"/>
  <c r="K282"/>
  <c r="W282"/>
  <c r="S281"/>
  <c r="L281"/>
  <c r="K281"/>
  <c r="W281"/>
  <c r="S280"/>
  <c r="L280"/>
  <c r="K280"/>
  <c r="W280"/>
  <c r="S279"/>
  <c r="L279"/>
  <c r="K279"/>
  <c r="W279"/>
  <c r="S278"/>
  <c r="L278"/>
  <c r="K278"/>
  <c r="W278"/>
  <c r="S277"/>
  <c r="L277"/>
  <c r="K277"/>
  <c r="W277"/>
  <c r="S276"/>
  <c r="L276"/>
  <c r="K276"/>
  <c r="W276"/>
  <c r="S275"/>
  <c r="L275"/>
  <c r="K275"/>
  <c r="W275"/>
  <c r="S274"/>
  <c r="L274"/>
  <c r="K274"/>
  <c r="W274"/>
  <c r="S273"/>
  <c r="L273"/>
  <c r="K273"/>
  <c r="S272"/>
  <c r="L272"/>
  <c r="K272"/>
  <c r="W271"/>
  <c r="S271"/>
  <c r="Q271"/>
  <c r="L271"/>
  <c r="K271"/>
  <c r="V271"/>
  <c r="S270"/>
  <c r="L270"/>
  <c r="K270"/>
  <c r="S269"/>
  <c r="L269"/>
  <c r="K269"/>
  <c r="S268"/>
  <c r="L268"/>
  <c r="K268"/>
  <c r="S267"/>
  <c r="L267"/>
  <c r="K267"/>
  <c r="S266"/>
  <c r="L266"/>
  <c r="K266"/>
  <c r="S265"/>
  <c r="L265"/>
  <c r="K265"/>
  <c r="S264"/>
  <c r="L264"/>
  <c r="K264"/>
  <c r="S263"/>
  <c r="L263"/>
  <c r="K263"/>
  <c r="S262"/>
  <c r="L262"/>
  <c r="K262"/>
  <c r="S261"/>
  <c r="L261"/>
  <c r="K261"/>
  <c r="S260"/>
  <c r="L260"/>
  <c r="K260"/>
  <c r="W260"/>
  <c r="S259"/>
  <c r="L259"/>
  <c r="K259"/>
  <c r="V259"/>
  <c r="S258"/>
  <c r="L258"/>
  <c r="K258"/>
  <c r="W258"/>
  <c r="S257"/>
  <c r="L257"/>
  <c r="K257"/>
  <c r="V257"/>
  <c r="S256"/>
  <c r="L256"/>
  <c r="K256"/>
  <c r="V256"/>
  <c r="S255"/>
  <c r="L255"/>
  <c r="K255"/>
  <c r="V255"/>
  <c r="S254"/>
  <c r="L254"/>
  <c r="K254"/>
  <c r="V254"/>
  <c r="S253"/>
  <c r="L253"/>
  <c r="K253"/>
  <c r="V253"/>
  <c r="S252"/>
  <c r="L252"/>
  <c r="K252"/>
  <c r="V252"/>
  <c r="S251"/>
  <c r="L251"/>
  <c r="K251"/>
  <c r="V251"/>
  <c r="S250"/>
  <c r="L250"/>
  <c r="K250"/>
  <c r="V250"/>
  <c r="S249"/>
  <c r="L249"/>
  <c r="K249"/>
  <c r="V249"/>
  <c r="S248"/>
  <c r="L248"/>
  <c r="K248"/>
  <c r="V248"/>
  <c r="S247"/>
  <c r="L247"/>
  <c r="K247"/>
  <c r="V247"/>
  <c r="S246"/>
  <c r="L246"/>
  <c r="K246"/>
  <c r="V246"/>
  <c r="S245"/>
  <c r="L245"/>
  <c r="K245"/>
  <c r="W245"/>
  <c r="S244"/>
  <c r="L244"/>
  <c r="K244"/>
  <c r="V244"/>
  <c r="S243"/>
  <c r="L243"/>
  <c r="K243"/>
  <c r="S242"/>
  <c r="L242"/>
  <c r="K242"/>
  <c r="S241"/>
  <c r="L241"/>
  <c r="K241"/>
  <c r="S240"/>
  <c r="L240"/>
  <c r="K240"/>
  <c r="S239"/>
  <c r="L239"/>
  <c r="K239"/>
  <c r="S238"/>
  <c r="L238"/>
  <c r="K238"/>
  <c r="W238"/>
  <c r="S237"/>
  <c r="L237"/>
  <c r="K237"/>
  <c r="S236"/>
  <c r="L236"/>
  <c r="K236"/>
  <c r="S235"/>
  <c r="L235"/>
  <c r="K235"/>
  <c r="S234"/>
  <c r="L234"/>
  <c r="K234"/>
  <c r="W234"/>
  <c r="S233"/>
  <c r="L233"/>
  <c r="K233"/>
  <c r="S232"/>
  <c r="L232"/>
  <c r="K232"/>
  <c r="S231"/>
  <c r="L231"/>
  <c r="K231"/>
  <c r="S230"/>
  <c r="L230"/>
  <c r="K230"/>
  <c r="W230"/>
  <c r="S229"/>
  <c r="L229"/>
  <c r="K229"/>
  <c r="S228"/>
  <c r="L228"/>
  <c r="K228"/>
  <c r="S227"/>
  <c r="L227"/>
  <c r="K227"/>
  <c r="S226"/>
  <c r="L226"/>
  <c r="K226"/>
  <c r="S225"/>
  <c r="L225"/>
  <c r="K225"/>
  <c r="S224"/>
  <c r="L224"/>
  <c r="K224"/>
  <c r="S223"/>
  <c r="L223"/>
  <c r="K223"/>
  <c r="S222"/>
  <c r="L222"/>
  <c r="K222"/>
  <c r="S221"/>
  <c r="L221"/>
  <c r="K221"/>
  <c r="S220"/>
  <c r="L220"/>
  <c r="K220"/>
  <c r="W220"/>
  <c r="S219"/>
  <c r="L219"/>
  <c r="K219"/>
  <c r="S218"/>
  <c r="L218"/>
  <c r="K218"/>
  <c r="S217"/>
  <c r="L217"/>
  <c r="K217"/>
  <c r="S216"/>
  <c r="L216"/>
  <c r="K216"/>
  <c r="W216"/>
  <c r="S215"/>
  <c r="L215"/>
  <c r="K215"/>
  <c r="S214"/>
  <c r="L214"/>
  <c r="K214"/>
  <c r="S213"/>
  <c r="L213"/>
  <c r="K213"/>
  <c r="S212"/>
  <c r="L212"/>
  <c r="K212"/>
  <c r="S211"/>
  <c r="L211"/>
  <c r="K211"/>
  <c r="V211"/>
  <c r="S210"/>
  <c r="L210"/>
  <c r="K210"/>
  <c r="S209"/>
  <c r="L209"/>
  <c r="K209"/>
  <c r="S208"/>
  <c r="L208"/>
  <c r="K208"/>
  <c r="S207"/>
  <c r="L207"/>
  <c r="K207"/>
  <c r="W207"/>
  <c r="S206"/>
  <c r="L206"/>
  <c r="K206"/>
  <c r="S205"/>
  <c r="L205"/>
  <c r="K205"/>
  <c r="S204"/>
  <c r="L204"/>
  <c r="K204"/>
  <c r="S203"/>
  <c r="L203"/>
  <c r="K203"/>
  <c r="S202"/>
  <c r="L202"/>
  <c r="K202"/>
  <c r="S201"/>
  <c r="L201"/>
  <c r="K201"/>
  <c r="S200"/>
  <c r="L200"/>
  <c r="K200"/>
  <c r="W200"/>
  <c r="S199"/>
  <c r="L199"/>
  <c r="K199"/>
  <c r="S198"/>
  <c r="L198"/>
  <c r="K198"/>
  <c r="S197"/>
  <c r="L197"/>
  <c r="K197"/>
  <c r="W197"/>
  <c r="S196"/>
  <c r="L196"/>
  <c r="K196"/>
  <c r="S195"/>
  <c r="L195"/>
  <c r="K195"/>
  <c r="S194"/>
  <c r="L194"/>
  <c r="K194"/>
  <c r="S193"/>
  <c r="L193"/>
  <c r="K193"/>
  <c r="W193"/>
  <c r="S192"/>
  <c r="L192"/>
  <c r="K192"/>
  <c r="S191"/>
  <c r="L191"/>
  <c r="K191"/>
  <c r="S190"/>
  <c r="L190"/>
  <c r="K190"/>
  <c r="S189"/>
  <c r="L189"/>
  <c r="K189"/>
  <c r="W189"/>
  <c r="S188"/>
  <c r="L188"/>
  <c r="K188"/>
  <c r="S187"/>
  <c r="L187"/>
  <c r="K187"/>
  <c r="S186"/>
  <c r="L186"/>
  <c r="K186"/>
  <c r="S185"/>
  <c r="L185"/>
  <c r="K185"/>
  <c r="W185"/>
  <c r="S184"/>
  <c r="L184"/>
  <c r="K184"/>
  <c r="S183"/>
  <c r="L183"/>
  <c r="K183"/>
  <c r="S182"/>
  <c r="L182"/>
  <c r="K182"/>
  <c r="S181"/>
  <c r="L181"/>
  <c r="K181"/>
  <c r="W181"/>
  <c r="S180"/>
  <c r="L180"/>
  <c r="K180"/>
  <c r="S179"/>
  <c r="L179"/>
  <c r="K179"/>
  <c r="S178"/>
  <c r="L178"/>
  <c r="K178"/>
  <c r="S177"/>
  <c r="L177"/>
  <c r="K177"/>
  <c r="W177"/>
  <c r="S176"/>
  <c r="L176"/>
  <c r="K176"/>
  <c r="S175"/>
  <c r="L175"/>
  <c r="K175"/>
  <c r="S174"/>
  <c r="L174"/>
  <c r="K174"/>
  <c r="S173"/>
  <c r="L173"/>
  <c r="K173"/>
  <c r="W173"/>
  <c r="S172"/>
  <c r="L172"/>
  <c r="K172"/>
  <c r="S171"/>
  <c r="L171"/>
  <c r="K171"/>
  <c r="S170"/>
  <c r="L170"/>
  <c r="K170"/>
  <c r="W170"/>
  <c r="S169"/>
  <c r="L169"/>
  <c r="K169"/>
  <c r="S168"/>
  <c r="L168"/>
  <c r="K168"/>
  <c r="S167"/>
  <c r="L167"/>
  <c r="K167"/>
  <c r="S166"/>
  <c r="L166"/>
  <c r="K166"/>
  <c r="S165"/>
  <c r="L165"/>
  <c r="K165"/>
  <c r="S164"/>
  <c r="L164"/>
  <c r="K164"/>
  <c r="W164"/>
  <c r="S163"/>
  <c r="L163"/>
  <c r="K163"/>
  <c r="S162"/>
  <c r="L162"/>
  <c r="K162"/>
  <c r="S161"/>
  <c r="L161"/>
  <c r="K161"/>
  <c r="S160"/>
  <c r="L160"/>
  <c r="K160"/>
  <c r="W160"/>
  <c r="S159"/>
  <c r="L159"/>
  <c r="K159"/>
  <c r="S158"/>
  <c r="L158"/>
  <c r="K158"/>
  <c r="S157"/>
  <c r="L157"/>
  <c r="K157"/>
  <c r="S156"/>
  <c r="L156"/>
  <c r="K156"/>
  <c r="W156"/>
  <c r="S155"/>
  <c r="L155"/>
  <c r="K155"/>
  <c r="S154"/>
  <c r="L154"/>
  <c r="K154"/>
  <c r="S153"/>
  <c r="L153"/>
  <c r="K153"/>
  <c r="S152"/>
  <c r="L152"/>
  <c r="K152"/>
  <c r="W152"/>
  <c r="S151"/>
  <c r="L151"/>
  <c r="K151"/>
  <c r="S150"/>
  <c r="L150"/>
  <c r="K150"/>
  <c r="S149"/>
  <c r="L149"/>
  <c r="K149"/>
  <c r="S148"/>
  <c r="L148"/>
  <c r="K148"/>
  <c r="W148"/>
  <c r="S147"/>
  <c r="L147"/>
  <c r="K147"/>
  <c r="S146"/>
  <c r="L146"/>
  <c r="K146"/>
  <c r="S145"/>
  <c r="L145"/>
  <c r="K145"/>
  <c r="S144"/>
  <c r="L144"/>
  <c r="K144"/>
  <c r="W144"/>
  <c r="S143"/>
  <c r="L143"/>
  <c r="K143"/>
  <c r="S142"/>
  <c r="L142"/>
  <c r="K142"/>
  <c r="S141"/>
  <c r="L141"/>
  <c r="K141"/>
  <c r="S140"/>
  <c r="L140"/>
  <c r="K140"/>
  <c r="W140"/>
  <c r="S139"/>
  <c r="L139"/>
  <c r="K139"/>
  <c r="V139"/>
  <c r="S138"/>
  <c r="L138"/>
  <c r="K138"/>
  <c r="V138"/>
  <c r="S137"/>
  <c r="L137"/>
  <c r="K137"/>
  <c r="S136"/>
  <c r="L136"/>
  <c r="K136"/>
  <c r="S135"/>
  <c r="L135"/>
  <c r="K135"/>
  <c r="S134"/>
  <c r="L134"/>
  <c r="K134"/>
  <c r="S133"/>
  <c r="L133"/>
  <c r="K133"/>
  <c r="S132"/>
  <c r="L132"/>
  <c r="K132"/>
  <c r="S131"/>
  <c r="L131"/>
  <c r="K131"/>
  <c r="S130"/>
  <c r="L130"/>
  <c r="K130"/>
  <c r="S129"/>
  <c r="L129"/>
  <c r="K129"/>
  <c r="S128"/>
  <c r="L128"/>
  <c r="K128"/>
  <c r="W128"/>
  <c r="S127"/>
  <c r="L127"/>
  <c r="K127"/>
  <c r="S126"/>
  <c r="L126"/>
  <c r="K126"/>
  <c r="S125"/>
  <c r="L125"/>
  <c r="K125"/>
  <c r="S124"/>
  <c r="L124"/>
  <c r="K124"/>
  <c r="S123"/>
  <c r="L123"/>
  <c r="K123"/>
  <c r="W123"/>
  <c r="S122"/>
  <c r="L122"/>
  <c r="K122"/>
  <c r="S121"/>
  <c r="L121"/>
  <c r="K121"/>
  <c r="S120"/>
  <c r="L120"/>
  <c r="K120"/>
  <c r="S119"/>
  <c r="L119"/>
  <c r="K119"/>
  <c r="W119"/>
  <c r="S118"/>
  <c r="L118"/>
  <c r="K118"/>
  <c r="S117"/>
  <c r="L117"/>
  <c r="K117"/>
  <c r="S116"/>
  <c r="L116"/>
  <c r="K116"/>
  <c r="S115"/>
  <c r="L115"/>
  <c r="K115"/>
  <c r="S114"/>
  <c r="L114"/>
  <c r="K114"/>
  <c r="S113"/>
  <c r="L113"/>
  <c r="K113"/>
  <c r="S112"/>
  <c r="L112"/>
  <c r="K112"/>
  <c r="S111"/>
  <c r="L111"/>
  <c r="K111"/>
  <c r="W111"/>
  <c r="S110"/>
  <c r="L110"/>
  <c r="K110"/>
  <c r="S109"/>
  <c r="L109"/>
  <c r="K109"/>
  <c r="S108"/>
  <c r="L108"/>
  <c r="K108"/>
  <c r="S107"/>
  <c r="L107"/>
  <c r="K107"/>
  <c r="W107"/>
  <c r="S106"/>
  <c r="L106"/>
  <c r="K106"/>
  <c r="S105"/>
  <c r="L105"/>
  <c r="K105"/>
  <c r="S104"/>
  <c r="L104"/>
  <c r="K104"/>
  <c r="S103"/>
  <c r="L103"/>
  <c r="K103"/>
  <c r="W103"/>
  <c r="S102"/>
  <c r="L102"/>
  <c r="K102"/>
  <c r="S101"/>
  <c r="L101"/>
  <c r="K101"/>
  <c r="S100"/>
  <c r="L100"/>
  <c r="K100"/>
  <c r="S99"/>
  <c r="L99"/>
  <c r="K99"/>
  <c r="W99"/>
  <c r="S98"/>
  <c r="L98"/>
  <c r="K98"/>
  <c r="S97"/>
  <c r="L97"/>
  <c r="K97"/>
  <c r="S96"/>
  <c r="L96"/>
  <c r="K96"/>
  <c r="S95"/>
  <c r="L95"/>
  <c r="K95"/>
  <c r="W95"/>
  <c r="S94"/>
  <c r="L94"/>
  <c r="K94"/>
  <c r="S93"/>
  <c r="L93"/>
  <c r="K93"/>
  <c r="S92"/>
  <c r="L92"/>
  <c r="K92"/>
  <c r="S91"/>
  <c r="L91"/>
  <c r="K91"/>
  <c r="S90"/>
  <c r="L90"/>
  <c r="K90"/>
  <c r="S89"/>
  <c r="L89"/>
  <c r="K89"/>
  <c r="S88"/>
  <c r="L88"/>
  <c r="K88"/>
  <c r="S87"/>
  <c r="L87"/>
  <c r="K87"/>
  <c r="S86"/>
  <c r="L86"/>
  <c r="K86"/>
  <c r="W86"/>
  <c r="S85"/>
  <c r="L85"/>
  <c r="K85"/>
  <c r="S84"/>
  <c r="W84" s="1"/>
  <c r="L84"/>
  <c r="K84"/>
  <c r="S83"/>
  <c r="L83"/>
  <c r="K83"/>
  <c r="S82"/>
  <c r="L82"/>
  <c r="K82"/>
  <c r="S81"/>
  <c r="L81"/>
  <c r="K81"/>
  <c r="V81"/>
  <c r="S80"/>
  <c r="L80"/>
  <c r="K80"/>
  <c r="S79"/>
  <c r="L79"/>
  <c r="K79"/>
  <c r="S78"/>
  <c r="L78"/>
  <c r="K78"/>
  <c r="S77"/>
  <c r="L77"/>
  <c r="K77"/>
  <c r="W77"/>
  <c r="S76"/>
  <c r="L76"/>
  <c r="K76"/>
  <c r="S75"/>
  <c r="L75"/>
  <c r="K75"/>
  <c r="S74"/>
  <c r="L74"/>
  <c r="K74"/>
  <c r="S73"/>
  <c r="L73"/>
  <c r="K73"/>
  <c r="W73"/>
  <c r="S72"/>
  <c r="L72"/>
  <c r="K72"/>
  <c r="S71"/>
  <c r="L71"/>
  <c r="K71"/>
  <c r="S70"/>
  <c r="L70"/>
  <c r="K70"/>
  <c r="S69"/>
  <c r="L69"/>
  <c r="K69"/>
  <c r="S68"/>
  <c r="L68"/>
  <c r="K68"/>
  <c r="S67"/>
  <c r="L67"/>
  <c r="K67"/>
  <c r="W67"/>
  <c r="S66"/>
  <c r="L66"/>
  <c r="K66"/>
  <c r="S65"/>
  <c r="L65"/>
  <c r="K65"/>
  <c r="S64"/>
  <c r="L64"/>
  <c r="K64"/>
  <c r="S63"/>
  <c r="L63"/>
  <c r="K63"/>
  <c r="W63"/>
  <c r="S62"/>
  <c r="L62"/>
  <c r="K62"/>
  <c r="S61"/>
  <c r="L61"/>
  <c r="K61"/>
  <c r="S60"/>
  <c r="L60"/>
  <c r="K60"/>
  <c r="S59"/>
  <c r="L59"/>
  <c r="K59"/>
  <c r="W59"/>
  <c r="S58"/>
  <c r="L58"/>
  <c r="K58"/>
  <c r="S57"/>
  <c r="L57"/>
  <c r="K57"/>
  <c r="S56"/>
  <c r="L56"/>
  <c r="K56"/>
  <c r="S55"/>
  <c r="L55"/>
  <c r="K55"/>
  <c r="W55"/>
  <c r="S54"/>
  <c r="L54"/>
  <c r="K54"/>
  <c r="S53"/>
  <c r="L53"/>
  <c r="K53"/>
  <c r="S52"/>
  <c r="L52"/>
  <c r="K52"/>
  <c r="S51"/>
  <c r="L51"/>
  <c r="K51"/>
  <c r="W51"/>
  <c r="S50"/>
  <c r="L50"/>
  <c r="K50"/>
  <c r="S49"/>
  <c r="L49"/>
  <c r="K49"/>
  <c r="S48"/>
  <c r="L48"/>
  <c r="K48"/>
  <c r="S47"/>
  <c r="L47"/>
  <c r="K47"/>
  <c r="W47"/>
  <c r="S46"/>
  <c r="L46"/>
  <c r="K46"/>
  <c r="S45"/>
  <c r="L45"/>
  <c r="K45"/>
  <c r="S44"/>
  <c r="L44"/>
  <c r="K44"/>
  <c r="S43"/>
  <c r="L43"/>
  <c r="K43"/>
  <c r="V43"/>
  <c r="S42"/>
  <c r="L42"/>
  <c r="K42"/>
  <c r="S41"/>
  <c r="L41"/>
  <c r="K41"/>
  <c r="S40"/>
  <c r="L40"/>
  <c r="K40"/>
  <c r="S39"/>
  <c r="L39"/>
  <c r="K39"/>
  <c r="W39"/>
  <c r="S38"/>
  <c r="L38"/>
  <c r="K38"/>
  <c r="S37"/>
  <c r="L37"/>
  <c r="K37"/>
  <c r="S36"/>
  <c r="L36"/>
  <c r="K36"/>
  <c r="S35"/>
  <c r="L35"/>
  <c r="K35"/>
  <c r="S34"/>
  <c r="L34"/>
  <c r="K34"/>
  <c r="S33"/>
  <c r="L33"/>
  <c r="K33"/>
  <c r="S32"/>
  <c r="L32"/>
  <c r="K32"/>
  <c r="D32"/>
  <c r="S31"/>
  <c r="L31"/>
  <c r="K31"/>
  <c r="S30"/>
  <c r="L30"/>
  <c r="K30"/>
  <c r="V30"/>
  <c r="S29"/>
  <c r="L29"/>
  <c r="K29"/>
  <c r="S28"/>
  <c r="L28"/>
  <c r="K28"/>
  <c r="S27"/>
  <c r="L27"/>
  <c r="K27"/>
  <c r="S26"/>
  <c r="L26"/>
  <c r="K26"/>
  <c r="W26"/>
  <c r="S25"/>
  <c r="L25"/>
  <c r="K25"/>
  <c r="S24"/>
  <c r="L24"/>
  <c r="K24"/>
  <c r="S23"/>
  <c r="L23"/>
  <c r="K23"/>
  <c r="S22"/>
  <c r="L22"/>
  <c r="K22"/>
  <c r="W22"/>
  <c r="S21"/>
  <c r="L21"/>
  <c r="K21"/>
  <c r="S20"/>
  <c r="L20"/>
  <c r="K20"/>
  <c r="S19"/>
  <c r="L19"/>
  <c r="K19"/>
  <c r="S18"/>
  <c r="L18"/>
  <c r="K18"/>
  <c r="V18"/>
  <c r="S17"/>
  <c r="L17"/>
  <c r="K17"/>
  <c r="S16"/>
  <c r="L16"/>
  <c r="K16"/>
  <c r="S15"/>
  <c r="L15"/>
  <c r="K15"/>
  <c r="S14"/>
  <c r="L14"/>
  <c r="K14"/>
  <c r="W14"/>
  <c r="S13"/>
  <c r="L13"/>
  <c r="K13"/>
  <c r="S12"/>
  <c r="L12"/>
  <c r="K12"/>
  <c r="S11"/>
  <c r="L11"/>
  <c r="K11"/>
  <c r="S10"/>
  <c r="L10"/>
  <c r="K10"/>
  <c r="S9"/>
  <c r="L9"/>
  <c r="K9"/>
  <c r="S8"/>
  <c r="L8"/>
  <c r="K8"/>
  <c r="S7"/>
  <c r="L7"/>
  <c r="K7"/>
  <c r="S6"/>
  <c r="L6"/>
  <c r="K6"/>
  <c r="S5"/>
  <c r="L5"/>
  <c r="K5"/>
  <c r="S4"/>
  <c r="L4"/>
  <c r="K4"/>
  <c r="P4"/>
  <c r="C1" i="57" s="1"/>
  <c r="I879" i="1"/>
  <c r="I878"/>
  <c r="I877"/>
  <c r="I876"/>
  <c r="R876" s="1"/>
  <c r="S73" i="29" s="1"/>
  <c r="I875" i="1"/>
  <c r="Q875" s="1"/>
  <c r="P73" i="29" s="1"/>
  <c r="I874" i="1"/>
  <c r="Q874" s="1"/>
  <c r="N73" i="29" s="1"/>
  <c r="I873" i="1"/>
  <c r="I872"/>
  <c r="R872" s="1"/>
  <c r="K73" i="29" s="1"/>
  <c r="I871" i="1"/>
  <c r="I870"/>
  <c r="I869"/>
  <c r="I868"/>
  <c r="R868" s="1"/>
  <c r="C73" i="29" s="1"/>
  <c r="I867" i="1"/>
  <c r="Q867" s="1"/>
  <c r="X72" i="29" s="1"/>
  <c r="I866" i="1"/>
  <c r="Q866" s="1"/>
  <c r="V72" i="29" s="1"/>
  <c r="I865" i="1"/>
  <c r="S865" s="1"/>
  <c r="I864"/>
  <c r="R864" s="1"/>
  <c r="S72" i="29" s="1"/>
  <c r="I863" i="1"/>
  <c r="Q863" s="1"/>
  <c r="P72" i="29" s="1"/>
  <c r="I862" i="1"/>
  <c r="Q862" s="1"/>
  <c r="N72" i="29" s="1"/>
  <c r="I861" i="1"/>
  <c r="Q861" s="1"/>
  <c r="L72" i="29" s="1"/>
  <c r="I860" i="1"/>
  <c r="I859"/>
  <c r="S859" s="1"/>
  <c r="I858"/>
  <c r="Q858" s="1"/>
  <c r="F72" i="29" s="1"/>
  <c r="I857" i="1"/>
  <c r="I856"/>
  <c r="I855"/>
  <c r="I854"/>
  <c r="I853"/>
  <c r="I852"/>
  <c r="I851"/>
  <c r="S851" s="1"/>
  <c r="I850"/>
  <c r="Q850" s="1"/>
  <c r="N71" i="29" s="1"/>
  <c r="I849" i="1"/>
  <c r="I848"/>
  <c r="I847"/>
  <c r="Q847" s="1"/>
  <c r="H71" i="29" s="1"/>
  <c r="I846" i="1"/>
  <c r="I845"/>
  <c r="Q845" s="1"/>
  <c r="D71" i="29" s="1"/>
  <c r="I844" i="1"/>
  <c r="I843"/>
  <c r="I842"/>
  <c r="I841"/>
  <c r="Q841" s="1"/>
  <c r="T70" i="29" s="1"/>
  <c r="I840" i="1"/>
  <c r="R840" s="1"/>
  <c r="S70" i="29" s="1"/>
  <c r="I839" i="1"/>
  <c r="S839" s="1"/>
  <c r="I838"/>
  <c r="Q838" s="1"/>
  <c r="N70" i="29" s="1"/>
  <c r="I837" i="1"/>
  <c r="S837" s="1"/>
  <c r="I836"/>
  <c r="R836" s="1"/>
  <c r="K70" i="29" s="1"/>
  <c r="I835" i="1"/>
  <c r="S835" s="1"/>
  <c r="I834"/>
  <c r="R834" s="1"/>
  <c r="G70" i="29" s="1"/>
  <c r="I833" i="1"/>
  <c r="Q833" s="1"/>
  <c r="D70" i="29" s="1"/>
  <c r="I832" i="1"/>
  <c r="S832" s="1"/>
  <c r="I831"/>
  <c r="I830"/>
  <c r="Q830" s="1"/>
  <c r="V69" i="29" s="1"/>
  <c r="I829" i="1"/>
  <c r="S829" s="1"/>
  <c r="I828"/>
  <c r="R828" s="1"/>
  <c r="S69" i="29" s="1"/>
  <c r="I827" i="1"/>
  <c r="Q827" s="1"/>
  <c r="P69" i="29" s="1"/>
  <c r="I826" i="1"/>
  <c r="Q826" s="1"/>
  <c r="N69" i="29" s="1"/>
  <c r="I825" i="1"/>
  <c r="I824"/>
  <c r="I823"/>
  <c r="Q823" s="1"/>
  <c r="H69" i="29" s="1"/>
  <c r="I822" i="1"/>
  <c r="I821"/>
  <c r="I820"/>
  <c r="I819"/>
  <c r="I818"/>
  <c r="I817"/>
  <c r="S817" s="1"/>
  <c r="I816"/>
  <c r="R816" s="1"/>
  <c r="S68" i="29" s="1"/>
  <c r="I815" i="1"/>
  <c r="Q815" s="1"/>
  <c r="P68" i="29" s="1"/>
  <c r="I814" i="1"/>
  <c r="Q814" s="1"/>
  <c r="N68" i="29" s="1"/>
  <c r="I813" i="1"/>
  <c r="I812"/>
  <c r="R812" s="1"/>
  <c r="K68" i="29" s="1"/>
  <c r="I811" i="1"/>
  <c r="Q811" s="1"/>
  <c r="H68" i="29" s="1"/>
  <c r="I810" i="1"/>
  <c r="I809"/>
  <c r="I808"/>
  <c r="I807"/>
  <c r="Q807" s="1"/>
  <c r="X67" i="29" s="1"/>
  <c r="I806" i="1"/>
  <c r="Q806" s="1"/>
  <c r="V67" i="29" s="1"/>
  <c r="I805" i="1"/>
  <c r="S805" s="1"/>
  <c r="I804"/>
  <c r="I803"/>
  <c r="Q803" s="1"/>
  <c r="P67" i="29" s="1"/>
  <c r="I802" i="1"/>
  <c r="I801"/>
  <c r="I800"/>
  <c r="S800" s="1"/>
  <c r="I799"/>
  <c r="I798"/>
  <c r="R798" s="1"/>
  <c r="G67" i="29" s="1"/>
  <c r="I797" i="1"/>
  <c r="I796"/>
  <c r="I795"/>
  <c r="I794"/>
  <c r="I793"/>
  <c r="Q793" s="1"/>
  <c r="T66" i="29" s="1"/>
  <c r="I792" i="1"/>
  <c r="S792" s="1"/>
  <c r="I791"/>
  <c r="I790"/>
  <c r="I789"/>
  <c r="I788"/>
  <c r="R788" s="1"/>
  <c r="K66" i="29" s="1"/>
  <c r="I787" i="1"/>
  <c r="S787" s="1"/>
  <c r="I786"/>
  <c r="I785"/>
  <c r="I784"/>
  <c r="R784" s="1"/>
  <c r="C66" i="29" s="1"/>
  <c r="I783" i="1"/>
  <c r="S783" s="1"/>
  <c r="I782"/>
  <c r="Q782" s="1"/>
  <c r="V65" i="29" s="1"/>
  <c r="I781" i="1"/>
  <c r="Q781" s="1"/>
  <c r="T65" i="29" s="1"/>
  <c r="I780" i="1"/>
  <c r="R780" s="1"/>
  <c r="S65" i="29" s="1"/>
  <c r="I779" i="1"/>
  <c r="S779" s="1"/>
  <c r="I778"/>
  <c r="R778" s="1"/>
  <c r="O65" i="29" s="1"/>
  <c r="I777" i="1"/>
  <c r="I776"/>
  <c r="I775"/>
  <c r="I774"/>
  <c r="R774" s="1"/>
  <c r="G65" i="29" s="1"/>
  <c r="I773" i="1"/>
  <c r="I772"/>
  <c r="I771"/>
  <c r="Q771" s="1"/>
  <c r="X64" i="29" s="1"/>
  <c r="I770" i="1"/>
  <c r="R770" s="1"/>
  <c r="W64" i="29" s="1"/>
  <c r="I769" i="1"/>
  <c r="Q769" s="1"/>
  <c r="T64" i="29" s="1"/>
  <c r="I768" i="1"/>
  <c r="R768" s="1"/>
  <c r="S64" i="29" s="1"/>
  <c r="I767" i="1"/>
  <c r="Q767" s="1"/>
  <c r="P64" i="29" s="1"/>
  <c r="I766" i="1"/>
  <c r="R766" s="1"/>
  <c r="O64" i="29" s="1"/>
  <c r="I765" i="1"/>
  <c r="Q765" s="1"/>
  <c r="L64" i="29" s="1"/>
  <c r="I764" i="1"/>
  <c r="R764" s="1"/>
  <c r="K64" i="29" s="1"/>
  <c r="I763" i="1"/>
  <c r="Q763" s="1"/>
  <c r="H64" i="29" s="1"/>
  <c r="I762" i="1"/>
  <c r="R762" s="1"/>
  <c r="G64" i="29" s="1"/>
  <c r="I761" i="1"/>
  <c r="Q761" s="1"/>
  <c r="D64" i="29" s="1"/>
  <c r="I760" i="1"/>
  <c r="R760" s="1"/>
  <c r="C64" i="29" s="1"/>
  <c r="I759" i="1"/>
  <c r="I758"/>
  <c r="R758" s="1"/>
  <c r="W63" i="29" s="1"/>
  <c r="I757" i="1"/>
  <c r="S757" s="1"/>
  <c r="I756"/>
  <c r="S756" s="1"/>
  <c r="I755"/>
  <c r="S755" s="1"/>
  <c r="I754"/>
  <c r="Q754" s="1"/>
  <c r="N63" i="29" s="1"/>
  <c r="I753" i="1"/>
  <c r="I752"/>
  <c r="R752" s="1"/>
  <c r="K63" i="29" s="1"/>
  <c r="I751" i="1"/>
  <c r="I750"/>
  <c r="I749"/>
  <c r="I748"/>
  <c r="R748" s="1"/>
  <c r="C63" i="29" s="1"/>
  <c r="I747" i="1"/>
  <c r="I746"/>
  <c r="I745"/>
  <c r="S745" s="1"/>
  <c r="I744"/>
  <c r="R744" s="1"/>
  <c r="S62" i="29" s="1"/>
  <c r="I743" i="1"/>
  <c r="Q743" s="1"/>
  <c r="P62" i="29" s="1"/>
  <c r="I742" i="1"/>
  <c r="R742" s="1"/>
  <c r="O62" i="29" s="1"/>
  <c r="I741" i="1"/>
  <c r="I740"/>
  <c r="I739"/>
  <c r="Q739" s="1"/>
  <c r="H62" i="29" s="1"/>
  <c r="I738" i="1"/>
  <c r="Q738" s="1"/>
  <c r="F62" i="29" s="1"/>
  <c r="I737" i="1"/>
  <c r="S737" s="1"/>
  <c r="I736"/>
  <c r="R736" s="1"/>
  <c r="C62" i="29" s="1"/>
  <c r="I735" i="1"/>
  <c r="S735" s="1"/>
  <c r="I734"/>
  <c r="R734" s="1"/>
  <c r="W61" i="29" s="1"/>
  <c r="I733" i="1"/>
  <c r="S733" s="1"/>
  <c r="I732"/>
  <c r="S732" s="1"/>
  <c r="I731"/>
  <c r="S731" s="1"/>
  <c r="I730"/>
  <c r="Q730" s="1"/>
  <c r="N61" i="29" s="1"/>
  <c r="I729" i="1"/>
  <c r="Q729" s="1"/>
  <c r="L61" i="29" s="1"/>
  <c r="I728" i="1"/>
  <c r="R728" s="1"/>
  <c r="K61" i="29" s="1"/>
  <c r="I727" i="1"/>
  <c r="I726"/>
  <c r="R726" s="1"/>
  <c r="G61" i="29" s="1"/>
  <c r="I725" i="1"/>
  <c r="Q725" s="1"/>
  <c r="D61" i="29" s="1"/>
  <c r="I724" i="1"/>
  <c r="S724" s="1"/>
  <c r="I723"/>
  <c r="I722"/>
  <c r="I721"/>
  <c r="S721" s="1"/>
  <c r="I720"/>
  <c r="S720" s="1"/>
  <c r="I719"/>
  <c r="S719" s="1"/>
  <c r="I718"/>
  <c r="Q718" s="1"/>
  <c r="N60" i="29" s="1"/>
  <c r="I717" i="1"/>
  <c r="I716"/>
  <c r="I715"/>
  <c r="I714"/>
  <c r="R714" s="1"/>
  <c r="G60" i="29" s="1"/>
  <c r="I713" i="1"/>
  <c r="Q713" s="1"/>
  <c r="D60" i="29" s="1"/>
  <c r="I712" i="1"/>
  <c r="I711"/>
  <c r="I710"/>
  <c r="I709"/>
  <c r="I708"/>
  <c r="Q708" s="1"/>
  <c r="R59" i="29" s="1"/>
  <c r="I707" i="1"/>
  <c r="S707" s="1"/>
  <c r="I706"/>
  <c r="S706" s="1"/>
  <c r="I705"/>
  <c r="I704"/>
  <c r="Q704" s="1"/>
  <c r="J59" i="29" s="1"/>
  <c r="I703" i="1"/>
  <c r="I702"/>
  <c r="I701"/>
  <c r="I700"/>
  <c r="Q700" s="1"/>
  <c r="B59" i="29" s="1"/>
  <c r="I699" i="1"/>
  <c r="I698"/>
  <c r="I697"/>
  <c r="I696"/>
  <c r="Q696" s="1"/>
  <c r="R58" i="29" s="1"/>
  <c r="I695" i="1"/>
  <c r="S695" s="1"/>
  <c r="I694"/>
  <c r="S694" s="1"/>
  <c r="I693"/>
  <c r="S693" s="1"/>
  <c r="I692"/>
  <c r="I691"/>
  <c r="S691" s="1"/>
  <c r="I690"/>
  <c r="S690" s="1"/>
  <c r="I689"/>
  <c r="I688"/>
  <c r="I687"/>
  <c r="S687" s="1"/>
  <c r="I686"/>
  <c r="S686" s="1"/>
  <c r="I685"/>
  <c r="I684"/>
  <c r="Q684" s="1"/>
  <c r="R57" i="29" s="1"/>
  <c r="I683" i="1"/>
  <c r="S683" s="1"/>
  <c r="I682"/>
  <c r="S682" s="1"/>
  <c r="I681"/>
  <c r="I680"/>
  <c r="I679"/>
  <c r="I678"/>
  <c r="S678" s="1"/>
  <c r="I677"/>
  <c r="S677" s="1"/>
  <c r="I676"/>
  <c r="I675"/>
  <c r="I674"/>
  <c r="I673"/>
  <c r="S673" s="1"/>
  <c r="I672"/>
  <c r="Q672" s="1"/>
  <c r="R56" i="29" s="1"/>
  <c r="I671" i="1"/>
  <c r="S671" s="1"/>
  <c r="I670"/>
  <c r="S670" s="1"/>
  <c r="I669"/>
  <c r="S669" s="1"/>
  <c r="I668"/>
  <c r="Q668" s="1"/>
  <c r="J56" i="29" s="1"/>
  <c r="I667" i="1"/>
  <c r="S667" s="1"/>
  <c r="I666"/>
  <c r="S666" s="1"/>
  <c r="I665"/>
  <c r="S665" s="1"/>
  <c r="I664"/>
  <c r="Q664" s="1"/>
  <c r="B56" i="29" s="1"/>
  <c r="I663" i="1"/>
  <c r="Q663" s="1"/>
  <c r="X55" i="29" s="1"/>
  <c r="I662" i="1"/>
  <c r="I661"/>
  <c r="I660"/>
  <c r="I659"/>
  <c r="Q659" s="1"/>
  <c r="P55" i="29" s="1"/>
  <c r="I658" i="1"/>
  <c r="I657"/>
  <c r="I656"/>
  <c r="I655"/>
  <c r="I654"/>
  <c r="I653"/>
  <c r="I652"/>
  <c r="R652" s="1"/>
  <c r="C55" i="29" s="1"/>
  <c r="I651" i="1"/>
  <c r="I650"/>
  <c r="R650" s="1"/>
  <c r="W54" i="29" s="1"/>
  <c r="I649" i="1"/>
  <c r="I648"/>
  <c r="I647"/>
  <c r="I646"/>
  <c r="I645"/>
  <c r="I644"/>
  <c r="I643"/>
  <c r="I642"/>
  <c r="I641"/>
  <c r="I640"/>
  <c r="I639"/>
  <c r="Q639" s="1"/>
  <c r="X53" i="29" s="1"/>
  <c r="I638" i="1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S606" s="1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S559" s="1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Q521" s="1"/>
  <c r="D44" i="29" s="1"/>
  <c r="I520" i="1"/>
  <c r="I519"/>
  <c r="I518"/>
  <c r="R518" s="1"/>
  <c r="W43" i="29" s="1"/>
  <c r="I517" i="1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R478" s="1"/>
  <c r="O40" i="29" s="1"/>
  <c r="I477" i="1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Q445" s="1"/>
  <c r="T37" i="29" s="1"/>
  <c r="I444" i="1"/>
  <c r="I443"/>
  <c r="I442"/>
  <c r="I441"/>
  <c r="I440"/>
  <c r="I439"/>
  <c r="I438"/>
  <c r="I437"/>
  <c r="I436"/>
  <c r="R436" s="1"/>
  <c r="C37" i="29" s="1"/>
  <c r="I435" i="1"/>
  <c r="Q435" s="1"/>
  <c r="X36" i="29" s="1"/>
  <c r="I434" i="1"/>
  <c r="R434" s="1"/>
  <c r="W36" i="29" s="1"/>
  <c r="I433" i="1"/>
  <c r="Q433" s="1"/>
  <c r="T36" i="29" s="1"/>
  <c r="I432" i="1"/>
  <c r="R432" s="1"/>
  <c r="S36" i="29" s="1"/>
  <c r="I431" i="1"/>
  <c r="Q431" s="1"/>
  <c r="P36" i="29" s="1"/>
  <c r="I430" i="1"/>
  <c r="R430" s="1"/>
  <c r="O36" i="29" s="1"/>
  <c r="I429" i="1"/>
  <c r="I428"/>
  <c r="I427"/>
  <c r="I426"/>
  <c r="I425"/>
  <c r="I424"/>
  <c r="I423"/>
  <c r="I422"/>
  <c r="I421"/>
  <c r="I420"/>
  <c r="I419"/>
  <c r="I418"/>
  <c r="R418" s="1"/>
  <c r="O35" i="29" s="1"/>
  <c r="I417" i="1"/>
  <c r="Q417" s="1"/>
  <c r="L35" i="29" s="1"/>
  <c r="I416" i="1"/>
  <c r="R416" s="1"/>
  <c r="K35" i="29" s="1"/>
  <c r="I415" i="1"/>
  <c r="Q415" s="1"/>
  <c r="H35" i="29" s="1"/>
  <c r="I414" i="1"/>
  <c r="I413"/>
  <c r="Q413" s="1"/>
  <c r="D35" i="29" s="1"/>
  <c r="I412" i="1"/>
  <c r="R412" s="1"/>
  <c r="C35" i="29" s="1"/>
  <c r="I411" i="1"/>
  <c r="Q411" s="1"/>
  <c r="X34" i="29" s="1"/>
  <c r="I410" i="1"/>
  <c r="R410" s="1"/>
  <c r="W34" i="29" s="1"/>
  <c r="I409" i="1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S356" s="1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S274" s="1"/>
  <c r="I273"/>
  <c r="I272"/>
  <c r="I271"/>
  <c r="I270"/>
  <c r="I269"/>
  <c r="I268"/>
  <c r="I267"/>
  <c r="I266"/>
  <c r="I265"/>
  <c r="I264"/>
  <c r="I263"/>
  <c r="I262"/>
  <c r="I261"/>
  <c r="S261" s="1"/>
  <c r="I260"/>
  <c r="S260" s="1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S237" s="1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S220" s="1"/>
  <c r="I219"/>
  <c r="I218"/>
  <c r="I217"/>
  <c r="I216"/>
  <c r="I215"/>
  <c r="I214"/>
  <c r="I213"/>
  <c r="I212"/>
  <c r="S212" s="1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S179" s="1"/>
  <c r="I178"/>
  <c r="I177"/>
  <c r="I176"/>
  <c r="I175"/>
  <c r="I174"/>
  <c r="I173"/>
  <c r="I172"/>
  <c r="I171"/>
  <c r="I170"/>
  <c r="I169"/>
  <c r="I168"/>
  <c r="I167"/>
  <c r="I166"/>
  <c r="I165"/>
  <c r="I164"/>
  <c r="I163"/>
  <c r="S163" s="1"/>
  <c r="I162"/>
  <c r="S162" s="1"/>
  <c r="I161"/>
  <c r="I160"/>
  <c r="I159"/>
  <c r="I158"/>
  <c r="I157"/>
  <c r="I156"/>
  <c r="I155"/>
  <c r="I154"/>
  <c r="S154" s="1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S117" s="1"/>
  <c r="I116"/>
  <c r="I115"/>
  <c r="I114"/>
  <c r="I113"/>
  <c r="I112"/>
  <c r="S112" s="1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S81" s="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R59" s="1"/>
  <c r="Q5" i="29" s="1"/>
  <c r="I58" i="1"/>
  <c r="I57"/>
  <c r="R57" s="1"/>
  <c r="M5" i="29" s="1"/>
  <c r="I56" i="1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R16" s="1"/>
  <c r="C2" i="29" s="1"/>
  <c r="I15" i="1"/>
  <c r="R15" s="1"/>
  <c r="Y1" i="29" s="1"/>
  <c r="I14" i="1"/>
  <c r="Q14" s="1"/>
  <c r="V1" i="29" s="1"/>
  <c r="I13" i="1"/>
  <c r="R13" s="1"/>
  <c r="U1" i="29" s="1"/>
  <c r="I12" i="1"/>
  <c r="R12" s="1"/>
  <c r="S1" i="29" s="1"/>
  <c r="I11" i="1"/>
  <c r="I10"/>
  <c r="I9"/>
  <c r="I8"/>
  <c r="S8" s="1"/>
  <c r="I7"/>
  <c r="I6"/>
  <c r="I5"/>
  <c r="I4"/>
  <c r="Z46" i="29" l="1"/>
  <c r="Z45"/>
  <c r="Z52"/>
  <c r="Q735" i="1"/>
  <c r="X61" i="29" s="1"/>
  <c r="R847" i="1"/>
  <c r="I71" i="29" s="1"/>
  <c r="S847" i="1"/>
  <c r="R735"/>
  <c r="Y61" i="29" s="1"/>
  <c r="Z42"/>
  <c r="Z38"/>
  <c r="Z39"/>
  <c r="Z44"/>
  <c r="Z48"/>
  <c r="Z49"/>
  <c r="Z50"/>
  <c r="Z9"/>
  <c r="Z8"/>
  <c r="Z6"/>
  <c r="Z4"/>
  <c r="Z3"/>
  <c r="Z41"/>
  <c r="Z53"/>
  <c r="Q112" i="1"/>
  <c r="B10" i="29" s="1"/>
  <c r="R112" i="1"/>
  <c r="C10" i="29" s="1"/>
  <c r="Q117" i="1"/>
  <c r="L10" i="29" s="1"/>
  <c r="Q154" i="1"/>
  <c r="N13" i="29" s="1"/>
  <c r="Z13" s="1"/>
  <c r="R154" i="1"/>
  <c r="O13" i="29" s="1"/>
  <c r="Q162" i="1"/>
  <c r="F14" i="29" s="1"/>
  <c r="R162" i="1"/>
  <c r="G14" i="29" s="1"/>
  <c r="Q163" i="1"/>
  <c r="H14" i="29" s="1"/>
  <c r="Q179" i="1"/>
  <c r="P15" i="29" s="1"/>
  <c r="Z15" s="1"/>
  <c r="Q212" i="1"/>
  <c r="J18" i="29" s="1"/>
  <c r="Z18" s="1"/>
  <c r="R212" i="1"/>
  <c r="K18" i="29" s="1"/>
  <c r="Q220" i="1"/>
  <c r="B19" i="29" s="1"/>
  <c r="Z19" s="1"/>
  <c r="R220" i="1"/>
  <c r="C19" i="29" s="1"/>
  <c r="Q237" i="1"/>
  <c r="L20" i="29" s="1"/>
  <c r="Z20" s="1"/>
  <c r="Q260" i="1"/>
  <c r="J22" i="29" s="1"/>
  <c r="R260" i="1"/>
  <c r="K22" i="29" s="1"/>
  <c r="Q261" i="1"/>
  <c r="L22" i="29" s="1"/>
  <c r="Q274" i="1"/>
  <c r="N23" i="29" s="1"/>
  <c r="Z23" s="1"/>
  <c r="R274" i="1"/>
  <c r="O23" i="29" s="1"/>
  <c r="Q356" i="1"/>
  <c r="J30" i="29" s="1"/>
  <c r="Z30" s="1"/>
  <c r="R356" i="1"/>
  <c r="K30" i="29" s="1"/>
  <c r="S59" i="1"/>
  <c r="Q57"/>
  <c r="L5" i="29" s="1"/>
  <c r="S430" i="1"/>
  <c r="R431"/>
  <c r="Q36" i="29" s="1"/>
  <c r="S431" i="1"/>
  <c r="S432"/>
  <c r="R433"/>
  <c r="U36" i="29" s="1"/>
  <c r="S433" i="1"/>
  <c r="S434"/>
  <c r="R435"/>
  <c r="Y36" i="29" s="1"/>
  <c r="S435" i="1"/>
  <c r="S436"/>
  <c r="R445"/>
  <c r="U37" i="29" s="1"/>
  <c r="S445" i="1"/>
  <c r="S478"/>
  <c r="S518"/>
  <c r="Q559"/>
  <c r="H47" i="29" s="1"/>
  <c r="Z47" s="1"/>
  <c r="Q606" i="1"/>
  <c r="F51" i="29" s="1"/>
  <c r="Z51" s="1"/>
  <c r="R606" i="1"/>
  <c r="G51" i="29" s="1"/>
  <c r="S650" i="1"/>
  <c r="Q652"/>
  <c r="B55" i="29" s="1"/>
  <c r="Z55" s="1"/>
  <c r="R659" i="1"/>
  <c r="Q55" i="29" s="1"/>
  <c r="S659" i="1"/>
  <c r="R663"/>
  <c r="Y55" i="29" s="1"/>
  <c r="S663" i="1"/>
  <c r="Q678"/>
  <c r="F57" i="29" s="1"/>
  <c r="R678" i="1"/>
  <c r="G57" i="29" s="1"/>
  <c r="S684" i="1"/>
  <c r="R684"/>
  <c r="S57" i="29" s="1"/>
  <c r="Q686" i="1"/>
  <c r="V57" i="29" s="1"/>
  <c r="R686" i="1"/>
  <c r="W57" i="29" s="1"/>
  <c r="Q687" i="1"/>
  <c r="X57" i="29" s="1"/>
  <c r="R713" i="1"/>
  <c r="E60" i="29" s="1"/>
  <c r="S713" i="1"/>
  <c r="Q714"/>
  <c r="F60" i="29" s="1"/>
  <c r="Q737" i="1"/>
  <c r="D62" i="29" s="1"/>
  <c r="S738" i="1"/>
  <c r="R738"/>
  <c r="G62" i="29" s="1"/>
  <c r="Q787" i="1"/>
  <c r="H66" i="29" s="1"/>
  <c r="R807" i="1"/>
  <c r="Y67" i="29" s="1"/>
  <c r="S807" i="1"/>
  <c r="S782"/>
  <c r="R782"/>
  <c r="W65" i="29" s="1"/>
  <c r="Q798" i="1"/>
  <c r="F67" i="29" s="1"/>
  <c r="R117" i="1"/>
  <c r="M10" i="29" s="1"/>
  <c r="R163" i="1"/>
  <c r="I14" i="29" s="1"/>
  <c r="R179" i="1"/>
  <c r="Q15" i="29" s="1"/>
  <c r="R237" i="1"/>
  <c r="M20" i="29" s="1"/>
  <c r="R261" i="1"/>
  <c r="M22" i="29" s="1"/>
  <c r="Q59" i="1"/>
  <c r="P5" i="29" s="1"/>
  <c r="S57" i="1"/>
  <c r="Q430"/>
  <c r="N36" i="29" s="1"/>
  <c r="Q432" i="1"/>
  <c r="R36" i="29" s="1"/>
  <c r="Q434" i="1"/>
  <c r="V36" i="29" s="1"/>
  <c r="Q436" i="1"/>
  <c r="B37" i="29" s="1"/>
  <c r="Z37" s="1"/>
  <c r="Q478" i="1"/>
  <c r="N40" i="29" s="1"/>
  <c r="Z40" s="1"/>
  <c r="Q518" i="1"/>
  <c r="V43" i="29" s="1"/>
  <c r="Z43" s="1"/>
  <c r="R559" i="1"/>
  <c r="I47" i="29" s="1"/>
  <c r="Q650" i="1"/>
  <c r="V54" i="29" s="1"/>
  <c r="Z54" s="1"/>
  <c r="S652" i="1"/>
  <c r="R687"/>
  <c r="Y57" i="29" s="1"/>
  <c r="S714" i="1"/>
  <c r="R737"/>
  <c r="E62" i="29" s="1"/>
  <c r="R787" i="1"/>
  <c r="I66" i="29" s="1"/>
  <c r="S798" i="1"/>
  <c r="Q16"/>
  <c r="B2" i="29" s="1"/>
  <c r="Z2" s="1"/>
  <c r="Q12" i="1"/>
  <c r="R1" i="29" s="1"/>
  <c r="Q8" i="1"/>
  <c r="J1" i="29" s="1"/>
  <c r="S15" i="1"/>
  <c r="R14"/>
  <c r="W1" i="29" s="1"/>
  <c r="Q13" i="1"/>
  <c r="T1" i="29" s="1"/>
  <c r="S410" i="1"/>
  <c r="R411"/>
  <c r="Y34" i="29" s="1"/>
  <c r="S411" i="1"/>
  <c r="S412"/>
  <c r="R413"/>
  <c r="E35" i="29" s="1"/>
  <c r="S413" i="1"/>
  <c r="R415"/>
  <c r="I35" i="29" s="1"/>
  <c r="S415" i="1"/>
  <c r="S416"/>
  <c r="R417"/>
  <c r="M35" i="29" s="1"/>
  <c r="S417" i="1"/>
  <c r="S418"/>
  <c r="R521"/>
  <c r="E44" i="29" s="1"/>
  <c r="S521" i="1"/>
  <c r="R639"/>
  <c r="Y53" i="29" s="1"/>
  <c r="S639" i="1"/>
  <c r="S12"/>
  <c r="S14"/>
  <c r="S16"/>
  <c r="Q15"/>
  <c r="X1" i="29" s="1"/>
  <c r="S13" i="1"/>
  <c r="R8"/>
  <c r="K1" i="29" s="1"/>
  <c r="Q410" i="1"/>
  <c r="V34" i="29" s="1"/>
  <c r="Z34" s="1"/>
  <c r="Q412" i="1"/>
  <c r="B35" i="29" s="1"/>
  <c r="Q416" i="1"/>
  <c r="J35" i="29" s="1"/>
  <c r="Q418" i="1"/>
  <c r="N35" i="29" s="1"/>
  <c r="R833" i="1"/>
  <c r="E70" i="29" s="1"/>
  <c r="S833" i="1"/>
  <c r="Q835"/>
  <c r="H70" i="29" s="1"/>
  <c r="S838" i="1"/>
  <c r="R838"/>
  <c r="O70" i="29" s="1"/>
  <c r="S840" i="1"/>
  <c r="S850"/>
  <c r="R850"/>
  <c r="O71" i="29" s="1"/>
  <c r="S858" i="1"/>
  <c r="R858"/>
  <c r="G72" i="29" s="1"/>
  <c r="S862" i="1"/>
  <c r="R862"/>
  <c r="O72" i="29" s="1"/>
  <c r="S868" i="1"/>
  <c r="S872"/>
  <c r="S874"/>
  <c r="R874"/>
  <c r="O73" i="29" s="1"/>
  <c r="S876" i="1"/>
  <c r="Q832"/>
  <c r="B70" i="29" s="1"/>
  <c r="R832" i="1"/>
  <c r="C70" i="29" s="1"/>
  <c r="Q834" i="1"/>
  <c r="F70" i="29" s="1"/>
  <c r="R841" i="1"/>
  <c r="U70" i="29" s="1"/>
  <c r="S841" i="1"/>
  <c r="R845"/>
  <c r="E71" i="29" s="1"/>
  <c r="S845" i="1"/>
  <c r="Q851"/>
  <c r="P71" i="29" s="1"/>
  <c r="Z71" s="1"/>
  <c r="Q859" i="1"/>
  <c r="H72" i="29" s="1"/>
  <c r="R861" i="1"/>
  <c r="M72" i="29" s="1"/>
  <c r="S861" i="1"/>
  <c r="R875"/>
  <c r="Q73" i="29" s="1"/>
  <c r="S875" i="1"/>
  <c r="R835"/>
  <c r="I70" i="29" s="1"/>
  <c r="Q840" i="1"/>
  <c r="R70" i="29" s="1"/>
  <c r="Q868" i="1"/>
  <c r="B73" i="29" s="1"/>
  <c r="Q872" i="1"/>
  <c r="J73" i="29" s="1"/>
  <c r="Q876" i="1"/>
  <c r="R73" i="29" s="1"/>
  <c r="S834" i="1"/>
  <c r="R851"/>
  <c r="Q71" i="29" s="1"/>
  <c r="R859" i="1"/>
  <c r="I72" i="29" s="1"/>
  <c r="V4" i="53"/>
  <c r="W6"/>
  <c r="W8"/>
  <c r="W10"/>
  <c r="U32"/>
  <c r="Q32"/>
  <c r="W32"/>
  <c r="W69"/>
  <c r="U113"/>
  <c r="W130"/>
  <c r="W132"/>
  <c r="W134"/>
  <c r="V213"/>
  <c r="V222"/>
  <c r="W224"/>
  <c r="W226"/>
  <c r="W240"/>
  <c r="U271"/>
  <c r="W287"/>
  <c r="V307"/>
  <c r="V308"/>
  <c r="Q308"/>
  <c r="V323"/>
  <c r="Q323"/>
  <c r="U345"/>
  <c r="U380"/>
  <c r="W392"/>
  <c r="S664" i="1"/>
  <c r="R664"/>
  <c r="C56" i="29" s="1"/>
  <c r="Q665" i="1"/>
  <c r="D56" i="29" s="1"/>
  <c r="Q666" i="1"/>
  <c r="F56" i="29" s="1"/>
  <c r="R666" i="1"/>
  <c r="G56" i="29" s="1"/>
  <c r="Q667" i="1"/>
  <c r="H56" i="29" s="1"/>
  <c r="S668" i="1"/>
  <c r="R668"/>
  <c r="K56" i="29" s="1"/>
  <c r="Q669" i="1"/>
  <c r="L56" i="29" s="1"/>
  <c r="Q670" i="1"/>
  <c r="N56" i="29" s="1"/>
  <c r="R670" i="1"/>
  <c r="O56" i="29" s="1"/>
  <c r="Q671" i="1"/>
  <c r="P56" i="29" s="1"/>
  <c r="S672" i="1"/>
  <c r="R672"/>
  <c r="S56" i="29" s="1"/>
  <c r="Q673" i="1"/>
  <c r="T56" i="29" s="1"/>
  <c r="Q677" i="1"/>
  <c r="D57" i="29" s="1"/>
  <c r="Z57" s="1"/>
  <c r="Q682" i="1"/>
  <c r="N57" i="29" s="1"/>
  <c r="R682" i="1"/>
  <c r="O57" i="29" s="1"/>
  <c r="Q683" i="1"/>
  <c r="P57" i="29" s="1"/>
  <c r="Q690" i="1"/>
  <c r="F58" i="29" s="1"/>
  <c r="R690" i="1"/>
  <c r="G58" i="29" s="1"/>
  <c r="Q691" i="1"/>
  <c r="H58" i="29" s="1"/>
  <c r="Q693" i="1"/>
  <c r="L58" i="29" s="1"/>
  <c r="Q694" i="1"/>
  <c r="N58" i="29" s="1"/>
  <c r="R694" i="1"/>
  <c r="O58" i="29" s="1"/>
  <c r="Q695" i="1"/>
  <c r="P58" i="29" s="1"/>
  <c r="S696" i="1"/>
  <c r="R696"/>
  <c r="S58" i="29" s="1"/>
  <c r="S700" i="1"/>
  <c r="R700"/>
  <c r="C59" i="29" s="1"/>
  <c r="S704" i="1"/>
  <c r="R704"/>
  <c r="K59" i="29" s="1"/>
  <c r="Q706" i="1"/>
  <c r="N59" i="29" s="1"/>
  <c r="R706" i="1"/>
  <c r="O59" i="29" s="1"/>
  <c r="Q707" i="1"/>
  <c r="P59" i="29" s="1"/>
  <c r="S708" i="1"/>
  <c r="R708"/>
  <c r="S59" i="29" s="1"/>
  <c r="S718" i="1"/>
  <c r="R718"/>
  <c r="O60" i="29" s="1"/>
  <c r="Q719" i="1"/>
  <c r="P60" i="29" s="1"/>
  <c r="Q720" i="1"/>
  <c r="R60" i="29" s="1"/>
  <c r="R720" i="1"/>
  <c r="S60" i="29" s="1"/>
  <c r="Q721" i="1"/>
  <c r="T60" i="29" s="1"/>
  <c r="Q724" i="1"/>
  <c r="B61" i="29" s="1"/>
  <c r="R724" i="1"/>
  <c r="C61" i="29" s="1"/>
  <c r="Q726" i="1"/>
  <c r="F61" i="29" s="1"/>
  <c r="S728" i="1"/>
  <c r="S730"/>
  <c r="R730"/>
  <c r="O61" i="29" s="1"/>
  <c r="Q731" i="1"/>
  <c r="P61" i="29" s="1"/>
  <c r="Q732" i="1"/>
  <c r="R61" i="29" s="1"/>
  <c r="R732" i="1"/>
  <c r="S61" i="29" s="1"/>
  <c r="Q733" i="1"/>
  <c r="T61" i="29" s="1"/>
  <c r="Q745" i="1"/>
  <c r="T62" i="29" s="1"/>
  <c r="S754" i="1"/>
  <c r="R754"/>
  <c r="O63" i="29" s="1"/>
  <c r="Q755" i="1"/>
  <c r="P63" i="29" s="1"/>
  <c r="Q756" i="1"/>
  <c r="R63" i="29" s="1"/>
  <c r="R756" i="1"/>
  <c r="S63" i="29" s="1"/>
  <c r="Q757" i="1"/>
  <c r="T63" i="29" s="1"/>
  <c r="Q779" i="1"/>
  <c r="P65" i="29" s="1"/>
  <c r="R781" i="1"/>
  <c r="U65" i="29" s="1"/>
  <c r="S781" i="1"/>
  <c r="Q783"/>
  <c r="X65" i="29" s="1"/>
  <c r="R793" i="1"/>
  <c r="U66" i="29" s="1"/>
  <c r="S793" i="1"/>
  <c r="Q805"/>
  <c r="T67" i="29" s="1"/>
  <c r="R811" i="1"/>
  <c r="I68" i="29" s="1"/>
  <c r="S811" i="1"/>
  <c r="R815"/>
  <c r="Q68" i="29" s="1"/>
  <c r="S815" i="1"/>
  <c r="Q817"/>
  <c r="T68" i="29" s="1"/>
  <c r="R823" i="1"/>
  <c r="I69" i="29" s="1"/>
  <c r="S823" i="1"/>
  <c r="R827"/>
  <c r="Q69" i="29" s="1"/>
  <c r="S827" i="1"/>
  <c r="Q829"/>
  <c r="T69" i="29" s="1"/>
  <c r="Q778" i="1"/>
  <c r="N65" i="29" s="1"/>
  <c r="S784" i="1"/>
  <c r="Q792"/>
  <c r="R66" i="29" s="1"/>
  <c r="R792" i="1"/>
  <c r="S66" i="29" s="1"/>
  <c r="Q800" i="1"/>
  <c r="J67" i="29" s="1"/>
  <c r="R800" i="1"/>
  <c r="K67" i="29" s="1"/>
  <c r="S812" i="1"/>
  <c r="S814"/>
  <c r="R814"/>
  <c r="O68" i="29" s="1"/>
  <c r="S816" i="1"/>
  <c r="S826"/>
  <c r="R826"/>
  <c r="O69" i="29" s="1"/>
  <c r="S828" i="1"/>
  <c r="S830"/>
  <c r="R830"/>
  <c r="W69" i="29" s="1"/>
  <c r="Q839" i="1"/>
  <c r="P70" i="29" s="1"/>
  <c r="R665" i="1"/>
  <c r="E56" i="29" s="1"/>
  <c r="R667" i="1"/>
  <c r="I56" i="29" s="1"/>
  <c r="R669" i="1"/>
  <c r="M56" i="29" s="1"/>
  <c r="R671" i="1"/>
  <c r="Q56" i="29" s="1"/>
  <c r="R673" i="1"/>
  <c r="U56" i="29" s="1"/>
  <c r="R677" i="1"/>
  <c r="E57" i="29" s="1"/>
  <c r="R683" i="1"/>
  <c r="Q57" i="29" s="1"/>
  <c r="R691" i="1"/>
  <c r="I58" i="29" s="1"/>
  <c r="R693" i="1"/>
  <c r="M58" i="29" s="1"/>
  <c r="R695" i="1"/>
  <c r="Q58" i="29" s="1"/>
  <c r="R707" i="1"/>
  <c r="Q59" i="29" s="1"/>
  <c r="R719" i="1"/>
  <c r="Q60" i="29" s="1"/>
  <c r="R721" i="1"/>
  <c r="U60" i="29" s="1"/>
  <c r="S726" i="1"/>
  <c r="Q728"/>
  <c r="J61" i="29" s="1"/>
  <c r="R731" i="1"/>
  <c r="Q61" i="29" s="1"/>
  <c r="R733" i="1"/>
  <c r="U61" i="29" s="1"/>
  <c r="R745" i="1"/>
  <c r="U62" i="29" s="1"/>
  <c r="R755" i="1"/>
  <c r="Q63" i="29" s="1"/>
  <c r="R757" i="1"/>
  <c r="U63" i="29" s="1"/>
  <c r="R779" i="1"/>
  <c r="Q65" i="29" s="1"/>
  <c r="R783" i="1"/>
  <c r="Y65" i="29" s="1"/>
  <c r="R805" i="1"/>
  <c r="U67" i="29" s="1"/>
  <c r="R817" i="1"/>
  <c r="U68" i="29" s="1"/>
  <c r="R829" i="1"/>
  <c r="U69" i="29" s="1"/>
  <c r="S778" i="1"/>
  <c r="Q784"/>
  <c r="B66" i="29" s="1"/>
  <c r="Q812" i="1"/>
  <c r="J68" i="29" s="1"/>
  <c r="Q816" i="1"/>
  <c r="R68" i="29" s="1"/>
  <c r="Q828" i="1"/>
  <c r="R69" i="29" s="1"/>
  <c r="Z69" s="1"/>
  <c r="R839" i="1"/>
  <c r="Q70" i="29" s="1"/>
  <c r="Q81" i="1"/>
  <c r="L7" i="29" s="1"/>
  <c r="Z7" s="1"/>
  <c r="R81" i="1"/>
  <c r="M7" i="29" s="1"/>
  <c r="R725" i="1"/>
  <c r="E61" i="29" s="1"/>
  <c r="S725" i="1"/>
  <c r="R729"/>
  <c r="M61" i="29" s="1"/>
  <c r="S729" i="1"/>
  <c r="Q734"/>
  <c r="V61" i="29" s="1"/>
  <c r="S736" i="1"/>
  <c r="R739"/>
  <c r="I62" i="29" s="1"/>
  <c r="S739" i="1"/>
  <c r="Q742"/>
  <c r="N62" i="29" s="1"/>
  <c r="R743" i="1"/>
  <c r="Q62" i="29" s="1"/>
  <c r="S743" i="1"/>
  <c r="S744"/>
  <c r="S748"/>
  <c r="S752"/>
  <c r="Q758"/>
  <c r="V63" i="29" s="1"/>
  <c r="S760" i="1"/>
  <c r="R761"/>
  <c r="E64" i="29" s="1"/>
  <c r="S761" i="1"/>
  <c r="Q762"/>
  <c r="F64" i="29" s="1"/>
  <c r="R763" i="1"/>
  <c r="I64" i="29" s="1"/>
  <c r="S763" i="1"/>
  <c r="S764"/>
  <c r="R765"/>
  <c r="M64" i="29" s="1"/>
  <c r="S765" i="1"/>
  <c r="Q766"/>
  <c r="N64" i="29" s="1"/>
  <c r="R767" i="1"/>
  <c r="Q64" i="29" s="1"/>
  <c r="S767" i="1"/>
  <c r="S768"/>
  <c r="R769"/>
  <c r="U64" i="29" s="1"/>
  <c r="S769" i="1"/>
  <c r="Q770"/>
  <c r="V64" i="29" s="1"/>
  <c r="R771" i="1"/>
  <c r="Y64" i="29" s="1"/>
  <c r="S771" i="1"/>
  <c r="Q774"/>
  <c r="F65" i="29" s="1"/>
  <c r="R803" i="1"/>
  <c r="Q67" i="29" s="1"/>
  <c r="S803" i="1"/>
  <c r="S836"/>
  <c r="S864"/>
  <c r="S866"/>
  <c r="R866"/>
  <c r="W72" i="29" s="1"/>
  <c r="S780" i="1"/>
  <c r="S788"/>
  <c r="S806"/>
  <c r="R806"/>
  <c r="W67" i="29" s="1"/>
  <c r="Q837" i="1"/>
  <c r="L70" i="29" s="1"/>
  <c r="R863" i="1"/>
  <c r="Q72" i="29" s="1"/>
  <c r="S863" i="1"/>
  <c r="Q865"/>
  <c r="T72" i="29" s="1"/>
  <c r="R867" i="1"/>
  <c r="Y72" i="29" s="1"/>
  <c r="S867" i="1"/>
  <c r="S734"/>
  <c r="Q736"/>
  <c r="B62" i="29" s="1"/>
  <c r="S742" i="1"/>
  <c r="Q744"/>
  <c r="R62" i="29" s="1"/>
  <c r="Q748" i="1"/>
  <c r="B63" i="29" s="1"/>
  <c r="Q752" i="1"/>
  <c r="J63" i="29" s="1"/>
  <c r="S758" i="1"/>
  <c r="Q760"/>
  <c r="B64" i="29" s="1"/>
  <c r="S762" i="1"/>
  <c r="Q764"/>
  <c r="J64" i="29" s="1"/>
  <c r="S766" i="1"/>
  <c r="Q768"/>
  <c r="R64" i="29" s="1"/>
  <c r="S770" i="1"/>
  <c r="S774"/>
  <c r="Q836"/>
  <c r="J70" i="29" s="1"/>
  <c r="Q864" i="1"/>
  <c r="R72" i="29" s="1"/>
  <c r="Q780" i="1"/>
  <c r="R65" i="29" s="1"/>
  <c r="Q788" i="1"/>
  <c r="J66" i="29" s="1"/>
  <c r="R837" i="1"/>
  <c r="M70" i="29" s="1"/>
  <c r="R865" i="1"/>
  <c r="U72" i="29" s="1"/>
  <c r="U583" i="53"/>
  <c r="W4"/>
  <c r="V5"/>
  <c r="W7"/>
  <c r="W9"/>
  <c r="W11"/>
  <c r="W13"/>
  <c r="W131"/>
  <c r="W133"/>
  <c r="W135"/>
  <c r="W223"/>
  <c r="W227"/>
  <c r="W241"/>
  <c r="U139"/>
  <c r="D139"/>
  <c r="Q139"/>
  <c r="W35"/>
  <c r="U297"/>
  <c r="D297"/>
  <c r="Q297"/>
  <c r="W297"/>
  <c r="U319"/>
  <c r="D319"/>
  <c r="Q319"/>
  <c r="W319"/>
  <c r="W334"/>
  <c r="U340"/>
  <c r="D340"/>
  <c r="Q340"/>
  <c r="W340"/>
  <c r="Q670"/>
  <c r="Q682"/>
  <c r="Q686"/>
  <c r="P740"/>
  <c r="K62" i="57" s="1"/>
  <c r="P742" i="53"/>
  <c r="O62" i="57" s="1"/>
  <c r="O782" i="53"/>
  <c r="V65" i="57" s="1"/>
  <c r="U28" i="53"/>
  <c r="D28"/>
  <c r="Q28"/>
  <c r="W28"/>
  <c r="U82"/>
  <c r="D82"/>
  <c r="Q82"/>
  <c r="W82"/>
  <c r="W83"/>
  <c r="W87"/>
  <c r="W89"/>
  <c r="W92"/>
  <c r="V115"/>
  <c r="W124"/>
  <c r="U210"/>
  <c r="U259"/>
  <c r="D259"/>
  <c r="Q259"/>
  <c r="W259"/>
  <c r="U292"/>
  <c r="D292"/>
  <c r="Q292"/>
  <c r="W292"/>
  <c r="W357"/>
  <c r="W359"/>
  <c r="V360"/>
  <c r="V363"/>
  <c r="W370"/>
  <c r="U426"/>
  <c r="D426"/>
  <c r="Q426"/>
  <c r="W426"/>
  <c r="V448"/>
  <c r="V450"/>
  <c r="V451"/>
  <c r="U536"/>
  <c r="U559"/>
  <c r="U561"/>
  <c r="U573"/>
  <c r="D583"/>
  <c r="Q583"/>
  <c r="W583"/>
  <c r="U620"/>
  <c r="U629"/>
  <c r="V261"/>
  <c r="W261"/>
  <c r="Q261"/>
  <c r="D261"/>
  <c r="V295"/>
  <c r="W295"/>
  <c r="Q295"/>
  <c r="D295"/>
  <c r="V310"/>
  <c r="W310"/>
  <c r="Q310"/>
  <c r="D310"/>
  <c r="W331"/>
  <c r="V331"/>
  <c r="P19"/>
  <c r="I2" i="57" s="1"/>
  <c r="V19" i="53"/>
  <c r="P20"/>
  <c r="K2" i="57" s="1"/>
  <c r="V20" i="53"/>
  <c r="P21"/>
  <c r="M2" i="57" s="1"/>
  <c r="V21" i="53"/>
  <c r="P22"/>
  <c r="O2" i="57" s="1"/>
  <c r="V22" i="53"/>
  <c r="P34"/>
  <c r="O3" i="57" s="1"/>
  <c r="V34" i="53"/>
  <c r="V35"/>
  <c r="P36"/>
  <c r="S3" i="57" s="1"/>
  <c r="V36" i="53"/>
  <c r="P37"/>
  <c r="U3" i="57" s="1"/>
  <c r="V37" i="53"/>
  <c r="P38"/>
  <c r="W3" i="57" s="1"/>
  <c r="V38" i="53"/>
  <c r="V39"/>
  <c r="P40"/>
  <c r="C4" i="57" s="1"/>
  <c r="V40" i="53"/>
  <c r="P114"/>
  <c r="G10" i="57" s="1"/>
  <c r="O115" i="53"/>
  <c r="H10" i="57" s="1"/>
  <c r="W115" i="53"/>
  <c r="P199"/>
  <c r="I17" i="57" s="1"/>
  <c r="P203" i="53"/>
  <c r="Q17" i="57" s="1"/>
  <c r="U208" i="53"/>
  <c r="D208"/>
  <c r="Q208"/>
  <c r="W208"/>
  <c r="U212"/>
  <c r="D212"/>
  <c r="Q212"/>
  <c r="W212"/>
  <c r="U222"/>
  <c r="D222"/>
  <c r="Q222"/>
  <c r="W222"/>
  <c r="P234"/>
  <c r="G20" i="57" s="1"/>
  <c r="V234" i="53"/>
  <c r="P235"/>
  <c r="I20" i="57" s="1"/>
  <c r="V235" i="53"/>
  <c r="P236"/>
  <c r="K20" i="57" s="1"/>
  <c r="V236" i="53"/>
  <c r="P237"/>
  <c r="M20" i="57" s="1"/>
  <c r="V237" i="53"/>
  <c r="P238"/>
  <c r="O20" i="57" s="1"/>
  <c r="V238" i="53"/>
  <c r="P239"/>
  <c r="Q20" i="57" s="1"/>
  <c r="V239" i="53"/>
  <c r="P240"/>
  <c r="S20" i="57" s="1"/>
  <c r="V240" i="53"/>
  <c r="P241"/>
  <c r="U20" i="57" s="1"/>
  <c r="V241" i="53"/>
  <c r="P242"/>
  <c r="W20" i="57" s="1"/>
  <c r="V242" i="53"/>
  <c r="P243"/>
  <c r="Y20" i="57" s="1"/>
  <c r="P330" i="53"/>
  <c r="G28" i="57" s="1"/>
  <c r="V330" i="53"/>
  <c r="P331"/>
  <c r="I28" i="57" s="1"/>
  <c r="V273" i="53"/>
  <c r="W273"/>
  <c r="Q273"/>
  <c r="D273"/>
  <c r="V286"/>
  <c r="W286"/>
  <c r="Q286"/>
  <c r="D286"/>
  <c r="V306"/>
  <c r="W306"/>
  <c r="Q306"/>
  <c r="D306"/>
  <c r="V321"/>
  <c r="W321"/>
  <c r="Q321"/>
  <c r="D321"/>
  <c r="W5"/>
  <c r="U23"/>
  <c r="D23"/>
  <c r="Q23"/>
  <c r="W23"/>
  <c r="U30"/>
  <c r="D30"/>
  <c r="Q30"/>
  <c r="W30"/>
  <c r="P35"/>
  <c r="Q3" i="57" s="1"/>
  <c r="P39" i="53"/>
  <c r="Y3" i="57" s="1"/>
  <c r="U57" i="53"/>
  <c r="D57"/>
  <c r="Q57"/>
  <c r="W57"/>
  <c r="P59"/>
  <c r="Q5" i="57" s="1"/>
  <c r="V59" i="53"/>
  <c r="P60"/>
  <c r="S5" i="57" s="1"/>
  <c r="V60" i="53"/>
  <c r="P61"/>
  <c r="U5" i="57" s="1"/>
  <c r="V61" i="53"/>
  <c r="P62"/>
  <c r="W5" i="57" s="1"/>
  <c r="V62" i="53"/>
  <c r="P63"/>
  <c r="Y5" i="57" s="1"/>
  <c r="V63" i="53"/>
  <c r="P64"/>
  <c r="C6" i="57" s="1"/>
  <c r="V64" i="53"/>
  <c r="P65"/>
  <c r="E6" i="57" s="1"/>
  <c r="U80" i="53"/>
  <c r="D80"/>
  <c r="Q80"/>
  <c r="W80"/>
  <c r="U97"/>
  <c r="D97"/>
  <c r="Q97"/>
  <c r="W97"/>
  <c r="P99"/>
  <c r="Y8" i="57" s="1"/>
  <c r="V99" i="53"/>
  <c r="P100"/>
  <c r="C9" i="57" s="1"/>
  <c r="V100" i="53"/>
  <c r="P101"/>
  <c r="E9" i="57" s="1"/>
  <c r="V101" i="53"/>
  <c r="P102"/>
  <c r="G9" i="57" s="1"/>
  <c r="V102" i="53"/>
  <c r="P103"/>
  <c r="I9" i="57" s="1"/>
  <c r="V103" i="53"/>
  <c r="P104"/>
  <c r="K9" i="57" s="1"/>
  <c r="V104" i="53"/>
  <c r="P105"/>
  <c r="M9" i="57" s="1"/>
  <c r="V105" i="53"/>
  <c r="P106"/>
  <c r="O9" i="57" s="1"/>
  <c r="V106" i="53"/>
  <c r="P107"/>
  <c r="Q9" i="57" s="1"/>
  <c r="V107" i="53"/>
  <c r="P108"/>
  <c r="S9" i="57" s="1"/>
  <c r="V108" i="53"/>
  <c r="P109"/>
  <c r="U9" i="57" s="1"/>
  <c r="V109" i="53"/>
  <c r="P110"/>
  <c r="W9" i="57" s="1"/>
  <c r="V110" i="53"/>
  <c r="P111"/>
  <c r="Y9" i="57" s="1"/>
  <c r="V111" i="53"/>
  <c r="P112"/>
  <c r="C10" i="57" s="1"/>
  <c r="V112" i="53"/>
  <c r="U115"/>
  <c r="U117"/>
  <c r="D117"/>
  <c r="Q117"/>
  <c r="W117"/>
  <c r="O118"/>
  <c r="N10" i="57" s="1"/>
  <c r="O120" i="53"/>
  <c r="R10" i="57" s="1"/>
  <c r="O122" i="53"/>
  <c r="V10" i="57" s="1"/>
  <c r="O124" i="53"/>
  <c r="B11" i="57" s="1"/>
  <c r="W125" i="53"/>
  <c r="P127"/>
  <c r="I11" i="57" s="1"/>
  <c r="V127" i="53"/>
  <c r="P128"/>
  <c r="K11" i="57" s="1"/>
  <c r="V128" i="53"/>
  <c r="P129"/>
  <c r="M11" i="57" s="1"/>
  <c r="V129" i="53"/>
  <c r="P130"/>
  <c r="O11" i="57" s="1"/>
  <c r="V130" i="53"/>
  <c r="P131"/>
  <c r="Q11" i="57" s="1"/>
  <c r="V131" i="53"/>
  <c r="P132"/>
  <c r="S11" i="57" s="1"/>
  <c r="V132" i="53"/>
  <c r="P133"/>
  <c r="U11" i="57" s="1"/>
  <c r="V133" i="53"/>
  <c r="P134"/>
  <c r="W11" i="57" s="1"/>
  <c r="V134" i="53"/>
  <c r="P135"/>
  <c r="Y11" i="57" s="1"/>
  <c r="V135" i="53"/>
  <c r="P136"/>
  <c r="C12" i="57" s="1"/>
  <c r="V136" i="53"/>
  <c r="V137"/>
  <c r="U142"/>
  <c r="D142"/>
  <c r="Q142"/>
  <c r="W142"/>
  <c r="W166"/>
  <c r="W167"/>
  <c r="W172"/>
  <c r="P177"/>
  <c r="M15" i="57" s="1"/>
  <c r="V177" i="53"/>
  <c r="P178"/>
  <c r="O15" i="57" s="1"/>
  <c r="V178" i="53"/>
  <c r="P179"/>
  <c r="Q15" i="57" s="1"/>
  <c r="V179" i="53"/>
  <c r="P180"/>
  <c r="S15" i="57" s="1"/>
  <c r="V180" i="53"/>
  <c r="P181"/>
  <c r="U15" i="57" s="1"/>
  <c r="V181" i="53"/>
  <c r="P182"/>
  <c r="W15" i="57" s="1"/>
  <c r="V182" i="53"/>
  <c r="P183"/>
  <c r="Y15" i="57" s="1"/>
  <c r="V183" i="53"/>
  <c r="P184"/>
  <c r="C16" i="57" s="1"/>
  <c r="V184" i="53"/>
  <c r="P185"/>
  <c r="E16" i="57" s="1"/>
  <c r="V185" i="53"/>
  <c r="P186"/>
  <c r="G16" i="57" s="1"/>
  <c r="V186" i="53"/>
  <c r="P187"/>
  <c r="I16" i="57" s="1"/>
  <c r="V187" i="53"/>
  <c r="P188"/>
  <c r="K16" i="57" s="1"/>
  <c r="V188" i="53"/>
  <c r="P189"/>
  <c r="M16" i="57" s="1"/>
  <c r="V189" i="53"/>
  <c r="P190"/>
  <c r="O16" i="57" s="1"/>
  <c r="V190" i="53"/>
  <c r="P191"/>
  <c r="Q16" i="57" s="1"/>
  <c r="V191" i="53"/>
  <c r="P192"/>
  <c r="S16" i="57" s="1"/>
  <c r="V192" i="53"/>
  <c r="P193"/>
  <c r="U16" i="57" s="1"/>
  <c r="V193" i="53"/>
  <c r="P194"/>
  <c r="W16" i="57" s="1"/>
  <c r="V194" i="53"/>
  <c r="P195"/>
  <c r="Y16" i="57" s="1"/>
  <c r="V195" i="53"/>
  <c r="P196"/>
  <c r="C17" i="57" s="1"/>
  <c r="V196" i="53"/>
  <c r="P197"/>
  <c r="E17" i="57" s="1"/>
  <c r="V197" i="53"/>
  <c r="P198"/>
  <c r="G17" i="57" s="1"/>
  <c r="V198" i="53"/>
  <c r="W199"/>
  <c r="V199"/>
  <c r="P200"/>
  <c r="K17" i="57" s="1"/>
  <c r="V200" i="53"/>
  <c r="P201"/>
  <c r="M17" i="57" s="1"/>
  <c r="V201" i="53"/>
  <c r="P202"/>
  <c r="O17" i="57" s="1"/>
  <c r="V202" i="53"/>
  <c r="W203"/>
  <c r="V203"/>
  <c r="P204"/>
  <c r="S17" i="57" s="1"/>
  <c r="V204" i="53"/>
  <c r="P205"/>
  <c r="U17" i="57" s="1"/>
  <c r="V205" i="53"/>
  <c r="P206"/>
  <c r="W17" i="57" s="1"/>
  <c r="V206" i="53"/>
  <c r="P207"/>
  <c r="Y17" i="57" s="1"/>
  <c r="V207" i="53"/>
  <c r="D210"/>
  <c r="Q210"/>
  <c r="W210"/>
  <c r="U214"/>
  <c r="D214"/>
  <c r="Q214"/>
  <c r="W214"/>
  <c r="V215"/>
  <c r="P216"/>
  <c r="S18" i="57" s="1"/>
  <c r="V216" i="53"/>
  <c r="P217"/>
  <c r="U18" i="57" s="1"/>
  <c r="V217" i="53"/>
  <c r="P218"/>
  <c r="W18" i="57" s="1"/>
  <c r="V218" i="53"/>
  <c r="P219"/>
  <c r="Y18" i="57" s="1"/>
  <c r="V219" i="53"/>
  <c r="P220"/>
  <c r="C19" i="57" s="1"/>
  <c r="V220" i="53"/>
  <c r="P221"/>
  <c r="E19" i="57" s="1"/>
  <c r="V221" i="53"/>
  <c r="P285"/>
  <c r="M24" i="57" s="1"/>
  <c r="V285" i="53"/>
  <c r="P299"/>
  <c r="Q25" i="57" s="1"/>
  <c r="V299" i="53"/>
  <c r="P300"/>
  <c r="S25" i="57" s="1"/>
  <c r="V300" i="53"/>
  <c r="P301"/>
  <c r="U25" i="57" s="1"/>
  <c r="V301" i="53"/>
  <c r="P302"/>
  <c r="W25" i="57" s="1"/>
  <c r="V302" i="53"/>
  <c r="P303"/>
  <c r="Y25" i="57" s="1"/>
  <c r="V303" i="53"/>
  <c r="P304"/>
  <c r="C26" i="57" s="1"/>
  <c r="V304" i="53"/>
  <c r="P305"/>
  <c r="E26" i="57" s="1"/>
  <c r="V305" i="53"/>
  <c r="V347"/>
  <c r="P348"/>
  <c r="S29" i="57" s="1"/>
  <c r="V348" i="53"/>
  <c r="P349"/>
  <c r="U29" i="57" s="1"/>
  <c r="V349" i="53"/>
  <c r="P350"/>
  <c r="W29" i="57" s="1"/>
  <c r="V350" i="53"/>
  <c r="P351"/>
  <c r="Y29" i="57" s="1"/>
  <c r="V351" i="53"/>
  <c r="P352"/>
  <c r="C30" i="57" s="1"/>
  <c r="V352" i="53"/>
  <c r="P353"/>
  <c r="E30" i="57" s="1"/>
  <c r="V353" i="53"/>
  <c r="P354"/>
  <c r="G30" i="57" s="1"/>
  <c r="V354" i="53"/>
  <c r="P355"/>
  <c r="I30" i="57" s="1"/>
  <c r="V355" i="53"/>
  <c r="P356"/>
  <c r="K30" i="57" s="1"/>
  <c r="V356" i="53"/>
  <c r="V357"/>
  <c r="P358"/>
  <c r="O30" i="57" s="1"/>
  <c r="V358" i="53"/>
  <c r="V359"/>
  <c r="P366"/>
  <c r="G31" i="57" s="1"/>
  <c r="V366" i="53"/>
  <c r="Q367"/>
  <c r="W367"/>
  <c r="P382"/>
  <c r="O32" i="57" s="1"/>
  <c r="V382" i="53"/>
  <c r="P383"/>
  <c r="Q32" i="57" s="1"/>
  <c r="V383" i="53"/>
  <c r="P384"/>
  <c r="S32" i="57" s="1"/>
  <c r="V384" i="53"/>
  <c r="P385"/>
  <c r="U32" i="57" s="1"/>
  <c r="V385" i="53"/>
  <c r="P386"/>
  <c r="W32" i="57" s="1"/>
  <c r="V386" i="53"/>
  <c r="P387"/>
  <c r="Y32" i="57" s="1"/>
  <c r="V387" i="53"/>
  <c r="P388"/>
  <c r="C33" i="57" s="1"/>
  <c r="V388" i="53"/>
  <c r="P389"/>
  <c r="E33" i="57" s="1"/>
  <c r="V389" i="53"/>
  <c r="P390"/>
  <c r="G33" i="57" s="1"/>
  <c r="V390" i="53"/>
  <c r="P391"/>
  <c r="I33" i="57" s="1"/>
  <c r="V391" i="53"/>
  <c r="P392"/>
  <c r="K33" i="57" s="1"/>
  <c r="V392" i="53"/>
  <c r="P393"/>
  <c r="M33" i="57" s="1"/>
  <c r="V393" i="53"/>
  <c r="P394"/>
  <c r="O33" i="57" s="1"/>
  <c r="V394" i="53"/>
  <c r="P395"/>
  <c r="Q33" i="57" s="1"/>
  <c r="V395" i="53"/>
  <c r="P396"/>
  <c r="S33" i="57" s="1"/>
  <c r="V396" i="53"/>
  <c r="P397"/>
  <c r="U33" i="57" s="1"/>
  <c r="V397" i="53"/>
  <c r="P398"/>
  <c r="W33" i="57" s="1"/>
  <c r="P417" i="53"/>
  <c r="M35" i="57" s="1"/>
  <c r="P419" i="53"/>
  <c r="Q35" i="57" s="1"/>
  <c r="P422" i="53"/>
  <c r="W35" i="57" s="1"/>
  <c r="P423" i="53"/>
  <c r="Y35" i="57" s="1"/>
  <c r="P478" i="53"/>
  <c r="O40" i="57" s="1"/>
  <c r="V478" i="53"/>
  <c r="P479"/>
  <c r="Q40" i="57" s="1"/>
  <c r="V479" i="53"/>
  <c r="P480"/>
  <c r="S40" i="57" s="1"/>
  <c r="V480" i="53"/>
  <c r="P481"/>
  <c r="U40" i="57" s="1"/>
  <c r="V481" i="53"/>
  <c r="P482"/>
  <c r="W40" i="57" s="1"/>
  <c r="V482" i="53"/>
  <c r="P483"/>
  <c r="Y40" i="57" s="1"/>
  <c r="V483" i="53"/>
  <c r="P484"/>
  <c r="C41" i="57" s="1"/>
  <c r="V484" i="53"/>
  <c r="P485"/>
  <c r="E41" i="57" s="1"/>
  <c r="V485" i="53"/>
  <c r="P486"/>
  <c r="G41" i="57" s="1"/>
  <c r="V486" i="53"/>
  <c r="P487"/>
  <c r="I41" i="57" s="1"/>
  <c r="V487" i="53"/>
  <c r="P488"/>
  <c r="K41" i="57" s="1"/>
  <c r="V488" i="53"/>
  <c r="W489"/>
  <c r="V489"/>
  <c r="P490"/>
  <c r="O41" i="57" s="1"/>
  <c r="V490" i="53"/>
  <c r="P491"/>
  <c r="Q41" i="57" s="1"/>
  <c r="V491" i="53"/>
  <c r="P492"/>
  <c r="S41" i="57" s="1"/>
  <c r="V492" i="53"/>
  <c r="P493"/>
  <c r="U41" i="57" s="1"/>
  <c r="V493" i="53"/>
  <c r="P494"/>
  <c r="W41" i="57" s="1"/>
  <c r="V494" i="53"/>
  <c r="P495"/>
  <c r="Y41" i="57" s="1"/>
  <c r="V495" i="53"/>
  <c r="P496"/>
  <c r="C42" i="57" s="1"/>
  <c r="V496" i="53"/>
  <c r="P497"/>
  <c r="E42" i="57" s="1"/>
  <c r="V497" i="53"/>
  <c r="V498"/>
  <c r="P499"/>
  <c r="I42" i="57" s="1"/>
  <c r="V499" i="53"/>
  <c r="P500"/>
  <c r="K42" i="57" s="1"/>
  <c r="V500" i="53"/>
  <c r="P522"/>
  <c r="G44" i="57" s="1"/>
  <c r="V522" i="53"/>
  <c r="P523"/>
  <c r="I44" i="57" s="1"/>
  <c r="V523" i="53"/>
  <c r="P524"/>
  <c r="K44" i="57" s="1"/>
  <c r="V524" i="53"/>
  <c r="P525"/>
  <c r="M44" i="57" s="1"/>
  <c r="V525" i="53"/>
  <c r="P526"/>
  <c r="O44" i="57" s="1"/>
  <c r="V526" i="53"/>
  <c r="P527"/>
  <c r="Q44" i="57" s="1"/>
  <c r="V527" i="53"/>
  <c r="P528"/>
  <c r="S44" i="57" s="1"/>
  <c r="V528" i="53"/>
  <c r="P529"/>
  <c r="U44" i="57" s="1"/>
  <c r="V529" i="53"/>
  <c r="P530"/>
  <c r="W44" i="57" s="1"/>
  <c r="V530" i="53"/>
  <c r="P531"/>
  <c r="Y44" i="57" s="1"/>
  <c r="V531" i="53"/>
  <c r="P532"/>
  <c r="C45" i="57" s="1"/>
  <c r="V532" i="53"/>
  <c r="P533"/>
  <c r="E45" i="57" s="1"/>
  <c r="V533" i="53"/>
  <c r="P534"/>
  <c r="G45" i="57" s="1"/>
  <c r="V534" i="53"/>
  <c r="P535"/>
  <c r="I45" i="57" s="1"/>
  <c r="V535" i="53"/>
  <c r="Q536"/>
  <c r="W536"/>
  <c r="V540"/>
  <c r="V545"/>
  <c r="V548"/>
  <c r="V549"/>
  <c r="Q559"/>
  <c r="W559"/>
  <c r="Q561"/>
  <c r="W561"/>
  <c r="P572"/>
  <c r="K48" i="57" s="1"/>
  <c r="V572" i="53"/>
  <c r="Q573"/>
  <c r="W573"/>
  <c r="P576"/>
  <c r="S48" i="57" s="1"/>
  <c r="V576" i="53"/>
  <c r="P577"/>
  <c r="U48" i="57" s="1"/>
  <c r="V577" i="53"/>
  <c r="P578"/>
  <c r="W48" i="57" s="1"/>
  <c r="V578" i="53"/>
  <c r="P579"/>
  <c r="Y48" i="57" s="1"/>
  <c r="V579" i="53"/>
  <c r="P580"/>
  <c r="C49" i="57" s="1"/>
  <c r="V580" i="53"/>
  <c r="P581"/>
  <c r="E49" i="57" s="1"/>
  <c r="V581" i="53"/>
  <c r="P582"/>
  <c r="G49" i="57" s="1"/>
  <c r="V582" i="53"/>
  <c r="U590"/>
  <c r="D590"/>
  <c r="Q590"/>
  <c r="W590"/>
  <c r="Q595"/>
  <c r="W595"/>
  <c r="P606"/>
  <c r="G51" i="57" s="1"/>
  <c r="V606" i="53"/>
  <c r="Q607"/>
  <c r="W607"/>
  <c r="U611"/>
  <c r="D611"/>
  <c r="Q611"/>
  <c r="W611"/>
  <c r="P613"/>
  <c r="U51" i="57" s="1"/>
  <c r="V613" i="53"/>
  <c r="P614"/>
  <c r="W51" i="57" s="1"/>
  <c r="V614" i="53"/>
  <c r="P615"/>
  <c r="Y51" i="57" s="1"/>
  <c r="V615" i="53"/>
  <c r="P616"/>
  <c r="C52" i="57" s="1"/>
  <c r="V616" i="53"/>
  <c r="P617"/>
  <c r="E52" i="57" s="1"/>
  <c r="V617" i="53"/>
  <c r="P618"/>
  <c r="G52" i="57" s="1"/>
  <c r="V618" i="53"/>
  <c r="P619"/>
  <c r="I52" i="57" s="1"/>
  <c r="V619" i="53"/>
  <c r="Q620"/>
  <c r="W620"/>
  <c r="P622"/>
  <c r="O52" i="57" s="1"/>
  <c r="V622" i="53"/>
  <c r="P623"/>
  <c r="Q52" i="57" s="1"/>
  <c r="V623" i="53"/>
  <c r="P624"/>
  <c r="S52" i="57" s="1"/>
  <c r="V624" i="53"/>
  <c r="P625"/>
  <c r="U52" i="57" s="1"/>
  <c r="V625" i="53"/>
  <c r="P626"/>
  <c r="W52" i="57" s="1"/>
  <c r="V626" i="53"/>
  <c r="P627"/>
  <c r="Y52" i="57" s="1"/>
  <c r="V627" i="53"/>
  <c r="P628"/>
  <c r="C53" i="57" s="1"/>
  <c r="V628" i="53"/>
  <c r="P633"/>
  <c r="M53" i="57" s="1"/>
  <c r="P641" i="53"/>
  <c r="E54" i="57" s="1"/>
  <c r="U657" i="53"/>
  <c r="D657"/>
  <c r="Q657"/>
  <c r="W657"/>
  <c r="P659"/>
  <c r="Q55" i="57" s="1"/>
  <c r="V659" i="53"/>
  <c r="P660"/>
  <c r="S55" i="57" s="1"/>
  <c r="V660" i="53"/>
  <c r="P661"/>
  <c r="U55" i="57" s="1"/>
  <c r="V661" i="53"/>
  <c r="P662"/>
  <c r="W55" i="57" s="1"/>
  <c r="P670" i="53"/>
  <c r="O56" i="57" s="1"/>
  <c r="P671" i="53"/>
  <c r="Q56" i="57" s="1"/>
  <c r="P672" i="53"/>
  <c r="S56" i="57" s="1"/>
  <c r="P673" i="53"/>
  <c r="U56" i="57" s="1"/>
  <c r="P674" i="53"/>
  <c r="W56" i="57" s="1"/>
  <c r="Q675" i="53"/>
  <c r="P682"/>
  <c r="O57" i="57" s="1"/>
  <c r="P683" i="53"/>
  <c r="Q57" i="57" s="1"/>
  <c r="Q684" i="53"/>
  <c r="P686"/>
  <c r="W57" i="57" s="1"/>
  <c r="P687" i="53"/>
  <c r="Y57" i="57" s="1"/>
  <c r="P688" i="53"/>
  <c r="C58" i="57" s="1"/>
  <c r="P689" i="53"/>
  <c r="E58" i="57" s="1"/>
  <c r="P690" i="53"/>
  <c r="G58" i="57" s="1"/>
  <c r="P691" i="53"/>
  <c r="I58" i="57" s="1"/>
  <c r="P692" i="53"/>
  <c r="K58" i="57" s="1"/>
  <c r="P693" i="53"/>
  <c r="M58" i="57" s="1"/>
  <c r="P694" i="53"/>
  <c r="O58" i="57" s="1"/>
  <c r="P695" i="53"/>
  <c r="Q58" i="57" s="1"/>
  <c r="P696" i="53"/>
  <c r="S58" i="57" s="1"/>
  <c r="P697" i="53"/>
  <c r="U58" i="57" s="1"/>
  <c r="P698" i="53"/>
  <c r="W58" i="57" s="1"/>
  <c r="P699" i="53"/>
  <c r="Y58" i="57" s="1"/>
  <c r="P700" i="53"/>
  <c r="C59" i="57" s="1"/>
  <c r="P701" i="53"/>
  <c r="E59" i="57" s="1"/>
  <c r="P702" i="53"/>
  <c r="G59" i="57" s="1"/>
  <c r="P703" i="53"/>
  <c r="I59" i="57" s="1"/>
  <c r="P704" i="53"/>
  <c r="K59" i="57" s="1"/>
  <c r="P705" i="53"/>
  <c r="M59" i="57" s="1"/>
  <c r="P706" i="53"/>
  <c r="O59" i="57" s="1"/>
  <c r="Q707" i="53"/>
  <c r="P836"/>
  <c r="K70" i="57" s="1"/>
  <c r="P838" i="53"/>
  <c r="O70" i="57" s="1"/>
  <c r="U261" i="53"/>
  <c r="P263"/>
  <c r="Q22" i="57" s="1"/>
  <c r="V263" i="53"/>
  <c r="P264"/>
  <c r="S22" i="57" s="1"/>
  <c r="V264" i="53"/>
  <c r="P265"/>
  <c r="U22" i="57" s="1"/>
  <c r="V265" i="53"/>
  <c r="P266"/>
  <c r="W22" i="57" s="1"/>
  <c r="V266" i="53"/>
  <c r="P267"/>
  <c r="Y22" i="57" s="1"/>
  <c r="V267" i="53"/>
  <c r="P268"/>
  <c r="C23" i="57" s="1"/>
  <c r="V268" i="53"/>
  <c r="P269"/>
  <c r="E23" i="57" s="1"/>
  <c r="V269" i="53"/>
  <c r="P270"/>
  <c r="G23" i="57" s="1"/>
  <c r="V270" i="53"/>
  <c r="U273"/>
  <c r="P275"/>
  <c r="Q23" i="57" s="1"/>
  <c r="V275" i="53"/>
  <c r="P276"/>
  <c r="S23" i="57" s="1"/>
  <c r="U286" i="53"/>
  <c r="U295"/>
  <c r="U306"/>
  <c r="U310"/>
  <c r="U321"/>
  <c r="U332"/>
  <c r="D332"/>
  <c r="Q332"/>
  <c r="W332"/>
  <c r="V333"/>
  <c r="V334"/>
  <c r="W335"/>
  <c r="W336"/>
  <c r="U343"/>
  <c r="D343"/>
  <c r="Q343"/>
  <c r="W343"/>
  <c r="P347"/>
  <c r="Q29" i="57" s="1"/>
  <c r="P357" i="53"/>
  <c r="M30" i="57" s="1"/>
  <c r="P359" i="53"/>
  <c r="Q30" i="57" s="1"/>
  <c r="P360" i="53"/>
  <c r="S30" i="57" s="1"/>
  <c r="U367" i="53"/>
  <c r="D367"/>
  <c r="O367"/>
  <c r="H31" i="57" s="1"/>
  <c r="O369" i="53"/>
  <c r="L31" i="57" s="1"/>
  <c r="D369" i="53"/>
  <c r="Q369"/>
  <c r="W369"/>
  <c r="O370"/>
  <c r="N31" i="57" s="1"/>
  <c r="O372" i="53"/>
  <c r="R31" i="57" s="1"/>
  <c r="W374" i="53"/>
  <c r="V409"/>
  <c r="P416"/>
  <c r="K35" i="57" s="1"/>
  <c r="V416" i="53"/>
  <c r="W417"/>
  <c r="V417"/>
  <c r="P418"/>
  <c r="O35" i="57" s="1"/>
  <c r="V418" i="53"/>
  <c r="W419"/>
  <c r="V419"/>
  <c r="P420"/>
  <c r="S35" i="57" s="1"/>
  <c r="V420" i="53"/>
  <c r="P421"/>
  <c r="U35" i="57" s="1"/>
  <c r="V421" i="53"/>
  <c r="W422"/>
  <c r="V422"/>
  <c r="W423"/>
  <c r="V423"/>
  <c r="P424"/>
  <c r="C36" i="57" s="1"/>
  <c r="V424" i="53"/>
  <c r="P425"/>
  <c r="E36" i="57" s="1"/>
  <c r="V425" i="53"/>
  <c r="U463"/>
  <c r="D463"/>
  <c r="Q463"/>
  <c r="W463"/>
  <c r="P466"/>
  <c r="O39" i="57" s="1"/>
  <c r="V466" i="53"/>
  <c r="P467"/>
  <c r="Q39" i="57" s="1"/>
  <c r="V467" i="53"/>
  <c r="P468"/>
  <c r="S39" i="57" s="1"/>
  <c r="V468" i="53"/>
  <c r="P469"/>
  <c r="U39" i="57" s="1"/>
  <c r="V469" i="53"/>
  <c r="P470"/>
  <c r="W39" i="57" s="1"/>
  <c r="V470" i="53"/>
  <c r="P471"/>
  <c r="Y39" i="57" s="1"/>
  <c r="V471" i="53"/>
  <c r="P472"/>
  <c r="C40" i="57" s="1"/>
  <c r="V472" i="53"/>
  <c r="P473"/>
  <c r="E40" i="57" s="1"/>
  <c r="V473" i="53"/>
  <c r="P474"/>
  <c r="G40" i="57" s="1"/>
  <c r="V474" i="53"/>
  <c r="P475"/>
  <c r="I40" i="57" s="1"/>
  <c r="V475" i="53"/>
  <c r="P489"/>
  <c r="M41" i="57" s="1"/>
  <c r="P498" i="53"/>
  <c r="G42" i="57" s="1"/>
  <c r="U501" i="53"/>
  <c r="D501"/>
  <c r="Q501"/>
  <c r="W501"/>
  <c r="P503"/>
  <c r="Q42" i="57" s="1"/>
  <c r="V503" i="53"/>
  <c r="P504"/>
  <c r="S42" i="57" s="1"/>
  <c r="V504" i="53"/>
  <c r="P505"/>
  <c r="U42" i="57" s="1"/>
  <c r="V505" i="53"/>
  <c r="P506"/>
  <c r="W42" i="57" s="1"/>
  <c r="V506" i="53"/>
  <c r="P507"/>
  <c r="Y42" i="57" s="1"/>
  <c r="V507" i="53"/>
  <c r="P508"/>
  <c r="C43" i="57" s="1"/>
  <c r="V508" i="53"/>
  <c r="P509"/>
  <c r="E43" i="57" s="1"/>
  <c r="V509" i="53"/>
  <c r="P510"/>
  <c r="G43" i="57" s="1"/>
  <c r="V510" i="53"/>
  <c r="P511"/>
  <c r="I43" i="57" s="1"/>
  <c r="V511" i="53"/>
  <c r="P512"/>
  <c r="K43" i="57" s="1"/>
  <c r="V512" i="53"/>
  <c r="P513"/>
  <c r="M43" i="57" s="1"/>
  <c r="V513" i="53"/>
  <c r="P514"/>
  <c r="O43" i="57" s="1"/>
  <c r="V514" i="53"/>
  <c r="P515"/>
  <c r="Q43" i="57" s="1"/>
  <c r="V515" i="53"/>
  <c r="P516"/>
  <c r="S43" i="57" s="1"/>
  <c r="V516" i="53"/>
  <c r="P517"/>
  <c r="U43" i="57" s="1"/>
  <c r="V517" i="53"/>
  <c r="P518"/>
  <c r="W43" i="57" s="1"/>
  <c r="V518" i="53"/>
  <c r="P519"/>
  <c r="Y43" i="57" s="1"/>
  <c r="V519" i="53"/>
  <c r="P520"/>
  <c r="C44" i="57" s="1"/>
  <c r="V520" i="53"/>
  <c r="D629"/>
  <c r="Q629"/>
  <c r="W629"/>
  <c r="P631"/>
  <c r="I53" i="57" s="1"/>
  <c r="V631" i="53"/>
  <c r="P632"/>
  <c r="K53" i="57" s="1"/>
  <c r="V632" i="53"/>
  <c r="V633"/>
  <c r="P634"/>
  <c r="O53" i="57" s="1"/>
  <c r="V634" i="53"/>
  <c r="P635"/>
  <c r="Q53" i="57" s="1"/>
  <c r="V635" i="53"/>
  <c r="P636"/>
  <c r="S53" i="57" s="1"/>
  <c r="V636" i="53"/>
  <c r="P637"/>
  <c r="U53" i="57" s="1"/>
  <c r="V637" i="53"/>
  <c r="P638"/>
  <c r="W53" i="57" s="1"/>
  <c r="V638" i="53"/>
  <c r="P639"/>
  <c r="Y53" i="57" s="1"/>
  <c r="V639" i="53"/>
  <c r="P640"/>
  <c r="C54" i="57" s="1"/>
  <c r="V640" i="53"/>
  <c r="V641"/>
  <c r="P642"/>
  <c r="G54" i="57" s="1"/>
  <c r="V642" i="53"/>
  <c r="P643"/>
  <c r="I54" i="57" s="1"/>
  <c r="V643" i="53"/>
  <c r="P644"/>
  <c r="K54" i="57" s="1"/>
  <c r="V644" i="53"/>
  <c r="P664"/>
  <c r="C56" i="57" s="1"/>
  <c r="P665" i="53"/>
  <c r="E56" i="57" s="1"/>
  <c r="P666" i="53"/>
  <c r="G56" i="57" s="1"/>
  <c r="P667" i="53"/>
  <c r="I56" i="57" s="1"/>
  <c r="P668" i="53"/>
  <c r="K56" i="57" s="1"/>
  <c r="P669" i="53"/>
  <c r="M56" i="57" s="1"/>
  <c r="P675" i="53"/>
  <c r="Y56" i="57" s="1"/>
  <c r="P676" i="53"/>
  <c r="C57" i="57" s="1"/>
  <c r="P677" i="53"/>
  <c r="E57" i="57" s="1"/>
  <c r="P678" i="53"/>
  <c r="G57" i="57" s="1"/>
  <c r="P679" i="53"/>
  <c r="I57" i="57" s="1"/>
  <c r="P680" i="53"/>
  <c r="K57" i="57" s="1"/>
  <c r="P681" i="53"/>
  <c r="M57" i="57" s="1"/>
  <c r="P684" i="53"/>
  <c r="S57" i="57" s="1"/>
  <c r="P685" i="53"/>
  <c r="U57" i="57" s="1"/>
  <c r="P707" i="53"/>
  <c r="Q59" i="57" s="1"/>
  <c r="P708" i="53"/>
  <c r="S59" i="57" s="1"/>
  <c r="P709" i="53"/>
  <c r="U59" i="57" s="1"/>
  <c r="P710" i="53"/>
  <c r="W59" i="57" s="1"/>
  <c r="P711" i="53"/>
  <c r="Y59" i="57" s="1"/>
  <c r="P712" i="53"/>
  <c r="C60" i="57" s="1"/>
  <c r="P713" i="53"/>
  <c r="E60" i="57" s="1"/>
  <c r="P714" i="53"/>
  <c r="G60" i="57" s="1"/>
  <c r="P715" i="53"/>
  <c r="I60" i="57" s="1"/>
  <c r="P716" i="53"/>
  <c r="K60" i="57" s="1"/>
  <c r="P717" i="53"/>
  <c r="M60" i="57" s="1"/>
  <c r="P718" i="53"/>
  <c r="O60" i="57" s="1"/>
  <c r="P719" i="53"/>
  <c r="Q60" i="57" s="1"/>
  <c r="P720" i="53"/>
  <c r="S60" i="57" s="1"/>
  <c r="P721" i="53"/>
  <c r="U60" i="57" s="1"/>
  <c r="V113" i="53"/>
  <c r="P113"/>
  <c r="E10" i="57" s="1"/>
  <c r="W114" i="53"/>
  <c r="U114"/>
  <c r="Q114"/>
  <c r="O114"/>
  <c r="F10" i="57" s="1"/>
  <c r="D114" i="53"/>
  <c r="V118"/>
  <c r="P118"/>
  <c r="O10" i="57" s="1"/>
  <c r="V120" i="53"/>
  <c r="P120"/>
  <c r="S10" i="57" s="1"/>
  <c r="V122" i="53"/>
  <c r="P122"/>
  <c r="W10" i="57" s="1"/>
  <c r="V124" i="53"/>
  <c r="P124"/>
  <c r="C11" i="57" s="1"/>
  <c r="V126" i="53"/>
  <c r="P126"/>
  <c r="G11" i="57" s="1"/>
  <c r="W126" i="53"/>
  <c r="U126"/>
  <c r="Q126"/>
  <c r="O126"/>
  <c r="F11" i="57" s="1"/>
  <c r="D126" i="53"/>
  <c r="O4"/>
  <c r="B1" i="57" s="1"/>
  <c r="Q4" i="53"/>
  <c r="U4"/>
  <c r="P5"/>
  <c r="E1" i="57" s="1"/>
  <c r="P6" i="53"/>
  <c r="G1" i="57" s="1"/>
  <c r="V6" i="53"/>
  <c r="P7"/>
  <c r="I1" i="57" s="1"/>
  <c r="V7" i="53"/>
  <c r="P8"/>
  <c r="K1" i="57" s="1"/>
  <c r="V8" i="53"/>
  <c r="P9"/>
  <c r="M1" i="57" s="1"/>
  <c r="V9" i="53"/>
  <c r="P10"/>
  <c r="O1" i="57" s="1"/>
  <c r="V10" i="53"/>
  <c r="P11"/>
  <c r="Q1" i="57" s="1"/>
  <c r="V11" i="53"/>
  <c r="P12"/>
  <c r="S1" i="57" s="1"/>
  <c r="V12" i="53"/>
  <c r="P13"/>
  <c r="U1" i="57" s="1"/>
  <c r="V13" i="53"/>
  <c r="P14"/>
  <c r="W1" i="57" s="1"/>
  <c r="V14" i="53"/>
  <c r="P15"/>
  <c r="Y1" i="57" s="1"/>
  <c r="V15" i="53"/>
  <c r="P16"/>
  <c r="C2" i="57" s="1"/>
  <c r="V16" i="53"/>
  <c r="P17"/>
  <c r="E2" i="57" s="1"/>
  <c r="V17" i="53"/>
  <c r="D18"/>
  <c r="O18"/>
  <c r="F2" i="57" s="1"/>
  <c r="Q18" i="53"/>
  <c r="U18"/>
  <c r="W18"/>
  <c r="O19"/>
  <c r="H2" i="57" s="1"/>
  <c r="Q19" i="53"/>
  <c r="U19"/>
  <c r="O20"/>
  <c r="J2" i="57" s="1"/>
  <c r="Q20" i="53"/>
  <c r="U20"/>
  <c r="O21"/>
  <c r="L2" i="57" s="1"/>
  <c r="Q21" i="53"/>
  <c r="U21"/>
  <c r="O22"/>
  <c r="N2" i="57" s="1"/>
  <c r="Q22" i="53"/>
  <c r="U22"/>
  <c r="P23"/>
  <c r="Q2" i="57" s="1"/>
  <c r="P24" i="53"/>
  <c r="S2" i="57" s="1"/>
  <c r="V24" i="53"/>
  <c r="P25"/>
  <c r="U2" i="57" s="1"/>
  <c r="V25" i="53"/>
  <c r="P26"/>
  <c r="W2" i="57" s="1"/>
  <c r="V26" i="53"/>
  <c r="D27"/>
  <c r="O27"/>
  <c r="X2" i="57" s="1"/>
  <c r="Q27" i="53"/>
  <c r="U27"/>
  <c r="W27"/>
  <c r="P28"/>
  <c r="C3" i="57" s="1"/>
  <c r="D29" i="53"/>
  <c r="O29"/>
  <c r="D3" i="57" s="1"/>
  <c r="Q29" i="53"/>
  <c r="U29"/>
  <c r="W29"/>
  <c r="P30"/>
  <c r="G3" i="57" s="1"/>
  <c r="D31" i="53"/>
  <c r="O31"/>
  <c r="H3" i="57" s="1"/>
  <c r="Q31" i="53"/>
  <c r="U31"/>
  <c r="W31"/>
  <c r="P32"/>
  <c r="K3" i="57" s="1"/>
  <c r="D33" i="53"/>
  <c r="O33"/>
  <c r="L3" i="57" s="1"/>
  <c r="Q33" i="53"/>
  <c r="U33"/>
  <c r="W33"/>
  <c r="O34"/>
  <c r="N3" i="57" s="1"/>
  <c r="Q34" i="53"/>
  <c r="U34"/>
  <c r="O35"/>
  <c r="P3" i="57" s="1"/>
  <c r="Q35" i="53"/>
  <c r="U35"/>
  <c r="O36"/>
  <c r="R3" i="57" s="1"/>
  <c r="Q36" i="53"/>
  <c r="U36"/>
  <c r="O37"/>
  <c r="T3" i="57" s="1"/>
  <c r="Q37" i="53"/>
  <c r="U37"/>
  <c r="O38"/>
  <c r="V3" i="57" s="1"/>
  <c r="Q38" i="53"/>
  <c r="U38"/>
  <c r="O39"/>
  <c r="X3" i="57" s="1"/>
  <c r="Q39" i="53"/>
  <c r="U39"/>
  <c r="O40"/>
  <c r="B4" i="57" s="1"/>
  <c r="Q40" i="53"/>
  <c r="U40"/>
  <c r="O41"/>
  <c r="D4" i="57" s="1"/>
  <c r="Q41" i="53"/>
  <c r="U41"/>
  <c r="W41"/>
  <c r="O42"/>
  <c r="F4" i="57" s="1"/>
  <c r="Q42" i="53"/>
  <c r="U42"/>
  <c r="W42"/>
  <c r="O43"/>
  <c r="H4" i="57" s="1"/>
  <c r="Q43" i="53"/>
  <c r="U43"/>
  <c r="W43"/>
  <c r="P44"/>
  <c r="K4" i="57" s="1"/>
  <c r="V44" i="53"/>
  <c r="D45"/>
  <c r="O45"/>
  <c r="L4" i="57" s="1"/>
  <c r="Q45" i="53"/>
  <c r="U45"/>
  <c r="W45"/>
  <c r="P46"/>
  <c r="O4" i="57" s="1"/>
  <c r="V46" i="53"/>
  <c r="P47"/>
  <c r="Q4" i="57" s="1"/>
  <c r="V47" i="53"/>
  <c r="P48"/>
  <c r="S4" i="57" s="1"/>
  <c r="V48" i="53"/>
  <c r="P49"/>
  <c r="U4" i="57" s="1"/>
  <c r="V49" i="53"/>
  <c r="P50"/>
  <c r="W4" i="57" s="1"/>
  <c r="V50" i="53"/>
  <c r="P51"/>
  <c r="Y4" i="57" s="1"/>
  <c r="V51" i="53"/>
  <c r="P52"/>
  <c r="C5" i="57" s="1"/>
  <c r="V52" i="53"/>
  <c r="P53"/>
  <c r="E5" i="57" s="1"/>
  <c r="V53" i="53"/>
  <c r="P54"/>
  <c r="G5" i="57" s="1"/>
  <c r="V54" i="53"/>
  <c r="P55"/>
  <c r="I5" i="57" s="1"/>
  <c r="V55" i="53"/>
  <c r="D56"/>
  <c r="O56"/>
  <c r="J5" i="57" s="1"/>
  <c r="Q56" i="53"/>
  <c r="U56"/>
  <c r="W56"/>
  <c r="P57"/>
  <c r="M5" i="57" s="1"/>
  <c r="D58" i="53"/>
  <c r="O58"/>
  <c r="N5" i="57" s="1"/>
  <c r="Q58" i="53"/>
  <c r="U58"/>
  <c r="W58"/>
  <c r="O59"/>
  <c r="P5" i="57" s="1"/>
  <c r="Q59" i="53"/>
  <c r="U59"/>
  <c r="O60"/>
  <c r="R5" i="57" s="1"/>
  <c r="Q60" i="53"/>
  <c r="U60"/>
  <c r="O61"/>
  <c r="T5" i="57" s="1"/>
  <c r="Q61" i="53"/>
  <c r="U61"/>
  <c r="O62"/>
  <c r="V5" i="57" s="1"/>
  <c r="Q62" i="53"/>
  <c r="U62"/>
  <c r="O63"/>
  <c r="X5" i="57" s="1"/>
  <c r="Q63" i="53"/>
  <c r="U63"/>
  <c r="O64"/>
  <c r="B6" i="57" s="1"/>
  <c r="Q64" i="53"/>
  <c r="U64"/>
  <c r="O65"/>
  <c r="D6" i="57" s="1"/>
  <c r="Q65" i="53"/>
  <c r="U65"/>
  <c r="W65"/>
  <c r="O66"/>
  <c r="F6" i="57" s="1"/>
  <c r="Q66" i="53"/>
  <c r="U66"/>
  <c r="W66"/>
  <c r="P67"/>
  <c r="I6" i="57" s="1"/>
  <c r="V67" i="53"/>
  <c r="D68"/>
  <c r="O68"/>
  <c r="J6" i="57" s="1"/>
  <c r="Q68" i="53"/>
  <c r="U68"/>
  <c r="W68"/>
  <c r="P69"/>
  <c r="M6" i="57" s="1"/>
  <c r="V69" i="53"/>
  <c r="P70"/>
  <c r="O6" i="57" s="1"/>
  <c r="V70" i="53"/>
  <c r="P71"/>
  <c r="Q6" i="57" s="1"/>
  <c r="V71" i="53"/>
  <c r="P72"/>
  <c r="S6" i="57" s="1"/>
  <c r="V72" i="53"/>
  <c r="P73"/>
  <c r="U6" i="57" s="1"/>
  <c r="V73" i="53"/>
  <c r="P74"/>
  <c r="W6" i="57" s="1"/>
  <c r="V74" i="53"/>
  <c r="P75"/>
  <c r="Y6" i="57" s="1"/>
  <c r="V75" i="53"/>
  <c r="P76"/>
  <c r="C7" i="57" s="1"/>
  <c r="V76" i="53"/>
  <c r="P77"/>
  <c r="E7" i="57" s="1"/>
  <c r="V77" i="53"/>
  <c r="P78"/>
  <c r="G7" i="57" s="1"/>
  <c r="V78" i="53"/>
  <c r="D79"/>
  <c r="O79"/>
  <c r="H7" i="57" s="1"/>
  <c r="Q79" i="53"/>
  <c r="U79"/>
  <c r="W79"/>
  <c r="P80"/>
  <c r="K7" i="57" s="1"/>
  <c r="D81" i="53"/>
  <c r="O81"/>
  <c r="L7" i="57" s="1"/>
  <c r="Q81" i="53"/>
  <c r="U81"/>
  <c r="W81"/>
  <c r="P82"/>
  <c r="O7" i="57" s="1"/>
  <c r="P83" i="53"/>
  <c r="Q7" i="57" s="1"/>
  <c r="V83" i="53"/>
  <c r="P84"/>
  <c r="S7" i="57" s="1"/>
  <c r="V84" i="53"/>
  <c r="P85"/>
  <c r="U7" i="57" s="1"/>
  <c r="V85" i="53"/>
  <c r="P86"/>
  <c r="W7" i="57" s="1"/>
  <c r="V86" i="53"/>
  <c r="P87"/>
  <c r="Y7" i="57" s="1"/>
  <c r="V87" i="53"/>
  <c r="P88"/>
  <c r="C8" i="57" s="1"/>
  <c r="V88" i="53"/>
  <c r="P89"/>
  <c r="E8" i="57" s="1"/>
  <c r="V89" i="53"/>
  <c r="P90"/>
  <c r="G8" i="57" s="1"/>
  <c r="V90" i="53"/>
  <c r="P91"/>
  <c r="I8" i="57" s="1"/>
  <c r="V91" i="53"/>
  <c r="P92"/>
  <c r="K8" i="57" s="1"/>
  <c r="V92" i="53"/>
  <c r="P93"/>
  <c r="M8" i="57" s="1"/>
  <c r="V93" i="53"/>
  <c r="P94"/>
  <c r="O8" i="57" s="1"/>
  <c r="V94" i="53"/>
  <c r="P95"/>
  <c r="Q8" i="57" s="1"/>
  <c r="V95" i="53"/>
  <c r="D96"/>
  <c r="O96"/>
  <c r="R8" i="57" s="1"/>
  <c r="Q96" i="53"/>
  <c r="U96"/>
  <c r="W96"/>
  <c r="P97"/>
  <c r="U8" i="57" s="1"/>
  <c r="D98" i="53"/>
  <c r="O98"/>
  <c r="V8" i="57" s="1"/>
  <c r="Q98" i="53"/>
  <c r="U98"/>
  <c r="W98"/>
  <c r="O99"/>
  <c r="X8" i="57" s="1"/>
  <c r="Q99" i="53"/>
  <c r="U99"/>
  <c r="O100"/>
  <c r="B9" i="57" s="1"/>
  <c r="Q100" i="53"/>
  <c r="U100"/>
  <c r="O101"/>
  <c r="D9" i="57" s="1"/>
  <c r="Q101" i="53"/>
  <c r="U101"/>
  <c r="O102"/>
  <c r="F9" i="57" s="1"/>
  <c r="Q102" i="53"/>
  <c r="U102"/>
  <c r="O103"/>
  <c r="H9" i="57" s="1"/>
  <c r="Q103" i="53"/>
  <c r="U103"/>
  <c r="O104"/>
  <c r="J9" i="57" s="1"/>
  <c r="Q104" i="53"/>
  <c r="U104"/>
  <c r="O105"/>
  <c r="L9" i="57" s="1"/>
  <c r="Q105" i="53"/>
  <c r="U105"/>
  <c r="O106"/>
  <c r="N9" i="57" s="1"/>
  <c r="Q106" i="53"/>
  <c r="U106"/>
  <c r="O107"/>
  <c r="P9" i="57" s="1"/>
  <c r="Q107" i="53"/>
  <c r="U107"/>
  <c r="O108"/>
  <c r="R9" i="57" s="1"/>
  <c r="Q108" i="53"/>
  <c r="U108"/>
  <c r="O109"/>
  <c r="T9" i="57" s="1"/>
  <c r="Q109" i="53"/>
  <c r="U109"/>
  <c r="O110"/>
  <c r="V9" i="57" s="1"/>
  <c r="Q110" i="53"/>
  <c r="U110"/>
  <c r="O111"/>
  <c r="X9" i="57" s="1"/>
  <c r="Q111" i="53"/>
  <c r="U111"/>
  <c r="O112"/>
  <c r="B10" i="57" s="1"/>
  <c r="Q112" i="53"/>
  <c r="U112"/>
  <c r="O113"/>
  <c r="D10" i="57" s="1"/>
  <c r="W113" i="53"/>
  <c r="D115"/>
  <c r="Q115"/>
  <c r="P116"/>
  <c r="K10" i="57" s="1"/>
  <c r="O117" i="53"/>
  <c r="L10" i="57" s="1"/>
  <c r="Q118" i="53"/>
  <c r="U118"/>
  <c r="O119"/>
  <c r="P10" i="57" s="1"/>
  <c r="Q120" i="53"/>
  <c r="U120"/>
  <c r="O121"/>
  <c r="T10" i="57" s="1"/>
  <c r="Q122" i="53"/>
  <c r="U122"/>
  <c r="O123"/>
  <c r="X10" i="57" s="1"/>
  <c r="Q124" i="53"/>
  <c r="U124"/>
  <c r="O125"/>
  <c r="D11" i="57" s="1"/>
  <c r="W116" i="53"/>
  <c r="U116"/>
  <c r="Q116"/>
  <c r="O116"/>
  <c r="J10" i="57" s="1"/>
  <c r="D116" i="53"/>
  <c r="V119"/>
  <c r="P119"/>
  <c r="Q10" i="57" s="1"/>
  <c r="V121" i="53"/>
  <c r="P121"/>
  <c r="U10" i="57" s="1"/>
  <c r="V123" i="53"/>
  <c r="P123"/>
  <c r="Y10" i="57" s="1"/>
  <c r="V125" i="53"/>
  <c r="P125"/>
  <c r="E11" i="57" s="1"/>
  <c r="D5" i="53"/>
  <c r="O5"/>
  <c r="D1" i="57" s="1"/>
  <c r="Q5" i="53"/>
  <c r="U5"/>
  <c r="O6"/>
  <c r="F1" i="57" s="1"/>
  <c r="Q6" i="53"/>
  <c r="U6"/>
  <c r="O7"/>
  <c r="H1" i="57" s="1"/>
  <c r="Q7" i="53"/>
  <c r="U7"/>
  <c r="O8"/>
  <c r="J1" i="57" s="1"/>
  <c r="Q8" i="53"/>
  <c r="U8"/>
  <c r="O9"/>
  <c r="L1" i="57" s="1"/>
  <c r="Q9" i="53"/>
  <c r="U9"/>
  <c r="O10"/>
  <c r="N1" i="57" s="1"/>
  <c r="Q10" i="53"/>
  <c r="U10"/>
  <c r="O11"/>
  <c r="P1" i="57" s="1"/>
  <c r="Q11" i="53"/>
  <c r="U11"/>
  <c r="O12"/>
  <c r="R1" i="57" s="1"/>
  <c r="Q12" i="53"/>
  <c r="U12"/>
  <c r="O13"/>
  <c r="T1" i="57" s="1"/>
  <c r="Q13" i="53"/>
  <c r="U13"/>
  <c r="O14"/>
  <c r="V1" i="57" s="1"/>
  <c r="Q14" i="53"/>
  <c r="U14"/>
  <c r="O15"/>
  <c r="X1" i="57" s="1"/>
  <c r="Q15" i="53"/>
  <c r="U15"/>
  <c r="O16"/>
  <c r="B2" i="57" s="1"/>
  <c r="Q16" i="53"/>
  <c r="U16"/>
  <c r="O17"/>
  <c r="D2" i="57" s="1"/>
  <c r="Q17" i="53"/>
  <c r="U17"/>
  <c r="P18"/>
  <c r="G2" i="57" s="1"/>
  <c r="O23" i="53"/>
  <c r="P2" i="57" s="1"/>
  <c r="O24" i="53"/>
  <c r="R2" i="57" s="1"/>
  <c r="Q24" i="53"/>
  <c r="U24"/>
  <c r="O25"/>
  <c r="T2" i="57" s="1"/>
  <c r="Q25" i="53"/>
  <c r="U25"/>
  <c r="O26"/>
  <c r="V2" i="57" s="1"/>
  <c r="Q26" i="53"/>
  <c r="U26"/>
  <c r="P27"/>
  <c r="Y2" i="57" s="1"/>
  <c r="O28" i="53"/>
  <c r="B3" i="57" s="1"/>
  <c r="P29" i="53"/>
  <c r="E3" i="57" s="1"/>
  <c r="O30" i="53"/>
  <c r="F3" i="57" s="1"/>
  <c r="P31" i="53"/>
  <c r="I3" i="57" s="1"/>
  <c r="O32" i="53"/>
  <c r="J3" i="57" s="1"/>
  <c r="P33" i="53"/>
  <c r="M3" i="57" s="1"/>
  <c r="P41" i="53"/>
  <c r="E4" i="57" s="1"/>
  <c r="P42" i="53"/>
  <c r="G4" i="57" s="1"/>
  <c r="P43" i="53"/>
  <c r="I4" i="57" s="1"/>
  <c r="D44" i="53"/>
  <c r="O44"/>
  <c r="J4" i="57" s="1"/>
  <c r="Q44" i="53"/>
  <c r="U44"/>
  <c r="P45"/>
  <c r="M4" i="57" s="1"/>
  <c r="D46" i="53"/>
  <c r="O46"/>
  <c r="N4" i="57" s="1"/>
  <c r="Q46" i="53"/>
  <c r="U46"/>
  <c r="O47"/>
  <c r="P4" i="57" s="1"/>
  <c r="Q47" i="53"/>
  <c r="U47"/>
  <c r="O48"/>
  <c r="R4" i="57" s="1"/>
  <c r="Q48" i="53"/>
  <c r="U48"/>
  <c r="O49"/>
  <c r="T4" i="57" s="1"/>
  <c r="Q49" i="53"/>
  <c r="U49"/>
  <c r="O50"/>
  <c r="V4" i="57" s="1"/>
  <c r="Q50" i="53"/>
  <c r="U50"/>
  <c r="O51"/>
  <c r="X4" i="57" s="1"/>
  <c r="Q51" i="53"/>
  <c r="U51"/>
  <c r="O52"/>
  <c r="B5" i="57" s="1"/>
  <c r="Q52" i="53"/>
  <c r="U52"/>
  <c r="O53"/>
  <c r="D5" i="57" s="1"/>
  <c r="Q53" i="53"/>
  <c r="U53"/>
  <c r="O54"/>
  <c r="F5" i="57" s="1"/>
  <c r="Q54" i="53"/>
  <c r="U54"/>
  <c r="O55"/>
  <c r="H5" i="57" s="1"/>
  <c r="Q55" i="53"/>
  <c r="U55"/>
  <c r="P56"/>
  <c r="K5" i="57" s="1"/>
  <c r="O57" i="53"/>
  <c r="L5" i="57" s="1"/>
  <c r="P58" i="53"/>
  <c r="O5" i="57" s="1"/>
  <c r="P66" i="53"/>
  <c r="G6" i="57" s="1"/>
  <c r="D67" i="53"/>
  <c r="O67"/>
  <c r="H6" i="57" s="1"/>
  <c r="Q67" i="53"/>
  <c r="U67"/>
  <c r="P68"/>
  <c r="K6" i="57" s="1"/>
  <c r="D69" i="53"/>
  <c r="O69"/>
  <c r="L6" i="57" s="1"/>
  <c r="Q69" i="53"/>
  <c r="U69"/>
  <c r="O70"/>
  <c r="N6" i="57" s="1"/>
  <c r="Q70" i="53"/>
  <c r="U70"/>
  <c r="O71"/>
  <c r="P6" i="57" s="1"/>
  <c r="Q71" i="53"/>
  <c r="U71"/>
  <c r="O72"/>
  <c r="R6" i="57" s="1"/>
  <c r="Q72" i="53"/>
  <c r="U72"/>
  <c r="O73"/>
  <c r="T6" i="57" s="1"/>
  <c r="Q73" i="53"/>
  <c r="U73"/>
  <c r="O74"/>
  <c r="V6" i="57" s="1"/>
  <c r="Q74" i="53"/>
  <c r="U74"/>
  <c r="O75"/>
  <c r="X6" i="57" s="1"/>
  <c r="Q75" i="53"/>
  <c r="U75"/>
  <c r="O76"/>
  <c r="B7" i="57" s="1"/>
  <c r="Q76" i="53"/>
  <c r="U76"/>
  <c r="O77"/>
  <c r="D7" i="57" s="1"/>
  <c r="Q77" i="53"/>
  <c r="U77"/>
  <c r="O78"/>
  <c r="F7" i="57" s="1"/>
  <c r="Q78" i="53"/>
  <c r="U78"/>
  <c r="P79"/>
  <c r="I7" i="57" s="1"/>
  <c r="O80" i="53"/>
  <c r="J7" i="57" s="1"/>
  <c r="P81" i="53"/>
  <c r="M7" i="57" s="1"/>
  <c r="O82" i="53"/>
  <c r="N7" i="57" s="1"/>
  <c r="O83" i="53"/>
  <c r="P7" i="57" s="1"/>
  <c r="Q83" i="53"/>
  <c r="U83"/>
  <c r="O84"/>
  <c r="R7" i="57" s="1"/>
  <c r="Q84" i="53"/>
  <c r="U84"/>
  <c r="O85"/>
  <c r="T7" i="57" s="1"/>
  <c r="Q85" i="53"/>
  <c r="U85"/>
  <c r="O86"/>
  <c r="V7" i="57" s="1"/>
  <c r="Q86" i="53"/>
  <c r="U86"/>
  <c r="O87"/>
  <c r="X7" i="57" s="1"/>
  <c r="Q87" i="53"/>
  <c r="U87"/>
  <c r="O88"/>
  <c r="B8" i="57" s="1"/>
  <c r="Q88" i="53"/>
  <c r="U88"/>
  <c r="O89"/>
  <c r="D8" i="57" s="1"/>
  <c r="Q89" i="53"/>
  <c r="U89"/>
  <c r="O90"/>
  <c r="F8" i="57" s="1"/>
  <c r="Q90" i="53"/>
  <c r="U90"/>
  <c r="O91"/>
  <c r="H8" i="57" s="1"/>
  <c r="Q91" i="53"/>
  <c r="U91"/>
  <c r="O92"/>
  <c r="J8" i="57" s="1"/>
  <c r="Q92" i="53"/>
  <c r="U92"/>
  <c r="O93"/>
  <c r="L8" i="57" s="1"/>
  <c r="Q93" i="53"/>
  <c r="U93"/>
  <c r="O94"/>
  <c r="N8" i="57" s="1"/>
  <c r="Q94" i="53"/>
  <c r="U94"/>
  <c r="O95"/>
  <c r="P8" i="57" s="1"/>
  <c r="Q95" i="53"/>
  <c r="U95"/>
  <c r="P96"/>
  <c r="S8" i="57" s="1"/>
  <c r="O97" i="53"/>
  <c r="T8" i="57" s="1"/>
  <c r="P98" i="53"/>
  <c r="W8" i="57" s="1"/>
  <c r="Q119" i="53"/>
  <c r="U119"/>
  <c r="Q121"/>
  <c r="U121"/>
  <c r="Q123"/>
  <c r="U123"/>
  <c r="Q125"/>
  <c r="U125"/>
  <c r="W365"/>
  <c r="U365"/>
  <c r="Q365"/>
  <c r="O365"/>
  <c r="D31" i="57" s="1"/>
  <c r="W368" i="53"/>
  <c r="U368"/>
  <c r="Q368"/>
  <c r="O368"/>
  <c r="J31" i="57" s="1"/>
  <c r="D368" i="53"/>
  <c r="V371"/>
  <c r="P371"/>
  <c r="Q31" i="57" s="1"/>
  <c r="V373" i="53"/>
  <c r="P373"/>
  <c r="U31" i="57" s="1"/>
  <c r="P115" i="53"/>
  <c r="I10" i="57" s="1"/>
  <c r="P117" i="53"/>
  <c r="M10" i="57" s="1"/>
  <c r="O127" i="53"/>
  <c r="H11" i="57" s="1"/>
  <c r="Q127" i="53"/>
  <c r="U127"/>
  <c r="O128"/>
  <c r="J11" i="57" s="1"/>
  <c r="Q128" i="53"/>
  <c r="U128"/>
  <c r="O129"/>
  <c r="L11" i="57" s="1"/>
  <c r="Q129" i="53"/>
  <c r="U129"/>
  <c r="O130"/>
  <c r="N11" i="57" s="1"/>
  <c r="Q130" i="53"/>
  <c r="U130"/>
  <c r="O131"/>
  <c r="P11" i="57" s="1"/>
  <c r="Q131" i="53"/>
  <c r="U131"/>
  <c r="O132"/>
  <c r="R11" i="57" s="1"/>
  <c r="Q132" i="53"/>
  <c r="U132"/>
  <c r="O133"/>
  <c r="T11" i="57" s="1"/>
  <c r="Q133" i="53"/>
  <c r="U133"/>
  <c r="O134"/>
  <c r="V11" i="57" s="1"/>
  <c r="Q134" i="53"/>
  <c r="U134"/>
  <c r="O135"/>
  <c r="X11" i="57" s="1"/>
  <c r="Q135" i="53"/>
  <c r="U135"/>
  <c r="O136"/>
  <c r="B12" i="57" s="1"/>
  <c r="Q136" i="53"/>
  <c r="U136"/>
  <c r="P137"/>
  <c r="E12" i="57" s="1"/>
  <c r="D138" i="53"/>
  <c r="O138"/>
  <c r="F12" i="57" s="1"/>
  <c r="Q138" i="53"/>
  <c r="U138"/>
  <c r="W138"/>
  <c r="P139"/>
  <c r="I12" i="57" s="1"/>
  <c r="P140" i="53"/>
  <c r="K12" i="57" s="1"/>
  <c r="V140" i="53"/>
  <c r="D141"/>
  <c r="O141"/>
  <c r="L12" i="57" s="1"/>
  <c r="Q141" i="53"/>
  <c r="U141"/>
  <c r="W141"/>
  <c r="P142"/>
  <c r="O12" i="57" s="1"/>
  <c r="P143" i="53"/>
  <c r="Q12" i="57" s="1"/>
  <c r="V143" i="53"/>
  <c r="P144"/>
  <c r="S12" i="57" s="1"/>
  <c r="V144" i="53"/>
  <c r="P145"/>
  <c r="U12" i="57" s="1"/>
  <c r="V145" i="53"/>
  <c r="P146"/>
  <c r="W12" i="57" s="1"/>
  <c r="V146" i="53"/>
  <c r="P147"/>
  <c r="Y12" i="57" s="1"/>
  <c r="V147" i="53"/>
  <c r="P148"/>
  <c r="C13" i="57" s="1"/>
  <c r="V148" i="53"/>
  <c r="P149"/>
  <c r="E13" i="57" s="1"/>
  <c r="V149" i="53"/>
  <c r="P150"/>
  <c r="G13" i="57" s="1"/>
  <c r="V150" i="53"/>
  <c r="P151"/>
  <c r="I13" i="57" s="1"/>
  <c r="V151" i="53"/>
  <c r="P152"/>
  <c r="K13" i="57" s="1"/>
  <c r="V152" i="53"/>
  <c r="P153"/>
  <c r="M13" i="57" s="1"/>
  <c r="V153" i="53"/>
  <c r="P154"/>
  <c r="O13" i="57" s="1"/>
  <c r="V154" i="53"/>
  <c r="P155"/>
  <c r="Q13" i="57" s="1"/>
  <c r="V155" i="53"/>
  <c r="P156"/>
  <c r="S13" i="57" s="1"/>
  <c r="V156" i="53"/>
  <c r="P157"/>
  <c r="U13" i="57" s="1"/>
  <c r="V157" i="53"/>
  <c r="P158"/>
  <c r="W13" i="57" s="1"/>
  <c r="V158" i="53"/>
  <c r="P159"/>
  <c r="Y13" i="57" s="1"/>
  <c r="V159" i="53"/>
  <c r="P160"/>
  <c r="C14" i="57" s="1"/>
  <c r="V160" i="53"/>
  <c r="P161"/>
  <c r="E14" i="57" s="1"/>
  <c r="V161" i="53"/>
  <c r="P162"/>
  <c r="G14" i="57" s="1"/>
  <c r="V162" i="53"/>
  <c r="P163"/>
  <c r="I14" i="57" s="1"/>
  <c r="V163" i="53"/>
  <c r="P164"/>
  <c r="K14" i="57" s="1"/>
  <c r="V164" i="53"/>
  <c r="P165"/>
  <c r="M14" i="57" s="1"/>
  <c r="V165" i="53"/>
  <c r="P166"/>
  <c r="O14" i="57" s="1"/>
  <c r="V166" i="53"/>
  <c r="P167"/>
  <c r="Q14" i="57" s="1"/>
  <c r="V167" i="53"/>
  <c r="P168"/>
  <c r="S14" i="57" s="1"/>
  <c r="V168" i="53"/>
  <c r="P169"/>
  <c r="U14" i="57" s="1"/>
  <c r="V169" i="53"/>
  <c r="P170"/>
  <c r="W14" i="57" s="1"/>
  <c r="V170" i="53"/>
  <c r="P171"/>
  <c r="Y14" i="57" s="1"/>
  <c r="V171" i="53"/>
  <c r="P172"/>
  <c r="C15" i="57" s="1"/>
  <c r="V172" i="53"/>
  <c r="P173"/>
  <c r="E15" i="57" s="1"/>
  <c r="V173" i="53"/>
  <c r="P174"/>
  <c r="G15" i="57" s="1"/>
  <c r="V174" i="53"/>
  <c r="P175"/>
  <c r="I15" i="57" s="1"/>
  <c r="V175" i="53"/>
  <c r="D176"/>
  <c r="O176"/>
  <c r="J15" i="57" s="1"/>
  <c r="Q176" i="53"/>
  <c r="U176"/>
  <c r="W176"/>
  <c r="O177"/>
  <c r="L15" i="57" s="1"/>
  <c r="Q177" i="53"/>
  <c r="U177"/>
  <c r="O178"/>
  <c r="N15" i="57" s="1"/>
  <c r="Q178" i="53"/>
  <c r="U178"/>
  <c r="O179"/>
  <c r="P15" i="57" s="1"/>
  <c r="Q179" i="53"/>
  <c r="U179"/>
  <c r="O180"/>
  <c r="R15" i="57" s="1"/>
  <c r="Q180" i="53"/>
  <c r="U180"/>
  <c r="O181"/>
  <c r="T15" i="57" s="1"/>
  <c r="Q181" i="53"/>
  <c r="U181"/>
  <c r="O182"/>
  <c r="V15" i="57" s="1"/>
  <c r="Q182" i="53"/>
  <c r="U182"/>
  <c r="O183"/>
  <c r="X15" i="57" s="1"/>
  <c r="Q183" i="53"/>
  <c r="U183"/>
  <c r="O184"/>
  <c r="B16" i="57" s="1"/>
  <c r="Q184" i="53"/>
  <c r="U184"/>
  <c r="O185"/>
  <c r="D16" i="57" s="1"/>
  <c r="Q185" i="53"/>
  <c r="U185"/>
  <c r="O186"/>
  <c r="F16" i="57" s="1"/>
  <c r="Q186" i="53"/>
  <c r="U186"/>
  <c r="O187"/>
  <c r="H16" i="57" s="1"/>
  <c r="Q187" i="53"/>
  <c r="U187"/>
  <c r="O188"/>
  <c r="J16" i="57" s="1"/>
  <c r="Q188" i="53"/>
  <c r="U188"/>
  <c r="O189"/>
  <c r="L16" i="57" s="1"/>
  <c r="Q189" i="53"/>
  <c r="U189"/>
  <c r="O190"/>
  <c r="N16" i="57" s="1"/>
  <c r="Q190" i="53"/>
  <c r="U190"/>
  <c r="O191"/>
  <c r="P16" i="57" s="1"/>
  <c r="Q191" i="53"/>
  <c r="U191"/>
  <c r="O192"/>
  <c r="R16" i="57" s="1"/>
  <c r="Q192" i="53"/>
  <c r="U192"/>
  <c r="O193"/>
  <c r="T16" i="57" s="1"/>
  <c r="Q193" i="53"/>
  <c r="U193"/>
  <c r="O194"/>
  <c r="V16" i="57" s="1"/>
  <c r="Q194" i="53"/>
  <c r="U194"/>
  <c r="O195"/>
  <c r="X16" i="57" s="1"/>
  <c r="Q195" i="53"/>
  <c r="U195"/>
  <c r="O196"/>
  <c r="B17" i="57" s="1"/>
  <c r="Q196" i="53"/>
  <c r="U196"/>
  <c r="O197"/>
  <c r="D17" i="57" s="1"/>
  <c r="Q197" i="53"/>
  <c r="U197"/>
  <c r="O198"/>
  <c r="F17" i="57" s="1"/>
  <c r="Q198" i="53"/>
  <c r="U198"/>
  <c r="O199"/>
  <c r="H17" i="57" s="1"/>
  <c r="Q199" i="53"/>
  <c r="U199"/>
  <c r="O200"/>
  <c r="J17" i="57" s="1"/>
  <c r="Q200" i="53"/>
  <c r="U200"/>
  <c r="O201"/>
  <c r="L17" i="57" s="1"/>
  <c r="Q201" i="53"/>
  <c r="U201"/>
  <c r="O202"/>
  <c r="N17" i="57" s="1"/>
  <c r="Q202" i="53"/>
  <c r="U202"/>
  <c r="O203"/>
  <c r="P17" i="57" s="1"/>
  <c r="Q203" i="53"/>
  <c r="U203"/>
  <c r="O204"/>
  <c r="R17" i="57" s="1"/>
  <c r="Q204" i="53"/>
  <c r="U204"/>
  <c r="O205"/>
  <c r="T17" i="57" s="1"/>
  <c r="Q205" i="53"/>
  <c r="U205"/>
  <c r="O206"/>
  <c r="V17" i="57" s="1"/>
  <c r="Q206" i="53"/>
  <c r="U206"/>
  <c r="O207"/>
  <c r="X17" i="57" s="1"/>
  <c r="Q207" i="53"/>
  <c r="U207"/>
  <c r="P208"/>
  <c r="C18" i="57" s="1"/>
  <c r="D209" i="53"/>
  <c r="O209"/>
  <c r="D18" i="57" s="1"/>
  <c r="Q209" i="53"/>
  <c r="U209"/>
  <c r="W209"/>
  <c r="P210"/>
  <c r="G18" i="57" s="1"/>
  <c r="D211" i="53"/>
  <c r="O211"/>
  <c r="H18" i="57" s="1"/>
  <c r="Q211" i="53"/>
  <c r="U211"/>
  <c r="W211"/>
  <c r="P212"/>
  <c r="K18" i="57" s="1"/>
  <c r="D213" i="53"/>
  <c r="O213"/>
  <c r="L18" i="57" s="1"/>
  <c r="Q213" i="53"/>
  <c r="U213"/>
  <c r="W213"/>
  <c r="P214"/>
  <c r="O18" i="57" s="1"/>
  <c r="D215" i="53"/>
  <c r="O215"/>
  <c r="P18" i="57" s="1"/>
  <c r="Q215" i="53"/>
  <c r="U215"/>
  <c r="W215"/>
  <c r="O216"/>
  <c r="R18" i="57" s="1"/>
  <c r="Q216" i="53"/>
  <c r="U216"/>
  <c r="O217"/>
  <c r="T18" i="57" s="1"/>
  <c r="Q217" i="53"/>
  <c r="U217"/>
  <c r="O218"/>
  <c r="V18" i="57" s="1"/>
  <c r="Q218" i="53"/>
  <c r="U218"/>
  <c r="O219"/>
  <c r="X18" i="57" s="1"/>
  <c r="Q219" i="53"/>
  <c r="U219"/>
  <c r="O220"/>
  <c r="B19" i="57" s="1"/>
  <c r="Q220" i="53"/>
  <c r="U220"/>
  <c r="O221"/>
  <c r="D19" i="57" s="1"/>
  <c r="Q221" i="53"/>
  <c r="U221"/>
  <c r="P222"/>
  <c r="G19" i="57" s="1"/>
  <c r="P223" i="53"/>
  <c r="I19" i="57" s="1"/>
  <c r="V223" i="53"/>
  <c r="P224"/>
  <c r="K19" i="57" s="1"/>
  <c r="V224" i="53"/>
  <c r="P225"/>
  <c r="M19" i="57" s="1"/>
  <c r="V225" i="53"/>
  <c r="P226"/>
  <c r="O19" i="57" s="1"/>
  <c r="V226" i="53"/>
  <c r="P227"/>
  <c r="Q19" i="57" s="1"/>
  <c r="V227" i="53"/>
  <c r="P228"/>
  <c r="S19" i="57" s="1"/>
  <c r="V228" i="53"/>
  <c r="P229"/>
  <c r="U19" i="57" s="1"/>
  <c r="V229" i="53"/>
  <c r="P230"/>
  <c r="W19" i="57" s="1"/>
  <c r="V230" i="53"/>
  <c r="P231"/>
  <c r="Y19" i="57" s="1"/>
  <c r="V231" i="53"/>
  <c r="P232"/>
  <c r="C20" i="57" s="1"/>
  <c r="V232" i="53"/>
  <c r="D233"/>
  <c r="O233"/>
  <c r="D20" i="57" s="1"/>
  <c r="Q233" i="53"/>
  <c r="U233"/>
  <c r="W233"/>
  <c r="O234"/>
  <c r="F20" i="57" s="1"/>
  <c r="Q234" i="53"/>
  <c r="U234"/>
  <c r="O235"/>
  <c r="H20" i="57" s="1"/>
  <c r="Q235" i="53"/>
  <c r="U235"/>
  <c r="O236"/>
  <c r="J20" i="57" s="1"/>
  <c r="Q236" i="53"/>
  <c r="U236"/>
  <c r="O237"/>
  <c r="L20" i="57" s="1"/>
  <c r="Q237" i="53"/>
  <c r="U237"/>
  <c r="O238"/>
  <c r="N20" i="57" s="1"/>
  <c r="Q238" i="53"/>
  <c r="U238"/>
  <c r="O239"/>
  <c r="P20" i="57" s="1"/>
  <c r="Q239" i="53"/>
  <c r="U239"/>
  <c r="O240"/>
  <c r="R20" i="57" s="1"/>
  <c r="Q240" i="53"/>
  <c r="U240"/>
  <c r="O241"/>
  <c r="T20" i="57" s="1"/>
  <c r="Q241" i="53"/>
  <c r="U241"/>
  <c r="O242"/>
  <c r="V20" i="57" s="1"/>
  <c r="Q242" i="53"/>
  <c r="U242"/>
  <c r="O243"/>
  <c r="X20" i="57" s="1"/>
  <c r="Q243" i="53"/>
  <c r="U243"/>
  <c r="W243"/>
  <c r="O244"/>
  <c r="B21" i="57" s="1"/>
  <c r="Q244" i="53"/>
  <c r="U244"/>
  <c r="W244"/>
  <c r="P245"/>
  <c r="E21" i="57" s="1"/>
  <c r="V245" i="53"/>
  <c r="D246"/>
  <c r="O246"/>
  <c r="F21" i="57" s="1"/>
  <c r="Q246" i="53"/>
  <c r="U246"/>
  <c r="W246"/>
  <c r="O247"/>
  <c r="H21" i="57" s="1"/>
  <c r="Q247" i="53"/>
  <c r="U247"/>
  <c r="W247"/>
  <c r="O248"/>
  <c r="J21" i="57" s="1"/>
  <c r="Q248" i="53"/>
  <c r="U248"/>
  <c r="W248"/>
  <c r="O249"/>
  <c r="L21" i="57" s="1"/>
  <c r="Q249" i="53"/>
  <c r="U249"/>
  <c r="W249"/>
  <c r="O250"/>
  <c r="N21" i="57" s="1"/>
  <c r="Q250" i="53"/>
  <c r="U250"/>
  <c r="W250"/>
  <c r="O251"/>
  <c r="P21" i="57" s="1"/>
  <c r="Q251" i="53"/>
  <c r="U251"/>
  <c r="W251"/>
  <c r="O252"/>
  <c r="R21" i="57" s="1"/>
  <c r="Q252" i="53"/>
  <c r="U252"/>
  <c r="W252"/>
  <c r="O253"/>
  <c r="T21" i="57" s="1"/>
  <c r="Q253" i="53"/>
  <c r="U253"/>
  <c r="W253"/>
  <c r="O254"/>
  <c r="V21" i="57" s="1"/>
  <c r="Q254" i="53"/>
  <c r="U254"/>
  <c r="W254"/>
  <c r="O255"/>
  <c r="X21" i="57" s="1"/>
  <c r="Q255" i="53"/>
  <c r="U255"/>
  <c r="W255"/>
  <c r="O256"/>
  <c r="B22" i="57" s="1"/>
  <c r="Q256" i="53"/>
  <c r="U256"/>
  <c r="W256"/>
  <c r="O257"/>
  <c r="D22" i="57" s="1"/>
  <c r="Q257" i="53"/>
  <c r="U257"/>
  <c r="W257"/>
  <c r="P258"/>
  <c r="G22" i="57" s="1"/>
  <c r="V258" i="53"/>
  <c r="O259"/>
  <c r="H22" i="57" s="1"/>
  <c r="P260" i="53"/>
  <c r="K22" i="57" s="1"/>
  <c r="V260" i="53"/>
  <c r="O261"/>
  <c r="L22" i="57" s="1"/>
  <c r="P262" i="53"/>
  <c r="O22" i="57" s="1"/>
  <c r="V262" i="53"/>
  <c r="O271"/>
  <c r="H23" i="57" s="1"/>
  <c r="P272" i="53"/>
  <c r="K23" i="57" s="1"/>
  <c r="V272" i="53"/>
  <c r="O273"/>
  <c r="L23" i="57" s="1"/>
  <c r="P274" i="53"/>
  <c r="O23" i="57" s="1"/>
  <c r="V274" i="53"/>
  <c r="V276"/>
  <c r="P277"/>
  <c r="U23" i="57" s="1"/>
  <c r="V277" i="53"/>
  <c r="P278"/>
  <c r="W23" i="57" s="1"/>
  <c r="V278" i="53"/>
  <c r="P279"/>
  <c r="Y23" i="57" s="1"/>
  <c r="V279" i="53"/>
  <c r="P280"/>
  <c r="C24" i="57" s="1"/>
  <c r="V280" i="53"/>
  <c r="P281"/>
  <c r="E24" i="57" s="1"/>
  <c r="V281" i="53"/>
  <c r="P282"/>
  <c r="G24" i="57" s="1"/>
  <c r="V282" i="53"/>
  <c r="P283"/>
  <c r="I24" i="57" s="1"/>
  <c r="V283" i="53"/>
  <c r="D284"/>
  <c r="O284"/>
  <c r="J24" i="57" s="1"/>
  <c r="Q284" i="53"/>
  <c r="U284"/>
  <c r="W284"/>
  <c r="O285"/>
  <c r="L24" i="57" s="1"/>
  <c r="Q285" i="53"/>
  <c r="U285"/>
  <c r="P286"/>
  <c r="O24" i="57" s="1"/>
  <c r="P287" i="53"/>
  <c r="Q24" i="57" s="1"/>
  <c r="V287" i="53"/>
  <c r="P288"/>
  <c r="S24" i="57" s="1"/>
  <c r="V288" i="53"/>
  <c r="P289"/>
  <c r="U24" i="57" s="1"/>
  <c r="V289" i="53"/>
  <c r="P290"/>
  <c r="W24" i="57" s="1"/>
  <c r="V290" i="53"/>
  <c r="D291"/>
  <c r="O291"/>
  <c r="X24" i="57" s="1"/>
  <c r="Q291" i="53"/>
  <c r="U291"/>
  <c r="W291"/>
  <c r="P292"/>
  <c r="C25" i="57" s="1"/>
  <c r="P293" i="53"/>
  <c r="E25" i="57" s="1"/>
  <c r="V293" i="53"/>
  <c r="D294"/>
  <c r="O294"/>
  <c r="F25" i="57" s="1"/>
  <c r="Q294" i="53"/>
  <c r="U294"/>
  <c r="W294"/>
  <c r="P295"/>
  <c r="I25" i="57" s="1"/>
  <c r="D296" i="53"/>
  <c r="O296"/>
  <c r="J25" i="57" s="1"/>
  <c r="Q296" i="53"/>
  <c r="U296"/>
  <c r="W296"/>
  <c r="P297"/>
  <c r="M25" i="57" s="1"/>
  <c r="D298" i="53"/>
  <c r="O298"/>
  <c r="N25" i="57" s="1"/>
  <c r="Q298" i="53"/>
  <c r="U298"/>
  <c r="W298"/>
  <c r="O299"/>
  <c r="P25" i="57" s="1"/>
  <c r="Q299" i="53"/>
  <c r="U299"/>
  <c r="O300"/>
  <c r="R25" i="57" s="1"/>
  <c r="Q300" i="53"/>
  <c r="U300"/>
  <c r="O301"/>
  <c r="T25" i="57" s="1"/>
  <c r="Q301" i="53"/>
  <c r="U301"/>
  <c r="O302"/>
  <c r="V25" i="57" s="1"/>
  <c r="Q302" i="53"/>
  <c r="U302"/>
  <c r="O303"/>
  <c r="X25" i="57" s="1"/>
  <c r="Q303" i="53"/>
  <c r="U303"/>
  <c r="O304"/>
  <c r="B26" i="57" s="1"/>
  <c r="Q304" i="53"/>
  <c r="U304"/>
  <c r="O305"/>
  <c r="D26" i="57" s="1"/>
  <c r="Q305" i="53"/>
  <c r="U305"/>
  <c r="P306"/>
  <c r="G26" i="57" s="1"/>
  <c r="D307" i="53"/>
  <c r="O307"/>
  <c r="H26" i="57" s="1"/>
  <c r="Q307" i="53"/>
  <c r="U307"/>
  <c r="W307"/>
  <c r="P308"/>
  <c r="K26" i="57" s="1"/>
  <c r="D309" i="53"/>
  <c r="O309"/>
  <c r="L26" i="57" s="1"/>
  <c r="Q309" i="53"/>
  <c r="U309"/>
  <c r="W309"/>
  <c r="P310"/>
  <c r="O26" i="57" s="1"/>
  <c r="P311" i="53"/>
  <c r="Q26" i="57" s="1"/>
  <c r="V311" i="53"/>
  <c r="P312"/>
  <c r="S26" i="57" s="1"/>
  <c r="V312" i="53"/>
  <c r="P313"/>
  <c r="U26" i="57" s="1"/>
  <c r="V313" i="53"/>
  <c r="P314"/>
  <c r="W26" i="57" s="1"/>
  <c r="V314" i="53"/>
  <c r="P315"/>
  <c r="Y26" i="57" s="1"/>
  <c r="V315" i="53"/>
  <c r="P316"/>
  <c r="C27" i="57" s="1"/>
  <c r="V316" i="53"/>
  <c r="P317"/>
  <c r="E27" i="57" s="1"/>
  <c r="V317" i="53"/>
  <c r="D318"/>
  <c r="O318"/>
  <c r="F27" i="57" s="1"/>
  <c r="Q318" i="53"/>
  <c r="U318"/>
  <c r="W318"/>
  <c r="P319"/>
  <c r="I27" i="57" s="1"/>
  <c r="D320" i="53"/>
  <c r="O320"/>
  <c r="J27" i="57" s="1"/>
  <c r="Q320" i="53"/>
  <c r="U320"/>
  <c r="W320"/>
  <c r="P321"/>
  <c r="M27" i="57" s="1"/>
  <c r="D322" i="53"/>
  <c r="O322"/>
  <c r="N27" i="57" s="1"/>
  <c r="Q322" i="53"/>
  <c r="U322"/>
  <c r="W322"/>
  <c r="P323"/>
  <c r="Q27" i="57" s="1"/>
  <c r="P324" i="53"/>
  <c r="S27" i="57" s="1"/>
  <c r="V324" i="53"/>
  <c r="P325"/>
  <c r="U27" i="57" s="1"/>
  <c r="V325" i="53"/>
  <c r="P326"/>
  <c r="W27" i="57" s="1"/>
  <c r="V326" i="53"/>
  <c r="P327"/>
  <c r="Y27" i="57" s="1"/>
  <c r="V327" i="53"/>
  <c r="P328"/>
  <c r="C28" i="57" s="1"/>
  <c r="V328" i="53"/>
  <c r="D329"/>
  <c r="O329"/>
  <c r="D28" i="57" s="1"/>
  <c r="Q329" i="53"/>
  <c r="U329"/>
  <c r="W329"/>
  <c r="O330"/>
  <c r="F28" i="57" s="1"/>
  <c r="Q330" i="53"/>
  <c r="U330"/>
  <c r="O331"/>
  <c r="H28" i="57" s="1"/>
  <c r="Q331" i="53"/>
  <c r="U331"/>
  <c r="P332"/>
  <c r="K28" i="57" s="1"/>
  <c r="D333" i="53"/>
  <c r="O333"/>
  <c r="L28" i="57" s="1"/>
  <c r="Q333" i="53"/>
  <c r="U333"/>
  <c r="W333"/>
  <c r="P334"/>
  <c r="O28" i="57" s="1"/>
  <c r="P335" i="53"/>
  <c r="Q28" i="57" s="1"/>
  <c r="V335" i="53"/>
  <c r="P336"/>
  <c r="S28" i="57" s="1"/>
  <c r="V336" i="53"/>
  <c r="P337"/>
  <c r="U28" i="57" s="1"/>
  <c r="V337" i="53"/>
  <c r="P338"/>
  <c r="W28" i="57" s="1"/>
  <c r="V338" i="53"/>
  <c r="D339"/>
  <c r="O339"/>
  <c r="X28" i="57" s="1"/>
  <c r="Q339" i="53"/>
  <c r="U339"/>
  <c r="W339"/>
  <c r="P340"/>
  <c r="C29" i="57" s="1"/>
  <c r="P341" i="53"/>
  <c r="E29" i="57" s="1"/>
  <c r="V341" i="53"/>
  <c r="D342"/>
  <c r="O342"/>
  <c r="F29" i="57" s="1"/>
  <c r="Q342" i="53"/>
  <c r="U342"/>
  <c r="W342"/>
  <c r="P343"/>
  <c r="I29" i="57" s="1"/>
  <c r="D344" i="53"/>
  <c r="O344"/>
  <c r="J29" i="57" s="1"/>
  <c r="Q344" i="53"/>
  <c r="U344"/>
  <c r="W344"/>
  <c r="P345"/>
  <c r="M29" i="57" s="1"/>
  <c r="D346" i="53"/>
  <c r="O346"/>
  <c r="N29" i="57" s="1"/>
  <c r="Q346" i="53"/>
  <c r="U346"/>
  <c r="W346"/>
  <c r="O347"/>
  <c r="P29" i="57" s="1"/>
  <c r="Q347" i="53"/>
  <c r="U347"/>
  <c r="O348"/>
  <c r="R29" i="57" s="1"/>
  <c r="Q348" i="53"/>
  <c r="U348"/>
  <c r="O349"/>
  <c r="T29" i="57" s="1"/>
  <c r="Q349" i="53"/>
  <c r="U349"/>
  <c r="O350"/>
  <c r="V29" i="57" s="1"/>
  <c r="Q350" i="53"/>
  <c r="U350"/>
  <c r="O351"/>
  <c r="X29" i="57" s="1"/>
  <c r="Q351" i="53"/>
  <c r="U351"/>
  <c r="O352"/>
  <c r="B30" i="57" s="1"/>
  <c r="Q352" i="53"/>
  <c r="U352"/>
  <c r="O353"/>
  <c r="D30" i="57" s="1"/>
  <c r="Q353" i="53"/>
  <c r="U353"/>
  <c r="O354"/>
  <c r="F30" i="57" s="1"/>
  <c r="Q354" i="53"/>
  <c r="U354"/>
  <c r="O355"/>
  <c r="H30" i="57" s="1"/>
  <c r="Q355" i="53"/>
  <c r="U355"/>
  <c r="O356"/>
  <c r="J30" i="57" s="1"/>
  <c r="Q356" i="53"/>
  <c r="U356"/>
  <c r="O357"/>
  <c r="L30" i="57" s="1"/>
  <c r="Q357" i="53"/>
  <c r="U357"/>
  <c r="O358"/>
  <c r="N30" i="57" s="1"/>
  <c r="Q358" i="53"/>
  <c r="U358"/>
  <c r="O359"/>
  <c r="P30" i="57" s="1"/>
  <c r="Q359" i="53"/>
  <c r="U359"/>
  <c r="O360"/>
  <c r="R30" i="57" s="1"/>
  <c r="Q360" i="53"/>
  <c r="U360"/>
  <c r="W360"/>
  <c r="O361"/>
  <c r="T30" i="57" s="1"/>
  <c r="Q361" i="53"/>
  <c r="U361"/>
  <c r="W361"/>
  <c r="O362"/>
  <c r="V30" i="57" s="1"/>
  <c r="Q362" i="53"/>
  <c r="U362"/>
  <c r="W362"/>
  <c r="O363"/>
  <c r="X30" i="57" s="1"/>
  <c r="Q363" i="53"/>
  <c r="U363"/>
  <c r="W363"/>
  <c r="O364"/>
  <c r="B31" i="57" s="1"/>
  <c r="Q364" i="53"/>
  <c r="U364"/>
  <c r="W364"/>
  <c r="U369"/>
  <c r="Q371"/>
  <c r="U371"/>
  <c r="Q373"/>
  <c r="U373"/>
  <c r="V370"/>
  <c r="P370"/>
  <c r="O31" i="57" s="1"/>
  <c r="V372" i="53"/>
  <c r="P372"/>
  <c r="S31" i="57" s="1"/>
  <c r="D137" i="53"/>
  <c r="O137"/>
  <c r="D12" i="57" s="1"/>
  <c r="Q137" i="53"/>
  <c r="U137"/>
  <c r="P138"/>
  <c r="G12" i="57" s="1"/>
  <c r="O139" i="53"/>
  <c r="H12" i="57" s="1"/>
  <c r="O140" i="53"/>
  <c r="J12" i="57" s="1"/>
  <c r="Q140" i="53"/>
  <c r="U140"/>
  <c r="P141"/>
  <c r="M12" i="57" s="1"/>
  <c r="O142" i="53"/>
  <c r="N12" i="57" s="1"/>
  <c r="O143" i="53"/>
  <c r="P12" i="57" s="1"/>
  <c r="Q143" i="53"/>
  <c r="U143"/>
  <c r="O144"/>
  <c r="R12" i="57" s="1"/>
  <c r="Q144" i="53"/>
  <c r="U144"/>
  <c r="O145"/>
  <c r="T12" i="57" s="1"/>
  <c r="Q145" i="53"/>
  <c r="U145"/>
  <c r="O146"/>
  <c r="V12" i="57" s="1"/>
  <c r="Q146" i="53"/>
  <c r="U146"/>
  <c r="O147"/>
  <c r="X12" i="57" s="1"/>
  <c r="Q147" i="53"/>
  <c r="U147"/>
  <c r="O148"/>
  <c r="B13" i="57" s="1"/>
  <c r="Q148" i="53"/>
  <c r="U148"/>
  <c r="O149"/>
  <c r="D13" i="57" s="1"/>
  <c r="Q149" i="53"/>
  <c r="U149"/>
  <c r="O150"/>
  <c r="F13" i="57" s="1"/>
  <c r="Q150" i="53"/>
  <c r="U150"/>
  <c r="O151"/>
  <c r="H13" i="57" s="1"/>
  <c r="Q151" i="53"/>
  <c r="U151"/>
  <c r="O152"/>
  <c r="J13" i="57" s="1"/>
  <c r="Q152" i="53"/>
  <c r="U152"/>
  <c r="O153"/>
  <c r="L13" i="57" s="1"/>
  <c r="Q153" i="53"/>
  <c r="U153"/>
  <c r="O154"/>
  <c r="N13" i="57" s="1"/>
  <c r="Q154" i="53"/>
  <c r="U154"/>
  <c r="O155"/>
  <c r="P13" i="57" s="1"/>
  <c r="Q155" i="53"/>
  <c r="U155"/>
  <c r="O156"/>
  <c r="R13" i="57" s="1"/>
  <c r="Q156" i="53"/>
  <c r="U156"/>
  <c r="O157"/>
  <c r="T13" i="57" s="1"/>
  <c r="Q157" i="53"/>
  <c r="U157"/>
  <c r="O158"/>
  <c r="V13" i="57" s="1"/>
  <c r="Q158" i="53"/>
  <c r="U158"/>
  <c r="O159"/>
  <c r="X13" i="57" s="1"/>
  <c r="Q159" i="53"/>
  <c r="U159"/>
  <c r="O160"/>
  <c r="B14" i="57" s="1"/>
  <c r="Q160" i="53"/>
  <c r="U160"/>
  <c r="O161"/>
  <c r="D14" i="57" s="1"/>
  <c r="Q161" i="53"/>
  <c r="U161"/>
  <c r="O162"/>
  <c r="F14" i="57" s="1"/>
  <c r="Q162" i="53"/>
  <c r="U162"/>
  <c r="O163"/>
  <c r="H14" i="57" s="1"/>
  <c r="Q163" i="53"/>
  <c r="U163"/>
  <c r="O164"/>
  <c r="J14" i="57" s="1"/>
  <c r="Q164" i="53"/>
  <c r="U164"/>
  <c r="O165"/>
  <c r="L14" i="57" s="1"/>
  <c r="Q165" i="53"/>
  <c r="U165"/>
  <c r="O166"/>
  <c r="N14" i="57" s="1"/>
  <c r="Q166" i="53"/>
  <c r="U166"/>
  <c r="O167"/>
  <c r="P14" i="57" s="1"/>
  <c r="Q167" i="53"/>
  <c r="U167"/>
  <c r="O168"/>
  <c r="R14" i="57" s="1"/>
  <c r="Q168" i="53"/>
  <c r="U168"/>
  <c r="O169"/>
  <c r="T14" i="57" s="1"/>
  <c r="Q169" i="53"/>
  <c r="U169"/>
  <c r="O170"/>
  <c r="V14" i="57" s="1"/>
  <c r="Q170" i="53"/>
  <c r="U170"/>
  <c r="O171"/>
  <c r="X14" i="57" s="1"/>
  <c r="Q171" i="53"/>
  <c r="U171"/>
  <c r="O172"/>
  <c r="B15" i="57" s="1"/>
  <c r="Q172" i="53"/>
  <c r="U172"/>
  <c r="O173"/>
  <c r="D15" i="57" s="1"/>
  <c r="Q173" i="53"/>
  <c r="U173"/>
  <c r="O174"/>
  <c r="F15" i="57" s="1"/>
  <c r="Q174" i="53"/>
  <c r="U174"/>
  <c r="O175"/>
  <c r="H15" i="57" s="1"/>
  <c r="Q175" i="53"/>
  <c r="U175"/>
  <c r="P176"/>
  <c r="K15" i="57" s="1"/>
  <c r="O208" i="53"/>
  <c r="B18" i="57" s="1"/>
  <c r="P209" i="53"/>
  <c r="E18" i="57" s="1"/>
  <c r="O210" i="53"/>
  <c r="F18" i="57" s="1"/>
  <c r="P211" i="53"/>
  <c r="I18" i="57" s="1"/>
  <c r="O212" i="53"/>
  <c r="J18" i="57" s="1"/>
  <c r="P213" i="53"/>
  <c r="M18" i="57" s="1"/>
  <c r="O214" i="53"/>
  <c r="N18" i="57" s="1"/>
  <c r="P215" i="53"/>
  <c r="Q18" i="57" s="1"/>
  <c r="O222" i="53"/>
  <c r="F19" i="57" s="1"/>
  <c r="O223" i="53"/>
  <c r="H19" i="57" s="1"/>
  <c r="Q223" i="53"/>
  <c r="U223"/>
  <c r="O224"/>
  <c r="J19" i="57" s="1"/>
  <c r="Q224" i="53"/>
  <c r="U224"/>
  <c r="O225"/>
  <c r="L19" i="57" s="1"/>
  <c r="Q225" i="53"/>
  <c r="U225"/>
  <c r="O226"/>
  <c r="N19" i="57" s="1"/>
  <c r="Q226" i="53"/>
  <c r="U226"/>
  <c r="O227"/>
  <c r="P19" i="57" s="1"/>
  <c r="Q227" i="53"/>
  <c r="U227"/>
  <c r="O228"/>
  <c r="R19" i="57" s="1"/>
  <c r="Q228" i="53"/>
  <c r="U228"/>
  <c r="O229"/>
  <c r="T19" i="57" s="1"/>
  <c r="Q229" i="53"/>
  <c r="U229"/>
  <c r="O230"/>
  <c r="V19" i="57" s="1"/>
  <c r="Q230" i="53"/>
  <c r="U230"/>
  <c r="O231"/>
  <c r="X19" i="57" s="1"/>
  <c r="Q231" i="53"/>
  <c r="U231"/>
  <c r="O232"/>
  <c r="B20" i="57" s="1"/>
  <c r="Q232" i="53"/>
  <c r="U232"/>
  <c r="P233"/>
  <c r="E20" i="57" s="1"/>
  <c r="P244" i="53"/>
  <c r="C21" i="57" s="1"/>
  <c r="D245" i="53"/>
  <c r="O245"/>
  <c r="D21" i="57" s="1"/>
  <c r="Q245" i="53"/>
  <c r="U245"/>
  <c r="P246"/>
  <c r="G21" i="57" s="1"/>
  <c r="P247" i="53"/>
  <c r="I21" i="57" s="1"/>
  <c r="P248" i="53"/>
  <c r="K21" i="57" s="1"/>
  <c r="P249" i="53"/>
  <c r="M21" i="57" s="1"/>
  <c r="P250" i="53"/>
  <c r="O21" i="57" s="1"/>
  <c r="P251" i="53"/>
  <c r="Q21" i="57" s="1"/>
  <c r="P252" i="53"/>
  <c r="S21" i="57" s="1"/>
  <c r="P253" i="53"/>
  <c r="U21" i="57" s="1"/>
  <c r="P254" i="53"/>
  <c r="W21" i="57" s="1"/>
  <c r="P255" i="53"/>
  <c r="Y21" i="57" s="1"/>
  <c r="P256" i="53"/>
  <c r="C22" i="57" s="1"/>
  <c r="P257" i="53"/>
  <c r="E22" i="57" s="1"/>
  <c r="D258" i="53"/>
  <c r="O258"/>
  <c r="F22" i="57" s="1"/>
  <c r="Q258" i="53"/>
  <c r="U258"/>
  <c r="P259"/>
  <c r="I22" i="57" s="1"/>
  <c r="D260" i="53"/>
  <c r="O260"/>
  <c r="J22" i="57" s="1"/>
  <c r="Q260" i="53"/>
  <c r="U260"/>
  <c r="P261"/>
  <c r="M22" i="57" s="1"/>
  <c r="D262" i="53"/>
  <c r="O262"/>
  <c r="N22" i="57" s="1"/>
  <c r="Q262" i="53"/>
  <c r="U262"/>
  <c r="O263"/>
  <c r="P22" i="57" s="1"/>
  <c r="Q263" i="53"/>
  <c r="U263"/>
  <c r="O264"/>
  <c r="R22" i="57" s="1"/>
  <c r="Q264" i="53"/>
  <c r="U264"/>
  <c r="O265"/>
  <c r="T22" i="57" s="1"/>
  <c r="Q265" i="53"/>
  <c r="U265"/>
  <c r="O266"/>
  <c r="V22" i="57" s="1"/>
  <c r="Q266" i="53"/>
  <c r="U266"/>
  <c r="O267"/>
  <c r="X22" i="57" s="1"/>
  <c r="Q267" i="53"/>
  <c r="U267"/>
  <c r="O268"/>
  <c r="B23" i="57" s="1"/>
  <c r="Q268" i="53"/>
  <c r="U268"/>
  <c r="O269"/>
  <c r="D23" i="57" s="1"/>
  <c r="Q269" i="53"/>
  <c r="U269"/>
  <c r="O270"/>
  <c r="F23" i="57" s="1"/>
  <c r="Q270" i="53"/>
  <c r="U270"/>
  <c r="P271"/>
  <c r="I23" i="57" s="1"/>
  <c r="D272" i="53"/>
  <c r="O272"/>
  <c r="J23" i="57" s="1"/>
  <c r="Q272" i="53"/>
  <c r="U272"/>
  <c r="P273"/>
  <c r="M23" i="57" s="1"/>
  <c r="D274" i="53"/>
  <c r="O274"/>
  <c r="N23" i="57" s="1"/>
  <c r="Q274" i="53"/>
  <c r="U274"/>
  <c r="O275"/>
  <c r="P23" i="57" s="1"/>
  <c r="Q275" i="53"/>
  <c r="U275"/>
  <c r="O276"/>
  <c r="R23" i="57" s="1"/>
  <c r="Q276" i="53"/>
  <c r="U276"/>
  <c r="O277"/>
  <c r="T23" i="57" s="1"/>
  <c r="Q277" i="53"/>
  <c r="U277"/>
  <c r="O278"/>
  <c r="V23" i="57" s="1"/>
  <c r="Q278" i="53"/>
  <c r="U278"/>
  <c r="O279"/>
  <c r="X23" i="57" s="1"/>
  <c r="Q279" i="53"/>
  <c r="U279"/>
  <c r="O280"/>
  <c r="B24" i="57" s="1"/>
  <c r="Q280" i="53"/>
  <c r="U280"/>
  <c r="O281"/>
  <c r="D24" i="57" s="1"/>
  <c r="Q281" i="53"/>
  <c r="U281"/>
  <c r="O282"/>
  <c r="F24" i="57" s="1"/>
  <c r="Q282" i="53"/>
  <c r="U282"/>
  <c r="O283"/>
  <c r="H24" i="57" s="1"/>
  <c r="Q283" i="53"/>
  <c r="U283"/>
  <c r="P284"/>
  <c r="K24" i="57" s="1"/>
  <c r="O286" i="53"/>
  <c r="N24" i="57" s="1"/>
  <c r="O287" i="53"/>
  <c r="P24" i="57" s="1"/>
  <c r="Q287" i="53"/>
  <c r="U287"/>
  <c r="O288"/>
  <c r="R24" i="57" s="1"/>
  <c r="Q288" i="53"/>
  <c r="U288"/>
  <c r="O289"/>
  <c r="T24" i="57" s="1"/>
  <c r="Q289" i="53"/>
  <c r="U289"/>
  <c r="O290"/>
  <c r="V24" i="57" s="1"/>
  <c r="Q290" i="53"/>
  <c r="U290"/>
  <c r="P291"/>
  <c r="Y24" i="57" s="1"/>
  <c r="O292" i="53"/>
  <c r="B25" i="57" s="1"/>
  <c r="O293" i="53"/>
  <c r="D25" i="57" s="1"/>
  <c r="Q293" i="53"/>
  <c r="U293"/>
  <c r="P294"/>
  <c r="G25" i="57" s="1"/>
  <c r="O295" i="53"/>
  <c r="H25" i="57" s="1"/>
  <c r="P296" i="53"/>
  <c r="K25" i="57" s="1"/>
  <c r="O297" i="53"/>
  <c r="L25" i="57" s="1"/>
  <c r="P298" i="53"/>
  <c r="O25" i="57" s="1"/>
  <c r="O306" i="53"/>
  <c r="F26" i="57" s="1"/>
  <c r="P307" i="53"/>
  <c r="I26" i="57" s="1"/>
  <c r="O308" i="53"/>
  <c r="J26" i="57" s="1"/>
  <c r="P309" i="53"/>
  <c r="M26" i="57" s="1"/>
  <c r="O310" i="53"/>
  <c r="N26" i="57" s="1"/>
  <c r="O311" i="53"/>
  <c r="P26" i="57" s="1"/>
  <c r="Q311" i="53"/>
  <c r="U311"/>
  <c r="O312"/>
  <c r="R26" i="57" s="1"/>
  <c r="Q312" i="53"/>
  <c r="U312"/>
  <c r="O313"/>
  <c r="T26" i="57" s="1"/>
  <c r="Q313" i="53"/>
  <c r="U313"/>
  <c r="O314"/>
  <c r="V26" i="57" s="1"/>
  <c r="Q314" i="53"/>
  <c r="U314"/>
  <c r="O315"/>
  <c r="X26" i="57" s="1"/>
  <c r="Q315" i="53"/>
  <c r="U315"/>
  <c r="O316"/>
  <c r="B27" i="57" s="1"/>
  <c r="Q316" i="53"/>
  <c r="U316"/>
  <c r="O317"/>
  <c r="D27" i="57" s="1"/>
  <c r="Q317" i="53"/>
  <c r="U317"/>
  <c r="P318"/>
  <c r="G27" i="57" s="1"/>
  <c r="O319" i="53"/>
  <c r="H27" i="57" s="1"/>
  <c r="P320" i="53"/>
  <c r="K27" i="57" s="1"/>
  <c r="O321" i="53"/>
  <c r="L27" i="57" s="1"/>
  <c r="P322" i="53"/>
  <c r="O27" i="57" s="1"/>
  <c r="O323" i="53"/>
  <c r="P27" i="57" s="1"/>
  <c r="O324" i="53"/>
  <c r="R27" i="57" s="1"/>
  <c r="Q324" i="53"/>
  <c r="U324"/>
  <c r="O325"/>
  <c r="T27" i="57" s="1"/>
  <c r="Q325" i="53"/>
  <c r="U325"/>
  <c r="O326"/>
  <c r="V27" i="57" s="1"/>
  <c r="Q326" i="53"/>
  <c r="U326"/>
  <c r="O327"/>
  <c r="X27" i="57" s="1"/>
  <c r="Q327" i="53"/>
  <c r="U327"/>
  <c r="O328"/>
  <c r="B28" i="57" s="1"/>
  <c r="Q328" i="53"/>
  <c r="U328"/>
  <c r="P329"/>
  <c r="E28" i="57" s="1"/>
  <c r="O332" i="53"/>
  <c r="J28" i="57" s="1"/>
  <c r="P333" i="53"/>
  <c r="M28" i="57" s="1"/>
  <c r="D334" i="53"/>
  <c r="O334"/>
  <c r="N28" i="57" s="1"/>
  <c r="Q334" i="53"/>
  <c r="U334"/>
  <c r="O335"/>
  <c r="P28" i="57" s="1"/>
  <c r="Q335" i="53"/>
  <c r="U335"/>
  <c r="O336"/>
  <c r="R28" i="57" s="1"/>
  <c r="Q336" i="53"/>
  <c r="U336"/>
  <c r="O337"/>
  <c r="T28" i="57" s="1"/>
  <c r="Q337" i="53"/>
  <c r="U337"/>
  <c r="O338"/>
  <c r="V28" i="57" s="1"/>
  <c r="Q338" i="53"/>
  <c r="U338"/>
  <c r="P339"/>
  <c r="Y28" i="57" s="1"/>
  <c r="O340" i="53"/>
  <c r="B29" i="57" s="1"/>
  <c r="O341" i="53"/>
  <c r="D29" i="57" s="1"/>
  <c r="Q341" i="53"/>
  <c r="U341"/>
  <c r="P342"/>
  <c r="G29" i="57" s="1"/>
  <c r="O343" i="53"/>
  <c r="H29" i="57" s="1"/>
  <c r="P344" i="53"/>
  <c r="K29" i="57" s="1"/>
  <c r="O345" i="53"/>
  <c r="L29" i="57" s="1"/>
  <c r="P346" i="53"/>
  <c r="O29" i="57" s="1"/>
  <c r="P361" i="53"/>
  <c r="U30" i="57" s="1"/>
  <c r="P362" i="53"/>
  <c r="W30" i="57" s="1"/>
  <c r="P363" i="53"/>
  <c r="Y30" i="57" s="1"/>
  <c r="P364" i="53"/>
  <c r="C31" i="57" s="1"/>
  <c r="D365" i="53"/>
  <c r="P365"/>
  <c r="E31" i="57" s="1"/>
  <c r="V365" i="53"/>
  <c r="P368"/>
  <c r="K31" i="57" s="1"/>
  <c r="V368" i="53"/>
  <c r="Q370"/>
  <c r="U370"/>
  <c r="O371"/>
  <c r="P31" i="57" s="1"/>
  <c r="W371" i="53"/>
  <c r="Q372"/>
  <c r="U372"/>
  <c r="O373"/>
  <c r="T31" i="57" s="1"/>
  <c r="W373" i="53"/>
  <c r="O366"/>
  <c r="F31" i="57" s="1"/>
  <c r="Q366" i="53"/>
  <c r="U366"/>
  <c r="P367"/>
  <c r="I31" i="57" s="1"/>
  <c r="P369" i="53"/>
  <c r="M31" i="57" s="1"/>
  <c r="P374" i="53"/>
  <c r="W31" i="57" s="1"/>
  <c r="V374" i="53"/>
  <c r="P375"/>
  <c r="Y31" i="57" s="1"/>
  <c r="V375" i="53"/>
  <c r="P376"/>
  <c r="C32" i="57" s="1"/>
  <c r="V376" i="53"/>
  <c r="P377"/>
  <c r="E32" i="57" s="1"/>
  <c r="V377" i="53"/>
  <c r="P378"/>
  <c r="G32" i="57" s="1"/>
  <c r="V378" i="53"/>
  <c r="D379"/>
  <c r="O379"/>
  <c r="H32" i="57" s="1"/>
  <c r="Q379" i="53"/>
  <c r="U379"/>
  <c r="W379"/>
  <c r="P380"/>
  <c r="K32" i="57" s="1"/>
  <c r="D381" i="53"/>
  <c r="O381"/>
  <c r="L32" i="57" s="1"/>
  <c r="Q381" i="53"/>
  <c r="U381"/>
  <c r="W381"/>
  <c r="O382"/>
  <c r="N32" i="57" s="1"/>
  <c r="Q382" i="53"/>
  <c r="U382"/>
  <c r="O383"/>
  <c r="P32" i="57" s="1"/>
  <c r="Q383" i="53"/>
  <c r="U383"/>
  <c r="O384"/>
  <c r="R32" i="57" s="1"/>
  <c r="Q384" i="53"/>
  <c r="U384"/>
  <c r="O385"/>
  <c r="T32" i="57" s="1"/>
  <c r="Q385" i="53"/>
  <c r="U385"/>
  <c r="O386"/>
  <c r="V32" i="57" s="1"/>
  <c r="Q386" i="53"/>
  <c r="U386"/>
  <c r="O387"/>
  <c r="X32" i="57" s="1"/>
  <c r="Q387" i="53"/>
  <c r="U387"/>
  <c r="O388"/>
  <c r="B33" i="57" s="1"/>
  <c r="Q388" i="53"/>
  <c r="U388"/>
  <c r="O389"/>
  <c r="D33" i="57" s="1"/>
  <c r="Q389" i="53"/>
  <c r="U389"/>
  <c r="O390"/>
  <c r="F33" i="57" s="1"/>
  <c r="Q390" i="53"/>
  <c r="U390"/>
  <c r="O391"/>
  <c r="H33" i="57" s="1"/>
  <c r="Q391" i="53"/>
  <c r="U391"/>
  <c r="O392"/>
  <c r="J33" i="57" s="1"/>
  <c r="Q392" i="53"/>
  <c r="U392"/>
  <c r="O393"/>
  <c r="L33" i="57" s="1"/>
  <c r="Q393" i="53"/>
  <c r="U393"/>
  <c r="O394"/>
  <c r="N33" i="57" s="1"/>
  <c r="Q394" i="53"/>
  <c r="U394"/>
  <c r="O395"/>
  <c r="P33" i="57" s="1"/>
  <c r="Q395" i="53"/>
  <c r="U395"/>
  <c r="O396"/>
  <c r="R33" i="57" s="1"/>
  <c r="Q396" i="53"/>
  <c r="U396"/>
  <c r="O397"/>
  <c r="T33" i="57" s="1"/>
  <c r="Q397" i="53"/>
  <c r="U397"/>
  <c r="O398"/>
  <c r="V33" i="57" s="1"/>
  <c r="Q398" i="53"/>
  <c r="U398"/>
  <c r="W398"/>
  <c r="O399"/>
  <c r="X33" i="57" s="1"/>
  <c r="Q399" i="53"/>
  <c r="U399"/>
  <c r="W399"/>
  <c r="O400"/>
  <c r="B34" i="57" s="1"/>
  <c r="Q400" i="53"/>
  <c r="U400"/>
  <c r="W400"/>
  <c r="O401"/>
  <c r="D34" i="57" s="1"/>
  <c r="Q401" i="53"/>
  <c r="U401"/>
  <c r="W401"/>
  <c r="O402"/>
  <c r="F34" i="57" s="1"/>
  <c r="Q402" i="53"/>
  <c r="U402"/>
  <c r="W402"/>
  <c r="O403"/>
  <c r="H34" i="57" s="1"/>
  <c r="Q403" i="53"/>
  <c r="U403"/>
  <c r="W403"/>
  <c r="O404"/>
  <c r="J34" i="57" s="1"/>
  <c r="Q404" i="53"/>
  <c r="U404"/>
  <c r="W404"/>
  <c r="O405"/>
  <c r="L34" i="57" s="1"/>
  <c r="Q405" i="53"/>
  <c r="U405"/>
  <c r="W405"/>
  <c r="O406"/>
  <c r="N34" i="57" s="1"/>
  <c r="Q406" i="53"/>
  <c r="U406"/>
  <c r="W406"/>
  <c r="O407"/>
  <c r="P34" i="57" s="1"/>
  <c r="Q407" i="53"/>
  <c r="U407"/>
  <c r="W407"/>
  <c r="O408"/>
  <c r="R34" i="57" s="1"/>
  <c r="Q408" i="53"/>
  <c r="U408"/>
  <c r="W408"/>
  <c r="O409"/>
  <c r="T34" i="57" s="1"/>
  <c r="Q409" i="53"/>
  <c r="U409"/>
  <c r="W409"/>
  <c r="O410"/>
  <c r="V34" i="57" s="1"/>
  <c r="Q410" i="53"/>
  <c r="U410"/>
  <c r="W410"/>
  <c r="O411"/>
  <c r="X34" i="57" s="1"/>
  <c r="Z34" s="1"/>
  <c r="Q411" i="53"/>
  <c r="U411"/>
  <c r="W411"/>
  <c r="O412"/>
  <c r="B35" i="57" s="1"/>
  <c r="Q412" i="53"/>
  <c r="U412"/>
  <c r="W412"/>
  <c r="O413"/>
  <c r="D35" i="57" s="1"/>
  <c r="Q413" i="53"/>
  <c r="U413"/>
  <c r="W413"/>
  <c r="O414"/>
  <c r="F35" i="57" s="1"/>
  <c r="Q414" i="53"/>
  <c r="U414"/>
  <c r="W414"/>
  <c r="P415"/>
  <c r="I35" i="57" s="1"/>
  <c r="V415" i="53"/>
  <c r="O426"/>
  <c r="F36" i="57" s="1"/>
  <c r="O427" i="53"/>
  <c r="H36" i="57" s="1"/>
  <c r="Q427" i="53"/>
  <c r="U427"/>
  <c r="W427"/>
  <c r="O428"/>
  <c r="J36" i="57" s="1"/>
  <c r="Q428" i="53"/>
  <c r="U428"/>
  <c r="W428"/>
  <c r="O429"/>
  <c r="L36" i="57" s="1"/>
  <c r="Q429" i="53"/>
  <c r="U429"/>
  <c r="W429"/>
  <c r="O430"/>
  <c r="N36" i="57" s="1"/>
  <c r="Q430" i="53"/>
  <c r="U430"/>
  <c r="W430"/>
  <c r="O431"/>
  <c r="P36" i="57" s="1"/>
  <c r="Q431" i="53"/>
  <c r="U431"/>
  <c r="W431"/>
  <c r="O432"/>
  <c r="R36" i="57" s="1"/>
  <c r="Q432" i="53"/>
  <c r="U432"/>
  <c r="W432"/>
  <c r="O433"/>
  <c r="T36" i="57" s="1"/>
  <c r="Q433" i="53"/>
  <c r="U433"/>
  <c r="W433"/>
  <c r="O434"/>
  <c r="V36" i="57" s="1"/>
  <c r="Q434" i="53"/>
  <c r="U434"/>
  <c r="W434"/>
  <c r="O435"/>
  <c r="X36" i="57" s="1"/>
  <c r="Q435" i="53"/>
  <c r="U435"/>
  <c r="W435"/>
  <c r="O436"/>
  <c r="B37" i="57" s="1"/>
  <c r="Q436" i="53"/>
  <c r="U436"/>
  <c r="W436"/>
  <c r="O437"/>
  <c r="D37" i="57" s="1"/>
  <c r="Q437" i="53"/>
  <c r="U437"/>
  <c r="W437"/>
  <c r="O438"/>
  <c r="F37" i="57" s="1"/>
  <c r="Q438" i="53"/>
  <c r="U438"/>
  <c r="W438"/>
  <c r="O439"/>
  <c r="H37" i="57" s="1"/>
  <c r="Q439" i="53"/>
  <c r="U439"/>
  <c r="W439"/>
  <c r="O440"/>
  <c r="J37" i="57" s="1"/>
  <c r="Q440" i="53"/>
  <c r="U440"/>
  <c r="W440"/>
  <c r="O441"/>
  <c r="L37" i="57" s="1"/>
  <c r="Q441" i="53"/>
  <c r="U441"/>
  <c r="W441"/>
  <c r="O442"/>
  <c r="N37" i="57" s="1"/>
  <c r="Q442" i="53"/>
  <c r="U442"/>
  <c r="W442"/>
  <c r="O443"/>
  <c r="P37" i="57" s="1"/>
  <c r="Q443" i="53"/>
  <c r="U443"/>
  <c r="W443"/>
  <c r="O444"/>
  <c r="R37" i="57" s="1"/>
  <c r="Q444" i="53"/>
  <c r="U444"/>
  <c r="W444"/>
  <c r="O445"/>
  <c r="T37" i="57" s="1"/>
  <c r="Q445" i="53"/>
  <c r="U445"/>
  <c r="W445"/>
  <c r="O446"/>
  <c r="V37" i="57" s="1"/>
  <c r="Q446" i="53"/>
  <c r="U446"/>
  <c r="W446"/>
  <c r="O447"/>
  <c r="X37" i="57" s="1"/>
  <c r="Z37" s="1"/>
  <c r="Q447" i="53"/>
  <c r="U447"/>
  <c r="W447"/>
  <c r="O448"/>
  <c r="B38" i="57" s="1"/>
  <c r="Q448" i="53"/>
  <c r="U448"/>
  <c r="W448"/>
  <c r="O449"/>
  <c r="D38" i="57" s="1"/>
  <c r="Q449" i="53"/>
  <c r="U449"/>
  <c r="W449"/>
  <c r="O450"/>
  <c r="F38" i="57" s="1"/>
  <c r="Q450" i="53"/>
  <c r="U450"/>
  <c r="W450"/>
  <c r="O451"/>
  <c r="H38" i="57" s="1"/>
  <c r="Q451" i="53"/>
  <c r="U451"/>
  <c r="W451"/>
  <c r="O452"/>
  <c r="J38" i="57" s="1"/>
  <c r="Q452" i="53"/>
  <c r="U452"/>
  <c r="W452"/>
  <c r="O453"/>
  <c r="L38" i="57" s="1"/>
  <c r="Q453" i="53"/>
  <c r="U453"/>
  <c r="W453"/>
  <c r="O454"/>
  <c r="N38" i="57" s="1"/>
  <c r="Q454" i="53"/>
  <c r="U454"/>
  <c r="W454"/>
  <c r="O455"/>
  <c r="P38" i="57" s="1"/>
  <c r="Q455" i="53"/>
  <c r="U455"/>
  <c r="W455"/>
  <c r="O456"/>
  <c r="R38" i="57" s="1"/>
  <c r="Q456" i="53"/>
  <c r="U456"/>
  <c r="W456"/>
  <c r="O457"/>
  <c r="T38" i="57" s="1"/>
  <c r="Q457" i="53"/>
  <c r="U457"/>
  <c r="W457"/>
  <c r="O458"/>
  <c r="V38" i="57" s="1"/>
  <c r="Q458" i="53"/>
  <c r="U458"/>
  <c r="W458"/>
  <c r="O459"/>
  <c r="X38" i="57" s="1"/>
  <c r="Z38" s="1"/>
  <c r="Q459" i="53"/>
  <c r="U459"/>
  <c r="W459"/>
  <c r="O460"/>
  <c r="B39" i="57" s="1"/>
  <c r="Q460" i="53"/>
  <c r="U460"/>
  <c r="W460"/>
  <c r="O461"/>
  <c r="D39" i="57" s="1"/>
  <c r="Q461" i="53"/>
  <c r="U461"/>
  <c r="W461"/>
  <c r="P462"/>
  <c r="G39" i="57" s="1"/>
  <c r="V462" i="53"/>
  <c r="O463"/>
  <c r="H39" i="57" s="1"/>
  <c r="O464" i="53"/>
  <c r="J39" i="57" s="1"/>
  <c r="Q464" i="53"/>
  <c r="U464"/>
  <c r="W464"/>
  <c r="P465"/>
  <c r="M39" i="57" s="1"/>
  <c r="V465" i="53"/>
  <c r="O476"/>
  <c r="J40" i="57" s="1"/>
  <c r="P477" i="53"/>
  <c r="M40" i="57" s="1"/>
  <c r="V477" i="53"/>
  <c r="O501"/>
  <c r="L42" i="57" s="1"/>
  <c r="P502" i="53"/>
  <c r="O42" i="57" s="1"/>
  <c r="V502" i="53"/>
  <c r="W521"/>
  <c r="U521"/>
  <c r="O374"/>
  <c r="V31" i="57" s="1"/>
  <c r="Q374" i="53"/>
  <c r="U374"/>
  <c r="O375"/>
  <c r="X31" i="57" s="1"/>
  <c r="Q375" i="53"/>
  <c r="U375"/>
  <c r="O376"/>
  <c r="B32" i="57" s="1"/>
  <c r="Q376" i="53"/>
  <c r="U376"/>
  <c r="O377"/>
  <c r="D32" i="57" s="1"/>
  <c r="Q377" i="53"/>
  <c r="U377"/>
  <c r="O378"/>
  <c r="F32" i="57" s="1"/>
  <c r="Q378" i="53"/>
  <c r="U378"/>
  <c r="P379"/>
  <c r="I32" i="57" s="1"/>
  <c r="O380" i="53"/>
  <c r="J32" i="57" s="1"/>
  <c r="P381" i="53"/>
  <c r="M32" i="57" s="1"/>
  <c r="P399" i="53"/>
  <c r="Y33" i="57" s="1"/>
  <c r="P400" i="53"/>
  <c r="C34" i="57" s="1"/>
  <c r="P401" i="53"/>
  <c r="E34" i="57" s="1"/>
  <c r="P402" i="53"/>
  <c r="G34" i="57" s="1"/>
  <c r="P403" i="53"/>
  <c r="I34" i="57" s="1"/>
  <c r="P404" i="53"/>
  <c r="K34" i="57" s="1"/>
  <c r="P405" i="53"/>
  <c r="M34" i="57" s="1"/>
  <c r="P406" i="53"/>
  <c r="O34" i="57" s="1"/>
  <c r="P407" i="53"/>
  <c r="Q34" i="57" s="1"/>
  <c r="P408" i="53"/>
  <c r="S34" i="57" s="1"/>
  <c r="P409" i="53"/>
  <c r="U34" i="57" s="1"/>
  <c r="P410" i="53"/>
  <c r="W34" i="57" s="1"/>
  <c r="P411" i="53"/>
  <c r="Y34" i="57" s="1"/>
  <c r="P412" i="53"/>
  <c r="C35" i="57" s="1"/>
  <c r="P413" i="53"/>
  <c r="E35" i="57" s="1"/>
  <c r="P414" i="53"/>
  <c r="G35" i="57" s="1"/>
  <c r="D415" i="53"/>
  <c r="O415"/>
  <c r="H35" i="57" s="1"/>
  <c r="Q415" i="53"/>
  <c r="U415"/>
  <c r="O416"/>
  <c r="J35" i="57" s="1"/>
  <c r="Q416" i="53"/>
  <c r="U416"/>
  <c r="O417"/>
  <c r="L35" i="57" s="1"/>
  <c r="Q417" i="53"/>
  <c r="U417"/>
  <c r="O418"/>
  <c r="N35" i="57" s="1"/>
  <c r="Q418" i="53"/>
  <c r="U418"/>
  <c r="O419"/>
  <c r="P35" i="57" s="1"/>
  <c r="Q419" i="53"/>
  <c r="U419"/>
  <c r="O420"/>
  <c r="R35" i="57" s="1"/>
  <c r="Q420" i="53"/>
  <c r="U420"/>
  <c r="O421"/>
  <c r="T35" i="57" s="1"/>
  <c r="Q421" i="53"/>
  <c r="U421"/>
  <c r="O422"/>
  <c r="V35" i="57" s="1"/>
  <c r="Q422" i="53"/>
  <c r="U422"/>
  <c r="O423"/>
  <c r="X35" i="57" s="1"/>
  <c r="Q423" i="53"/>
  <c r="U423"/>
  <c r="O424"/>
  <c r="B36" i="57" s="1"/>
  <c r="Q424" i="53"/>
  <c r="U424"/>
  <c r="O425"/>
  <c r="D36" i="57" s="1"/>
  <c r="Q425" i="53"/>
  <c r="U425"/>
  <c r="P426"/>
  <c r="G36" i="57" s="1"/>
  <c r="P427" i="53"/>
  <c r="I36" i="57" s="1"/>
  <c r="P428" i="53"/>
  <c r="K36" i="57" s="1"/>
  <c r="P429" i="53"/>
  <c r="M36" i="57" s="1"/>
  <c r="P430" i="53"/>
  <c r="O36" i="57" s="1"/>
  <c r="P431" i="53"/>
  <c r="Q36" i="57" s="1"/>
  <c r="P432" i="53"/>
  <c r="S36" i="57" s="1"/>
  <c r="P433" i="53"/>
  <c r="U36" i="57" s="1"/>
  <c r="P434" i="53"/>
  <c r="W36" i="57" s="1"/>
  <c r="P435" i="53"/>
  <c r="Y36" i="57" s="1"/>
  <c r="P436" i="53"/>
  <c r="C37" i="57" s="1"/>
  <c r="P437" i="53"/>
  <c r="E37" i="57" s="1"/>
  <c r="P438" i="53"/>
  <c r="G37" i="57" s="1"/>
  <c r="P439" i="53"/>
  <c r="I37" i="57" s="1"/>
  <c r="P440" i="53"/>
  <c r="K37" i="57" s="1"/>
  <c r="P441" i="53"/>
  <c r="M37" i="57" s="1"/>
  <c r="P442" i="53"/>
  <c r="O37" i="57" s="1"/>
  <c r="P443" i="53"/>
  <c r="Q37" i="57" s="1"/>
  <c r="P444" i="53"/>
  <c r="S37" i="57" s="1"/>
  <c r="P445" i="53"/>
  <c r="U37" i="57" s="1"/>
  <c r="P446" i="53"/>
  <c r="W37" i="57" s="1"/>
  <c r="P447" i="53"/>
  <c r="Y37" i="57" s="1"/>
  <c r="P448" i="53"/>
  <c r="C38" i="57" s="1"/>
  <c r="P449" i="53"/>
  <c r="E38" i="57" s="1"/>
  <c r="P450" i="53"/>
  <c r="G38" i="57" s="1"/>
  <c r="P451" i="53"/>
  <c r="I38" i="57" s="1"/>
  <c r="P452" i="53"/>
  <c r="K38" i="57" s="1"/>
  <c r="P453" i="53"/>
  <c r="M38" i="57" s="1"/>
  <c r="P454" i="53"/>
  <c r="O38" i="57" s="1"/>
  <c r="P455" i="53"/>
  <c r="Q38" i="57" s="1"/>
  <c r="P456" i="53"/>
  <c r="S38" i="57" s="1"/>
  <c r="P457" i="53"/>
  <c r="U38" i="57" s="1"/>
  <c r="P458" i="53"/>
  <c r="W38" i="57" s="1"/>
  <c r="P459" i="53"/>
  <c r="Y38" i="57" s="1"/>
  <c r="P460" i="53"/>
  <c r="C39" i="57" s="1"/>
  <c r="P461" i="53"/>
  <c r="E39" i="57" s="1"/>
  <c r="D462" i="53"/>
  <c r="O462"/>
  <c r="F39" i="57" s="1"/>
  <c r="Q462" i="53"/>
  <c r="U462"/>
  <c r="P463"/>
  <c r="I39" i="57" s="1"/>
  <c r="P464" i="53"/>
  <c r="K39" i="57" s="1"/>
  <c r="D465" i="53"/>
  <c r="O465"/>
  <c r="L39" i="57" s="1"/>
  <c r="Q465" i="53"/>
  <c r="U465"/>
  <c r="O466"/>
  <c r="N39" i="57" s="1"/>
  <c r="Q466" i="53"/>
  <c r="U466"/>
  <c r="O467"/>
  <c r="P39" i="57" s="1"/>
  <c r="Q467" i="53"/>
  <c r="U467"/>
  <c r="O468"/>
  <c r="R39" i="57" s="1"/>
  <c r="Q468" i="53"/>
  <c r="U468"/>
  <c r="O469"/>
  <c r="T39" i="57" s="1"/>
  <c r="Q469" i="53"/>
  <c r="U469"/>
  <c r="O470"/>
  <c r="V39" i="57" s="1"/>
  <c r="Q470" i="53"/>
  <c r="U470"/>
  <c r="O471"/>
  <c r="X39" i="57" s="1"/>
  <c r="Q471" i="53"/>
  <c r="U471"/>
  <c r="O472"/>
  <c r="B40" i="57" s="1"/>
  <c r="Q472" i="53"/>
  <c r="U472"/>
  <c r="O473"/>
  <c r="D40" i="57" s="1"/>
  <c r="Q473" i="53"/>
  <c r="U473"/>
  <c r="O474"/>
  <c r="F40" i="57" s="1"/>
  <c r="Q474" i="53"/>
  <c r="U474"/>
  <c r="O475"/>
  <c r="H40" i="57" s="1"/>
  <c r="Q475" i="53"/>
  <c r="U475"/>
  <c r="P476"/>
  <c r="K40" i="57" s="1"/>
  <c r="D477" i="53"/>
  <c r="O477"/>
  <c r="L40" i="57" s="1"/>
  <c r="Q477" i="53"/>
  <c r="U477"/>
  <c r="O478"/>
  <c r="N40" i="57" s="1"/>
  <c r="Q478" i="53"/>
  <c r="U478"/>
  <c r="O479"/>
  <c r="P40" i="57" s="1"/>
  <c r="Q479" i="53"/>
  <c r="U479"/>
  <c r="O480"/>
  <c r="R40" i="57" s="1"/>
  <c r="Q480" i="53"/>
  <c r="U480"/>
  <c r="O481"/>
  <c r="T40" i="57" s="1"/>
  <c r="Q481" i="53"/>
  <c r="U481"/>
  <c r="O482"/>
  <c r="V40" i="57" s="1"/>
  <c r="Q482" i="53"/>
  <c r="U482"/>
  <c r="O483"/>
  <c r="X40" i="57" s="1"/>
  <c r="Q483" i="53"/>
  <c r="U483"/>
  <c r="O484"/>
  <c r="B41" i="57" s="1"/>
  <c r="Q484" i="53"/>
  <c r="U484"/>
  <c r="O485"/>
  <c r="D41" i="57" s="1"/>
  <c r="Q485" i="53"/>
  <c r="U485"/>
  <c r="O486"/>
  <c r="F41" i="57" s="1"/>
  <c r="Q486" i="53"/>
  <c r="U486"/>
  <c r="O487"/>
  <c r="H41" i="57" s="1"/>
  <c r="Q487" i="53"/>
  <c r="U487"/>
  <c r="O488"/>
  <c r="J41" i="57" s="1"/>
  <c r="Q488" i="53"/>
  <c r="U488"/>
  <c r="O489"/>
  <c r="L41" i="57" s="1"/>
  <c r="Q489" i="53"/>
  <c r="U489"/>
  <c r="O490"/>
  <c r="N41" i="57" s="1"/>
  <c r="Q490" i="53"/>
  <c r="U490"/>
  <c r="O491"/>
  <c r="P41" i="57" s="1"/>
  <c r="Q491" i="53"/>
  <c r="U491"/>
  <c r="O492"/>
  <c r="R41" i="57" s="1"/>
  <c r="Q492" i="53"/>
  <c r="U492"/>
  <c r="O493"/>
  <c r="T41" i="57" s="1"/>
  <c r="Q493" i="53"/>
  <c r="U493"/>
  <c r="O494"/>
  <c r="V41" i="57" s="1"/>
  <c r="Q494" i="53"/>
  <c r="U494"/>
  <c r="O495"/>
  <c r="X41" i="57" s="1"/>
  <c r="Q495" i="53"/>
  <c r="U495"/>
  <c r="O496"/>
  <c r="B42" i="57" s="1"/>
  <c r="Q496" i="53"/>
  <c r="U496"/>
  <c r="O497"/>
  <c r="D42" i="57" s="1"/>
  <c r="Q497" i="53"/>
  <c r="U497"/>
  <c r="O498"/>
  <c r="F42" i="57" s="1"/>
  <c r="Q498" i="53"/>
  <c r="U498"/>
  <c r="O499"/>
  <c r="H42" i="57" s="1"/>
  <c r="Q499" i="53"/>
  <c r="U499"/>
  <c r="O500"/>
  <c r="J42" i="57" s="1"/>
  <c r="Q500" i="53"/>
  <c r="U500"/>
  <c r="P501"/>
  <c r="M42" i="57" s="1"/>
  <c r="D502" i="53"/>
  <c r="O502"/>
  <c r="N42" i="57" s="1"/>
  <c r="Q502" i="53"/>
  <c r="U502"/>
  <c r="O503"/>
  <c r="P42" i="57" s="1"/>
  <c r="Q503" i="53"/>
  <c r="U503"/>
  <c r="O504"/>
  <c r="R42" i="57" s="1"/>
  <c r="Q504" i="53"/>
  <c r="U504"/>
  <c r="O505"/>
  <c r="T42" i="57" s="1"/>
  <c r="Q505" i="53"/>
  <c r="U505"/>
  <c r="O506"/>
  <c r="V42" i="57" s="1"/>
  <c r="Q506" i="53"/>
  <c r="U506"/>
  <c r="O507"/>
  <c r="X42" i="57" s="1"/>
  <c r="Q507" i="53"/>
  <c r="U507"/>
  <c r="O508"/>
  <c r="B43" i="57" s="1"/>
  <c r="Q508" i="53"/>
  <c r="U508"/>
  <c r="O509"/>
  <c r="D43" i="57" s="1"/>
  <c r="Q509" i="53"/>
  <c r="U509"/>
  <c r="O510"/>
  <c r="F43" i="57" s="1"/>
  <c r="Q510" i="53"/>
  <c r="U510"/>
  <c r="O511"/>
  <c r="H43" i="57" s="1"/>
  <c r="Q511" i="53"/>
  <c r="U511"/>
  <c r="O512"/>
  <c r="J43" i="57" s="1"/>
  <c r="Q512" i="53"/>
  <c r="U512"/>
  <c r="O513"/>
  <c r="L43" i="57" s="1"/>
  <c r="Q513" i="53"/>
  <c r="U513"/>
  <c r="O514"/>
  <c r="N43" i="57" s="1"/>
  <c r="Q514" i="53"/>
  <c r="U514"/>
  <c r="O515"/>
  <c r="P43" i="57" s="1"/>
  <c r="Q515" i="53"/>
  <c r="U515"/>
  <c r="O516"/>
  <c r="R43" i="57" s="1"/>
  <c r="Q516" i="53"/>
  <c r="U516"/>
  <c r="O517"/>
  <c r="T43" i="57" s="1"/>
  <c r="Q517" i="53"/>
  <c r="U517"/>
  <c r="O518"/>
  <c r="V43" i="57" s="1"/>
  <c r="Q518" i="53"/>
  <c r="U518"/>
  <c r="O519"/>
  <c r="X43" i="57" s="1"/>
  <c r="Q519" i="53"/>
  <c r="U519"/>
  <c r="O520"/>
  <c r="B44" i="57" s="1"/>
  <c r="Q520" i="53"/>
  <c r="U520"/>
  <c r="O521"/>
  <c r="D44" i="57" s="1"/>
  <c r="Q521" i="53"/>
  <c r="V521"/>
  <c r="D536"/>
  <c r="O536"/>
  <c r="J45" i="57" s="1"/>
  <c r="O537" i="53"/>
  <c r="L45" i="57" s="1"/>
  <c r="Q537" i="53"/>
  <c r="U537"/>
  <c r="W537"/>
  <c r="O538"/>
  <c r="N45" i="57" s="1"/>
  <c r="Q538" i="53"/>
  <c r="U538"/>
  <c r="W538"/>
  <c r="O539"/>
  <c r="P45" i="57" s="1"/>
  <c r="Q539" i="53"/>
  <c r="U539"/>
  <c r="W539"/>
  <c r="O540"/>
  <c r="R45" i="57" s="1"/>
  <c r="Q540" i="53"/>
  <c r="U540"/>
  <c r="W540"/>
  <c r="O541"/>
  <c r="T45" i="57" s="1"/>
  <c r="Q541" i="53"/>
  <c r="U541"/>
  <c r="W541"/>
  <c r="O542"/>
  <c r="V45" i="57" s="1"/>
  <c r="Q542" i="53"/>
  <c r="U542"/>
  <c r="W542"/>
  <c r="O543"/>
  <c r="X45" i="57" s="1"/>
  <c r="Q543" i="53"/>
  <c r="U543"/>
  <c r="W543"/>
  <c r="O544"/>
  <c r="B46" i="57" s="1"/>
  <c r="Q544" i="53"/>
  <c r="U544"/>
  <c r="W544"/>
  <c r="O545"/>
  <c r="D46" i="57" s="1"/>
  <c r="Q545" i="53"/>
  <c r="U545"/>
  <c r="W545"/>
  <c r="O546"/>
  <c r="F46" i="57" s="1"/>
  <c r="Q546" i="53"/>
  <c r="U546"/>
  <c r="W546"/>
  <c r="O547"/>
  <c r="H46" i="57" s="1"/>
  <c r="Q547" i="53"/>
  <c r="U547"/>
  <c r="W547"/>
  <c r="O548"/>
  <c r="J46" i="57" s="1"/>
  <c r="Q548" i="53"/>
  <c r="U548"/>
  <c r="W548"/>
  <c r="O549"/>
  <c r="L46" i="57" s="1"/>
  <c r="Q549" i="53"/>
  <c r="U549"/>
  <c r="W549"/>
  <c r="O550"/>
  <c r="N46" i="57" s="1"/>
  <c r="Q550" i="53"/>
  <c r="U550"/>
  <c r="W550"/>
  <c r="O551"/>
  <c r="P46" i="57" s="1"/>
  <c r="Q551" i="53"/>
  <c r="U551"/>
  <c r="W551"/>
  <c r="O552"/>
  <c r="R46" i="57" s="1"/>
  <c r="Q552" i="53"/>
  <c r="U552"/>
  <c r="W552"/>
  <c r="O553"/>
  <c r="T46" i="57" s="1"/>
  <c r="Q553" i="53"/>
  <c r="U553"/>
  <c r="W553"/>
  <c r="O554"/>
  <c r="V46" i="57" s="1"/>
  <c r="Q554" i="53"/>
  <c r="U554"/>
  <c r="W554"/>
  <c r="O555"/>
  <c r="X46" i="57" s="1"/>
  <c r="Z46" s="1"/>
  <c r="Q555" i="53"/>
  <c r="U555"/>
  <c r="W555"/>
  <c r="O556"/>
  <c r="B47" i="57" s="1"/>
  <c r="Q556" i="53"/>
  <c r="U556"/>
  <c r="W556"/>
  <c r="O557"/>
  <c r="D47" i="57" s="1"/>
  <c r="Q557" i="53"/>
  <c r="U557"/>
  <c r="W557"/>
  <c r="P558"/>
  <c r="G47" i="57" s="1"/>
  <c r="V558" i="53"/>
  <c r="D559"/>
  <c r="O559"/>
  <c r="H47" i="57" s="1"/>
  <c r="P560" i="53"/>
  <c r="K47" i="57" s="1"/>
  <c r="V560" i="53"/>
  <c r="D561"/>
  <c r="O561"/>
  <c r="L47" i="57" s="1"/>
  <c r="O562" i="53"/>
  <c r="N47" i="57" s="1"/>
  <c r="Q562" i="53"/>
  <c r="U562"/>
  <c r="W562"/>
  <c r="O563"/>
  <c r="P47" i="57" s="1"/>
  <c r="Q563" i="53"/>
  <c r="U563"/>
  <c r="W563"/>
  <c r="O564"/>
  <c r="R47" i="57" s="1"/>
  <c r="Q564" i="53"/>
  <c r="U564"/>
  <c r="W564"/>
  <c r="O565"/>
  <c r="T47" i="57" s="1"/>
  <c r="Q565" i="53"/>
  <c r="U565"/>
  <c r="W565"/>
  <c r="O566"/>
  <c r="V47" i="57" s="1"/>
  <c r="Q566" i="53"/>
  <c r="U566"/>
  <c r="W566"/>
  <c r="O567"/>
  <c r="X47" i="57" s="1"/>
  <c r="Q567" i="53"/>
  <c r="U567"/>
  <c r="W567"/>
  <c r="O568"/>
  <c r="B48" i="57" s="1"/>
  <c r="Q568" i="53"/>
  <c r="U568"/>
  <c r="W568"/>
  <c r="O569"/>
  <c r="D48" i="57" s="1"/>
  <c r="Q569" i="53"/>
  <c r="U569"/>
  <c r="W569"/>
  <c r="O570"/>
  <c r="F48" i="57" s="1"/>
  <c r="Q570" i="53"/>
  <c r="U570"/>
  <c r="W570"/>
  <c r="P571"/>
  <c r="I48" i="57" s="1"/>
  <c r="V571" i="53"/>
  <c r="D573"/>
  <c r="O573"/>
  <c r="L48" i="57" s="1"/>
  <c r="O574" i="53"/>
  <c r="N48" i="57" s="1"/>
  <c r="Q574" i="53"/>
  <c r="U574"/>
  <c r="W574"/>
  <c r="P575"/>
  <c r="Q48" i="57" s="1"/>
  <c r="V575" i="53"/>
  <c r="O583"/>
  <c r="H49" i="57" s="1"/>
  <c r="O584" i="53"/>
  <c r="J49" i="57" s="1"/>
  <c r="Q584" i="53"/>
  <c r="U584"/>
  <c r="W584"/>
  <c r="O585"/>
  <c r="L49" i="57" s="1"/>
  <c r="Q585" i="53"/>
  <c r="U585"/>
  <c r="W585"/>
  <c r="O586"/>
  <c r="N49" i="57" s="1"/>
  <c r="Q586" i="53"/>
  <c r="U586"/>
  <c r="W586"/>
  <c r="O587"/>
  <c r="P49" i="57" s="1"/>
  <c r="Q587" i="53"/>
  <c r="U587"/>
  <c r="W587"/>
  <c r="O588"/>
  <c r="R49" i="57" s="1"/>
  <c r="Q588" i="53"/>
  <c r="U588"/>
  <c r="W588"/>
  <c r="P589"/>
  <c r="U49" i="57" s="1"/>
  <c r="V589" i="53"/>
  <c r="O590"/>
  <c r="V49" i="57" s="1"/>
  <c r="O591" i="53"/>
  <c r="X49" i="57" s="1"/>
  <c r="Q591" i="53"/>
  <c r="U591"/>
  <c r="W591"/>
  <c r="O592"/>
  <c r="B50" i="57" s="1"/>
  <c r="Q592" i="53"/>
  <c r="U592"/>
  <c r="W592"/>
  <c r="O593"/>
  <c r="D50" i="57" s="1"/>
  <c r="Q593" i="53"/>
  <c r="U593"/>
  <c r="W593"/>
  <c r="P594"/>
  <c r="G50" i="57" s="1"/>
  <c r="V594" i="53"/>
  <c r="D595"/>
  <c r="O595"/>
  <c r="H50" i="57" s="1"/>
  <c r="O596" i="53"/>
  <c r="J50" i="57" s="1"/>
  <c r="Q596" i="53"/>
  <c r="U596"/>
  <c r="W596"/>
  <c r="O597"/>
  <c r="L50" i="57" s="1"/>
  <c r="Q597" i="53"/>
  <c r="U597"/>
  <c r="W597"/>
  <c r="O598"/>
  <c r="N50" i="57" s="1"/>
  <c r="Q598" i="53"/>
  <c r="U598"/>
  <c r="W598"/>
  <c r="O599"/>
  <c r="P50" i="57" s="1"/>
  <c r="Q599" i="53"/>
  <c r="U599"/>
  <c r="W599"/>
  <c r="O600"/>
  <c r="R50" i="57" s="1"/>
  <c r="Q600" i="53"/>
  <c r="U600"/>
  <c r="W600"/>
  <c r="O601"/>
  <c r="T50" i="57" s="1"/>
  <c r="Q601" i="53"/>
  <c r="U601"/>
  <c r="W601"/>
  <c r="O602"/>
  <c r="V50" i="57" s="1"/>
  <c r="Q602" i="53"/>
  <c r="U602"/>
  <c r="W602"/>
  <c r="O603"/>
  <c r="X50" i="57" s="1"/>
  <c r="Q603" i="53"/>
  <c r="U603"/>
  <c r="W603"/>
  <c r="O604"/>
  <c r="B51" i="57" s="1"/>
  <c r="Q604" i="53"/>
  <c r="U604"/>
  <c r="W604"/>
  <c r="P605"/>
  <c r="E51" i="57" s="1"/>
  <c r="V605" i="53"/>
  <c r="D607"/>
  <c r="O607"/>
  <c r="H51" i="57" s="1"/>
  <c r="P608" i="53"/>
  <c r="K51" i="57" s="1"/>
  <c r="V608" i="53"/>
  <c r="O609"/>
  <c r="L51" i="57" s="1"/>
  <c r="P610" i="53"/>
  <c r="O51" i="57" s="1"/>
  <c r="V610" i="53"/>
  <c r="O611"/>
  <c r="P51" i="57" s="1"/>
  <c r="P612" i="53"/>
  <c r="S51" i="57" s="1"/>
  <c r="V612" i="53"/>
  <c r="D620"/>
  <c r="O620"/>
  <c r="J52" i="57" s="1"/>
  <c r="P621" i="53"/>
  <c r="M52" i="57" s="1"/>
  <c r="V621" i="53"/>
  <c r="O629"/>
  <c r="D53" i="57" s="1"/>
  <c r="P630" i="53"/>
  <c r="G53" i="57" s="1"/>
  <c r="V630" i="53"/>
  <c r="W645"/>
  <c r="U645"/>
  <c r="Q645"/>
  <c r="O645"/>
  <c r="L54" i="57" s="1"/>
  <c r="O522" i="53"/>
  <c r="F44" i="57" s="1"/>
  <c r="Q522" i="53"/>
  <c r="U522"/>
  <c r="O523"/>
  <c r="H44" i="57" s="1"/>
  <c r="Q523" i="53"/>
  <c r="U523"/>
  <c r="O524"/>
  <c r="J44" i="57" s="1"/>
  <c r="Q524" i="53"/>
  <c r="U524"/>
  <c r="O525"/>
  <c r="L44" i="57" s="1"/>
  <c r="Q525" i="53"/>
  <c r="U525"/>
  <c r="O526"/>
  <c r="N44" i="57" s="1"/>
  <c r="Q526" i="53"/>
  <c r="U526"/>
  <c r="O527"/>
  <c r="P44" i="57" s="1"/>
  <c r="Q527" i="53"/>
  <c r="U527"/>
  <c r="O528"/>
  <c r="R44" i="57" s="1"/>
  <c r="Q528" i="53"/>
  <c r="U528"/>
  <c r="O529"/>
  <c r="T44" i="57" s="1"/>
  <c r="Q529" i="53"/>
  <c r="U529"/>
  <c r="O530"/>
  <c r="V44" i="57" s="1"/>
  <c r="Q530" i="53"/>
  <c r="U530"/>
  <c r="O531"/>
  <c r="X44" i="57" s="1"/>
  <c r="Q531" i="53"/>
  <c r="U531"/>
  <c r="O532"/>
  <c r="B45" i="57" s="1"/>
  <c r="Q532" i="53"/>
  <c r="U532"/>
  <c r="O533"/>
  <c r="D45" i="57" s="1"/>
  <c r="Q533" i="53"/>
  <c r="U533"/>
  <c r="O534"/>
  <c r="F45" i="57" s="1"/>
  <c r="Q534" i="53"/>
  <c r="U534"/>
  <c r="O535"/>
  <c r="H45" i="57" s="1"/>
  <c r="Q535" i="53"/>
  <c r="U535"/>
  <c r="P536"/>
  <c r="K45" i="57" s="1"/>
  <c r="P537" i="53"/>
  <c r="M45" i="57" s="1"/>
  <c r="P538" i="53"/>
  <c r="O45" i="57" s="1"/>
  <c r="P539" i="53"/>
  <c r="Q45" i="57" s="1"/>
  <c r="P540" i="53"/>
  <c r="S45" i="57" s="1"/>
  <c r="P541" i="53"/>
  <c r="U45" i="57" s="1"/>
  <c r="P542" i="53"/>
  <c r="W45" i="57" s="1"/>
  <c r="P543" i="53"/>
  <c r="Y45" i="57" s="1"/>
  <c r="P544" i="53"/>
  <c r="C46" i="57" s="1"/>
  <c r="P545" i="53"/>
  <c r="E46" i="57" s="1"/>
  <c r="P546" i="53"/>
  <c r="G46" i="57" s="1"/>
  <c r="P547" i="53"/>
  <c r="I46" i="57" s="1"/>
  <c r="P548" i="53"/>
  <c r="K46" i="57" s="1"/>
  <c r="P549" i="53"/>
  <c r="M46" i="57" s="1"/>
  <c r="P550" i="53"/>
  <c r="O46" i="57" s="1"/>
  <c r="P551" i="53"/>
  <c r="Q46" i="57" s="1"/>
  <c r="P552" i="53"/>
  <c r="S46" i="57" s="1"/>
  <c r="P553" i="53"/>
  <c r="U46" i="57" s="1"/>
  <c r="P554" i="53"/>
  <c r="W46" i="57" s="1"/>
  <c r="P555" i="53"/>
  <c r="Y46" i="57" s="1"/>
  <c r="P556" i="53"/>
  <c r="C47" i="57" s="1"/>
  <c r="P557" i="53"/>
  <c r="E47" i="57" s="1"/>
  <c r="D558" i="53"/>
  <c r="O558"/>
  <c r="F47" i="57" s="1"/>
  <c r="Q558" i="53"/>
  <c r="U558"/>
  <c r="P559"/>
  <c r="I47" i="57" s="1"/>
  <c r="D560" i="53"/>
  <c r="O560"/>
  <c r="J47" i="57" s="1"/>
  <c r="Q560" i="53"/>
  <c r="U560"/>
  <c r="P561"/>
  <c r="M47" i="57" s="1"/>
  <c r="P562" i="53"/>
  <c r="O47" i="57" s="1"/>
  <c r="P563" i="53"/>
  <c r="Q47" i="57" s="1"/>
  <c r="P564" i="53"/>
  <c r="S47" i="57" s="1"/>
  <c r="P565" i="53"/>
  <c r="U47" i="57" s="1"/>
  <c r="P566" i="53"/>
  <c r="W47" i="57" s="1"/>
  <c r="P567" i="53"/>
  <c r="Y47" i="57" s="1"/>
  <c r="P568" i="53"/>
  <c r="C48" i="57" s="1"/>
  <c r="P569" i="53"/>
  <c r="E48" i="57" s="1"/>
  <c r="P570" i="53"/>
  <c r="G48" i="57" s="1"/>
  <c r="D571" i="53"/>
  <c r="O571"/>
  <c r="H48" i="57" s="1"/>
  <c r="Q571" i="53"/>
  <c r="U571"/>
  <c r="O572"/>
  <c r="J48" i="57" s="1"/>
  <c r="Q572" i="53"/>
  <c r="U572"/>
  <c r="P573"/>
  <c r="M48" i="57" s="1"/>
  <c r="P574" i="53"/>
  <c r="O48" i="57" s="1"/>
  <c r="D575" i="53"/>
  <c r="O575"/>
  <c r="P48" i="57" s="1"/>
  <c r="Q575" i="53"/>
  <c r="U575"/>
  <c r="O576"/>
  <c r="R48" i="57" s="1"/>
  <c r="Q576" i="53"/>
  <c r="U576"/>
  <c r="O577"/>
  <c r="T48" i="57" s="1"/>
  <c r="Q577" i="53"/>
  <c r="U577"/>
  <c r="O578"/>
  <c r="V48" i="57" s="1"/>
  <c r="Q578" i="53"/>
  <c r="U578"/>
  <c r="O579"/>
  <c r="X48" i="57" s="1"/>
  <c r="Q579" i="53"/>
  <c r="U579"/>
  <c r="O580"/>
  <c r="B49" i="57" s="1"/>
  <c r="Q580" i="53"/>
  <c r="U580"/>
  <c r="O581"/>
  <c r="D49" i="57" s="1"/>
  <c r="Q581" i="53"/>
  <c r="U581"/>
  <c r="O582"/>
  <c r="F49" i="57" s="1"/>
  <c r="Q582" i="53"/>
  <c r="U582"/>
  <c r="P583"/>
  <c r="I49" i="57" s="1"/>
  <c r="P584" i="53"/>
  <c r="K49" i="57" s="1"/>
  <c r="P585" i="53"/>
  <c r="M49" i="57" s="1"/>
  <c r="P586" i="53"/>
  <c r="O49" i="57" s="1"/>
  <c r="P587" i="53"/>
  <c r="Q49" i="57" s="1"/>
  <c r="P588" i="53"/>
  <c r="S49" i="57" s="1"/>
  <c r="D589" i="53"/>
  <c r="O589"/>
  <c r="T49" i="57" s="1"/>
  <c r="Q589" i="53"/>
  <c r="U589"/>
  <c r="P590"/>
  <c r="W49" i="57" s="1"/>
  <c r="P591" i="53"/>
  <c r="Y49" i="57" s="1"/>
  <c r="P592" i="53"/>
  <c r="C50" i="57" s="1"/>
  <c r="P593" i="53"/>
  <c r="E50" i="57" s="1"/>
  <c r="D594" i="53"/>
  <c r="O594"/>
  <c r="F50" i="57" s="1"/>
  <c r="Q594" i="53"/>
  <c r="U594"/>
  <c r="P595"/>
  <c r="I50" i="57" s="1"/>
  <c r="P596" i="53"/>
  <c r="K50" i="57" s="1"/>
  <c r="P597" i="53"/>
  <c r="M50" i="57" s="1"/>
  <c r="P598" i="53"/>
  <c r="O50" i="57" s="1"/>
  <c r="P599" i="53"/>
  <c r="Q50" i="57" s="1"/>
  <c r="P600" i="53"/>
  <c r="S50" i="57" s="1"/>
  <c r="P601" i="53"/>
  <c r="U50" i="57" s="1"/>
  <c r="P602" i="53"/>
  <c r="W50" i="57" s="1"/>
  <c r="P603" i="53"/>
  <c r="Y50" i="57" s="1"/>
  <c r="P604" i="53"/>
  <c r="C51" i="57" s="1"/>
  <c r="D605" i="53"/>
  <c r="O605"/>
  <c r="D51" i="57" s="1"/>
  <c r="Q605" i="53"/>
  <c r="U605"/>
  <c r="O606"/>
  <c r="F51" i="57" s="1"/>
  <c r="Q606" i="53"/>
  <c r="U606"/>
  <c r="P607"/>
  <c r="I51" i="57" s="1"/>
  <c r="D608" i="53"/>
  <c r="O608"/>
  <c r="J51" i="57" s="1"/>
  <c r="Q608" i="53"/>
  <c r="U608"/>
  <c r="P609"/>
  <c r="M51" i="57" s="1"/>
  <c r="D610" i="53"/>
  <c r="O610"/>
  <c r="N51" i="57" s="1"/>
  <c r="Q610" i="53"/>
  <c r="U610"/>
  <c r="P611"/>
  <c r="Q51" i="57" s="1"/>
  <c r="D612" i="53"/>
  <c r="O612"/>
  <c r="R51" i="57" s="1"/>
  <c r="Q612" i="53"/>
  <c r="U612"/>
  <c r="O613"/>
  <c r="T51" i="57" s="1"/>
  <c r="Q613" i="53"/>
  <c r="U613"/>
  <c r="O614"/>
  <c r="V51" i="57" s="1"/>
  <c r="Q614" i="53"/>
  <c r="U614"/>
  <c r="O615"/>
  <c r="X51" i="57" s="1"/>
  <c r="Q615" i="53"/>
  <c r="U615"/>
  <c r="O616"/>
  <c r="B52" i="57" s="1"/>
  <c r="Q616" i="53"/>
  <c r="U616"/>
  <c r="O617"/>
  <c r="D52" i="57" s="1"/>
  <c r="Q617" i="53"/>
  <c r="U617"/>
  <c r="O618"/>
  <c r="F52" i="57" s="1"/>
  <c r="Q618" i="53"/>
  <c r="U618"/>
  <c r="O619"/>
  <c r="H52" i="57" s="1"/>
  <c r="Q619" i="53"/>
  <c r="U619"/>
  <c r="P620"/>
  <c r="K52" i="57" s="1"/>
  <c r="D621" i="53"/>
  <c r="O621"/>
  <c r="L52" i="57" s="1"/>
  <c r="Q621" i="53"/>
  <c r="U621"/>
  <c r="O622"/>
  <c r="N52" i="57" s="1"/>
  <c r="Q622" i="53"/>
  <c r="U622"/>
  <c r="O623"/>
  <c r="P52" i="57" s="1"/>
  <c r="Q623" i="53"/>
  <c r="U623"/>
  <c r="O624"/>
  <c r="R52" i="57" s="1"/>
  <c r="Q624" i="53"/>
  <c r="U624"/>
  <c r="O625"/>
  <c r="T52" i="57" s="1"/>
  <c r="Q625" i="53"/>
  <c r="U625"/>
  <c r="O626"/>
  <c r="V52" i="57" s="1"/>
  <c r="Q626" i="53"/>
  <c r="U626"/>
  <c r="O627"/>
  <c r="X52" i="57" s="1"/>
  <c r="Q627" i="53"/>
  <c r="U627"/>
  <c r="O628"/>
  <c r="B53" i="57" s="1"/>
  <c r="Q628" i="53"/>
  <c r="U628"/>
  <c r="P629"/>
  <c r="E53" i="57" s="1"/>
  <c r="D630" i="53"/>
  <c r="O630"/>
  <c r="F53" i="57" s="1"/>
  <c r="Q630" i="53"/>
  <c r="U630"/>
  <c r="O631"/>
  <c r="H53" i="57" s="1"/>
  <c r="Q631" i="53"/>
  <c r="U631"/>
  <c r="O632"/>
  <c r="J53" i="57" s="1"/>
  <c r="Q632" i="53"/>
  <c r="U632"/>
  <c r="O633"/>
  <c r="L53" i="57" s="1"/>
  <c r="Q633" i="53"/>
  <c r="U633"/>
  <c r="O634"/>
  <c r="N53" i="57" s="1"/>
  <c r="Q634" i="53"/>
  <c r="U634"/>
  <c r="O635"/>
  <c r="P53" i="57" s="1"/>
  <c r="Q635" i="53"/>
  <c r="U635"/>
  <c r="O636"/>
  <c r="R53" i="57" s="1"/>
  <c r="Q636" i="53"/>
  <c r="U636"/>
  <c r="O637"/>
  <c r="T53" i="57" s="1"/>
  <c r="Q637" i="53"/>
  <c r="U637"/>
  <c r="O638"/>
  <c r="V53" i="57" s="1"/>
  <c r="Q638" i="53"/>
  <c r="U638"/>
  <c r="O639"/>
  <c r="X53" i="57" s="1"/>
  <c r="Q639" i="53"/>
  <c r="U639"/>
  <c r="O640"/>
  <c r="B54" i="57" s="1"/>
  <c r="Q640" i="53"/>
  <c r="U640"/>
  <c r="O641"/>
  <c r="D54" i="57" s="1"/>
  <c r="Q641" i="53"/>
  <c r="U641"/>
  <c r="O642"/>
  <c r="F54" i="57" s="1"/>
  <c r="Q642" i="53"/>
  <c r="U642"/>
  <c r="O643"/>
  <c r="H54" i="57" s="1"/>
  <c r="Q643" i="53"/>
  <c r="U643"/>
  <c r="O644"/>
  <c r="J54" i="57" s="1"/>
  <c r="Q644" i="53"/>
  <c r="U644"/>
  <c r="P645"/>
  <c r="M54" i="57" s="1"/>
  <c r="V645" i="53"/>
  <c r="P782"/>
  <c r="W65" i="57" s="1"/>
  <c r="Q782" i="53"/>
  <c r="P646"/>
  <c r="O54" i="57" s="1"/>
  <c r="V646" i="53"/>
  <c r="P647"/>
  <c r="Q54" i="57" s="1"/>
  <c r="V647" i="53"/>
  <c r="P648"/>
  <c r="S54" i="57" s="1"/>
  <c r="V648" i="53"/>
  <c r="P649"/>
  <c r="U54" i="57" s="1"/>
  <c r="V649" i="53"/>
  <c r="P650"/>
  <c r="W54" i="57" s="1"/>
  <c r="V650" i="53"/>
  <c r="P651"/>
  <c r="Y54" i="57" s="1"/>
  <c r="V651" i="53"/>
  <c r="P652"/>
  <c r="C55" i="57" s="1"/>
  <c r="V652" i="53"/>
  <c r="P653"/>
  <c r="E55" i="57" s="1"/>
  <c r="V653" i="53"/>
  <c r="P654"/>
  <c r="G55" i="57" s="1"/>
  <c r="V654" i="53"/>
  <c r="P655"/>
  <c r="I55" i="57" s="1"/>
  <c r="V655" i="53"/>
  <c r="D656"/>
  <c r="O656"/>
  <c r="J55" i="57" s="1"/>
  <c r="Q656" i="53"/>
  <c r="U656"/>
  <c r="W656"/>
  <c r="P657"/>
  <c r="M55" i="57" s="1"/>
  <c r="D658" i="53"/>
  <c r="O658"/>
  <c r="N55" i="57" s="1"/>
  <c r="Q658" i="53"/>
  <c r="U658"/>
  <c r="W658"/>
  <c r="O659"/>
  <c r="P55" i="57" s="1"/>
  <c r="Q659" i="53"/>
  <c r="U659"/>
  <c r="O660"/>
  <c r="R55" i="57" s="1"/>
  <c r="Q660" i="53"/>
  <c r="U660"/>
  <c r="O661"/>
  <c r="T55" i="57" s="1"/>
  <c r="Q661" i="53"/>
  <c r="U661"/>
  <c r="O662"/>
  <c r="V55" i="57" s="1"/>
  <c r="Q662" i="53"/>
  <c r="U662"/>
  <c r="W662"/>
  <c r="O663"/>
  <c r="X55" i="57" s="1"/>
  <c r="Q663" i="53"/>
  <c r="U663"/>
  <c r="W663"/>
  <c r="O664"/>
  <c r="B56" i="57" s="1"/>
  <c r="O665" i="53"/>
  <c r="D56" i="57" s="1"/>
  <c r="O666" i="53"/>
  <c r="F56" i="57" s="1"/>
  <c r="O667" i="53"/>
  <c r="H56" i="57" s="1"/>
  <c r="O668" i="53"/>
  <c r="J56" i="57" s="1"/>
  <c r="O669" i="53"/>
  <c r="L56" i="57" s="1"/>
  <c r="O670" i="53"/>
  <c r="N56" i="57" s="1"/>
  <c r="O671" i="53"/>
  <c r="P56" i="57" s="1"/>
  <c r="O672" i="53"/>
  <c r="R56" i="57" s="1"/>
  <c r="O673" i="53"/>
  <c r="T56" i="57" s="1"/>
  <c r="O674" i="53"/>
  <c r="V56" i="57" s="1"/>
  <c r="O675" i="53"/>
  <c r="X56" i="57" s="1"/>
  <c r="O676" i="53"/>
  <c r="B57" i="57" s="1"/>
  <c r="O677" i="53"/>
  <c r="D57" i="57" s="1"/>
  <c r="O678" i="53"/>
  <c r="F57" i="57" s="1"/>
  <c r="O679" i="53"/>
  <c r="H57" i="57" s="1"/>
  <c r="O680" i="53"/>
  <c r="J57" i="57" s="1"/>
  <c r="O681" i="53"/>
  <c r="L57" i="57" s="1"/>
  <c r="O682" i="53"/>
  <c r="N57" i="57" s="1"/>
  <c r="O683" i="53"/>
  <c r="P57" i="57" s="1"/>
  <c r="O684" i="53"/>
  <c r="R57" i="57" s="1"/>
  <c r="O685" i="53"/>
  <c r="T57" i="57" s="1"/>
  <c r="O686" i="53"/>
  <c r="V57" i="57" s="1"/>
  <c r="O687" i="53"/>
  <c r="X57" i="57" s="1"/>
  <c r="O688" i="53"/>
  <c r="B58" i="57" s="1"/>
  <c r="O689" i="53"/>
  <c r="D58" i="57" s="1"/>
  <c r="O690" i="53"/>
  <c r="F58" i="57" s="1"/>
  <c r="O691" i="53"/>
  <c r="H58" i="57" s="1"/>
  <c r="O692" i="53"/>
  <c r="J58" i="57" s="1"/>
  <c r="O693" i="53"/>
  <c r="L58" i="57" s="1"/>
  <c r="O694" i="53"/>
  <c r="N58" i="57" s="1"/>
  <c r="O695" i="53"/>
  <c r="P58" i="57" s="1"/>
  <c r="O696" i="53"/>
  <c r="R58" i="57" s="1"/>
  <c r="O697" i="53"/>
  <c r="T58" i="57" s="1"/>
  <c r="O698" i="53"/>
  <c r="V58" i="57" s="1"/>
  <c r="O699" i="53"/>
  <c r="X58" i="57" s="1"/>
  <c r="O700" i="53"/>
  <c r="B59" i="57" s="1"/>
  <c r="O701" i="53"/>
  <c r="D59" i="57" s="1"/>
  <c r="O702" i="53"/>
  <c r="F59" i="57" s="1"/>
  <c r="O703" i="53"/>
  <c r="H59" i="57" s="1"/>
  <c r="O704" i="53"/>
  <c r="J59" i="57" s="1"/>
  <c r="O705" i="53"/>
  <c r="L59" i="57" s="1"/>
  <c r="O706" i="53"/>
  <c r="N59" i="57" s="1"/>
  <c r="O707" i="53"/>
  <c r="P59" i="57" s="1"/>
  <c r="O708" i="53"/>
  <c r="R59" i="57" s="1"/>
  <c r="O709" i="53"/>
  <c r="T59" i="57" s="1"/>
  <c r="O710" i="53"/>
  <c r="V59" i="57" s="1"/>
  <c r="O711" i="53"/>
  <c r="X59" i="57" s="1"/>
  <c r="O712" i="53"/>
  <c r="B60" i="57" s="1"/>
  <c r="O713" i="53"/>
  <c r="D60" i="57" s="1"/>
  <c r="O714" i="53"/>
  <c r="F60" i="57" s="1"/>
  <c r="O715" i="53"/>
  <c r="H60" i="57" s="1"/>
  <c r="O716" i="53"/>
  <c r="J60" i="57" s="1"/>
  <c r="O717" i="53"/>
  <c r="L60" i="57" s="1"/>
  <c r="O718" i="53"/>
  <c r="N60" i="57" s="1"/>
  <c r="O719" i="53"/>
  <c r="P60" i="57" s="1"/>
  <c r="O720" i="53"/>
  <c r="R60" i="57" s="1"/>
  <c r="O721" i="53"/>
  <c r="T60" i="57" s="1"/>
  <c r="O722" i="53"/>
  <c r="V60" i="57" s="1"/>
  <c r="Q722" i="53"/>
  <c r="O723"/>
  <c r="X60" i="57" s="1"/>
  <c r="Q723" i="53"/>
  <c r="O724"/>
  <c r="B61" i="57" s="1"/>
  <c r="Q724" i="53"/>
  <c r="O725"/>
  <c r="D61" i="57" s="1"/>
  <c r="Q725" i="53"/>
  <c r="O726"/>
  <c r="F61" i="57" s="1"/>
  <c r="Q726" i="53"/>
  <c r="O727"/>
  <c r="H61" i="57" s="1"/>
  <c r="Q727" i="53"/>
  <c r="O728"/>
  <c r="J61" i="57" s="1"/>
  <c r="Q728" i="53"/>
  <c r="O729"/>
  <c r="L61" i="57" s="1"/>
  <c r="Q729" i="53"/>
  <c r="O730"/>
  <c r="N61" i="57" s="1"/>
  <c r="Q730" i="53"/>
  <c r="O731"/>
  <c r="P61" i="57" s="1"/>
  <c r="Q731" i="53"/>
  <c r="O732"/>
  <c r="R61" i="57" s="1"/>
  <c r="Q732" i="53"/>
  <c r="O733"/>
  <c r="T61" i="57" s="1"/>
  <c r="Q733" i="53"/>
  <c r="O734"/>
  <c r="V61" i="57" s="1"/>
  <c r="Q734" i="53"/>
  <c r="O735"/>
  <c r="X61" i="57" s="1"/>
  <c r="Z61" s="1"/>
  <c r="Q735" i="53"/>
  <c r="O736"/>
  <c r="B62" i="57" s="1"/>
  <c r="Q736" i="53"/>
  <c r="O737"/>
  <c r="D62" i="57" s="1"/>
  <c r="Q737" i="53"/>
  <c r="O738"/>
  <c r="F62" i="57" s="1"/>
  <c r="Q738" i="53"/>
  <c r="O739"/>
  <c r="H62" i="57" s="1"/>
  <c r="Q739" i="53"/>
  <c r="O740"/>
  <c r="J62" i="57" s="1"/>
  <c r="Q740" i="53"/>
  <c r="O741"/>
  <c r="L62" i="57" s="1"/>
  <c r="Q741" i="53"/>
  <c r="O742"/>
  <c r="N62" i="57" s="1"/>
  <c r="Q742" i="53"/>
  <c r="O743"/>
  <c r="P62" i="57" s="1"/>
  <c r="Q743" i="53"/>
  <c r="O744"/>
  <c r="R62" i="57" s="1"/>
  <c r="Q744" i="53"/>
  <c r="O745"/>
  <c r="T62" i="57" s="1"/>
  <c r="Q745" i="53"/>
  <c r="O746"/>
  <c r="V62" i="57" s="1"/>
  <c r="Q746" i="53"/>
  <c r="O747"/>
  <c r="X62" i="57" s="1"/>
  <c r="Z62" s="1"/>
  <c r="Q747" i="53"/>
  <c r="O748"/>
  <c r="B63" i="57" s="1"/>
  <c r="Q748" i="53"/>
  <c r="O749"/>
  <c r="D63" i="57" s="1"/>
  <c r="Q749" i="53"/>
  <c r="O750"/>
  <c r="F63" i="57" s="1"/>
  <c r="Q750" i="53"/>
  <c r="O751"/>
  <c r="H63" i="57" s="1"/>
  <c r="Q751" i="53"/>
  <c r="O752"/>
  <c r="J63" i="57" s="1"/>
  <c r="Q752" i="53"/>
  <c r="O753"/>
  <c r="L63" i="57" s="1"/>
  <c r="Q753" i="53"/>
  <c r="O754"/>
  <c r="N63" i="57" s="1"/>
  <c r="Q754" i="53"/>
  <c r="O755"/>
  <c r="P63" i="57" s="1"/>
  <c r="Q755" i="53"/>
  <c r="O756"/>
  <c r="R63" i="57" s="1"/>
  <c r="Q756" i="53"/>
  <c r="O757"/>
  <c r="T63" i="57" s="1"/>
  <c r="Q757" i="53"/>
  <c r="O758"/>
  <c r="V63" i="57" s="1"/>
  <c r="Q758" i="53"/>
  <c r="O759"/>
  <c r="X63" i="57" s="1"/>
  <c r="Q759" i="53"/>
  <c r="O760"/>
  <c r="B64" i="57" s="1"/>
  <c r="Q760" i="53"/>
  <c r="O761"/>
  <c r="D64" i="57" s="1"/>
  <c r="Q761" i="53"/>
  <c r="O762"/>
  <c r="F64" i="57" s="1"/>
  <c r="Q762" i="53"/>
  <c r="O763"/>
  <c r="H64" i="57" s="1"/>
  <c r="Q763" i="53"/>
  <c r="O764"/>
  <c r="J64" i="57" s="1"/>
  <c r="Q764" i="53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O646"/>
  <c r="N54" i="57" s="1"/>
  <c r="Q646" i="53"/>
  <c r="U646"/>
  <c r="O647"/>
  <c r="P54" i="57" s="1"/>
  <c r="Q647" i="53"/>
  <c r="U647"/>
  <c r="O648"/>
  <c r="R54" i="57" s="1"/>
  <c r="Q648" i="53"/>
  <c r="U648"/>
  <c r="O649"/>
  <c r="T54" i="57" s="1"/>
  <c r="Q649" i="53"/>
  <c r="U649"/>
  <c r="O650"/>
  <c r="V54" i="57" s="1"/>
  <c r="Q650" i="53"/>
  <c r="U650"/>
  <c r="O651"/>
  <c r="X54" i="57" s="1"/>
  <c r="Q651" i="53"/>
  <c r="U651"/>
  <c r="O652"/>
  <c r="B55" i="57" s="1"/>
  <c r="Q652" i="53"/>
  <c r="U652"/>
  <c r="O653"/>
  <c r="D55" i="57" s="1"/>
  <c r="Q653" i="53"/>
  <c r="U653"/>
  <c r="O654"/>
  <c r="F55" i="57" s="1"/>
  <c r="Q654" i="53"/>
  <c r="U654"/>
  <c r="O655"/>
  <c r="H55" i="57" s="1"/>
  <c r="Q655" i="53"/>
  <c r="U655"/>
  <c r="P656"/>
  <c r="K55" i="57" s="1"/>
  <c r="O657" i="53"/>
  <c r="L55" i="57" s="1"/>
  <c r="P658" i="53"/>
  <c r="O55" i="57" s="1"/>
  <c r="P663" i="53"/>
  <c r="Y55" i="57" s="1"/>
  <c r="O765" i="53"/>
  <c r="L64" i="57" s="1"/>
  <c r="O766" i="53"/>
  <c r="N64" i="57" s="1"/>
  <c r="O767" i="53"/>
  <c r="P64" i="57" s="1"/>
  <c r="O768" i="53"/>
  <c r="R64" i="57" s="1"/>
  <c r="O769" i="53"/>
  <c r="T64" i="57" s="1"/>
  <c r="O770" i="53"/>
  <c r="V64" i="57" s="1"/>
  <c r="O771" i="53"/>
  <c r="X64" i="57" s="1"/>
  <c r="O772" i="53"/>
  <c r="B65" i="57" s="1"/>
  <c r="O773" i="53"/>
  <c r="D65" i="57" s="1"/>
  <c r="O774" i="53"/>
  <c r="F65" i="57" s="1"/>
  <c r="O775" i="53"/>
  <c r="H65" i="57" s="1"/>
  <c r="O776" i="53"/>
  <c r="J65" i="57" s="1"/>
  <c r="O777" i="53"/>
  <c r="L65" i="57" s="1"/>
  <c r="O778" i="53"/>
  <c r="N65" i="57" s="1"/>
  <c r="O779" i="53"/>
  <c r="P65" i="57" s="1"/>
  <c r="O780" i="53"/>
  <c r="R65" i="57" s="1"/>
  <c r="O781" i="53"/>
  <c r="T65" i="57" s="1"/>
  <c r="O783" i="53"/>
  <c r="X65" i="57" s="1"/>
  <c r="Q783" i="53"/>
  <c r="O784"/>
  <c r="B66" i="57" s="1"/>
  <c r="Q784" i="53"/>
  <c r="O785"/>
  <c r="D66" i="57" s="1"/>
  <c r="Q785" i="53"/>
  <c r="O786"/>
  <c r="F66" i="57" s="1"/>
  <c r="Q786" i="53"/>
  <c r="O787"/>
  <c r="H66" i="57" s="1"/>
  <c r="Q787" i="53"/>
  <c r="O788"/>
  <c r="J66" i="57" s="1"/>
  <c r="Q788" i="53"/>
  <c r="O789"/>
  <c r="L66" i="57" s="1"/>
  <c r="Q789" i="53"/>
  <c r="O790"/>
  <c r="N66" i="57" s="1"/>
  <c r="Q790" i="53"/>
  <c r="O791"/>
  <c r="P66" i="57" s="1"/>
  <c r="Q791" i="53"/>
  <c r="O792"/>
  <c r="R66" i="57" s="1"/>
  <c r="Q792" i="53"/>
  <c r="O793"/>
  <c r="T66" i="57" s="1"/>
  <c r="Q793" i="53"/>
  <c r="O794"/>
  <c r="V66" i="57" s="1"/>
  <c r="Q794" i="53"/>
  <c r="O795"/>
  <c r="X66" i="57" s="1"/>
  <c r="Z66" s="1"/>
  <c r="Q795" i="53"/>
  <c r="O796"/>
  <c r="B67" i="57" s="1"/>
  <c r="Q796" i="53"/>
  <c r="O797"/>
  <c r="D67" i="57" s="1"/>
  <c r="Q797" i="53"/>
  <c r="O798"/>
  <c r="F67" i="57" s="1"/>
  <c r="Q798" i="53"/>
  <c r="O799"/>
  <c r="H67" i="57" s="1"/>
  <c r="Q799" i="53"/>
  <c r="O800"/>
  <c r="J67" i="57" s="1"/>
  <c r="Q800" i="53"/>
  <c r="O801"/>
  <c r="L67" i="57" s="1"/>
  <c r="Q801" i="53"/>
  <c r="O802"/>
  <c r="N67" i="57" s="1"/>
  <c r="Q802" i="53"/>
  <c r="O803"/>
  <c r="P67" i="57" s="1"/>
  <c r="Q803" i="53"/>
  <c r="O804"/>
  <c r="R67" i="57" s="1"/>
  <c r="Q804" i="53"/>
  <c r="O805"/>
  <c r="T67" i="57" s="1"/>
  <c r="Q805" i="53"/>
  <c r="O806"/>
  <c r="V67" i="57" s="1"/>
  <c r="Q806" i="53"/>
  <c r="O807"/>
  <c r="X67" i="57" s="1"/>
  <c r="Z67" s="1"/>
  <c r="Q807" i="53"/>
  <c r="O808"/>
  <c r="B68" i="57" s="1"/>
  <c r="Q808" i="53"/>
  <c r="O809"/>
  <c r="D68" i="57" s="1"/>
  <c r="Q809" i="53"/>
  <c r="O810"/>
  <c r="F68" i="57" s="1"/>
  <c r="Q810" i="53"/>
  <c r="O811"/>
  <c r="H68" i="57" s="1"/>
  <c r="Q811" i="53"/>
  <c r="O812"/>
  <c r="J68" i="57" s="1"/>
  <c r="Q812" i="53"/>
  <c r="O813"/>
  <c r="L68" i="57" s="1"/>
  <c r="Q813" i="53"/>
  <c r="O814"/>
  <c r="N68" i="57" s="1"/>
  <c r="Q814" i="53"/>
  <c r="O815"/>
  <c r="P68" i="57" s="1"/>
  <c r="Q815" i="53"/>
  <c r="O816"/>
  <c r="R68" i="57" s="1"/>
  <c r="Q816" i="53"/>
  <c r="O817"/>
  <c r="T68" i="57" s="1"/>
  <c r="Q817" i="53"/>
  <c r="O818"/>
  <c r="V68" i="57" s="1"/>
  <c r="Q818" i="53"/>
  <c r="O819"/>
  <c r="X68" i="57" s="1"/>
  <c r="Q819" i="53"/>
  <c r="O820"/>
  <c r="B69" i="57" s="1"/>
  <c r="Q820" i="53"/>
  <c r="O821"/>
  <c r="D69" i="57" s="1"/>
  <c r="Q821" i="53"/>
  <c r="O822"/>
  <c r="F69" i="57" s="1"/>
  <c r="Q822" i="53"/>
  <c r="O823"/>
  <c r="H69" i="57" s="1"/>
  <c r="Q823" i="53"/>
  <c r="O824"/>
  <c r="J69" i="57" s="1"/>
  <c r="Q824" i="53"/>
  <c r="O825"/>
  <c r="L69" i="57" s="1"/>
  <c r="Q825" i="53"/>
  <c r="O826"/>
  <c r="N69" i="57" s="1"/>
  <c r="Q826" i="53"/>
  <c r="O827"/>
  <c r="P69" i="57" s="1"/>
  <c r="Q827" i="53"/>
  <c r="O828"/>
  <c r="R69" i="57" s="1"/>
  <c r="Q828" i="53"/>
  <c r="O829"/>
  <c r="T69" i="57" s="1"/>
  <c r="Q829" i="53"/>
  <c r="O830"/>
  <c r="V69" i="57" s="1"/>
  <c r="Q830" i="53"/>
  <c r="O831"/>
  <c r="X69" i="57" s="1"/>
  <c r="Z69" s="1"/>
  <c r="Q831" i="53"/>
  <c r="O832"/>
  <c r="B70" i="57" s="1"/>
  <c r="Q832" i="53"/>
  <c r="O833"/>
  <c r="D70" i="57" s="1"/>
  <c r="Q833" i="53"/>
  <c r="O834"/>
  <c r="F70" i="57" s="1"/>
  <c r="Q834" i="53"/>
  <c r="O835"/>
  <c r="H70" i="57" s="1"/>
  <c r="Q835" i="53"/>
  <c r="O836"/>
  <c r="J70" i="57" s="1"/>
  <c r="Q836" i="53"/>
  <c r="O837"/>
  <c r="L70" i="57" s="1"/>
  <c r="Q837" i="53"/>
  <c r="O838"/>
  <c r="N70" i="57" s="1"/>
  <c r="Q838" i="53"/>
  <c r="O839"/>
  <c r="P70" i="57" s="1"/>
  <c r="Q839" i="53"/>
  <c r="O840"/>
  <c r="R70" i="57" s="1"/>
  <c r="Q840" i="53"/>
  <c r="O841"/>
  <c r="T70" i="57" s="1"/>
  <c r="Q841" i="53"/>
  <c r="O842"/>
  <c r="V70" i="57" s="1"/>
  <c r="Q842" i="53"/>
  <c r="O843"/>
  <c r="X70" i="57" s="1"/>
  <c r="Z70" s="1"/>
  <c r="Q843" i="53"/>
  <c r="O844"/>
  <c r="B71" i="57" s="1"/>
  <c r="Q844" i="53"/>
  <c r="O845"/>
  <c r="D71" i="57" s="1"/>
  <c r="Q845" i="53"/>
  <c r="O846"/>
  <c r="F71" i="57" s="1"/>
  <c r="Q846" i="53"/>
  <c r="O847"/>
  <c r="H71" i="57" s="1"/>
  <c r="Q847" i="53"/>
  <c r="O848"/>
  <c r="J71" i="57" s="1"/>
  <c r="Q848" i="53"/>
  <c r="O849"/>
  <c r="L71" i="57" s="1"/>
  <c r="Q849" i="53"/>
  <c r="O850"/>
  <c r="N71" i="57" s="1"/>
  <c r="Q850" i="53"/>
  <c r="O851"/>
  <c r="P71" i="57" s="1"/>
  <c r="Q851" i="53"/>
  <c r="O852"/>
  <c r="R71" i="57" s="1"/>
  <c r="Q852" i="53"/>
  <c r="O853"/>
  <c r="T71" i="57" s="1"/>
  <c r="Q853" i="53"/>
  <c r="O854"/>
  <c r="V71" i="57" s="1"/>
  <c r="Q854" i="53"/>
  <c r="O855"/>
  <c r="X71" i="57" s="1"/>
  <c r="Z71" s="1"/>
  <c r="Q855" i="53"/>
  <c r="O856"/>
  <c r="B72" i="57" s="1"/>
  <c r="Q856" i="53"/>
  <c r="O857"/>
  <c r="D72" i="57" s="1"/>
  <c r="Q857" i="53"/>
  <c r="O858"/>
  <c r="F72" i="57" s="1"/>
  <c r="Q858" i="53"/>
  <c r="O859"/>
  <c r="H72" i="57" s="1"/>
  <c r="Q859" i="53"/>
  <c r="O860"/>
  <c r="J72" i="57" s="1"/>
  <c r="Q860" i="53"/>
  <c r="O861"/>
  <c r="L72" i="57" s="1"/>
  <c r="Q861" i="53"/>
  <c r="O862"/>
  <c r="N72" i="57" s="1"/>
  <c r="Q862" i="53"/>
  <c r="O863"/>
  <c r="P72" i="57" s="1"/>
  <c r="Q863" i="53"/>
  <c r="O864"/>
  <c r="R72" i="57" s="1"/>
  <c r="Q864" i="53"/>
  <c r="O865"/>
  <c r="T72" i="57" s="1"/>
  <c r="Q865" i="53"/>
  <c r="O866"/>
  <c r="V72" i="57" s="1"/>
  <c r="Q866" i="53"/>
  <c r="O867"/>
  <c r="X72" i="57" s="1"/>
  <c r="Z72" s="1"/>
  <c r="Q867" i="53"/>
  <c r="F5" i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Z65" i="29" l="1"/>
  <c r="Z58"/>
  <c r="Z36"/>
  <c r="Z67"/>
  <c r="Z5"/>
  <c r="Z22"/>
  <c r="Z68"/>
  <c r="Z59"/>
  <c r="Z56"/>
  <c r="Z72"/>
  <c r="Z60"/>
  <c r="Z14"/>
  <c r="Z63"/>
  <c r="Z70"/>
  <c r="Z35"/>
  <c r="Z68" i="57"/>
  <c r="Z64" i="29"/>
  <c r="Z62"/>
  <c r="Z66"/>
  <c r="Z61"/>
  <c r="Z73"/>
  <c r="Z10"/>
  <c r="Z65" i="57"/>
  <c r="Z54"/>
  <c r="Z53"/>
  <c r="Z51"/>
  <c r="Z48"/>
  <c r="Z44"/>
  <c r="Z60"/>
  <c r="Z50"/>
  <c r="Z41"/>
  <c r="Z40"/>
  <c r="Z33"/>
  <c r="Z27"/>
  <c r="Z26"/>
  <c r="Z23"/>
  <c r="Z22"/>
  <c r="Z19"/>
  <c r="Z7"/>
  <c r="Z6"/>
  <c r="Z1"/>
  <c r="Z10"/>
  <c r="Z9"/>
  <c r="Z3"/>
  <c r="Z55"/>
  <c r="Z49"/>
  <c r="Z47"/>
  <c r="Z45"/>
  <c r="Z29"/>
  <c r="Z28"/>
  <c r="Z21"/>
  <c r="Z8"/>
  <c r="Z5"/>
  <c r="Z63"/>
  <c r="Z64"/>
  <c r="Z59"/>
  <c r="Z58"/>
  <c r="Z57"/>
  <c r="Z56"/>
  <c r="Z52"/>
  <c r="Z43"/>
  <c r="Z42"/>
  <c r="Z39"/>
  <c r="Z35"/>
  <c r="Z31"/>
  <c r="Z36"/>
  <c r="Z32"/>
  <c r="Z14"/>
  <c r="Z13"/>
  <c r="Z12"/>
  <c r="Z30"/>
  <c r="Z25"/>
  <c r="Z24"/>
  <c r="Z20"/>
  <c r="Z18"/>
  <c r="Z17"/>
  <c r="Z16"/>
  <c r="Z15"/>
  <c r="Z11"/>
  <c r="Z4"/>
  <c r="Z2"/>
  <c r="E4" i="1"/>
  <c r="Q4" l="1"/>
  <c r="Y4"/>
  <c r="X4"/>
  <c r="C1" i="61" s="1"/>
  <c r="W4" i="1"/>
  <c r="B1" i="61" s="1"/>
  <c r="Y6" i="1"/>
  <c r="X6"/>
  <c r="G1" i="61" s="1"/>
  <c r="Y8" i="1"/>
  <c r="X8"/>
  <c r="K1" i="61" s="1"/>
  <c r="Y10" i="1"/>
  <c r="X10"/>
  <c r="O1" i="61" s="1"/>
  <c r="Y12" i="1"/>
  <c r="X12"/>
  <c r="S1" i="61" s="1"/>
  <c r="Y14" i="1"/>
  <c r="X14"/>
  <c r="W1" i="61" s="1"/>
  <c r="Y16" i="1"/>
  <c r="X16"/>
  <c r="C2" i="61" s="1"/>
  <c r="Y18" i="1"/>
  <c r="X18"/>
  <c r="G2" i="61" s="1"/>
  <c r="Y20" i="1"/>
  <c r="X20"/>
  <c r="K2" i="61" s="1"/>
  <c r="Y22" i="1"/>
  <c r="X22"/>
  <c r="O2" i="61" s="1"/>
  <c r="Y24" i="1"/>
  <c r="X24"/>
  <c r="S2" i="61" s="1"/>
  <c r="Y26" i="1"/>
  <c r="X26"/>
  <c r="W2" i="61" s="1"/>
  <c r="Y28" i="1"/>
  <c r="X28"/>
  <c r="C3" i="61" s="1"/>
  <c r="Y30" i="1"/>
  <c r="X30"/>
  <c r="G3" i="61" s="1"/>
  <c r="Y32" i="1"/>
  <c r="X32"/>
  <c r="K3" i="61" s="1"/>
  <c r="Y34" i="1"/>
  <c r="X34"/>
  <c r="O3" i="61" s="1"/>
  <c r="Y36" i="1"/>
  <c r="X36"/>
  <c r="S3" i="61" s="1"/>
  <c r="Y38" i="1"/>
  <c r="X38"/>
  <c r="W3" i="61" s="1"/>
  <c r="Y40" i="1"/>
  <c r="X40"/>
  <c r="C4" i="61" s="1"/>
  <c r="Y42" i="1"/>
  <c r="X42"/>
  <c r="G4" i="61" s="1"/>
  <c r="Y44" i="1"/>
  <c r="X44"/>
  <c r="K4" i="61" s="1"/>
  <c r="Y46" i="1"/>
  <c r="X46"/>
  <c r="O4" i="61" s="1"/>
  <c r="Y48" i="1"/>
  <c r="X48"/>
  <c r="S4" i="61" s="1"/>
  <c r="Y50" i="1"/>
  <c r="X50"/>
  <c r="W4" i="61" s="1"/>
  <c r="Y52" i="1"/>
  <c r="X52"/>
  <c r="C5" i="61" s="1"/>
  <c r="Y54" i="1"/>
  <c r="X54"/>
  <c r="G5" i="61" s="1"/>
  <c r="Y56" i="1"/>
  <c r="X56"/>
  <c r="K5" i="61" s="1"/>
  <c r="Y58" i="1"/>
  <c r="X58"/>
  <c r="O5" i="61" s="1"/>
  <c r="Y60" i="1"/>
  <c r="X60"/>
  <c r="S5" i="61" s="1"/>
  <c r="Y62" i="1"/>
  <c r="X62"/>
  <c r="W5" i="61" s="1"/>
  <c r="Y64" i="1"/>
  <c r="X64"/>
  <c r="C6" i="61" s="1"/>
  <c r="Y66" i="1"/>
  <c r="X66"/>
  <c r="G6" i="61" s="1"/>
  <c r="Y68" i="1"/>
  <c r="X68"/>
  <c r="K6" i="61" s="1"/>
  <c r="Y70" i="1"/>
  <c r="X70"/>
  <c r="O6" i="61" s="1"/>
  <c r="Y72" i="1"/>
  <c r="X72"/>
  <c r="S6" i="61" s="1"/>
  <c r="Y74" i="1"/>
  <c r="X74"/>
  <c r="W6" i="61" s="1"/>
  <c r="Y76" i="1"/>
  <c r="X76"/>
  <c r="C7" i="61" s="1"/>
  <c r="Y78" i="1"/>
  <c r="X78"/>
  <c r="G7" i="61" s="1"/>
  <c r="Y80" i="1"/>
  <c r="X80"/>
  <c r="K7" i="61" s="1"/>
  <c r="Y82" i="1"/>
  <c r="X82"/>
  <c r="O7" i="61" s="1"/>
  <c r="Y84" i="1"/>
  <c r="X84"/>
  <c r="S7" i="61" s="1"/>
  <c r="Y86" i="1"/>
  <c r="X86"/>
  <c r="W7" i="61" s="1"/>
  <c r="Y88" i="1"/>
  <c r="X88"/>
  <c r="C8" i="61" s="1"/>
  <c r="Y90" i="1"/>
  <c r="X90"/>
  <c r="G8" i="61" s="1"/>
  <c r="Y92" i="1"/>
  <c r="X92"/>
  <c r="K8" i="61" s="1"/>
  <c r="Y94" i="1"/>
  <c r="X94"/>
  <c r="O8" i="61" s="1"/>
  <c r="Y96" i="1"/>
  <c r="X96"/>
  <c r="S8" i="61" s="1"/>
  <c r="Y98" i="1"/>
  <c r="X98"/>
  <c r="W8" i="61" s="1"/>
  <c r="Y100" i="1"/>
  <c r="X100"/>
  <c r="C9" i="61" s="1"/>
  <c r="Y102" i="1"/>
  <c r="X102"/>
  <c r="G9" i="61" s="1"/>
  <c r="Y104" i="1"/>
  <c r="X104"/>
  <c r="K9" i="61" s="1"/>
  <c r="Y106" i="1"/>
  <c r="X106"/>
  <c r="O9" i="61" s="1"/>
  <c r="Y108" i="1"/>
  <c r="X108"/>
  <c r="S9" i="61" s="1"/>
  <c r="Y110" i="1"/>
  <c r="X110"/>
  <c r="W9" i="61" s="1"/>
  <c r="Y112" i="1"/>
  <c r="X112"/>
  <c r="C10" i="61" s="1"/>
  <c r="Y114" i="1"/>
  <c r="X114"/>
  <c r="G10" i="61" s="1"/>
  <c r="Y116" i="1"/>
  <c r="X116"/>
  <c r="K10" i="61" s="1"/>
  <c r="Y118" i="1"/>
  <c r="X118"/>
  <c r="O10" i="61" s="1"/>
  <c r="Y120" i="1"/>
  <c r="X120"/>
  <c r="S10" i="61" s="1"/>
  <c r="Y122" i="1"/>
  <c r="X122"/>
  <c r="W10" i="61" s="1"/>
  <c r="Y124" i="1"/>
  <c r="X124"/>
  <c r="C11" i="61" s="1"/>
  <c r="Y126" i="1"/>
  <c r="X126"/>
  <c r="G11" i="61" s="1"/>
  <c r="Y128" i="1"/>
  <c r="X128"/>
  <c r="K11" i="61" s="1"/>
  <c r="Y130" i="1"/>
  <c r="X130"/>
  <c r="O11" i="61" s="1"/>
  <c r="Y132" i="1"/>
  <c r="X132"/>
  <c r="S11" i="61" s="1"/>
  <c r="Y134" i="1"/>
  <c r="X134"/>
  <c r="W11" i="61" s="1"/>
  <c r="Y136" i="1"/>
  <c r="X136"/>
  <c r="C12" i="61" s="1"/>
  <c r="Y138" i="1"/>
  <c r="X138"/>
  <c r="G12" i="61" s="1"/>
  <c r="Y140" i="1"/>
  <c r="X140"/>
  <c r="K12" i="61" s="1"/>
  <c r="Y142" i="1"/>
  <c r="X142"/>
  <c r="O12" i="61" s="1"/>
  <c r="Y144" i="1"/>
  <c r="X144"/>
  <c r="S12" i="61" s="1"/>
  <c r="Y146" i="1"/>
  <c r="X146"/>
  <c r="W12" i="61" s="1"/>
  <c r="Y148" i="1"/>
  <c r="X148"/>
  <c r="C13" i="61" s="1"/>
  <c r="Y150" i="1"/>
  <c r="X150"/>
  <c r="G13" i="61" s="1"/>
  <c r="Y152" i="1"/>
  <c r="X152"/>
  <c r="K13" i="61" s="1"/>
  <c r="Y154" i="1"/>
  <c r="X154"/>
  <c r="O13" i="61" s="1"/>
  <c r="Y156" i="1"/>
  <c r="X156"/>
  <c r="S13" i="61" s="1"/>
  <c r="Y158" i="1"/>
  <c r="X158"/>
  <c r="W13" i="61" s="1"/>
  <c r="Y160" i="1"/>
  <c r="X160"/>
  <c r="C14" i="61" s="1"/>
  <c r="Y162" i="1"/>
  <c r="X162"/>
  <c r="G14" i="61" s="1"/>
  <c r="Y164" i="1"/>
  <c r="X164"/>
  <c r="K14" i="61" s="1"/>
  <c r="Y166" i="1"/>
  <c r="X166"/>
  <c r="O14" i="61" s="1"/>
  <c r="Y168" i="1"/>
  <c r="X168"/>
  <c r="S14" i="61" s="1"/>
  <c r="Y170" i="1"/>
  <c r="X170"/>
  <c r="W14" i="61" s="1"/>
  <c r="Y172" i="1"/>
  <c r="X172"/>
  <c r="Y174"/>
  <c r="X174"/>
  <c r="Y176"/>
  <c r="X176"/>
  <c r="Y178"/>
  <c r="X178"/>
  <c r="Y180"/>
  <c r="X180"/>
  <c r="Y182"/>
  <c r="X182"/>
  <c r="Y184"/>
  <c r="X184"/>
  <c r="Y186"/>
  <c r="X186"/>
  <c r="Y188"/>
  <c r="X188"/>
  <c r="Y190"/>
  <c r="X190"/>
  <c r="Y192"/>
  <c r="X192"/>
  <c r="Y194"/>
  <c r="X194"/>
  <c r="Y196"/>
  <c r="X196"/>
  <c r="Y198"/>
  <c r="X198"/>
  <c r="Y200"/>
  <c r="X200"/>
  <c r="Y202"/>
  <c r="X202"/>
  <c r="Y204"/>
  <c r="X204"/>
  <c r="Y206"/>
  <c r="X206"/>
  <c r="Y208"/>
  <c r="X208"/>
  <c r="Y210"/>
  <c r="X210"/>
  <c r="Y212"/>
  <c r="X212"/>
  <c r="Y214"/>
  <c r="X214"/>
  <c r="Y216"/>
  <c r="X216"/>
  <c r="Y218"/>
  <c r="X218"/>
  <c r="Y220"/>
  <c r="X220"/>
  <c r="Y222"/>
  <c r="X222"/>
  <c r="Y224"/>
  <c r="X224"/>
  <c r="Y226"/>
  <c r="X226"/>
  <c r="Y228"/>
  <c r="X228"/>
  <c r="Y230"/>
  <c r="X230"/>
  <c r="Y232"/>
  <c r="X232"/>
  <c r="Y234"/>
  <c r="X234"/>
  <c r="Y236"/>
  <c r="X236"/>
  <c r="Y238"/>
  <c r="X238"/>
  <c r="Y240"/>
  <c r="X240"/>
  <c r="Y242"/>
  <c r="X242"/>
  <c r="Y244"/>
  <c r="X244"/>
  <c r="Y246"/>
  <c r="X246"/>
  <c r="Y248"/>
  <c r="X248"/>
  <c r="Y250"/>
  <c r="X250"/>
  <c r="Y252"/>
  <c r="X252"/>
  <c r="Y254"/>
  <c r="X254"/>
  <c r="Y256"/>
  <c r="X256"/>
  <c r="Y258"/>
  <c r="X258"/>
  <c r="Y260"/>
  <c r="X260"/>
  <c r="Y262"/>
  <c r="X262"/>
  <c r="Y264"/>
  <c r="X264"/>
  <c r="Y266"/>
  <c r="X266"/>
  <c r="Y268"/>
  <c r="X268"/>
  <c r="Y270"/>
  <c r="X270"/>
  <c r="Y272"/>
  <c r="X272"/>
  <c r="Y274"/>
  <c r="X274"/>
  <c r="Y276"/>
  <c r="X276"/>
  <c r="Y278"/>
  <c r="X278"/>
  <c r="Y280"/>
  <c r="X280"/>
  <c r="Y282"/>
  <c r="X282"/>
  <c r="Y284"/>
  <c r="X284"/>
  <c r="Y286"/>
  <c r="X286"/>
  <c r="Y288"/>
  <c r="X288"/>
  <c r="Y290"/>
  <c r="X290"/>
  <c r="Y292"/>
  <c r="X292"/>
  <c r="Y294"/>
  <c r="X294"/>
  <c r="Y296"/>
  <c r="X296"/>
  <c r="Y298"/>
  <c r="X298"/>
  <c r="Y300"/>
  <c r="X300"/>
  <c r="Y302"/>
  <c r="X302"/>
  <c r="Y304"/>
  <c r="X304"/>
  <c r="Y306"/>
  <c r="X306"/>
  <c r="Y308"/>
  <c r="X308"/>
  <c r="Y310"/>
  <c r="X310"/>
  <c r="Y312"/>
  <c r="X312"/>
  <c r="Y314"/>
  <c r="X314"/>
  <c r="Y316"/>
  <c r="X316"/>
  <c r="Y318"/>
  <c r="X318"/>
  <c r="Y320"/>
  <c r="X320"/>
  <c r="Y322"/>
  <c r="X322"/>
  <c r="Y324"/>
  <c r="X324"/>
  <c r="Y326"/>
  <c r="X326"/>
  <c r="Y328"/>
  <c r="X328"/>
  <c r="Y330"/>
  <c r="X330"/>
  <c r="Y332"/>
  <c r="X332"/>
  <c r="Y334"/>
  <c r="X334"/>
  <c r="Y336"/>
  <c r="X336"/>
  <c r="Y338"/>
  <c r="X338"/>
  <c r="Y340"/>
  <c r="X340"/>
  <c r="Y342"/>
  <c r="X342"/>
  <c r="Y344"/>
  <c r="X344"/>
  <c r="Y346"/>
  <c r="X346"/>
  <c r="Y348"/>
  <c r="X348"/>
  <c r="Y350"/>
  <c r="X350"/>
  <c r="Y352"/>
  <c r="X352"/>
  <c r="Y354"/>
  <c r="X354"/>
  <c r="Y356"/>
  <c r="X356"/>
  <c r="Y358"/>
  <c r="X358"/>
  <c r="Y360"/>
  <c r="X360"/>
  <c r="Y362"/>
  <c r="X362"/>
  <c r="Y364"/>
  <c r="X364"/>
  <c r="Y366"/>
  <c r="X366"/>
  <c r="Y368"/>
  <c r="X368"/>
  <c r="Y370"/>
  <c r="X370"/>
  <c r="Y372"/>
  <c r="X372"/>
  <c r="Y374"/>
  <c r="X374"/>
  <c r="Y376"/>
  <c r="X376"/>
  <c r="Y378"/>
  <c r="X378"/>
  <c r="Y380"/>
  <c r="X380"/>
  <c r="Y382"/>
  <c r="X382"/>
  <c r="Y384"/>
  <c r="X384"/>
  <c r="Y386"/>
  <c r="X386"/>
  <c r="Y388"/>
  <c r="X388"/>
  <c r="Y390"/>
  <c r="X390"/>
  <c r="Y392"/>
  <c r="X392"/>
  <c r="Y394"/>
  <c r="X394"/>
  <c r="Y396"/>
  <c r="X396"/>
  <c r="Y398"/>
  <c r="X398"/>
  <c r="Y400"/>
  <c r="X400"/>
  <c r="Y402"/>
  <c r="X402"/>
  <c r="Y404"/>
  <c r="X404"/>
  <c r="Y406"/>
  <c r="X406"/>
  <c r="Y408"/>
  <c r="X408"/>
  <c r="Y410"/>
  <c r="X410"/>
  <c r="Y412"/>
  <c r="X412"/>
  <c r="Y414"/>
  <c r="X414"/>
  <c r="Y416"/>
  <c r="X416"/>
  <c r="Y418"/>
  <c r="X418"/>
  <c r="Y420"/>
  <c r="X420"/>
  <c r="Y422"/>
  <c r="X422"/>
  <c r="Y424"/>
  <c r="X424"/>
  <c r="Y426"/>
  <c r="X426"/>
  <c r="Y428"/>
  <c r="X428"/>
  <c r="Y430"/>
  <c r="X430"/>
  <c r="Y432"/>
  <c r="X432"/>
  <c r="Y434"/>
  <c r="X434"/>
  <c r="Y436"/>
  <c r="X436"/>
  <c r="Y438"/>
  <c r="X438"/>
  <c r="Y440"/>
  <c r="X440"/>
  <c r="Y442"/>
  <c r="X442"/>
  <c r="Y444"/>
  <c r="X444"/>
  <c r="Y446"/>
  <c r="X446"/>
  <c r="Y448"/>
  <c r="X448"/>
  <c r="Y450"/>
  <c r="X450"/>
  <c r="Y452"/>
  <c r="X452"/>
  <c r="Y454"/>
  <c r="X454"/>
  <c r="Y456"/>
  <c r="X456"/>
  <c r="Y458"/>
  <c r="X458"/>
  <c r="Y460"/>
  <c r="X460"/>
  <c r="Y462"/>
  <c r="X462"/>
  <c r="Y464"/>
  <c r="X464"/>
  <c r="Y466"/>
  <c r="X466"/>
  <c r="Y468"/>
  <c r="X468"/>
  <c r="Y470"/>
  <c r="X470"/>
  <c r="Y472"/>
  <c r="X472"/>
  <c r="Y474"/>
  <c r="X474"/>
  <c r="Y476"/>
  <c r="X476"/>
  <c r="Y478"/>
  <c r="X478"/>
  <c r="Y480"/>
  <c r="X480"/>
  <c r="Y482"/>
  <c r="X482"/>
  <c r="Y484"/>
  <c r="X484"/>
  <c r="Y486"/>
  <c r="X486"/>
  <c r="Y488"/>
  <c r="X488"/>
  <c r="Y490"/>
  <c r="X490"/>
  <c r="Y492"/>
  <c r="X492"/>
  <c r="Y494"/>
  <c r="X494"/>
  <c r="Y496"/>
  <c r="X496"/>
  <c r="Y498"/>
  <c r="X498"/>
  <c r="Y500"/>
  <c r="X500"/>
  <c r="Y502"/>
  <c r="X502"/>
  <c r="Y504"/>
  <c r="X504"/>
  <c r="Y506"/>
  <c r="X506"/>
  <c r="Y508"/>
  <c r="X508"/>
  <c r="Y510"/>
  <c r="X510"/>
  <c r="Y512"/>
  <c r="X512"/>
  <c r="Y514"/>
  <c r="X514"/>
  <c r="Y516"/>
  <c r="X516"/>
  <c r="Y518"/>
  <c r="X518"/>
  <c r="Y520"/>
  <c r="X520"/>
  <c r="Y522"/>
  <c r="X522"/>
  <c r="Y524"/>
  <c r="X524"/>
  <c r="Y526"/>
  <c r="X526"/>
  <c r="Y528"/>
  <c r="X528"/>
  <c r="Y530"/>
  <c r="X530"/>
  <c r="Y532"/>
  <c r="X532"/>
  <c r="Y534"/>
  <c r="X534"/>
  <c r="Y536"/>
  <c r="X536"/>
  <c r="Y538"/>
  <c r="X538"/>
  <c r="Y540"/>
  <c r="X540"/>
  <c r="Y542"/>
  <c r="X542"/>
  <c r="Y544"/>
  <c r="X544"/>
  <c r="Y546"/>
  <c r="X546"/>
  <c r="Y548"/>
  <c r="X548"/>
  <c r="Y550"/>
  <c r="X550"/>
  <c r="Y552"/>
  <c r="X552"/>
  <c r="Y554"/>
  <c r="X554"/>
  <c r="Y556"/>
  <c r="X556"/>
  <c r="Y558"/>
  <c r="X558"/>
  <c r="Y560"/>
  <c r="X560"/>
  <c r="Y562"/>
  <c r="X562"/>
  <c r="Y564"/>
  <c r="X564"/>
  <c r="Y566"/>
  <c r="X566"/>
  <c r="Y568"/>
  <c r="X568"/>
  <c r="Y570"/>
  <c r="X570"/>
  <c r="Y572"/>
  <c r="X572"/>
  <c r="Y574"/>
  <c r="X574"/>
  <c r="Y576"/>
  <c r="X576"/>
  <c r="Y578"/>
  <c r="X578"/>
  <c r="Y580"/>
  <c r="X580"/>
  <c r="Y582"/>
  <c r="X582"/>
  <c r="Y584"/>
  <c r="X584"/>
  <c r="Y586"/>
  <c r="X586"/>
  <c r="Y588"/>
  <c r="X588"/>
  <c r="Y590"/>
  <c r="X590"/>
  <c r="Y592"/>
  <c r="X592"/>
  <c r="Y594"/>
  <c r="X594"/>
  <c r="Y596"/>
  <c r="X596"/>
  <c r="Y598"/>
  <c r="X598"/>
  <c r="Y600"/>
  <c r="X600"/>
  <c r="Y602"/>
  <c r="X602"/>
  <c r="Y604"/>
  <c r="X604"/>
  <c r="Y606"/>
  <c r="X606"/>
  <c r="Y608"/>
  <c r="X608"/>
  <c r="Y610"/>
  <c r="X610"/>
  <c r="Y612"/>
  <c r="X612"/>
  <c r="Y614"/>
  <c r="X614"/>
  <c r="Y616"/>
  <c r="X616"/>
  <c r="Y618"/>
  <c r="X618"/>
  <c r="Y620"/>
  <c r="X620"/>
  <c r="Y622"/>
  <c r="X622"/>
  <c r="Y624"/>
  <c r="X624"/>
  <c r="Y626"/>
  <c r="X626"/>
  <c r="Y628"/>
  <c r="X628"/>
  <c r="Y630"/>
  <c r="X630"/>
  <c r="Y632"/>
  <c r="X632"/>
  <c r="Y634"/>
  <c r="X634"/>
  <c r="Y636"/>
  <c r="X636"/>
  <c r="Y638"/>
  <c r="X638"/>
  <c r="Y640"/>
  <c r="X640"/>
  <c r="Y642"/>
  <c r="X642"/>
  <c r="Y644"/>
  <c r="X644"/>
  <c r="Y646"/>
  <c r="X646"/>
  <c r="Y648"/>
  <c r="X648"/>
  <c r="Y650"/>
  <c r="X650"/>
  <c r="Y652"/>
  <c r="X652"/>
  <c r="Y654"/>
  <c r="X654"/>
  <c r="Y656"/>
  <c r="X656"/>
  <c r="Y658"/>
  <c r="X658"/>
  <c r="Y660"/>
  <c r="X660"/>
  <c r="Y662"/>
  <c r="X662"/>
  <c r="Y664"/>
  <c r="X664"/>
  <c r="Y666"/>
  <c r="X666"/>
  <c r="Y668"/>
  <c r="X668"/>
  <c r="Y670"/>
  <c r="X670"/>
  <c r="Y672"/>
  <c r="X672"/>
  <c r="Y674"/>
  <c r="X674"/>
  <c r="Y676"/>
  <c r="X676"/>
  <c r="C57" i="61" s="1"/>
  <c r="Y678" i="1"/>
  <c r="X678"/>
  <c r="G57" i="61" s="1"/>
  <c r="Y680" i="1"/>
  <c r="X680"/>
  <c r="K57" i="61" s="1"/>
  <c r="Y682" i="1"/>
  <c r="X682"/>
  <c r="O57" i="61" s="1"/>
  <c r="Y684" i="1"/>
  <c r="X684"/>
  <c r="S57" i="61" s="1"/>
  <c r="Y686" i="1"/>
  <c r="X686"/>
  <c r="W57" i="61" s="1"/>
  <c r="Y688" i="1"/>
  <c r="X688"/>
  <c r="C58" i="61" s="1"/>
  <c r="Y690" i="1"/>
  <c r="X690"/>
  <c r="G58" i="61" s="1"/>
  <c r="Y692" i="1"/>
  <c r="X692"/>
  <c r="K58" i="61" s="1"/>
  <c r="Y694" i="1"/>
  <c r="X694"/>
  <c r="O58" i="61" s="1"/>
  <c r="Y696" i="1"/>
  <c r="X696"/>
  <c r="S58" i="61" s="1"/>
  <c r="Y698" i="1"/>
  <c r="X698"/>
  <c r="W58" i="61" s="1"/>
  <c r="Y700" i="1"/>
  <c r="X700"/>
  <c r="C59" i="61" s="1"/>
  <c r="Y702" i="1"/>
  <c r="X702"/>
  <c r="G59" i="61" s="1"/>
  <c r="Y704" i="1"/>
  <c r="X704"/>
  <c r="K59" i="61" s="1"/>
  <c r="Y706" i="1"/>
  <c r="X706"/>
  <c r="O59" i="61" s="1"/>
  <c r="Y708" i="1"/>
  <c r="X708"/>
  <c r="S59" i="61" s="1"/>
  <c r="Y710" i="1"/>
  <c r="X710"/>
  <c r="W59" i="61" s="1"/>
  <c r="Y712" i="1"/>
  <c r="X712"/>
  <c r="C60" i="61" s="1"/>
  <c r="Y714" i="1"/>
  <c r="X714"/>
  <c r="G60" i="61" s="1"/>
  <c r="Y716" i="1"/>
  <c r="X716"/>
  <c r="K60" i="61" s="1"/>
  <c r="Y718" i="1"/>
  <c r="X718"/>
  <c r="O60" i="61" s="1"/>
  <c r="Y720" i="1"/>
  <c r="X720"/>
  <c r="S60" i="61" s="1"/>
  <c r="Y722" i="1"/>
  <c r="X722"/>
  <c r="W60" i="61" s="1"/>
  <c r="Y724" i="1"/>
  <c r="X724"/>
  <c r="C61" i="61" s="1"/>
  <c r="Y726" i="1"/>
  <c r="X726"/>
  <c r="G61" i="61" s="1"/>
  <c r="Y728" i="1"/>
  <c r="X728"/>
  <c r="K61" i="61" s="1"/>
  <c r="Y730" i="1"/>
  <c r="X730"/>
  <c r="O61" i="61" s="1"/>
  <c r="Y732" i="1"/>
  <c r="X732"/>
  <c r="S61" i="61" s="1"/>
  <c r="Y734" i="1"/>
  <c r="X734"/>
  <c r="W61" i="61" s="1"/>
  <c r="Y736" i="1"/>
  <c r="X736"/>
  <c r="C62" i="61" s="1"/>
  <c r="Y738" i="1"/>
  <c r="X738"/>
  <c r="G62" i="61" s="1"/>
  <c r="Y740" i="1"/>
  <c r="X740"/>
  <c r="K62" i="61" s="1"/>
  <c r="Y742" i="1"/>
  <c r="X742"/>
  <c r="O62" i="61" s="1"/>
  <c r="Y744" i="1"/>
  <c r="X744"/>
  <c r="S62" i="61" s="1"/>
  <c r="Y746" i="1"/>
  <c r="X746"/>
  <c r="W62" i="61" s="1"/>
  <c r="Y748" i="1"/>
  <c r="X748"/>
  <c r="C63" i="61" s="1"/>
  <c r="Y750" i="1"/>
  <c r="X750"/>
  <c r="G63" i="61" s="1"/>
  <c r="Y752" i="1"/>
  <c r="X752"/>
  <c r="K63" i="61" s="1"/>
  <c r="Y754" i="1"/>
  <c r="X754"/>
  <c r="O63" i="61" s="1"/>
  <c r="Y756" i="1"/>
  <c r="X756"/>
  <c r="S63" i="61" s="1"/>
  <c r="Y758" i="1"/>
  <c r="X758"/>
  <c r="W63" i="61" s="1"/>
  <c r="Y760" i="1"/>
  <c r="X760"/>
  <c r="C64" i="61" s="1"/>
  <c r="Y762" i="1"/>
  <c r="X762"/>
  <c r="G64" i="61" s="1"/>
  <c r="Y764" i="1"/>
  <c r="X764"/>
  <c r="K64" i="61" s="1"/>
  <c r="Y766" i="1"/>
  <c r="X766"/>
  <c r="O64" i="61" s="1"/>
  <c r="Y768" i="1"/>
  <c r="X768"/>
  <c r="S64" i="61" s="1"/>
  <c r="Y770" i="1"/>
  <c r="X770"/>
  <c r="W64" i="61" s="1"/>
  <c r="Y772" i="1"/>
  <c r="X772"/>
  <c r="C65" i="61" s="1"/>
  <c r="Y774" i="1"/>
  <c r="X774"/>
  <c r="G65" i="61" s="1"/>
  <c r="Y776" i="1"/>
  <c r="X776"/>
  <c r="K65" i="61" s="1"/>
  <c r="Y778" i="1"/>
  <c r="X778"/>
  <c r="O65" i="61" s="1"/>
  <c r="Y780" i="1"/>
  <c r="X780"/>
  <c r="S65" i="61" s="1"/>
  <c r="Y782" i="1"/>
  <c r="X782"/>
  <c r="W65" i="61" s="1"/>
  <c r="Y784" i="1"/>
  <c r="X784"/>
  <c r="C66" i="61" s="1"/>
  <c r="Y786" i="1"/>
  <c r="X786"/>
  <c r="G66" i="61" s="1"/>
  <c r="Y788" i="1"/>
  <c r="X788"/>
  <c r="K66" i="61" s="1"/>
  <c r="Y790" i="1"/>
  <c r="X790"/>
  <c r="O66" i="61" s="1"/>
  <c r="Y792" i="1"/>
  <c r="X792"/>
  <c r="S66" i="61" s="1"/>
  <c r="Y794" i="1"/>
  <c r="X794"/>
  <c r="W66" i="61" s="1"/>
  <c r="Y796" i="1"/>
  <c r="X796"/>
  <c r="C67" i="61" s="1"/>
  <c r="Y798" i="1"/>
  <c r="X798"/>
  <c r="G67" i="61" s="1"/>
  <c r="Y800" i="1"/>
  <c r="X800"/>
  <c r="K67" i="61" s="1"/>
  <c r="Y802" i="1"/>
  <c r="X802"/>
  <c r="O67" i="61" s="1"/>
  <c r="Y805" i="1"/>
  <c r="X805"/>
  <c r="U67" i="61" s="1"/>
  <c r="Y807" i="1"/>
  <c r="X807"/>
  <c r="Y67" i="61" s="1"/>
  <c r="Y809" i="1"/>
  <c r="X809"/>
  <c r="E68" i="61" s="1"/>
  <c r="Y811" i="1"/>
  <c r="X811"/>
  <c r="I68" i="61" s="1"/>
  <c r="Y813" i="1"/>
  <c r="X813"/>
  <c r="M68" i="61" s="1"/>
  <c r="Y815" i="1"/>
  <c r="X815"/>
  <c r="Q68" i="61" s="1"/>
  <c r="Y817" i="1"/>
  <c r="X817"/>
  <c r="U68" i="61" s="1"/>
  <c r="Y819" i="1"/>
  <c r="X819"/>
  <c r="Y68" i="61" s="1"/>
  <c r="Y821" i="1"/>
  <c r="X821"/>
  <c r="E69" i="61" s="1"/>
  <c r="Y823" i="1"/>
  <c r="X823"/>
  <c r="I69" i="61" s="1"/>
  <c r="Y825" i="1"/>
  <c r="X825"/>
  <c r="M69" i="61" s="1"/>
  <c r="Y827" i="1"/>
  <c r="X827"/>
  <c r="Q69" i="61" s="1"/>
  <c r="Y829" i="1"/>
  <c r="X829"/>
  <c r="U69" i="61" s="1"/>
  <c r="Y831" i="1"/>
  <c r="X831"/>
  <c r="Y69" i="61" s="1"/>
  <c r="Y833" i="1"/>
  <c r="X833"/>
  <c r="E70" i="61" s="1"/>
  <c r="Y835" i="1"/>
  <c r="X835"/>
  <c r="I70" i="61" s="1"/>
  <c r="Y837" i="1"/>
  <c r="X837"/>
  <c r="M70" i="61" s="1"/>
  <c r="Y839" i="1"/>
  <c r="X839"/>
  <c r="Q70" i="61" s="1"/>
  <c r="Y841" i="1"/>
  <c r="X841"/>
  <c r="U70" i="61" s="1"/>
  <c r="Y843" i="1"/>
  <c r="X843"/>
  <c r="Y70" i="61" s="1"/>
  <c r="Y845" i="1"/>
  <c r="X845"/>
  <c r="E71" i="61" s="1"/>
  <c r="Y847" i="1"/>
  <c r="X847"/>
  <c r="I71" i="61" s="1"/>
  <c r="Y849" i="1"/>
  <c r="X849"/>
  <c r="M71" i="61" s="1"/>
  <c r="Y851" i="1"/>
  <c r="X851"/>
  <c r="Q71" i="61" s="1"/>
  <c r="Y853" i="1"/>
  <c r="X853"/>
  <c r="U71" i="61" s="1"/>
  <c r="Y855" i="1"/>
  <c r="X855"/>
  <c r="Y71" i="61" s="1"/>
  <c r="Y857" i="1"/>
  <c r="X857"/>
  <c r="E72" i="61" s="1"/>
  <c r="Y859" i="1"/>
  <c r="X859"/>
  <c r="I72" i="61" s="1"/>
  <c r="Y861" i="1"/>
  <c r="X861"/>
  <c r="M72" i="61" s="1"/>
  <c r="Y863" i="1"/>
  <c r="X863"/>
  <c r="Q72" i="61" s="1"/>
  <c r="Y865" i="1"/>
  <c r="X865"/>
  <c r="U72" i="61" s="1"/>
  <c r="Y867" i="1"/>
  <c r="X867"/>
  <c r="Y72" i="61" s="1"/>
  <c r="Y869" i="1"/>
  <c r="X869"/>
  <c r="E73" i="61" s="1"/>
  <c r="Y871" i="1"/>
  <c r="X871"/>
  <c r="I73" i="61" s="1"/>
  <c r="Y873" i="1"/>
  <c r="X873"/>
  <c r="M73" i="61" s="1"/>
  <c r="Y875" i="1"/>
  <c r="X875"/>
  <c r="Q73" i="61" s="1"/>
  <c r="Y877" i="1"/>
  <c r="X877"/>
  <c r="U73" i="61" s="1"/>
  <c r="Y879" i="1"/>
  <c r="X879"/>
  <c r="Y73" i="61" s="1"/>
  <c r="Y5" i="1"/>
  <c r="X5"/>
  <c r="E1" i="61" s="1"/>
  <c r="Y7" i="1"/>
  <c r="X7"/>
  <c r="I1" i="61" s="1"/>
  <c r="Y9" i="1"/>
  <c r="X9"/>
  <c r="M1" i="61" s="1"/>
  <c r="Y11" i="1"/>
  <c r="X11"/>
  <c r="Q1" i="61" s="1"/>
  <c r="Y13" i="1"/>
  <c r="X13"/>
  <c r="U1" i="61" s="1"/>
  <c r="Y15" i="1"/>
  <c r="X15"/>
  <c r="Y1" i="61" s="1"/>
  <c r="Y17" i="1"/>
  <c r="X17"/>
  <c r="E2" i="61" s="1"/>
  <c r="Y19" i="1"/>
  <c r="X19"/>
  <c r="I2" i="61" s="1"/>
  <c r="Y21" i="1"/>
  <c r="X21"/>
  <c r="M2" i="61" s="1"/>
  <c r="Y23" i="1"/>
  <c r="X23"/>
  <c r="Q2" i="61" s="1"/>
  <c r="Y25" i="1"/>
  <c r="X25"/>
  <c r="U2" i="61" s="1"/>
  <c r="Y27" i="1"/>
  <c r="X27"/>
  <c r="Y2" i="61" s="1"/>
  <c r="Y29" i="1"/>
  <c r="X29"/>
  <c r="E3" i="61" s="1"/>
  <c r="Y31" i="1"/>
  <c r="X31"/>
  <c r="I3" i="61" s="1"/>
  <c r="Y33" i="1"/>
  <c r="X33"/>
  <c r="M3" i="61" s="1"/>
  <c r="Y35" i="1"/>
  <c r="X35"/>
  <c r="Q3" i="61" s="1"/>
  <c r="Y37" i="1"/>
  <c r="X37"/>
  <c r="U3" i="61" s="1"/>
  <c r="Y39" i="1"/>
  <c r="X39"/>
  <c r="Y3" i="61" s="1"/>
  <c r="Y41" i="1"/>
  <c r="X41"/>
  <c r="E4" i="61" s="1"/>
  <c r="Y43" i="1"/>
  <c r="X43"/>
  <c r="I4" i="61" s="1"/>
  <c r="Y45" i="1"/>
  <c r="X45"/>
  <c r="M4" i="61" s="1"/>
  <c r="Y47" i="1"/>
  <c r="X47"/>
  <c r="Q4" i="61" s="1"/>
  <c r="Y49" i="1"/>
  <c r="X49"/>
  <c r="U4" i="61" s="1"/>
  <c r="Y51" i="1"/>
  <c r="X51"/>
  <c r="Y4" i="61" s="1"/>
  <c r="Y53" i="1"/>
  <c r="X53"/>
  <c r="E5" i="61" s="1"/>
  <c r="Y55" i="1"/>
  <c r="X55"/>
  <c r="I5" i="61" s="1"/>
  <c r="Y57" i="1"/>
  <c r="X57"/>
  <c r="M5" i="61" s="1"/>
  <c r="Y59" i="1"/>
  <c r="X59"/>
  <c r="Q5" i="61" s="1"/>
  <c r="Y61" i="1"/>
  <c r="X61"/>
  <c r="U5" i="61" s="1"/>
  <c r="Y63" i="1"/>
  <c r="X63"/>
  <c r="Y5" i="61" s="1"/>
  <c r="Y65" i="1"/>
  <c r="X65"/>
  <c r="E6" i="61" s="1"/>
  <c r="Y67" i="1"/>
  <c r="X67"/>
  <c r="I6" i="61" s="1"/>
  <c r="Y69" i="1"/>
  <c r="X69"/>
  <c r="M6" i="61" s="1"/>
  <c r="Y71" i="1"/>
  <c r="X71"/>
  <c r="Q6" i="61" s="1"/>
  <c r="Y73" i="1"/>
  <c r="X73"/>
  <c r="U6" i="61" s="1"/>
  <c r="Y75" i="1"/>
  <c r="X75"/>
  <c r="Y6" i="61" s="1"/>
  <c r="Y77" i="1"/>
  <c r="X77"/>
  <c r="E7" i="61" s="1"/>
  <c r="Y79" i="1"/>
  <c r="X79"/>
  <c r="I7" i="61" s="1"/>
  <c r="Y81" i="1"/>
  <c r="X81"/>
  <c r="M7" i="61" s="1"/>
  <c r="Y83" i="1"/>
  <c r="X83"/>
  <c r="Q7" i="61" s="1"/>
  <c r="Y85" i="1"/>
  <c r="X85"/>
  <c r="U7" i="61" s="1"/>
  <c r="Y87" i="1"/>
  <c r="X87"/>
  <c r="Y7" i="61" s="1"/>
  <c r="Y89" i="1"/>
  <c r="X89"/>
  <c r="E8" i="61" s="1"/>
  <c r="Y91" i="1"/>
  <c r="X91"/>
  <c r="I8" i="61" s="1"/>
  <c r="Y93" i="1"/>
  <c r="X93"/>
  <c r="M8" i="61" s="1"/>
  <c r="Y95" i="1"/>
  <c r="X95"/>
  <c r="Q8" i="61" s="1"/>
  <c r="Y97" i="1"/>
  <c r="X97"/>
  <c r="U8" i="61" s="1"/>
  <c r="Y99" i="1"/>
  <c r="X99"/>
  <c r="Y8" i="61" s="1"/>
  <c r="Y101" i="1"/>
  <c r="X101"/>
  <c r="E9" i="61" s="1"/>
  <c r="Y103" i="1"/>
  <c r="X103"/>
  <c r="I9" i="61" s="1"/>
  <c r="Y105" i="1"/>
  <c r="X105"/>
  <c r="M9" i="61" s="1"/>
  <c r="Y107" i="1"/>
  <c r="X107"/>
  <c r="Q9" i="61" s="1"/>
  <c r="Y109" i="1"/>
  <c r="X109"/>
  <c r="U9" i="61" s="1"/>
  <c r="Y111" i="1"/>
  <c r="X111"/>
  <c r="Y9" i="61" s="1"/>
  <c r="Y113" i="1"/>
  <c r="X113"/>
  <c r="E10" i="61" s="1"/>
  <c r="Y115" i="1"/>
  <c r="X115"/>
  <c r="I10" i="61" s="1"/>
  <c r="Y117" i="1"/>
  <c r="X117"/>
  <c r="M10" i="61" s="1"/>
  <c r="Y119" i="1"/>
  <c r="X119"/>
  <c r="Q10" i="61" s="1"/>
  <c r="Y121" i="1"/>
  <c r="X121"/>
  <c r="U10" i="61" s="1"/>
  <c r="Y123" i="1"/>
  <c r="X123"/>
  <c r="Y10" i="61" s="1"/>
  <c r="Y125" i="1"/>
  <c r="X125"/>
  <c r="E11" i="61" s="1"/>
  <c r="Y127" i="1"/>
  <c r="X127"/>
  <c r="I11" i="61" s="1"/>
  <c r="Y129" i="1"/>
  <c r="X129"/>
  <c r="M11" i="61" s="1"/>
  <c r="Y131" i="1"/>
  <c r="X131"/>
  <c r="Q11" i="61" s="1"/>
  <c r="Y133" i="1"/>
  <c r="X133"/>
  <c r="U11" i="61" s="1"/>
  <c r="Y135" i="1"/>
  <c r="X135"/>
  <c r="Y11" i="61" s="1"/>
  <c r="Y137" i="1"/>
  <c r="X137"/>
  <c r="E12" i="61" s="1"/>
  <c r="Y139" i="1"/>
  <c r="X139"/>
  <c r="I12" i="61" s="1"/>
  <c r="Y141" i="1"/>
  <c r="X141"/>
  <c r="M12" i="61" s="1"/>
  <c r="Y143" i="1"/>
  <c r="X143"/>
  <c r="Q12" i="61" s="1"/>
  <c r="Y145" i="1"/>
  <c r="X145"/>
  <c r="U12" i="61" s="1"/>
  <c r="Y147" i="1"/>
  <c r="X147"/>
  <c r="Y12" i="61" s="1"/>
  <c r="Y149" i="1"/>
  <c r="X149"/>
  <c r="E13" i="61" s="1"/>
  <c r="Y151" i="1"/>
  <c r="X151"/>
  <c r="I13" i="61" s="1"/>
  <c r="Y153" i="1"/>
  <c r="X153"/>
  <c r="M13" i="61" s="1"/>
  <c r="Y155" i="1"/>
  <c r="X155"/>
  <c r="Q13" i="61" s="1"/>
  <c r="Y157" i="1"/>
  <c r="X157"/>
  <c r="U13" i="61" s="1"/>
  <c r="Y159" i="1"/>
  <c r="X159"/>
  <c r="Y13" i="61" s="1"/>
  <c r="Y161" i="1"/>
  <c r="X161"/>
  <c r="E14" i="61" s="1"/>
  <c r="Y163" i="1"/>
  <c r="X163"/>
  <c r="I14" i="61" s="1"/>
  <c r="Y165" i="1"/>
  <c r="X165"/>
  <c r="M14" i="61" s="1"/>
  <c r="Y167" i="1"/>
  <c r="X167"/>
  <c r="Q14" i="61" s="1"/>
  <c r="Y169" i="1"/>
  <c r="X169"/>
  <c r="U14" i="61" s="1"/>
  <c r="Y171" i="1"/>
  <c r="X171"/>
  <c r="Y14" i="61" s="1"/>
  <c r="Y173" i="1"/>
  <c r="X173"/>
  <c r="Y175"/>
  <c r="X175"/>
  <c r="Y177"/>
  <c r="X177"/>
  <c r="Y179"/>
  <c r="X179"/>
  <c r="Y181"/>
  <c r="X181"/>
  <c r="Y183"/>
  <c r="X183"/>
  <c r="Y185"/>
  <c r="X185"/>
  <c r="Y187"/>
  <c r="X187"/>
  <c r="Y189"/>
  <c r="X189"/>
  <c r="Y191"/>
  <c r="X191"/>
  <c r="Y193"/>
  <c r="X193"/>
  <c r="Y195"/>
  <c r="X195"/>
  <c r="Y16" i="61" s="1"/>
  <c r="Y197" i="1"/>
  <c r="X197"/>
  <c r="Y199"/>
  <c r="X199"/>
  <c r="I17" i="61" s="1"/>
  <c r="Y201" i="1"/>
  <c r="X201"/>
  <c r="M17" i="61" s="1"/>
  <c r="Y203" i="1"/>
  <c r="X203"/>
  <c r="Q17" i="61" s="1"/>
  <c r="Y205" i="1"/>
  <c r="X205"/>
  <c r="U17" i="61" s="1"/>
  <c r="Y207" i="1"/>
  <c r="X207"/>
  <c r="Y209"/>
  <c r="X209"/>
  <c r="Y211"/>
  <c r="X211"/>
  <c r="Y213"/>
  <c r="X213"/>
  <c r="Y215"/>
  <c r="X215"/>
  <c r="Y217"/>
  <c r="X217"/>
  <c r="U18" i="61" s="1"/>
  <c r="Y219" i="1"/>
  <c r="X219"/>
  <c r="Y221"/>
  <c r="X221"/>
  <c r="Y223"/>
  <c r="X223"/>
  <c r="I19" i="61" s="1"/>
  <c r="Y225" i="1"/>
  <c r="X225"/>
  <c r="Y227"/>
  <c r="X227"/>
  <c r="Y229"/>
  <c r="X229"/>
  <c r="U19" i="61" s="1"/>
  <c r="Y231" i="1"/>
  <c r="X231"/>
  <c r="Y19" i="61" s="1"/>
  <c r="Y233" i="1"/>
  <c r="X233"/>
  <c r="E20" i="61" s="1"/>
  <c r="Y235" i="1"/>
  <c r="X235"/>
  <c r="I20" i="61" s="1"/>
  <c r="Y237" i="1"/>
  <c r="X237"/>
  <c r="Y239"/>
  <c r="X239"/>
  <c r="Q20" i="61" s="1"/>
  <c r="Y241" i="1"/>
  <c r="X241"/>
  <c r="U20" i="61" s="1"/>
  <c r="Y243" i="1"/>
  <c r="X243"/>
  <c r="Y20" i="61" s="1"/>
  <c r="Y245" i="1"/>
  <c r="X245"/>
  <c r="E21" i="61" s="1"/>
  <c r="Y247" i="1"/>
  <c r="X247"/>
  <c r="I21" i="61" s="1"/>
  <c r="Y249" i="1"/>
  <c r="X249"/>
  <c r="M21" i="61" s="1"/>
  <c r="Y251" i="1"/>
  <c r="X251"/>
  <c r="Y253"/>
  <c r="X253"/>
  <c r="U21" i="61" s="1"/>
  <c r="Y255" i="1"/>
  <c r="X255"/>
  <c r="Y21" i="61" s="1"/>
  <c r="Y257" i="1"/>
  <c r="X257"/>
  <c r="Y259"/>
  <c r="X259"/>
  <c r="Y261"/>
  <c r="X261"/>
  <c r="Y263"/>
  <c r="X263"/>
  <c r="Y265"/>
  <c r="X265"/>
  <c r="U22" i="61" s="1"/>
  <c r="Y267" i="1"/>
  <c r="X267"/>
  <c r="Y269"/>
  <c r="X269"/>
  <c r="Y271"/>
  <c r="X271"/>
  <c r="I23" i="61" s="1"/>
  <c r="Y273" i="1"/>
  <c r="X273"/>
  <c r="M23" i="61" s="1"/>
  <c r="Y275" i="1"/>
  <c r="X275"/>
  <c r="Q23" i="61" s="1"/>
  <c r="Y277" i="1"/>
  <c r="X277"/>
  <c r="Y279"/>
  <c r="X279"/>
  <c r="Y23" i="61" s="1"/>
  <c r="Y281" i="1"/>
  <c r="X281"/>
  <c r="E24" i="61" s="1"/>
  <c r="Y283" i="1"/>
  <c r="X283"/>
  <c r="I24" i="61" s="1"/>
  <c r="Y285" i="1"/>
  <c r="X285"/>
  <c r="M24" i="61" s="1"/>
  <c r="Y287" i="1"/>
  <c r="X287"/>
  <c r="Q24" i="61" s="1"/>
  <c r="Y289" i="1"/>
  <c r="X289"/>
  <c r="U24" i="61" s="1"/>
  <c r="Y291" i="1"/>
  <c r="X291"/>
  <c r="Y24" i="61" s="1"/>
  <c r="Y293" i="1"/>
  <c r="X293"/>
  <c r="E25" i="61" s="1"/>
  <c r="Y295" i="1"/>
  <c r="X295"/>
  <c r="Y297"/>
  <c r="X297"/>
  <c r="M25" i="61" s="1"/>
  <c r="Y299" i="1"/>
  <c r="X299"/>
  <c r="Q25" i="61" s="1"/>
  <c r="Y301" i="1"/>
  <c r="X301"/>
  <c r="U25" i="61" s="1"/>
  <c r="Y303" i="1"/>
  <c r="X303"/>
  <c r="Y25" i="61" s="1"/>
  <c r="Y305" i="1"/>
  <c r="X305"/>
  <c r="Y307"/>
  <c r="X307"/>
  <c r="I26" i="61" s="1"/>
  <c r="Y309" i="1"/>
  <c r="X309"/>
  <c r="M26" i="61" s="1"/>
  <c r="Y311" i="1"/>
  <c r="X311"/>
  <c r="Q26" i="61" s="1"/>
  <c r="Y313" i="1"/>
  <c r="X313"/>
  <c r="U26" i="61" s="1"/>
  <c r="Y315" i="1"/>
  <c r="X315"/>
  <c r="Y26" i="61" s="1"/>
  <c r="Y317" i="1"/>
  <c r="X317"/>
  <c r="Y319"/>
  <c r="X319"/>
  <c r="Y321"/>
  <c r="X321"/>
  <c r="Y323"/>
  <c r="X323"/>
  <c r="Q27" i="61" s="1"/>
  <c r="Y325" i="1"/>
  <c r="X325"/>
  <c r="U27" i="61" s="1"/>
  <c r="Y327" i="1"/>
  <c r="X327"/>
  <c r="Y27" i="61" s="1"/>
  <c r="Y329" i="1"/>
  <c r="X329"/>
  <c r="E28" i="61" s="1"/>
  <c r="Y331" i="1"/>
  <c r="X331"/>
  <c r="I28" i="61" s="1"/>
  <c r="Y333" i="1"/>
  <c r="X333"/>
  <c r="M28" i="61" s="1"/>
  <c r="Y335" i="1"/>
  <c r="X335"/>
  <c r="Q28" i="61" s="1"/>
  <c r="Y337" i="1"/>
  <c r="X337"/>
  <c r="U28" i="61" s="1"/>
  <c r="Y339" i="1"/>
  <c r="X339"/>
  <c r="Y28" i="61" s="1"/>
  <c r="Y341" i="1"/>
  <c r="X341"/>
  <c r="E29" i="61" s="1"/>
  <c r="Y343" i="1"/>
  <c r="X343"/>
  <c r="I29" i="61" s="1"/>
  <c r="Y345" i="1"/>
  <c r="X345"/>
  <c r="Y347"/>
  <c r="X347"/>
  <c r="Y349"/>
  <c r="X349"/>
  <c r="U29" i="61" s="1"/>
  <c r="Y351" i="1"/>
  <c r="X351"/>
  <c r="Y29" i="61" s="1"/>
  <c r="Y353" i="1"/>
  <c r="X353"/>
  <c r="E30" i="61" s="1"/>
  <c r="Y355" i="1"/>
  <c r="X355"/>
  <c r="I30" i="61" s="1"/>
  <c r="Y357" i="1"/>
  <c r="X357"/>
  <c r="M30" i="61" s="1"/>
  <c r="Y359" i="1"/>
  <c r="X359"/>
  <c r="Y361"/>
  <c r="X361"/>
  <c r="U30" i="61" s="1"/>
  <c r="Y363" i="1"/>
  <c r="X363"/>
  <c r="Y30" i="61" s="1"/>
  <c r="Y365" i="1"/>
  <c r="X365"/>
  <c r="E31" i="61" s="1"/>
  <c r="Y367" i="1"/>
  <c r="X367"/>
  <c r="I31" i="61" s="1"/>
  <c r="Y369" i="1"/>
  <c r="X369"/>
  <c r="Y371"/>
  <c r="X371"/>
  <c r="Y373"/>
  <c r="X373"/>
  <c r="U31" i="61" s="1"/>
  <c r="Y375" i="1"/>
  <c r="X375"/>
  <c r="Y377"/>
  <c r="X377"/>
  <c r="E32" i="61" s="1"/>
  <c r="Y379" i="1"/>
  <c r="X379"/>
  <c r="Y381"/>
  <c r="X381"/>
  <c r="Y383"/>
  <c r="X383"/>
  <c r="Y385"/>
  <c r="X385"/>
  <c r="Y387"/>
  <c r="X387"/>
  <c r="Y389"/>
  <c r="X389"/>
  <c r="Y391"/>
  <c r="X391"/>
  <c r="Y393"/>
  <c r="X393"/>
  <c r="Y395"/>
  <c r="X395"/>
  <c r="Y397"/>
  <c r="X397"/>
  <c r="Y399"/>
  <c r="X399"/>
  <c r="Y401"/>
  <c r="X401"/>
  <c r="Y403"/>
  <c r="X403"/>
  <c r="Y405"/>
  <c r="X405"/>
  <c r="M34" i="61" s="1"/>
  <c r="Y407" i="1"/>
  <c r="X407"/>
  <c r="Q34" i="61" s="1"/>
  <c r="Y409" i="1"/>
  <c r="X409"/>
  <c r="U34" i="61" s="1"/>
  <c r="Y411" i="1"/>
  <c r="X411"/>
  <c r="Y34" i="61" s="1"/>
  <c r="Y413" i="1"/>
  <c r="X413"/>
  <c r="Y415"/>
  <c r="X415"/>
  <c r="Y417"/>
  <c r="X417"/>
  <c r="Y419"/>
  <c r="X419"/>
  <c r="Y421"/>
  <c r="X421"/>
  <c r="Y423"/>
  <c r="X423"/>
  <c r="Y35" i="61" s="1"/>
  <c r="Y425" i="1"/>
  <c r="X425"/>
  <c r="E36" i="61" s="1"/>
  <c r="Y427" i="1"/>
  <c r="X427"/>
  <c r="Y429"/>
  <c r="X429"/>
  <c r="Y431"/>
  <c r="X431"/>
  <c r="Y433"/>
  <c r="X433"/>
  <c r="Y435"/>
  <c r="X435"/>
  <c r="Y437"/>
  <c r="X437"/>
  <c r="Y439"/>
  <c r="X439"/>
  <c r="Y441"/>
  <c r="X441"/>
  <c r="Y443"/>
  <c r="X443"/>
  <c r="Y445"/>
  <c r="X445"/>
  <c r="Y447"/>
  <c r="X447"/>
  <c r="Y449"/>
  <c r="X449"/>
  <c r="Y451"/>
  <c r="X451"/>
  <c r="Y453"/>
  <c r="X453"/>
  <c r="Y455"/>
  <c r="X455"/>
  <c r="Y457"/>
  <c r="X457"/>
  <c r="Y459"/>
  <c r="X459"/>
  <c r="Y461"/>
  <c r="X461"/>
  <c r="E39" i="61" s="1"/>
  <c r="Y463" i="1"/>
  <c r="X463"/>
  <c r="Y465"/>
  <c r="X465"/>
  <c r="M39" i="61" s="1"/>
  <c r="Y467" i="1"/>
  <c r="X467"/>
  <c r="Q39" i="61" s="1"/>
  <c r="Y469" i="1"/>
  <c r="X469"/>
  <c r="U39" i="61" s="1"/>
  <c r="Y471" i="1"/>
  <c r="X471"/>
  <c r="Y39" i="61" s="1"/>
  <c r="Y473" i="1"/>
  <c r="X473"/>
  <c r="E40" i="61" s="1"/>
  <c r="Y475" i="1"/>
  <c r="X475"/>
  <c r="Y477"/>
  <c r="X477"/>
  <c r="Y479"/>
  <c r="X479"/>
  <c r="Q40" i="61" s="1"/>
  <c r="Y481" i="1"/>
  <c r="X481"/>
  <c r="U40" i="61" s="1"/>
  <c r="Y483" i="1"/>
  <c r="X483"/>
  <c r="Y40" i="61" s="1"/>
  <c r="Y485" i="1"/>
  <c r="X485"/>
  <c r="E41" i="61" s="1"/>
  <c r="Y487" i="1"/>
  <c r="X487"/>
  <c r="Y489"/>
  <c r="X489"/>
  <c r="Y491"/>
  <c r="X491"/>
  <c r="Q41" i="61" s="1"/>
  <c r="Y493" i="1"/>
  <c r="X493"/>
  <c r="U41" i="61" s="1"/>
  <c r="Y495" i="1"/>
  <c r="X495"/>
  <c r="Y41" i="61" s="1"/>
  <c r="Y497" i="1"/>
  <c r="X497"/>
  <c r="E42" i="61" s="1"/>
  <c r="Y499" i="1"/>
  <c r="X499"/>
  <c r="Y501"/>
  <c r="X501"/>
  <c r="Y503"/>
  <c r="X503"/>
  <c r="Y505"/>
  <c r="X505"/>
  <c r="U42" i="61" s="1"/>
  <c r="Y507" i="1"/>
  <c r="X507"/>
  <c r="Y42" i="61" s="1"/>
  <c r="Y509" i="1"/>
  <c r="X509"/>
  <c r="Y511"/>
  <c r="X511"/>
  <c r="I43" i="61" s="1"/>
  <c r="Y513" i="1"/>
  <c r="X513"/>
  <c r="Y515"/>
  <c r="X515"/>
  <c r="Y517"/>
  <c r="X517"/>
  <c r="U43" i="61" s="1"/>
  <c r="Y519" i="1"/>
  <c r="X519"/>
  <c r="Y521"/>
  <c r="X521"/>
  <c r="E44" i="61" s="1"/>
  <c r="Y523" i="1"/>
  <c r="X523"/>
  <c r="Y525"/>
  <c r="X525"/>
  <c r="Y527"/>
  <c r="X527"/>
  <c r="Y529"/>
  <c r="X529"/>
  <c r="U44" i="61" s="1"/>
  <c r="Y531" i="1"/>
  <c r="X531"/>
  <c r="Y44" i="61" s="1"/>
  <c r="Y533" i="1"/>
  <c r="X533"/>
  <c r="E45" i="61" s="1"/>
  <c r="Y535" i="1"/>
  <c r="X535"/>
  <c r="Y537"/>
  <c r="X537"/>
  <c r="Y539"/>
  <c r="X539"/>
  <c r="Y541"/>
  <c r="X541"/>
  <c r="U45" i="61" s="1"/>
  <c r="Y543" i="1"/>
  <c r="X543"/>
  <c r="Y545"/>
  <c r="X545"/>
  <c r="Y547"/>
  <c r="X547"/>
  <c r="Y549"/>
  <c r="X549"/>
  <c r="Y551"/>
  <c r="X551"/>
  <c r="Y553"/>
  <c r="X553"/>
  <c r="Y555"/>
  <c r="X555"/>
  <c r="Y46" i="61" s="1"/>
  <c r="Y557" i="1"/>
  <c r="X557"/>
  <c r="Y559"/>
  <c r="X559"/>
  <c r="Y561"/>
  <c r="X561"/>
  <c r="Y563"/>
  <c r="X563"/>
  <c r="Q47" i="61" s="1"/>
  <c r="Y565" i="1"/>
  <c r="X565"/>
  <c r="U47" i="61" s="1"/>
  <c r="Y567" i="1"/>
  <c r="X567"/>
  <c r="Y47" i="61" s="1"/>
  <c r="Y569" i="1"/>
  <c r="X569"/>
  <c r="E48" i="61" s="1"/>
  <c r="Y571" i="1"/>
  <c r="X571"/>
  <c r="I48" i="61" s="1"/>
  <c r="Y573" i="1"/>
  <c r="X573"/>
  <c r="M48" i="61" s="1"/>
  <c r="Y575" i="1"/>
  <c r="X575"/>
  <c r="Q48" i="61" s="1"/>
  <c r="Y577" i="1"/>
  <c r="X577"/>
  <c r="U48" i="61" s="1"/>
  <c r="Y579" i="1"/>
  <c r="X579"/>
  <c r="Y48" i="61" s="1"/>
  <c r="Y581" i="1"/>
  <c r="X581"/>
  <c r="E49" i="61" s="1"/>
  <c r="Y583" i="1"/>
  <c r="X583"/>
  <c r="I49" i="61" s="1"/>
  <c r="Y585" i="1"/>
  <c r="X585"/>
  <c r="M49" i="61" s="1"/>
  <c r="Y587" i="1"/>
  <c r="X587"/>
  <c r="Y589"/>
  <c r="X589"/>
  <c r="Y591"/>
  <c r="X591"/>
  <c r="Y49" i="61" s="1"/>
  <c r="Y593" i="1"/>
  <c r="X593"/>
  <c r="E50" i="61" s="1"/>
  <c r="Y595" i="1"/>
  <c r="X595"/>
  <c r="I50" i="61" s="1"/>
  <c r="Y597" i="1"/>
  <c r="X597"/>
  <c r="Y599"/>
  <c r="X599"/>
  <c r="Y601"/>
  <c r="X601"/>
  <c r="Y603"/>
  <c r="X603"/>
  <c r="Y605"/>
  <c r="X605"/>
  <c r="Y607"/>
  <c r="X607"/>
  <c r="Y609"/>
  <c r="X609"/>
  <c r="Y611"/>
  <c r="X611"/>
  <c r="Q51" i="61" s="1"/>
  <c r="Y613" i="1"/>
  <c r="X613"/>
  <c r="U51" i="61" s="1"/>
  <c r="Y615" i="1"/>
  <c r="X615"/>
  <c r="Y51" i="61" s="1"/>
  <c r="Y617" i="1"/>
  <c r="X617"/>
  <c r="E52" i="61" s="1"/>
  <c r="Y619" i="1"/>
  <c r="X619"/>
  <c r="I52" i="61" s="1"/>
  <c r="Y621" i="1"/>
  <c r="X621"/>
  <c r="M52" i="61" s="1"/>
  <c r="Y623" i="1"/>
  <c r="X623"/>
  <c r="Q52" i="61" s="1"/>
  <c r="Y625" i="1"/>
  <c r="X625"/>
  <c r="U52" i="61" s="1"/>
  <c r="Y627" i="1"/>
  <c r="X627"/>
  <c r="Y52" i="61" s="1"/>
  <c r="Y629" i="1"/>
  <c r="X629"/>
  <c r="E53" i="61" s="1"/>
  <c r="Y631" i="1"/>
  <c r="X631"/>
  <c r="I53" i="61" s="1"/>
  <c r="Y633" i="1"/>
  <c r="X633"/>
  <c r="M53" i="61" s="1"/>
  <c r="Y635" i="1"/>
  <c r="X635"/>
  <c r="Q53" i="61" s="1"/>
  <c r="Y637" i="1"/>
  <c r="X637"/>
  <c r="U53" i="61" s="1"/>
  <c r="Y639" i="1"/>
  <c r="X639"/>
  <c r="Y53" i="61" s="1"/>
  <c r="Y641" i="1"/>
  <c r="X641"/>
  <c r="E54" i="61" s="1"/>
  <c r="Y643" i="1"/>
  <c r="X643"/>
  <c r="Y645"/>
  <c r="X645"/>
  <c r="Y647"/>
  <c r="X647"/>
  <c r="Y649"/>
  <c r="X649"/>
  <c r="Y651"/>
  <c r="X651"/>
  <c r="Y653"/>
  <c r="X653"/>
  <c r="E55" i="61" s="1"/>
  <c r="Y655" i="1"/>
  <c r="X655"/>
  <c r="I55" i="61" s="1"/>
  <c r="Y657" i="1"/>
  <c r="X657"/>
  <c r="Y659"/>
  <c r="X659"/>
  <c r="Y661"/>
  <c r="X661"/>
  <c r="Y663"/>
  <c r="X663"/>
  <c r="Y665"/>
  <c r="X665"/>
  <c r="Y667"/>
  <c r="X667"/>
  <c r="Y669"/>
  <c r="X669"/>
  <c r="M56" i="61" s="1"/>
  <c r="Y671" i="1"/>
  <c r="X671"/>
  <c r="Q56" i="61" s="1"/>
  <c r="Y673" i="1"/>
  <c r="X673"/>
  <c r="U56" i="61" s="1"/>
  <c r="Y675" i="1"/>
  <c r="X675"/>
  <c r="Y56" i="61" s="1"/>
  <c r="Y677" i="1"/>
  <c r="X677"/>
  <c r="E57" i="61" s="1"/>
  <c r="Y679" i="1"/>
  <c r="X679"/>
  <c r="I57" i="61" s="1"/>
  <c r="Y681" i="1"/>
  <c r="X681"/>
  <c r="M57" i="61" s="1"/>
  <c r="Y683" i="1"/>
  <c r="X683"/>
  <c r="Q57" i="61" s="1"/>
  <c r="Y685" i="1"/>
  <c r="X685"/>
  <c r="U57" i="61" s="1"/>
  <c r="Y687" i="1"/>
  <c r="X687"/>
  <c r="Y57" i="61" s="1"/>
  <c r="Y689" i="1"/>
  <c r="X689"/>
  <c r="E58" i="61" s="1"/>
  <c r="Y691" i="1"/>
  <c r="X691"/>
  <c r="I58" i="61" s="1"/>
  <c r="Y693" i="1"/>
  <c r="X693"/>
  <c r="M58" i="61" s="1"/>
  <c r="Y695" i="1"/>
  <c r="X695"/>
  <c r="Q58" i="61" s="1"/>
  <c r="Y697" i="1"/>
  <c r="X697"/>
  <c r="U58" i="61" s="1"/>
  <c r="Y699" i="1"/>
  <c r="X699"/>
  <c r="Y58" i="61" s="1"/>
  <c r="Y701" i="1"/>
  <c r="X701"/>
  <c r="E59" i="61" s="1"/>
  <c r="Y703" i="1"/>
  <c r="X703"/>
  <c r="I59" i="61" s="1"/>
  <c r="Y705" i="1"/>
  <c r="X705"/>
  <c r="M59" i="61" s="1"/>
  <c r="Y707" i="1"/>
  <c r="X707"/>
  <c r="Q59" i="61" s="1"/>
  <c r="Y709" i="1"/>
  <c r="X709"/>
  <c r="U59" i="61" s="1"/>
  <c r="Y711" i="1"/>
  <c r="X711"/>
  <c r="Y59" i="61" s="1"/>
  <c r="Y713" i="1"/>
  <c r="X713"/>
  <c r="E60" i="61" s="1"/>
  <c r="Y715" i="1"/>
  <c r="X715"/>
  <c r="I60" i="61" s="1"/>
  <c r="Y717" i="1"/>
  <c r="X717"/>
  <c r="M60" i="61" s="1"/>
  <c r="Y719" i="1"/>
  <c r="X719"/>
  <c r="Q60" i="61" s="1"/>
  <c r="Y721" i="1"/>
  <c r="X721"/>
  <c r="U60" i="61" s="1"/>
  <c r="Y723" i="1"/>
  <c r="X723"/>
  <c r="Y60" i="61" s="1"/>
  <c r="Y725" i="1"/>
  <c r="X725"/>
  <c r="E61" i="61" s="1"/>
  <c r="Y727" i="1"/>
  <c r="X727"/>
  <c r="I61" i="61" s="1"/>
  <c r="Y729" i="1"/>
  <c r="X729"/>
  <c r="M61" i="61" s="1"/>
  <c r="Y731" i="1"/>
  <c r="X731"/>
  <c r="Q61" i="61" s="1"/>
  <c r="Y733" i="1"/>
  <c r="X733"/>
  <c r="U61" i="61" s="1"/>
  <c r="Y735" i="1"/>
  <c r="X735"/>
  <c r="Y61" i="61" s="1"/>
  <c r="Y737" i="1"/>
  <c r="X737"/>
  <c r="E62" i="61" s="1"/>
  <c r="Y739" i="1"/>
  <c r="X739"/>
  <c r="I62" i="61" s="1"/>
  <c r="Y741" i="1"/>
  <c r="X741"/>
  <c r="M62" i="61" s="1"/>
  <c r="Y743" i="1"/>
  <c r="X743"/>
  <c r="Q62" i="61" s="1"/>
  <c r="Y745" i="1"/>
  <c r="X745"/>
  <c r="U62" i="61" s="1"/>
  <c r="Y747" i="1"/>
  <c r="X747"/>
  <c r="Y62" i="61" s="1"/>
  <c r="Y749" i="1"/>
  <c r="X749"/>
  <c r="E63" i="61" s="1"/>
  <c r="Y751" i="1"/>
  <c r="X751"/>
  <c r="I63" i="61" s="1"/>
  <c r="Y753" i="1"/>
  <c r="X753"/>
  <c r="M63" i="61" s="1"/>
  <c r="Y755" i="1"/>
  <c r="X755"/>
  <c r="Q63" i="61" s="1"/>
  <c r="Y757" i="1"/>
  <c r="X757"/>
  <c r="U63" i="61" s="1"/>
  <c r="Y759" i="1"/>
  <c r="X759"/>
  <c r="Y63" i="61" s="1"/>
  <c r="Y761" i="1"/>
  <c r="X761"/>
  <c r="E64" i="61" s="1"/>
  <c r="Y763" i="1"/>
  <c r="X763"/>
  <c r="I64" i="61" s="1"/>
  <c r="Y765" i="1"/>
  <c r="X765"/>
  <c r="M64" i="61" s="1"/>
  <c r="Y767" i="1"/>
  <c r="X767"/>
  <c r="Q64" i="61" s="1"/>
  <c r="Y769" i="1"/>
  <c r="X769"/>
  <c r="U64" i="61" s="1"/>
  <c r="Y771" i="1"/>
  <c r="X771"/>
  <c r="Y64" i="61" s="1"/>
  <c r="Y773" i="1"/>
  <c r="X773"/>
  <c r="E65" i="61" s="1"/>
  <c r="Y775" i="1"/>
  <c r="X775"/>
  <c r="I65" i="61" s="1"/>
  <c r="Y777" i="1"/>
  <c r="X777"/>
  <c r="M65" i="61" s="1"/>
  <c r="Y779" i="1"/>
  <c r="X779"/>
  <c r="Q65" i="61" s="1"/>
  <c r="Y781" i="1"/>
  <c r="X781"/>
  <c r="U65" i="61" s="1"/>
  <c r="Y783" i="1"/>
  <c r="X783"/>
  <c r="Y65" i="61" s="1"/>
  <c r="Y785" i="1"/>
  <c r="X785"/>
  <c r="E66" i="61" s="1"/>
  <c r="Y787" i="1"/>
  <c r="X787"/>
  <c r="I66" i="61" s="1"/>
  <c r="Y789" i="1"/>
  <c r="X789"/>
  <c r="M66" i="61" s="1"/>
  <c r="Y791" i="1"/>
  <c r="X791"/>
  <c r="Q66" i="61" s="1"/>
  <c r="Y793" i="1"/>
  <c r="X793"/>
  <c r="U66" i="61" s="1"/>
  <c r="Y795" i="1"/>
  <c r="X795"/>
  <c r="Y66" i="61" s="1"/>
  <c r="Y797" i="1"/>
  <c r="X797"/>
  <c r="E67" i="61" s="1"/>
  <c r="Y799" i="1"/>
  <c r="X799"/>
  <c r="I67" i="61" s="1"/>
  <c r="Y801" i="1"/>
  <c r="X801"/>
  <c r="M67" i="61" s="1"/>
  <c r="Y804" i="1"/>
  <c r="X804"/>
  <c r="S67" i="61" s="1"/>
  <c r="Y806" i="1"/>
  <c r="X806"/>
  <c r="W67" i="61" s="1"/>
  <c r="Y808" i="1"/>
  <c r="X808"/>
  <c r="C68" i="61" s="1"/>
  <c r="Y810" i="1"/>
  <c r="X810"/>
  <c r="G68" i="61" s="1"/>
  <c r="Y812" i="1"/>
  <c r="X812"/>
  <c r="K68" i="61" s="1"/>
  <c r="Y814" i="1"/>
  <c r="X814"/>
  <c r="O68" i="61" s="1"/>
  <c r="Y816" i="1"/>
  <c r="X816"/>
  <c r="S68" i="61" s="1"/>
  <c r="Y818" i="1"/>
  <c r="X818"/>
  <c r="W68" i="61" s="1"/>
  <c r="Y820" i="1"/>
  <c r="X820"/>
  <c r="C69" i="61" s="1"/>
  <c r="Y822" i="1"/>
  <c r="X822"/>
  <c r="G69" i="61" s="1"/>
  <c r="Y824" i="1"/>
  <c r="X824"/>
  <c r="K69" i="61" s="1"/>
  <c r="Y826" i="1"/>
  <c r="X826"/>
  <c r="O69" i="61" s="1"/>
  <c r="Y828" i="1"/>
  <c r="X828"/>
  <c r="S69" i="61" s="1"/>
  <c r="Y830" i="1"/>
  <c r="X830"/>
  <c r="W69" i="61" s="1"/>
  <c r="Y832" i="1"/>
  <c r="X832"/>
  <c r="C70" i="61" s="1"/>
  <c r="Y834" i="1"/>
  <c r="X834"/>
  <c r="G70" i="61" s="1"/>
  <c r="Y836" i="1"/>
  <c r="X836"/>
  <c r="K70" i="61" s="1"/>
  <c r="Y838" i="1"/>
  <c r="X838"/>
  <c r="O70" i="61" s="1"/>
  <c r="Y840" i="1"/>
  <c r="X840"/>
  <c r="S70" i="61" s="1"/>
  <c r="Y842" i="1"/>
  <c r="X842"/>
  <c r="W70" i="61" s="1"/>
  <c r="Y844" i="1"/>
  <c r="X844"/>
  <c r="C71" i="61" s="1"/>
  <c r="Y846" i="1"/>
  <c r="X846"/>
  <c r="G71" i="61" s="1"/>
  <c r="Y848" i="1"/>
  <c r="X848"/>
  <c r="K71" i="61" s="1"/>
  <c r="Y850" i="1"/>
  <c r="X850"/>
  <c r="O71" i="61" s="1"/>
  <c r="Y852" i="1"/>
  <c r="X852"/>
  <c r="S71" i="61" s="1"/>
  <c r="Y854" i="1"/>
  <c r="X854"/>
  <c r="W71" i="61" s="1"/>
  <c r="Y856" i="1"/>
  <c r="X856"/>
  <c r="C72" i="61" s="1"/>
  <c r="Y858" i="1"/>
  <c r="X858"/>
  <c r="G72" i="61" s="1"/>
  <c r="Y860" i="1"/>
  <c r="X860"/>
  <c r="K72" i="61" s="1"/>
  <c r="Y862" i="1"/>
  <c r="X862"/>
  <c r="O72" i="61" s="1"/>
  <c r="Y864" i="1"/>
  <c r="X864"/>
  <c r="S72" i="61" s="1"/>
  <c r="Y866" i="1"/>
  <c r="X866"/>
  <c r="W72" i="61" s="1"/>
  <c r="Y868" i="1"/>
  <c r="X868"/>
  <c r="C73" i="61" s="1"/>
  <c r="Y870" i="1"/>
  <c r="X870"/>
  <c r="G73" i="61" s="1"/>
  <c r="Y872" i="1"/>
  <c r="X872"/>
  <c r="K73" i="61" s="1"/>
  <c r="Y874" i="1"/>
  <c r="X874"/>
  <c r="O73" i="61" s="1"/>
  <c r="Y876" i="1"/>
  <c r="X876"/>
  <c r="S73" i="61" s="1"/>
  <c r="Y878" i="1"/>
  <c r="X878"/>
  <c r="W73" i="61" s="1"/>
  <c r="W676" i="1"/>
  <c r="B57" i="61" s="1"/>
  <c r="W678" i="1"/>
  <c r="F57" i="61" s="1"/>
  <c r="W680" i="1"/>
  <c r="J57" i="61" s="1"/>
  <c r="W682" i="1"/>
  <c r="N57" i="61" s="1"/>
  <c r="W684" i="1"/>
  <c r="R57" i="61" s="1"/>
  <c r="W686" i="1"/>
  <c r="V57" i="61" s="1"/>
  <c r="W688" i="1"/>
  <c r="B58" i="61" s="1"/>
  <c r="W690" i="1"/>
  <c r="F58" i="61" s="1"/>
  <c r="W692" i="1"/>
  <c r="J58" i="61" s="1"/>
  <c r="W694" i="1"/>
  <c r="N58" i="61" s="1"/>
  <c r="W696" i="1"/>
  <c r="R58" i="61" s="1"/>
  <c r="W698" i="1"/>
  <c r="V58" i="61" s="1"/>
  <c r="W700" i="1"/>
  <c r="B59" i="61" s="1"/>
  <c r="W702" i="1"/>
  <c r="F59" i="61" s="1"/>
  <c r="W704" i="1"/>
  <c r="J59" i="61" s="1"/>
  <c r="W706" i="1"/>
  <c r="N59" i="61" s="1"/>
  <c r="W708" i="1"/>
  <c r="R59" i="61" s="1"/>
  <c r="W710" i="1"/>
  <c r="V59" i="61" s="1"/>
  <c r="W712" i="1"/>
  <c r="B60" i="61" s="1"/>
  <c r="W714" i="1"/>
  <c r="F60" i="61" s="1"/>
  <c r="W716" i="1"/>
  <c r="J60" i="61" s="1"/>
  <c r="W718" i="1"/>
  <c r="N60" i="61" s="1"/>
  <c r="W720" i="1"/>
  <c r="R60" i="61" s="1"/>
  <c r="W722" i="1"/>
  <c r="V60" i="61" s="1"/>
  <c r="W724" i="1"/>
  <c r="B61" i="61" s="1"/>
  <c r="W726" i="1"/>
  <c r="F61" i="61" s="1"/>
  <c r="W728" i="1"/>
  <c r="J61" i="61" s="1"/>
  <c r="W730" i="1"/>
  <c r="N61" i="61" s="1"/>
  <c r="W732" i="1"/>
  <c r="R61" i="61" s="1"/>
  <c r="W734" i="1"/>
  <c r="V61" i="61" s="1"/>
  <c r="W736" i="1"/>
  <c r="B62" i="61" s="1"/>
  <c r="W738" i="1"/>
  <c r="F62" i="61" s="1"/>
  <c r="W740" i="1"/>
  <c r="J62" i="61" s="1"/>
  <c r="W742" i="1"/>
  <c r="N62" i="61" s="1"/>
  <c r="W744" i="1"/>
  <c r="R62" i="61" s="1"/>
  <c r="W746" i="1"/>
  <c r="V62" i="61" s="1"/>
  <c r="W748" i="1"/>
  <c r="B63" i="61" s="1"/>
  <c r="W750" i="1"/>
  <c r="F63" i="61" s="1"/>
  <c r="W752" i="1"/>
  <c r="J63" i="61" s="1"/>
  <c r="W754" i="1"/>
  <c r="N63" i="61" s="1"/>
  <c r="W756" i="1"/>
  <c r="R63" i="61" s="1"/>
  <c r="W758" i="1"/>
  <c r="V63" i="61" s="1"/>
  <c r="W760" i="1"/>
  <c r="B64" i="61" s="1"/>
  <c r="W762" i="1"/>
  <c r="F64" i="61" s="1"/>
  <c r="W764" i="1"/>
  <c r="J64" i="61" s="1"/>
  <c r="W766" i="1"/>
  <c r="N64" i="61" s="1"/>
  <c r="W768" i="1"/>
  <c r="R64" i="61" s="1"/>
  <c r="W770" i="1"/>
  <c r="V64" i="61" s="1"/>
  <c r="W772" i="1"/>
  <c r="B65" i="61" s="1"/>
  <c r="W774" i="1"/>
  <c r="F65" i="61" s="1"/>
  <c r="W776" i="1"/>
  <c r="J65" i="61" s="1"/>
  <c r="W778" i="1"/>
  <c r="N65" i="61" s="1"/>
  <c r="W780" i="1"/>
  <c r="R65" i="61" s="1"/>
  <c r="W782" i="1"/>
  <c r="V65" i="61" s="1"/>
  <c r="W784" i="1"/>
  <c r="B66" i="61" s="1"/>
  <c r="W786" i="1"/>
  <c r="F66" i="61" s="1"/>
  <c r="W788" i="1"/>
  <c r="J66" i="61" s="1"/>
  <c r="W790" i="1"/>
  <c r="N66" i="61" s="1"/>
  <c r="W792" i="1"/>
  <c r="R66" i="61" s="1"/>
  <c r="W794" i="1"/>
  <c r="V66" i="61" s="1"/>
  <c r="W796" i="1"/>
  <c r="B67" i="61" s="1"/>
  <c r="W798" i="1"/>
  <c r="F67" i="61" s="1"/>
  <c r="W800" i="1"/>
  <c r="J67" i="61" s="1"/>
  <c r="W802" i="1"/>
  <c r="N67" i="61" s="1"/>
  <c r="W805" i="1"/>
  <c r="T67" i="61" s="1"/>
  <c r="W807" i="1"/>
  <c r="X67" i="61" s="1"/>
  <c r="W809" i="1"/>
  <c r="D68" i="61" s="1"/>
  <c r="W811" i="1"/>
  <c r="H68" i="61" s="1"/>
  <c r="W813" i="1"/>
  <c r="L68" i="61" s="1"/>
  <c r="W815" i="1"/>
  <c r="P68" i="61" s="1"/>
  <c r="W817" i="1"/>
  <c r="T68" i="61" s="1"/>
  <c r="W819" i="1"/>
  <c r="X68" i="61" s="1"/>
  <c r="W821" i="1"/>
  <c r="D69" i="61" s="1"/>
  <c r="W823" i="1"/>
  <c r="H69" i="61" s="1"/>
  <c r="W825" i="1"/>
  <c r="L69" i="61" s="1"/>
  <c r="W827" i="1"/>
  <c r="P69" i="61" s="1"/>
  <c r="W829" i="1"/>
  <c r="T69" i="61" s="1"/>
  <c r="W831" i="1"/>
  <c r="X69" i="61" s="1"/>
  <c r="W833" i="1"/>
  <c r="D70" i="61" s="1"/>
  <c r="W835" i="1"/>
  <c r="H70" i="61" s="1"/>
  <c r="W837" i="1"/>
  <c r="L70" i="61" s="1"/>
  <c r="W839" i="1"/>
  <c r="P70" i="61" s="1"/>
  <c r="W841" i="1"/>
  <c r="T70" i="61" s="1"/>
  <c r="W843" i="1"/>
  <c r="X70" i="61" s="1"/>
  <c r="W845" i="1"/>
  <c r="D71" i="61" s="1"/>
  <c r="W847" i="1"/>
  <c r="H71" i="61" s="1"/>
  <c r="W849" i="1"/>
  <c r="L71" i="61" s="1"/>
  <c r="W851" i="1"/>
  <c r="P71" i="61" s="1"/>
  <c r="W853" i="1"/>
  <c r="T71" i="61" s="1"/>
  <c r="W855" i="1"/>
  <c r="X71" i="61" s="1"/>
  <c r="W857" i="1"/>
  <c r="D72" i="61" s="1"/>
  <c r="W859" i="1"/>
  <c r="H72" i="61" s="1"/>
  <c r="W861" i="1"/>
  <c r="L72" i="61" s="1"/>
  <c r="W863" i="1"/>
  <c r="P72" i="61" s="1"/>
  <c r="W865" i="1"/>
  <c r="T72" i="61" s="1"/>
  <c r="W867" i="1"/>
  <c r="X72" i="61" s="1"/>
  <c r="W869" i="1"/>
  <c r="D73" i="61" s="1"/>
  <c r="W871" i="1"/>
  <c r="H73" i="61" s="1"/>
  <c r="W873" i="1"/>
  <c r="L73" i="61" s="1"/>
  <c r="W875" i="1"/>
  <c r="P73" i="61" s="1"/>
  <c r="W877" i="1"/>
  <c r="T73" i="61" s="1"/>
  <c r="W879" i="1"/>
  <c r="X73" i="61" s="1"/>
  <c r="W677" i="1"/>
  <c r="D57" i="61" s="1"/>
  <c r="W679" i="1"/>
  <c r="H57" i="61" s="1"/>
  <c r="W681" i="1"/>
  <c r="L57" i="61" s="1"/>
  <c r="W683" i="1"/>
  <c r="P57" i="61" s="1"/>
  <c r="W685" i="1"/>
  <c r="T57" i="61" s="1"/>
  <c r="W687" i="1"/>
  <c r="X57" i="61" s="1"/>
  <c r="W689" i="1"/>
  <c r="D58" i="61" s="1"/>
  <c r="W691" i="1"/>
  <c r="H58" i="61" s="1"/>
  <c r="W693" i="1"/>
  <c r="L58" i="61" s="1"/>
  <c r="W695" i="1"/>
  <c r="P58" i="61" s="1"/>
  <c r="W697" i="1"/>
  <c r="T58" i="61" s="1"/>
  <c r="W699" i="1"/>
  <c r="X58" i="61" s="1"/>
  <c r="W701" i="1"/>
  <c r="D59" i="61" s="1"/>
  <c r="W703" i="1"/>
  <c r="H59" i="61" s="1"/>
  <c r="W705" i="1"/>
  <c r="L59" i="61" s="1"/>
  <c r="W707" i="1"/>
  <c r="P59" i="61" s="1"/>
  <c r="W709" i="1"/>
  <c r="T59" i="61" s="1"/>
  <c r="W711" i="1"/>
  <c r="X59" i="61" s="1"/>
  <c r="W713" i="1"/>
  <c r="D60" i="61" s="1"/>
  <c r="W715" i="1"/>
  <c r="H60" i="61" s="1"/>
  <c r="W717" i="1"/>
  <c r="L60" i="61" s="1"/>
  <c r="W719" i="1"/>
  <c r="P60" i="61" s="1"/>
  <c r="W721" i="1"/>
  <c r="T60" i="61" s="1"/>
  <c r="W723" i="1"/>
  <c r="X60" i="61" s="1"/>
  <c r="W725" i="1"/>
  <c r="D61" i="61" s="1"/>
  <c r="W727" i="1"/>
  <c r="H61" i="61" s="1"/>
  <c r="W729" i="1"/>
  <c r="L61" i="61" s="1"/>
  <c r="W731" i="1"/>
  <c r="P61" i="61" s="1"/>
  <c r="W733" i="1"/>
  <c r="T61" i="61" s="1"/>
  <c r="W735" i="1"/>
  <c r="X61" i="61" s="1"/>
  <c r="W737" i="1"/>
  <c r="D62" i="61" s="1"/>
  <c r="W739" i="1"/>
  <c r="H62" i="61" s="1"/>
  <c r="W741" i="1"/>
  <c r="L62" i="61" s="1"/>
  <c r="W743" i="1"/>
  <c r="P62" i="61" s="1"/>
  <c r="W745" i="1"/>
  <c r="T62" i="61" s="1"/>
  <c r="W747" i="1"/>
  <c r="X62" i="61" s="1"/>
  <c r="W749" i="1"/>
  <c r="D63" i="61" s="1"/>
  <c r="W751" i="1"/>
  <c r="H63" i="61" s="1"/>
  <c r="W753" i="1"/>
  <c r="L63" i="61" s="1"/>
  <c r="W755" i="1"/>
  <c r="P63" i="61" s="1"/>
  <c r="W757" i="1"/>
  <c r="T63" i="61" s="1"/>
  <c r="W759" i="1"/>
  <c r="X63" i="61" s="1"/>
  <c r="W761" i="1"/>
  <c r="D64" i="61" s="1"/>
  <c r="W763" i="1"/>
  <c r="H64" i="61" s="1"/>
  <c r="W765" i="1"/>
  <c r="L64" i="61" s="1"/>
  <c r="W767" i="1"/>
  <c r="P64" i="61" s="1"/>
  <c r="W769" i="1"/>
  <c r="T64" i="61" s="1"/>
  <c r="W771" i="1"/>
  <c r="X64" i="61" s="1"/>
  <c r="W773" i="1"/>
  <c r="D65" i="61" s="1"/>
  <c r="W775" i="1"/>
  <c r="H65" i="61" s="1"/>
  <c r="W777" i="1"/>
  <c r="L65" i="61" s="1"/>
  <c r="W779" i="1"/>
  <c r="P65" i="61" s="1"/>
  <c r="W781" i="1"/>
  <c r="T65" i="61" s="1"/>
  <c r="W783" i="1"/>
  <c r="X65" i="61" s="1"/>
  <c r="W785" i="1"/>
  <c r="D66" i="61" s="1"/>
  <c r="W787" i="1"/>
  <c r="H66" i="61" s="1"/>
  <c r="W789" i="1"/>
  <c r="L66" i="61" s="1"/>
  <c r="W791" i="1"/>
  <c r="P66" i="61" s="1"/>
  <c r="W793" i="1"/>
  <c r="T66" i="61" s="1"/>
  <c r="W795" i="1"/>
  <c r="X66" i="61" s="1"/>
  <c r="W797" i="1"/>
  <c r="D67" i="61" s="1"/>
  <c r="W799" i="1"/>
  <c r="H67" i="61" s="1"/>
  <c r="W801" i="1"/>
  <c r="L67" i="61" s="1"/>
  <c r="W804" i="1"/>
  <c r="R67" i="61" s="1"/>
  <c r="W806" i="1"/>
  <c r="V67" i="61" s="1"/>
  <c r="W808" i="1"/>
  <c r="B68" i="61" s="1"/>
  <c r="W810" i="1"/>
  <c r="F68" i="61" s="1"/>
  <c r="W812" i="1"/>
  <c r="J68" i="61" s="1"/>
  <c r="W814" i="1"/>
  <c r="N68" i="61" s="1"/>
  <c r="W816" i="1"/>
  <c r="R68" i="61" s="1"/>
  <c r="W818" i="1"/>
  <c r="V68" i="61" s="1"/>
  <c r="W820" i="1"/>
  <c r="B69" i="61" s="1"/>
  <c r="W822" i="1"/>
  <c r="F69" i="61" s="1"/>
  <c r="W824" i="1"/>
  <c r="J69" i="61" s="1"/>
  <c r="W826" i="1"/>
  <c r="N69" i="61" s="1"/>
  <c r="W828" i="1"/>
  <c r="R69" i="61" s="1"/>
  <c r="W830" i="1"/>
  <c r="V69" i="61" s="1"/>
  <c r="W832" i="1"/>
  <c r="B70" i="61" s="1"/>
  <c r="W834" i="1"/>
  <c r="F70" i="61" s="1"/>
  <c r="W836" i="1"/>
  <c r="J70" i="61" s="1"/>
  <c r="W838" i="1"/>
  <c r="N70" i="61" s="1"/>
  <c r="W840" i="1"/>
  <c r="R70" i="61" s="1"/>
  <c r="W842" i="1"/>
  <c r="V70" i="61" s="1"/>
  <c r="W844" i="1"/>
  <c r="B71" i="61" s="1"/>
  <c r="W846" i="1"/>
  <c r="F71" i="61" s="1"/>
  <c r="W848" i="1"/>
  <c r="J71" i="61" s="1"/>
  <c r="W850" i="1"/>
  <c r="N71" i="61" s="1"/>
  <c r="W852" i="1"/>
  <c r="R71" i="61" s="1"/>
  <c r="W854" i="1"/>
  <c r="V71" i="61" s="1"/>
  <c r="W856" i="1"/>
  <c r="B72" i="61" s="1"/>
  <c r="W858" i="1"/>
  <c r="F72" i="61" s="1"/>
  <c r="W860" i="1"/>
  <c r="J72" i="61" s="1"/>
  <c r="W862" i="1"/>
  <c r="N72" i="61" s="1"/>
  <c r="W864" i="1"/>
  <c r="R72" i="61" s="1"/>
  <c r="W866" i="1"/>
  <c r="V72" i="61" s="1"/>
  <c r="W868" i="1"/>
  <c r="B73" i="61" s="1"/>
  <c r="W870" i="1"/>
  <c r="F73" i="61" s="1"/>
  <c r="W872" i="1"/>
  <c r="J73" i="61" s="1"/>
  <c r="W874" i="1"/>
  <c r="N73" i="61" s="1"/>
  <c r="W876" i="1"/>
  <c r="R73" i="61" s="1"/>
  <c r="W878" i="1"/>
  <c r="V73" i="61" s="1"/>
  <c r="S4" i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W16" i="61"/>
  <c r="C17"/>
  <c r="K17"/>
  <c r="O17"/>
  <c r="S17"/>
  <c r="W17"/>
  <c r="O18"/>
  <c r="S18"/>
  <c r="W18"/>
  <c r="C19"/>
  <c r="G19"/>
  <c r="K19"/>
  <c r="O19"/>
  <c r="S19"/>
  <c r="W61" i="1"/>
  <c r="T5" i="61" s="1"/>
  <c r="W19"/>
  <c r="W63" i="1"/>
  <c r="X5" i="61" s="1"/>
  <c r="C20"/>
  <c r="W65" i="1"/>
  <c r="D6" i="61" s="1"/>
  <c r="G20"/>
  <c r="W67" i="1"/>
  <c r="H6" i="61" s="1"/>
  <c r="W72" i="1"/>
  <c r="R6" i="61" s="1"/>
  <c r="S20"/>
  <c r="W73" i="1"/>
  <c r="T6" i="61" s="1"/>
  <c r="W20"/>
  <c r="C21"/>
  <c r="G21"/>
  <c r="W82" i="1"/>
  <c r="N7" i="61" s="1"/>
  <c r="O21"/>
  <c r="W21"/>
  <c r="C22"/>
  <c r="G22"/>
  <c r="S22"/>
  <c r="W22"/>
  <c r="C23"/>
  <c r="G23"/>
  <c r="O23"/>
  <c r="C24"/>
  <c r="G24"/>
  <c r="W116" i="1"/>
  <c r="J10" i="61" s="1"/>
  <c r="K24"/>
  <c r="O24"/>
  <c r="S24"/>
  <c r="W120" i="1"/>
  <c r="R10" i="61" s="1"/>
  <c r="W121" i="1"/>
  <c r="T10" i="61" s="1"/>
  <c r="W24"/>
  <c r="C25"/>
  <c r="O25"/>
  <c r="S25"/>
  <c r="W132" i="1"/>
  <c r="R11" i="61" s="1"/>
  <c r="W25"/>
  <c r="K26"/>
  <c r="O26"/>
  <c r="S26"/>
  <c r="W26"/>
  <c r="W146" i="1"/>
  <c r="V12" i="61" s="1"/>
  <c r="C27"/>
  <c r="K27"/>
  <c r="W155" i="1"/>
  <c r="P13" i="61" s="1"/>
  <c r="S27"/>
  <c r="W27"/>
  <c r="C28"/>
  <c r="W161" i="1"/>
  <c r="D14" i="61" s="1"/>
  <c r="G28"/>
  <c r="W162" i="1"/>
  <c r="F14" i="61" s="1"/>
  <c r="W163" i="1"/>
  <c r="K28" i="61"/>
  <c r="O28"/>
  <c r="S28"/>
  <c r="W28"/>
  <c r="C29"/>
  <c r="G29"/>
  <c r="K29"/>
  <c r="W29"/>
  <c r="G30"/>
  <c r="S30"/>
  <c r="W30"/>
  <c r="C31"/>
  <c r="W196" i="1"/>
  <c r="G31" i="61"/>
  <c r="K31"/>
  <c r="O31"/>
  <c r="W31"/>
  <c r="C32"/>
  <c r="G32"/>
  <c r="K32"/>
  <c r="M32"/>
  <c r="W216" i="1"/>
  <c r="Y32" i="61"/>
  <c r="C33"/>
  <c r="G33"/>
  <c r="K33"/>
  <c r="O33"/>
  <c r="S33"/>
  <c r="U33"/>
  <c r="W33"/>
  <c r="Y33"/>
  <c r="C34"/>
  <c r="E34"/>
  <c r="G34"/>
  <c r="I34"/>
  <c r="K34"/>
  <c r="W236" i="1"/>
  <c r="W237"/>
  <c r="O34" i="61"/>
  <c r="W238" i="1"/>
  <c r="S34" i="61"/>
  <c r="W34"/>
  <c r="C35"/>
  <c r="W244" i="1"/>
  <c r="E35" i="61"/>
  <c r="G35"/>
  <c r="I35"/>
  <c r="K35"/>
  <c r="M35"/>
  <c r="O35"/>
  <c r="Q35"/>
  <c r="S35"/>
  <c r="W35"/>
  <c r="C36"/>
  <c r="I36"/>
  <c r="K36"/>
  <c r="O36"/>
  <c r="S36"/>
  <c r="U36"/>
  <c r="C37"/>
  <c r="E37"/>
  <c r="O37"/>
  <c r="Q37"/>
  <c r="S37"/>
  <c r="U37"/>
  <c r="W37"/>
  <c r="Y37"/>
  <c r="C38"/>
  <c r="E38"/>
  <c r="G38"/>
  <c r="K38"/>
  <c r="O38"/>
  <c r="Q38"/>
  <c r="S38"/>
  <c r="U38"/>
  <c r="W38"/>
  <c r="Y38"/>
  <c r="S39"/>
  <c r="W39"/>
  <c r="S40"/>
  <c r="W40"/>
  <c r="C41"/>
  <c r="S41"/>
  <c r="W41"/>
  <c r="C42"/>
  <c r="W331" i="1"/>
  <c r="S42" i="61"/>
  <c r="W42"/>
  <c r="C43"/>
  <c r="W43"/>
  <c r="W355" i="1"/>
  <c r="S44" i="61"/>
  <c r="C45"/>
  <c r="G45"/>
  <c r="O45"/>
  <c r="W45"/>
  <c r="C46"/>
  <c r="G46"/>
  <c r="C47"/>
  <c r="G47"/>
  <c r="W393" i="1"/>
  <c r="O47" i="61"/>
  <c r="S47"/>
  <c r="W47"/>
  <c r="C48"/>
  <c r="G48"/>
  <c r="K48"/>
  <c r="O48"/>
  <c r="S48"/>
  <c r="W409" i="1"/>
  <c r="W48" i="61"/>
  <c r="W410" i="1"/>
  <c r="W411"/>
  <c r="C49" i="61"/>
  <c r="G49"/>
  <c r="K49"/>
  <c r="W417" i="1"/>
  <c r="O49" i="61"/>
  <c r="Q49"/>
  <c r="S49"/>
  <c r="W49"/>
  <c r="C50"/>
  <c r="G50"/>
  <c r="K50"/>
  <c r="O50"/>
  <c r="S50"/>
  <c r="U50"/>
  <c r="C51"/>
  <c r="E51"/>
  <c r="G51"/>
  <c r="I51"/>
  <c r="K51"/>
  <c r="W441" i="1"/>
  <c r="O51" i="61"/>
  <c r="W443" i="1"/>
  <c r="S51" i="61"/>
  <c r="W445" i="1"/>
  <c r="W51" i="61"/>
  <c r="W447" i="1"/>
  <c r="C52" i="61"/>
  <c r="W449" i="1"/>
  <c r="G52" i="61"/>
  <c r="W451" i="1"/>
  <c r="K52" i="61"/>
  <c r="W453" i="1"/>
  <c r="O52" i="61"/>
  <c r="W455" i="1"/>
  <c r="S52" i="61"/>
  <c r="W457" i="1"/>
  <c r="W52" i="61"/>
  <c r="W459" i="1"/>
  <c r="W461"/>
  <c r="K53" i="61"/>
  <c r="W465" i="1"/>
  <c r="O53" i="61"/>
  <c r="W467" i="1"/>
  <c r="S53" i="61"/>
  <c r="W469" i="1"/>
  <c r="W53" i="61"/>
  <c r="W471" i="1"/>
  <c r="C54" i="61"/>
  <c r="W473" i="1"/>
  <c r="K54" i="61"/>
  <c r="O54"/>
  <c r="Q54"/>
  <c r="S54"/>
  <c r="U54"/>
  <c r="W54"/>
  <c r="Y54"/>
  <c r="G55"/>
  <c r="O55"/>
  <c r="S55"/>
  <c r="U55"/>
  <c r="W55"/>
  <c r="Y55"/>
  <c r="C56"/>
  <c r="E56"/>
  <c r="G56"/>
  <c r="I56"/>
  <c r="K56"/>
  <c r="O56"/>
  <c r="S56"/>
  <c r="W56"/>
  <c r="W527" i="1"/>
  <c r="W528"/>
  <c r="W529"/>
  <c r="W542"/>
  <c r="W543"/>
  <c r="W544"/>
  <c r="W553"/>
  <c r="W554"/>
  <c r="W555"/>
  <c r="W556"/>
  <c r="W586"/>
  <c r="W588"/>
  <c r="W589"/>
  <c r="C15" i="61"/>
  <c r="K648" i="28"/>
  <c r="J648"/>
  <c r="L648"/>
  <c r="K647"/>
  <c r="J647"/>
  <c r="L647"/>
  <c r="K646"/>
  <c r="J646"/>
  <c r="L646"/>
  <c r="K638"/>
  <c r="J638"/>
  <c r="L638"/>
  <c r="K637"/>
  <c r="J637"/>
  <c r="L637"/>
  <c r="K607"/>
  <c r="J607"/>
  <c r="L607"/>
  <c r="K606"/>
  <c r="J606"/>
  <c r="L606"/>
  <c r="K605"/>
  <c r="J605"/>
  <c r="L605"/>
  <c r="K604"/>
  <c r="J604"/>
  <c r="L604"/>
  <c r="K603"/>
  <c r="J603"/>
  <c r="L603"/>
  <c r="K602"/>
  <c r="J602"/>
  <c r="L602"/>
  <c r="K379"/>
  <c r="J379"/>
  <c r="L379"/>
  <c r="K378"/>
  <c r="J378"/>
  <c r="L378"/>
  <c r="K332"/>
  <c r="J332"/>
  <c r="L332"/>
  <c r="K298"/>
  <c r="J298"/>
  <c r="L298"/>
  <c r="K238"/>
  <c r="J238"/>
  <c r="L238"/>
  <c r="K236"/>
  <c r="J236"/>
  <c r="L236"/>
  <c r="K235"/>
  <c r="J235"/>
  <c r="L235"/>
  <c r="K233"/>
  <c r="J233"/>
  <c r="L233"/>
  <c r="K232"/>
  <c r="J232"/>
  <c r="L232"/>
  <c r="K231"/>
  <c r="J231"/>
  <c r="L231"/>
  <c r="K229"/>
  <c r="J229"/>
  <c r="L229"/>
  <c r="K228"/>
  <c r="J228"/>
  <c r="L228"/>
  <c r="K223"/>
  <c r="J223"/>
  <c r="L223"/>
  <c r="K213"/>
  <c r="J213"/>
  <c r="L213"/>
  <c r="K211"/>
  <c r="J211"/>
  <c r="L211"/>
  <c r="K208"/>
  <c r="J208"/>
  <c r="L208"/>
  <c r="K207"/>
  <c r="J207"/>
  <c r="L207"/>
  <c r="K204"/>
  <c r="J204"/>
  <c r="L204"/>
  <c r="K203"/>
  <c r="J203"/>
  <c r="L203"/>
  <c r="K199"/>
  <c r="J199"/>
  <c r="L199"/>
  <c r="K198"/>
  <c r="J198"/>
  <c r="L198"/>
  <c r="K175"/>
  <c r="K174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5"/>
  <c r="K644"/>
  <c r="K643"/>
  <c r="K642"/>
  <c r="K641"/>
  <c r="K640"/>
  <c r="K639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7"/>
  <c r="K234"/>
  <c r="K230"/>
  <c r="K227"/>
  <c r="K226"/>
  <c r="K225"/>
  <c r="K224"/>
  <c r="K222"/>
  <c r="K221"/>
  <c r="K220"/>
  <c r="K219"/>
  <c r="K218"/>
  <c r="K217"/>
  <c r="K216"/>
  <c r="K215"/>
  <c r="K214"/>
  <c r="K212"/>
  <c r="K210"/>
  <c r="K209"/>
  <c r="K206"/>
  <c r="K205"/>
  <c r="K202"/>
  <c r="K201"/>
  <c r="K200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3"/>
  <c r="K172"/>
  <c r="W561" i="1"/>
  <c r="W560"/>
  <c r="W557"/>
  <c r="W552"/>
  <c r="G53" i="61"/>
  <c r="C53"/>
  <c r="Q46"/>
  <c r="O46"/>
  <c r="M45"/>
  <c r="K23"/>
  <c r="E23"/>
  <c r="Y22"/>
  <c r="Q22"/>
  <c r="E22"/>
  <c r="S21"/>
  <c r="Q21"/>
  <c r="E19"/>
  <c r="Y18"/>
  <c r="E17"/>
  <c r="U16"/>
  <c r="Q16"/>
  <c r="I16"/>
  <c r="G16"/>
  <c r="B4" i="28"/>
  <c r="C4"/>
  <c r="F4"/>
  <c r="H4"/>
  <c r="J4"/>
  <c r="B5"/>
  <c r="C5"/>
  <c r="D5" s="1"/>
  <c r="F5"/>
  <c r="J5"/>
  <c r="B6"/>
  <c r="C6"/>
  <c r="F6"/>
  <c r="J6"/>
  <c r="B7"/>
  <c r="C7"/>
  <c r="F7"/>
  <c r="J7"/>
  <c r="B8"/>
  <c r="C8"/>
  <c r="D8" s="1"/>
  <c r="F8"/>
  <c r="J8"/>
  <c r="B9"/>
  <c r="C9"/>
  <c r="F9"/>
  <c r="J9"/>
  <c r="B10"/>
  <c r="C10"/>
  <c r="F10"/>
  <c r="J10"/>
  <c r="B11"/>
  <c r="C11"/>
  <c r="F11"/>
  <c r="J11"/>
  <c r="B12"/>
  <c r="C12"/>
  <c r="F12"/>
  <c r="J12"/>
  <c r="B13"/>
  <c r="C13"/>
  <c r="F13"/>
  <c r="J13"/>
  <c r="B14"/>
  <c r="C14"/>
  <c r="F14"/>
  <c r="J14"/>
  <c r="B15"/>
  <c r="C15"/>
  <c r="F15"/>
  <c r="J15"/>
  <c r="B16"/>
  <c r="C16"/>
  <c r="F16"/>
  <c r="J16"/>
  <c r="B17"/>
  <c r="C17"/>
  <c r="D17" s="1"/>
  <c r="F17"/>
  <c r="J17"/>
  <c r="B18"/>
  <c r="C18"/>
  <c r="F18"/>
  <c r="J18"/>
  <c r="B19"/>
  <c r="C19"/>
  <c r="F19"/>
  <c r="J19"/>
  <c r="B20"/>
  <c r="C20"/>
  <c r="F20"/>
  <c r="J20"/>
  <c r="B21"/>
  <c r="C21"/>
  <c r="F21"/>
  <c r="J21"/>
  <c r="B22"/>
  <c r="C22"/>
  <c r="F22"/>
  <c r="J22"/>
  <c r="B23"/>
  <c r="C23"/>
  <c r="F23"/>
  <c r="J23"/>
  <c r="B24"/>
  <c r="C24"/>
  <c r="F24"/>
  <c r="J24"/>
  <c r="B25"/>
  <c r="C25"/>
  <c r="F25"/>
  <c r="J25"/>
  <c r="B26"/>
  <c r="C26"/>
  <c r="F26"/>
  <c r="J26"/>
  <c r="B27"/>
  <c r="C27"/>
  <c r="F27"/>
  <c r="J27"/>
  <c r="B28"/>
  <c r="C28"/>
  <c r="F28"/>
  <c r="J28"/>
  <c r="B29"/>
  <c r="C29"/>
  <c r="F29"/>
  <c r="J29"/>
  <c r="B30"/>
  <c r="C30"/>
  <c r="D30" s="1"/>
  <c r="F30"/>
  <c r="J30"/>
  <c r="B31"/>
  <c r="C31"/>
  <c r="F31"/>
  <c r="J31"/>
  <c r="B32"/>
  <c r="C32"/>
  <c r="F32"/>
  <c r="J32"/>
  <c r="B33"/>
  <c r="C33"/>
  <c r="F33"/>
  <c r="J33"/>
  <c r="B34"/>
  <c r="C34"/>
  <c r="F34"/>
  <c r="J34"/>
  <c r="B35"/>
  <c r="C35"/>
  <c r="D35" s="1"/>
  <c r="F35"/>
  <c r="J35"/>
  <c r="B36"/>
  <c r="C36"/>
  <c r="F36"/>
  <c r="J36"/>
  <c r="B37"/>
  <c r="C37"/>
  <c r="F37"/>
  <c r="J37"/>
  <c r="B38"/>
  <c r="C38"/>
  <c r="F38"/>
  <c r="J38"/>
  <c r="B39"/>
  <c r="C39"/>
  <c r="D39" s="1"/>
  <c r="F39"/>
  <c r="J39"/>
  <c r="B40"/>
  <c r="C40"/>
  <c r="D40" s="1"/>
  <c r="F40"/>
  <c r="J40"/>
  <c r="B41"/>
  <c r="C41"/>
  <c r="D41" s="1"/>
  <c r="F41"/>
  <c r="J41"/>
  <c r="B42"/>
  <c r="C42"/>
  <c r="D42" s="1"/>
  <c r="F42"/>
  <c r="J42"/>
  <c r="B43"/>
  <c r="C43"/>
  <c r="F43"/>
  <c r="J43"/>
  <c r="B44"/>
  <c r="C44"/>
  <c r="D44" s="1"/>
  <c r="F44"/>
  <c r="J44"/>
  <c r="B45"/>
  <c r="C45"/>
  <c r="D45" s="1"/>
  <c r="F45"/>
  <c r="J45"/>
  <c r="B46"/>
  <c r="C46"/>
  <c r="F46"/>
  <c r="J46"/>
  <c r="B47"/>
  <c r="C47"/>
  <c r="F47"/>
  <c r="J47"/>
  <c r="B48"/>
  <c r="C48"/>
  <c r="F48"/>
  <c r="J48"/>
  <c r="B49"/>
  <c r="C49"/>
  <c r="F49"/>
  <c r="J49"/>
  <c r="B50"/>
  <c r="C50"/>
  <c r="F50"/>
  <c r="J50"/>
  <c r="B51"/>
  <c r="C51"/>
  <c r="F51"/>
  <c r="J51"/>
  <c r="B52"/>
  <c r="C52"/>
  <c r="F52"/>
  <c r="J52"/>
  <c r="B53"/>
  <c r="C53"/>
  <c r="F53"/>
  <c r="J53"/>
  <c r="B54"/>
  <c r="C54"/>
  <c r="F54"/>
  <c r="J54"/>
  <c r="B55"/>
  <c r="C55"/>
  <c r="F55"/>
  <c r="J55"/>
  <c r="B56"/>
  <c r="C56"/>
  <c r="D56" s="1"/>
  <c r="F56"/>
  <c r="J56"/>
  <c r="B57"/>
  <c r="C57"/>
  <c r="D57" s="1"/>
  <c r="F57"/>
  <c r="J57"/>
  <c r="B58"/>
  <c r="C58"/>
  <c r="D58" s="1"/>
  <c r="F58"/>
  <c r="J58"/>
  <c r="B59"/>
  <c r="C59"/>
  <c r="F59"/>
  <c r="J59"/>
  <c r="B60"/>
  <c r="C60"/>
  <c r="F60"/>
  <c r="J60"/>
  <c r="B61"/>
  <c r="C61"/>
  <c r="F61"/>
  <c r="J61"/>
  <c r="B62"/>
  <c r="C62"/>
  <c r="F62"/>
  <c r="J62"/>
  <c r="B63"/>
  <c r="C63"/>
  <c r="F63"/>
  <c r="J63"/>
  <c r="B64"/>
  <c r="C64"/>
  <c r="F64"/>
  <c r="J64"/>
  <c r="B65"/>
  <c r="C65"/>
  <c r="F65"/>
  <c r="J65"/>
  <c r="B66"/>
  <c r="C66"/>
  <c r="F66"/>
  <c r="J66"/>
  <c r="B67"/>
  <c r="C67"/>
  <c r="F67"/>
  <c r="J67"/>
  <c r="B68"/>
  <c r="C68"/>
  <c r="D68" s="1"/>
  <c r="F68"/>
  <c r="J68"/>
  <c r="B69"/>
  <c r="C69"/>
  <c r="D69" s="1"/>
  <c r="F69"/>
  <c r="J69"/>
  <c r="B70"/>
  <c r="C70"/>
  <c r="D70" s="1"/>
  <c r="F70"/>
  <c r="J70"/>
  <c r="B71"/>
  <c r="C71"/>
  <c r="F71"/>
  <c r="J71"/>
  <c r="B72"/>
  <c r="C72"/>
  <c r="F72"/>
  <c r="J72"/>
  <c r="B73"/>
  <c r="C73"/>
  <c r="F73"/>
  <c r="J73"/>
  <c r="B74"/>
  <c r="C74"/>
  <c r="F74"/>
  <c r="J74"/>
  <c r="B75"/>
  <c r="C75"/>
  <c r="F75"/>
  <c r="J75"/>
  <c r="B76"/>
  <c r="C76"/>
  <c r="F76"/>
  <c r="J76"/>
  <c r="B77"/>
  <c r="C77"/>
  <c r="F77"/>
  <c r="J77"/>
  <c r="B78"/>
  <c r="C78"/>
  <c r="F78"/>
  <c r="J78"/>
  <c r="B79"/>
  <c r="C79"/>
  <c r="F79"/>
  <c r="J79"/>
  <c r="B80"/>
  <c r="C80"/>
  <c r="F80"/>
  <c r="J80"/>
  <c r="B81"/>
  <c r="C81"/>
  <c r="F81"/>
  <c r="J81"/>
  <c r="B82"/>
  <c r="C82"/>
  <c r="F82"/>
  <c r="J82"/>
  <c r="B83"/>
  <c r="C83"/>
  <c r="F83"/>
  <c r="J83"/>
  <c r="B84"/>
  <c r="C84"/>
  <c r="F84"/>
  <c r="J84"/>
  <c r="B85"/>
  <c r="C85"/>
  <c r="F85"/>
  <c r="J85"/>
  <c r="B86"/>
  <c r="C86"/>
  <c r="F86"/>
  <c r="J86"/>
  <c r="B87"/>
  <c r="C87"/>
  <c r="F87"/>
  <c r="J87"/>
  <c r="B88"/>
  <c r="C88"/>
  <c r="F88"/>
  <c r="J88"/>
  <c r="B89"/>
  <c r="C89"/>
  <c r="F89"/>
  <c r="J89"/>
  <c r="B90"/>
  <c r="C90"/>
  <c r="F90"/>
  <c r="J90"/>
  <c r="B91"/>
  <c r="C91"/>
  <c r="D91" s="1"/>
  <c r="F91"/>
  <c r="J91"/>
  <c r="B92"/>
  <c r="C92"/>
  <c r="D92" s="1"/>
  <c r="F92"/>
  <c r="J92"/>
  <c r="B93"/>
  <c r="C93"/>
  <c r="D93" s="1"/>
  <c r="F93"/>
  <c r="J93"/>
  <c r="B94"/>
  <c r="C94"/>
  <c r="F94"/>
  <c r="J94"/>
  <c r="B95"/>
  <c r="C95"/>
  <c r="F95"/>
  <c r="J95"/>
  <c r="B96"/>
  <c r="C96"/>
  <c r="F96"/>
  <c r="J96"/>
  <c r="B97"/>
  <c r="C97"/>
  <c r="F97"/>
  <c r="J97"/>
  <c r="B98"/>
  <c r="C98"/>
  <c r="F98"/>
  <c r="J98"/>
  <c r="B99"/>
  <c r="C99"/>
  <c r="F99"/>
  <c r="J99"/>
  <c r="B100"/>
  <c r="C100"/>
  <c r="F100"/>
  <c r="J100"/>
  <c r="B101"/>
  <c r="C101"/>
  <c r="F101"/>
  <c r="J101"/>
  <c r="B102"/>
  <c r="C102"/>
  <c r="F102"/>
  <c r="J102"/>
  <c r="B103"/>
  <c r="C103"/>
  <c r="F103"/>
  <c r="J103"/>
  <c r="B104"/>
  <c r="C104"/>
  <c r="F104"/>
  <c r="J104"/>
  <c r="B105"/>
  <c r="C105"/>
  <c r="F105"/>
  <c r="J105"/>
  <c r="B106"/>
  <c r="C106"/>
  <c r="F106"/>
  <c r="J106"/>
  <c r="B107"/>
  <c r="C107"/>
  <c r="F107"/>
  <c r="J107"/>
  <c r="B108"/>
  <c r="C108"/>
  <c r="D108" s="1"/>
  <c r="F108"/>
  <c r="J108"/>
  <c r="B109"/>
  <c r="C109"/>
  <c r="D109" s="1"/>
  <c r="F109"/>
  <c r="J109"/>
  <c r="B110"/>
  <c r="C110"/>
  <c r="D110" s="1"/>
  <c r="F110"/>
  <c r="J110"/>
  <c r="B111"/>
  <c r="C111"/>
  <c r="F111"/>
  <c r="J111"/>
  <c r="B112"/>
  <c r="C112"/>
  <c r="F112"/>
  <c r="J112"/>
  <c r="B113"/>
  <c r="C113"/>
  <c r="F113"/>
  <c r="J113"/>
  <c r="B114"/>
  <c r="C114"/>
  <c r="F114"/>
  <c r="J114"/>
  <c r="B115"/>
  <c r="C115"/>
  <c r="F115"/>
  <c r="J115"/>
  <c r="B116"/>
  <c r="C116"/>
  <c r="F116"/>
  <c r="J116"/>
  <c r="B117"/>
  <c r="C117"/>
  <c r="F117"/>
  <c r="J117"/>
  <c r="B118"/>
  <c r="C118"/>
  <c r="F118"/>
  <c r="J118"/>
  <c r="B119"/>
  <c r="C119"/>
  <c r="F119"/>
  <c r="J119"/>
  <c r="B120"/>
  <c r="C120"/>
  <c r="F120"/>
  <c r="J120"/>
  <c r="B121"/>
  <c r="C121"/>
  <c r="F121"/>
  <c r="J121"/>
  <c r="B122"/>
  <c r="C122"/>
  <c r="F122"/>
  <c r="J122"/>
  <c r="B123"/>
  <c r="C123"/>
  <c r="F123"/>
  <c r="J123"/>
  <c r="B124"/>
  <c r="C124"/>
  <c r="F124"/>
  <c r="J124"/>
  <c r="B125"/>
  <c r="C125"/>
  <c r="F125"/>
  <c r="J125"/>
  <c r="B126"/>
  <c r="C126"/>
  <c r="D126" s="1"/>
  <c r="F126"/>
  <c r="J126"/>
  <c r="B127"/>
  <c r="C127"/>
  <c r="F127"/>
  <c r="J127"/>
  <c r="B128"/>
  <c r="C128"/>
  <c r="D128" s="1"/>
  <c r="F128"/>
  <c r="J128"/>
  <c r="B129"/>
  <c r="C129"/>
  <c r="D129" s="1"/>
  <c r="F129"/>
  <c r="J129"/>
  <c r="B130"/>
  <c r="C130"/>
  <c r="F130"/>
  <c r="J130"/>
  <c r="B131"/>
  <c r="C131"/>
  <c r="F131"/>
  <c r="J131"/>
  <c r="B132"/>
  <c r="C132"/>
  <c r="F132"/>
  <c r="J132"/>
  <c r="B133"/>
  <c r="C133"/>
  <c r="F133"/>
  <c r="J133"/>
  <c r="B134"/>
  <c r="C134"/>
  <c r="F134"/>
  <c r="J134"/>
  <c r="B135"/>
  <c r="C135"/>
  <c r="F135"/>
  <c r="J135"/>
  <c r="B136"/>
  <c r="C136"/>
  <c r="F136"/>
  <c r="J136"/>
  <c r="B137"/>
  <c r="C137"/>
  <c r="F137"/>
  <c r="J137"/>
  <c r="B138"/>
  <c r="C138"/>
  <c r="D138" s="1"/>
  <c r="F138"/>
  <c r="J138"/>
  <c r="B139"/>
  <c r="C139"/>
  <c r="F139"/>
  <c r="J139"/>
  <c r="B140"/>
  <c r="C140"/>
  <c r="F140"/>
  <c r="J140"/>
  <c r="B141"/>
  <c r="C141"/>
  <c r="F141"/>
  <c r="J141"/>
  <c r="B142"/>
  <c r="C142"/>
  <c r="F142"/>
  <c r="J142"/>
  <c r="B143"/>
  <c r="C143"/>
  <c r="F143"/>
  <c r="J143"/>
  <c r="B144"/>
  <c r="C144"/>
  <c r="F144"/>
  <c r="J144"/>
  <c r="B145"/>
  <c r="C145"/>
  <c r="F145"/>
  <c r="J145"/>
  <c r="B146"/>
  <c r="C146"/>
  <c r="F146"/>
  <c r="J146"/>
  <c r="B147"/>
  <c r="C147"/>
  <c r="F147"/>
  <c r="J147"/>
  <c r="B148"/>
  <c r="C148"/>
  <c r="F148"/>
  <c r="J148"/>
  <c r="B149"/>
  <c r="C149"/>
  <c r="D149" s="1"/>
  <c r="F149"/>
  <c r="J149"/>
  <c r="B150"/>
  <c r="C150"/>
  <c r="D150" s="1"/>
  <c r="F150"/>
  <c r="J150"/>
  <c r="B151"/>
  <c r="C151"/>
  <c r="D151" s="1"/>
  <c r="F151"/>
  <c r="J151"/>
  <c r="B152"/>
  <c r="C152"/>
  <c r="F152"/>
  <c r="J152"/>
  <c r="B153"/>
  <c r="C153"/>
  <c r="D153" s="1"/>
  <c r="F153"/>
  <c r="J153"/>
  <c r="B154"/>
  <c r="C154"/>
  <c r="D154" s="1"/>
  <c r="F154"/>
  <c r="J154"/>
  <c r="B155"/>
  <c r="C155"/>
  <c r="F155"/>
  <c r="J155"/>
  <c r="B156"/>
  <c r="C156"/>
  <c r="F156"/>
  <c r="J156"/>
  <c r="B157"/>
  <c r="C157"/>
  <c r="F157"/>
  <c r="J157"/>
  <c r="B158"/>
  <c r="C158"/>
  <c r="F158"/>
  <c r="J158"/>
  <c r="B159"/>
  <c r="C159"/>
  <c r="F159"/>
  <c r="J159"/>
  <c r="B160"/>
  <c r="C160"/>
  <c r="F160"/>
  <c r="J160"/>
  <c r="B161"/>
  <c r="C161"/>
  <c r="F161"/>
  <c r="J161"/>
  <c r="B162"/>
  <c r="C162"/>
  <c r="F162"/>
  <c r="J162"/>
  <c r="B163"/>
  <c r="C163"/>
  <c r="F163"/>
  <c r="J163"/>
  <c r="B164"/>
  <c r="C164"/>
  <c r="F164"/>
  <c r="J164"/>
  <c r="B165"/>
  <c r="C165"/>
  <c r="F165"/>
  <c r="J165"/>
  <c r="B166"/>
  <c r="C166"/>
  <c r="F166"/>
  <c r="J166"/>
  <c r="B167"/>
  <c r="C167"/>
  <c r="F167"/>
  <c r="J167"/>
  <c r="B168"/>
  <c r="C168"/>
  <c r="F168"/>
  <c r="J168"/>
  <c r="B169"/>
  <c r="C169"/>
  <c r="F169"/>
  <c r="J169"/>
  <c r="B170"/>
  <c r="C170"/>
  <c r="F170"/>
  <c r="J170"/>
  <c r="B171"/>
  <c r="C171"/>
  <c r="F171"/>
  <c r="J171"/>
  <c r="B172"/>
  <c r="C172"/>
  <c r="F172"/>
  <c r="B173"/>
  <c r="C173"/>
  <c r="F173"/>
  <c r="B174"/>
  <c r="C174"/>
  <c r="F174"/>
  <c r="B175"/>
  <c r="C175"/>
  <c r="F175"/>
  <c r="B176"/>
  <c r="C176"/>
  <c r="F176"/>
  <c r="B177"/>
  <c r="C177"/>
  <c r="F177"/>
  <c r="B178"/>
  <c r="C178"/>
  <c r="F178"/>
  <c r="B179"/>
  <c r="C179"/>
  <c r="F179"/>
  <c r="B180"/>
  <c r="C180"/>
  <c r="F180"/>
  <c r="B181"/>
  <c r="C181"/>
  <c r="F181"/>
  <c r="B182"/>
  <c r="C182"/>
  <c r="F182"/>
  <c r="B183"/>
  <c r="C183"/>
  <c r="F183"/>
  <c r="B184"/>
  <c r="C184"/>
  <c r="F184"/>
  <c r="B185"/>
  <c r="C185"/>
  <c r="F185"/>
  <c r="B186"/>
  <c r="C186"/>
  <c r="F186"/>
  <c r="B187"/>
  <c r="C187"/>
  <c r="F187"/>
  <c r="B188"/>
  <c r="C188"/>
  <c r="D188" s="1"/>
  <c r="F188"/>
  <c r="J188"/>
  <c r="B189"/>
  <c r="C189"/>
  <c r="F189"/>
  <c r="J189"/>
  <c r="B190"/>
  <c r="C190"/>
  <c r="F190"/>
  <c r="J190"/>
  <c r="B191"/>
  <c r="C191"/>
  <c r="F191"/>
  <c r="J191"/>
  <c r="B192"/>
  <c r="C192"/>
  <c r="F192"/>
  <c r="J192"/>
  <c r="B193"/>
  <c r="C193"/>
  <c r="F193"/>
  <c r="J193"/>
  <c r="B194"/>
  <c r="C194"/>
  <c r="F194"/>
  <c r="J194"/>
  <c r="B195"/>
  <c r="C195"/>
  <c r="F195"/>
  <c r="J195"/>
  <c r="B196"/>
  <c r="C196"/>
  <c r="F196"/>
  <c r="J196"/>
  <c r="B197"/>
  <c r="C197"/>
  <c r="F197"/>
  <c r="J197"/>
  <c r="B198"/>
  <c r="C198"/>
  <c r="F198"/>
  <c r="B199"/>
  <c r="C199"/>
  <c r="F199"/>
  <c r="B200"/>
  <c r="C200"/>
  <c r="F200"/>
  <c r="J200"/>
  <c r="B201"/>
  <c r="C201"/>
  <c r="F201"/>
  <c r="J201"/>
  <c r="B202"/>
  <c r="C202"/>
  <c r="F202"/>
  <c r="J202"/>
  <c r="B203"/>
  <c r="C203"/>
  <c r="F203"/>
  <c r="B204"/>
  <c r="C204"/>
  <c r="F204"/>
  <c r="B205"/>
  <c r="C205"/>
  <c r="F205"/>
  <c r="J205"/>
  <c r="B206"/>
  <c r="C206"/>
  <c r="F206"/>
  <c r="J206"/>
  <c r="B207"/>
  <c r="C207"/>
  <c r="F207"/>
  <c r="B208"/>
  <c r="C208"/>
  <c r="F208"/>
  <c r="B209"/>
  <c r="C209"/>
  <c r="F209"/>
  <c r="J209"/>
  <c r="B210"/>
  <c r="C210"/>
  <c r="F210"/>
  <c r="J210"/>
  <c r="B211"/>
  <c r="C211"/>
  <c r="F211"/>
  <c r="B212"/>
  <c r="C212"/>
  <c r="F212"/>
  <c r="J212"/>
  <c r="B213"/>
  <c r="C213"/>
  <c r="F213"/>
  <c r="B214"/>
  <c r="C214"/>
  <c r="F214"/>
  <c r="J214"/>
  <c r="B215"/>
  <c r="C215"/>
  <c r="F215"/>
  <c r="J215"/>
  <c r="B216"/>
  <c r="C216"/>
  <c r="F216"/>
  <c r="J216"/>
  <c r="B217"/>
  <c r="C217"/>
  <c r="F217"/>
  <c r="J217"/>
  <c r="B218"/>
  <c r="C218"/>
  <c r="F218"/>
  <c r="J218"/>
  <c r="B219"/>
  <c r="C219"/>
  <c r="F219"/>
  <c r="J219"/>
  <c r="B220"/>
  <c r="C220"/>
  <c r="D220" s="1"/>
  <c r="F220"/>
  <c r="B221"/>
  <c r="C221"/>
  <c r="D221" s="1"/>
  <c r="F221"/>
  <c r="J221"/>
  <c r="B222"/>
  <c r="C222"/>
  <c r="D222" s="1"/>
  <c r="F222"/>
  <c r="B223"/>
  <c r="C223"/>
  <c r="F223"/>
  <c r="B224"/>
  <c r="C224"/>
  <c r="F224"/>
  <c r="J224"/>
  <c r="B225"/>
  <c r="C225"/>
  <c r="D225" s="1"/>
  <c r="F225"/>
  <c r="B226"/>
  <c r="C226"/>
  <c r="F226"/>
  <c r="J226"/>
  <c r="B227"/>
  <c r="C227"/>
  <c r="F227"/>
  <c r="B228"/>
  <c r="C228"/>
  <c r="F228"/>
  <c r="B229"/>
  <c r="C229"/>
  <c r="F229"/>
  <c r="B230"/>
  <c r="C230"/>
  <c r="F230"/>
  <c r="J230"/>
  <c r="B231"/>
  <c r="C231"/>
  <c r="F231"/>
  <c r="B232"/>
  <c r="C232"/>
  <c r="F232"/>
  <c r="B233"/>
  <c r="C233"/>
  <c r="F233"/>
  <c r="B234"/>
  <c r="C234"/>
  <c r="F234"/>
  <c r="B235"/>
  <c r="C235"/>
  <c r="F235"/>
  <c r="B236"/>
  <c r="C236"/>
  <c r="F236"/>
  <c r="B237"/>
  <c r="C237"/>
  <c r="F237"/>
  <c r="J237"/>
  <c r="B238"/>
  <c r="C238"/>
  <c r="F238"/>
  <c r="B239"/>
  <c r="C239"/>
  <c r="F239"/>
  <c r="J239"/>
  <c r="B240"/>
  <c r="C240"/>
  <c r="F240"/>
  <c r="J240"/>
  <c r="B241"/>
  <c r="C241"/>
  <c r="F241"/>
  <c r="J241"/>
  <c r="B242"/>
  <c r="C242"/>
  <c r="F242"/>
  <c r="J242"/>
  <c r="B243"/>
  <c r="C243"/>
  <c r="F243"/>
  <c r="J243"/>
  <c r="B244"/>
  <c r="C244"/>
  <c r="F244"/>
  <c r="J244"/>
  <c r="B245"/>
  <c r="C245"/>
  <c r="F245"/>
  <c r="B246"/>
  <c r="C246"/>
  <c r="F246"/>
  <c r="J246"/>
  <c r="B247"/>
  <c r="C247"/>
  <c r="F247"/>
  <c r="B248"/>
  <c r="C248"/>
  <c r="F248"/>
  <c r="J248"/>
  <c r="B249"/>
  <c r="C249"/>
  <c r="F249"/>
  <c r="B250"/>
  <c r="C250"/>
  <c r="F250"/>
  <c r="J250"/>
  <c r="B251"/>
  <c r="C251"/>
  <c r="F251"/>
  <c r="B252"/>
  <c r="C252"/>
  <c r="F252"/>
  <c r="J252"/>
  <c r="B253"/>
  <c r="C253"/>
  <c r="F253"/>
  <c r="B254"/>
  <c r="C254"/>
  <c r="F254"/>
  <c r="J254"/>
  <c r="B255"/>
  <c r="C255"/>
  <c r="F255"/>
  <c r="B256"/>
  <c r="C256"/>
  <c r="F256"/>
  <c r="J256"/>
  <c r="B257"/>
  <c r="C257"/>
  <c r="F257"/>
  <c r="J257"/>
  <c r="B258"/>
  <c r="C258"/>
  <c r="F258"/>
  <c r="J258"/>
  <c r="B259"/>
  <c r="C259"/>
  <c r="F259"/>
  <c r="B260"/>
  <c r="C260"/>
  <c r="F260"/>
  <c r="J260"/>
  <c r="B261"/>
  <c r="C261"/>
  <c r="F261"/>
  <c r="B262"/>
  <c r="C262"/>
  <c r="F262"/>
  <c r="J262"/>
  <c r="B263"/>
  <c r="C263"/>
  <c r="F263"/>
  <c r="B264"/>
  <c r="C264"/>
  <c r="F264"/>
  <c r="J264"/>
  <c r="B265"/>
  <c r="C265"/>
  <c r="F265"/>
  <c r="B266"/>
  <c r="C266"/>
  <c r="F266"/>
  <c r="J266"/>
  <c r="B267"/>
  <c r="C267"/>
  <c r="F267"/>
  <c r="B268"/>
  <c r="C268"/>
  <c r="F268"/>
  <c r="J268"/>
  <c r="B269"/>
  <c r="C269"/>
  <c r="F269"/>
  <c r="B270"/>
  <c r="C270"/>
  <c r="F270"/>
  <c r="J270"/>
  <c r="B271"/>
  <c r="C271"/>
  <c r="F271"/>
  <c r="B272"/>
  <c r="C272"/>
  <c r="F272"/>
  <c r="J272"/>
  <c r="B273"/>
  <c r="C273"/>
  <c r="F273"/>
  <c r="B274"/>
  <c r="C274"/>
  <c r="D274" s="1"/>
  <c r="F274"/>
  <c r="J274"/>
  <c r="B275"/>
  <c r="C275"/>
  <c r="F275"/>
  <c r="J275"/>
  <c r="B276"/>
  <c r="C276"/>
  <c r="F276"/>
  <c r="J276"/>
  <c r="B277"/>
  <c r="C277"/>
  <c r="F277"/>
  <c r="J277"/>
  <c r="B278"/>
  <c r="C278"/>
  <c r="F278"/>
  <c r="J278"/>
  <c r="B279"/>
  <c r="C279"/>
  <c r="F279"/>
  <c r="J279"/>
  <c r="B280"/>
  <c r="C280"/>
  <c r="F280"/>
  <c r="J280"/>
  <c r="B281"/>
  <c r="C281"/>
  <c r="F281"/>
  <c r="J281"/>
  <c r="B282"/>
  <c r="C282"/>
  <c r="F282"/>
  <c r="J282"/>
  <c r="B283"/>
  <c r="C283"/>
  <c r="D283" s="1"/>
  <c r="F283"/>
  <c r="B284"/>
  <c r="C284"/>
  <c r="F284"/>
  <c r="J284"/>
  <c r="B285"/>
  <c r="C285"/>
  <c r="F285"/>
  <c r="B286"/>
  <c r="C286"/>
  <c r="F286"/>
  <c r="J286"/>
  <c r="B287"/>
  <c r="C287"/>
  <c r="F287"/>
  <c r="J287"/>
  <c r="B288"/>
  <c r="C288"/>
  <c r="F288"/>
  <c r="J288"/>
  <c r="B289"/>
  <c r="C289"/>
  <c r="F289"/>
  <c r="J289"/>
  <c r="B290"/>
  <c r="C290"/>
  <c r="F290"/>
  <c r="J290"/>
  <c r="B291"/>
  <c r="C291"/>
  <c r="F291"/>
  <c r="J291"/>
  <c r="B292"/>
  <c r="C292"/>
  <c r="F292"/>
  <c r="J292"/>
  <c r="B293"/>
  <c r="C293"/>
  <c r="F293"/>
  <c r="J293"/>
  <c r="B294"/>
  <c r="C294"/>
  <c r="F294"/>
  <c r="J294"/>
  <c r="B295"/>
  <c r="C295"/>
  <c r="F295"/>
  <c r="J295"/>
  <c r="B296"/>
  <c r="C296"/>
  <c r="D296" s="1"/>
  <c r="F296"/>
  <c r="J296"/>
  <c r="B297"/>
  <c r="C297"/>
  <c r="F297"/>
  <c r="B298"/>
  <c r="C298"/>
  <c r="F298"/>
  <c r="B299"/>
  <c r="C299"/>
  <c r="F299"/>
  <c r="J299"/>
  <c r="B300"/>
  <c r="C300"/>
  <c r="F300"/>
  <c r="B301"/>
  <c r="C301"/>
  <c r="F301"/>
  <c r="J301"/>
  <c r="B302"/>
  <c r="C302"/>
  <c r="F302"/>
  <c r="B303"/>
  <c r="C303"/>
  <c r="F303"/>
  <c r="J303"/>
  <c r="B304"/>
  <c r="C304"/>
  <c r="D304" s="1"/>
  <c r="F304"/>
  <c r="B305"/>
  <c r="C305"/>
  <c r="F305"/>
  <c r="J305"/>
  <c r="B306"/>
  <c r="C306"/>
  <c r="F306"/>
  <c r="J306"/>
  <c r="B307"/>
  <c r="C307"/>
  <c r="F307"/>
  <c r="J307"/>
  <c r="B308"/>
  <c r="C308"/>
  <c r="F308"/>
  <c r="J308"/>
  <c r="B309"/>
  <c r="C309"/>
  <c r="D309" s="1"/>
  <c r="F309"/>
  <c r="J309"/>
  <c r="B310"/>
  <c r="C310"/>
  <c r="D310" s="1"/>
  <c r="F310"/>
  <c r="J310"/>
  <c r="B311"/>
  <c r="C311"/>
  <c r="F311"/>
  <c r="J311"/>
  <c r="B312"/>
  <c r="C312"/>
  <c r="F312"/>
  <c r="J312"/>
  <c r="B313"/>
  <c r="C313"/>
  <c r="F313"/>
  <c r="J313"/>
  <c r="B314"/>
  <c r="C314"/>
  <c r="F314"/>
  <c r="J314"/>
  <c r="B315"/>
  <c r="C315"/>
  <c r="F315"/>
  <c r="J315"/>
  <c r="B316"/>
  <c r="C316"/>
  <c r="F316"/>
  <c r="J316"/>
  <c r="B317"/>
  <c r="C317"/>
  <c r="F317"/>
  <c r="J317"/>
  <c r="B318"/>
  <c r="C318"/>
  <c r="D318" s="1"/>
  <c r="F318"/>
  <c r="J318"/>
  <c r="B319"/>
  <c r="C319"/>
  <c r="F319"/>
  <c r="J319"/>
  <c r="B320"/>
  <c r="C320"/>
  <c r="F320"/>
  <c r="J320"/>
  <c r="B321"/>
  <c r="C321"/>
  <c r="F321"/>
  <c r="J321"/>
  <c r="B322"/>
  <c r="C322"/>
  <c r="D322" s="1"/>
  <c r="F322"/>
  <c r="J322"/>
  <c r="B323"/>
  <c r="C323"/>
  <c r="F323"/>
  <c r="J323"/>
  <c r="B324"/>
  <c r="C324"/>
  <c r="F324"/>
  <c r="J324"/>
  <c r="B325"/>
  <c r="C325"/>
  <c r="F325"/>
  <c r="J325"/>
  <c r="B326"/>
  <c r="C326"/>
  <c r="F326"/>
  <c r="J326"/>
  <c r="B327"/>
  <c r="C327"/>
  <c r="F327"/>
  <c r="J327"/>
  <c r="B328"/>
  <c r="C328"/>
  <c r="F328"/>
  <c r="J328"/>
  <c r="B329"/>
  <c r="C329"/>
  <c r="F329"/>
  <c r="J329"/>
  <c r="B330"/>
  <c r="C330"/>
  <c r="D330" s="1"/>
  <c r="F330"/>
  <c r="J330"/>
  <c r="B331"/>
  <c r="C331"/>
  <c r="F331"/>
  <c r="J331"/>
  <c r="B332"/>
  <c r="C332"/>
  <c r="F332"/>
  <c r="B333"/>
  <c r="C333"/>
  <c r="F333"/>
  <c r="J333"/>
  <c r="B334"/>
  <c r="C334"/>
  <c r="F334"/>
  <c r="J334"/>
  <c r="B335"/>
  <c r="C335"/>
  <c r="F335"/>
  <c r="J335"/>
  <c r="B336"/>
  <c r="C336"/>
  <c r="F336"/>
  <c r="J336"/>
  <c r="B337"/>
  <c r="C337"/>
  <c r="F337"/>
  <c r="J337"/>
  <c r="B338"/>
  <c r="C338"/>
  <c r="F338"/>
  <c r="J338"/>
  <c r="B339"/>
  <c r="C339"/>
  <c r="F339"/>
  <c r="J339"/>
  <c r="B340"/>
  <c r="C340"/>
  <c r="F340"/>
  <c r="J340"/>
  <c r="B341"/>
  <c r="C341"/>
  <c r="F341"/>
  <c r="J341"/>
  <c r="B342"/>
  <c r="C342"/>
  <c r="F342"/>
  <c r="J342"/>
  <c r="B343"/>
  <c r="C343"/>
  <c r="F343"/>
  <c r="J343"/>
  <c r="B344"/>
  <c r="C344"/>
  <c r="D344" s="1"/>
  <c r="F344"/>
  <c r="J344"/>
  <c r="B345"/>
  <c r="C345"/>
  <c r="F345"/>
  <c r="J345"/>
  <c r="B346"/>
  <c r="C346"/>
  <c r="D346" s="1"/>
  <c r="F346"/>
  <c r="J346"/>
  <c r="B347"/>
  <c r="C347"/>
  <c r="F347"/>
  <c r="J347"/>
  <c r="B348"/>
  <c r="C348"/>
  <c r="F348"/>
  <c r="J348"/>
  <c r="B349"/>
  <c r="C349"/>
  <c r="F349"/>
  <c r="J349"/>
  <c r="B350"/>
  <c r="C350"/>
  <c r="F350"/>
  <c r="J350"/>
  <c r="B351"/>
  <c r="C351"/>
  <c r="F351"/>
  <c r="J351"/>
  <c r="B352"/>
  <c r="C352"/>
  <c r="F352"/>
  <c r="J352"/>
  <c r="B353"/>
  <c r="C353"/>
  <c r="F353"/>
  <c r="J353"/>
  <c r="B354"/>
  <c r="C354"/>
  <c r="D354" s="1"/>
  <c r="F354"/>
  <c r="J354"/>
  <c r="B355"/>
  <c r="C355"/>
  <c r="F355"/>
  <c r="J355"/>
  <c r="B356"/>
  <c r="C356"/>
  <c r="F356"/>
  <c r="J356"/>
  <c r="B357"/>
  <c r="C357"/>
  <c r="F357"/>
  <c r="J357"/>
  <c r="B358"/>
  <c r="C358"/>
  <c r="F358"/>
  <c r="J358"/>
  <c r="B359"/>
  <c r="C359"/>
  <c r="F359"/>
  <c r="J359"/>
  <c r="B360"/>
  <c r="C360"/>
  <c r="F360"/>
  <c r="J360"/>
  <c r="B361"/>
  <c r="C361"/>
  <c r="F361"/>
  <c r="J361"/>
  <c r="B362"/>
  <c r="C362"/>
  <c r="F362"/>
  <c r="J362"/>
  <c r="B363"/>
  <c r="C363"/>
  <c r="F363"/>
  <c r="J363"/>
  <c r="B364"/>
  <c r="C364"/>
  <c r="F364"/>
  <c r="J364"/>
  <c r="B365"/>
  <c r="C365"/>
  <c r="F365"/>
  <c r="J365"/>
  <c r="B366"/>
  <c r="C366"/>
  <c r="F366"/>
  <c r="J366"/>
  <c r="B367"/>
  <c r="C367"/>
  <c r="F367"/>
  <c r="J367"/>
  <c r="B368"/>
  <c r="C368"/>
  <c r="F368"/>
  <c r="J368"/>
  <c r="B369"/>
  <c r="C369"/>
  <c r="F369"/>
  <c r="J369"/>
  <c r="B370"/>
  <c r="C370"/>
  <c r="F370"/>
  <c r="J370"/>
  <c r="B371"/>
  <c r="C371"/>
  <c r="F371"/>
  <c r="J371"/>
  <c r="B372"/>
  <c r="C372"/>
  <c r="F372"/>
  <c r="J372"/>
  <c r="B373"/>
  <c r="C373"/>
  <c r="F373"/>
  <c r="J373"/>
  <c r="B374"/>
  <c r="C374"/>
  <c r="F374"/>
  <c r="J374"/>
  <c r="B375"/>
  <c r="C375"/>
  <c r="F375"/>
  <c r="J375"/>
  <c r="B376"/>
  <c r="C376"/>
  <c r="F376"/>
  <c r="J376"/>
  <c r="B377"/>
  <c r="C377"/>
  <c r="F377"/>
  <c r="J377"/>
  <c r="B378"/>
  <c r="C378"/>
  <c r="F378"/>
  <c r="B379"/>
  <c r="C379"/>
  <c r="F379"/>
  <c r="B380"/>
  <c r="C380"/>
  <c r="F380"/>
  <c r="J380"/>
  <c r="B381"/>
  <c r="C381"/>
  <c r="D381" s="1"/>
  <c r="F381"/>
  <c r="J381"/>
  <c r="B382"/>
  <c r="C382"/>
  <c r="F382"/>
  <c r="J382"/>
  <c r="B383"/>
  <c r="C383"/>
  <c r="F383"/>
  <c r="J383"/>
  <c r="B384"/>
  <c r="C384"/>
  <c r="F384"/>
  <c r="J384"/>
  <c r="B385"/>
  <c r="C385"/>
  <c r="F385"/>
  <c r="J385"/>
  <c r="B386"/>
  <c r="C386"/>
  <c r="F386"/>
  <c r="J386"/>
  <c r="B387"/>
  <c r="C387"/>
  <c r="F387"/>
  <c r="J387"/>
  <c r="B388"/>
  <c r="C388"/>
  <c r="F388"/>
  <c r="J388"/>
  <c r="B389"/>
  <c r="C389"/>
  <c r="F389"/>
  <c r="J389"/>
  <c r="B390"/>
  <c r="C390"/>
  <c r="F390"/>
  <c r="J390"/>
  <c r="B391"/>
  <c r="C391"/>
  <c r="F391"/>
  <c r="J391"/>
  <c r="B392"/>
  <c r="C392"/>
  <c r="F392"/>
  <c r="J392"/>
  <c r="B393"/>
  <c r="C393"/>
  <c r="F393"/>
  <c r="J393"/>
  <c r="B394"/>
  <c r="C394"/>
  <c r="F394"/>
  <c r="J394"/>
  <c r="B395"/>
  <c r="C395"/>
  <c r="F395"/>
  <c r="J395"/>
  <c r="B396"/>
  <c r="C396"/>
  <c r="F396"/>
  <c r="J396"/>
  <c r="B397"/>
  <c r="C397"/>
  <c r="F397"/>
  <c r="J397"/>
  <c r="B398"/>
  <c r="C398"/>
  <c r="F398"/>
  <c r="J398"/>
  <c r="B399"/>
  <c r="C399"/>
  <c r="F399"/>
  <c r="J399"/>
  <c r="B400"/>
  <c r="C400"/>
  <c r="F400"/>
  <c r="J400"/>
  <c r="B401"/>
  <c r="C401"/>
  <c r="F401"/>
  <c r="J401"/>
  <c r="B402"/>
  <c r="C402"/>
  <c r="F402"/>
  <c r="J402"/>
  <c r="B403"/>
  <c r="C403"/>
  <c r="F403"/>
  <c r="J403"/>
  <c r="B404"/>
  <c r="C404"/>
  <c r="F404"/>
  <c r="J404"/>
  <c r="B405"/>
  <c r="C405"/>
  <c r="F405"/>
  <c r="J405"/>
  <c r="B406"/>
  <c r="C406"/>
  <c r="F406"/>
  <c r="J406"/>
  <c r="B407"/>
  <c r="C407"/>
  <c r="F407"/>
  <c r="J407"/>
  <c r="B408"/>
  <c r="C408"/>
  <c r="F408"/>
  <c r="J408"/>
  <c r="B409"/>
  <c r="C409"/>
  <c r="F409"/>
  <c r="J409"/>
  <c r="B410"/>
  <c r="C410"/>
  <c r="F410"/>
  <c r="J410"/>
  <c r="B411"/>
  <c r="C411"/>
  <c r="F411"/>
  <c r="J411"/>
  <c r="B412"/>
  <c r="C412"/>
  <c r="F412"/>
  <c r="J412"/>
  <c r="B413"/>
  <c r="C413"/>
  <c r="F413"/>
  <c r="J413"/>
  <c r="B414"/>
  <c r="C414"/>
  <c r="F414"/>
  <c r="J414"/>
  <c r="B415"/>
  <c r="C415"/>
  <c r="F415"/>
  <c r="J415"/>
  <c r="B416"/>
  <c r="C416"/>
  <c r="F416"/>
  <c r="J416"/>
  <c r="B417"/>
  <c r="C417"/>
  <c r="F417"/>
  <c r="J417"/>
  <c r="B418"/>
  <c r="C418"/>
  <c r="F418"/>
  <c r="J418"/>
  <c r="B419"/>
  <c r="C419"/>
  <c r="F419"/>
  <c r="J419"/>
  <c r="B420"/>
  <c r="C420"/>
  <c r="F420"/>
  <c r="J420"/>
  <c r="B421"/>
  <c r="C421"/>
  <c r="F421"/>
  <c r="J421"/>
  <c r="B422"/>
  <c r="C422"/>
  <c r="F422"/>
  <c r="J422"/>
  <c r="B423"/>
  <c r="C423"/>
  <c r="F423"/>
  <c r="J423"/>
  <c r="B424"/>
  <c r="C424"/>
  <c r="F424"/>
  <c r="J424"/>
  <c r="B425"/>
  <c r="C425"/>
  <c r="F425"/>
  <c r="J425"/>
  <c r="B426"/>
  <c r="C426"/>
  <c r="F426"/>
  <c r="J426"/>
  <c r="B427"/>
  <c r="C427"/>
  <c r="D427" s="1"/>
  <c r="F427"/>
  <c r="J427"/>
  <c r="B428"/>
  <c r="C428"/>
  <c r="F428"/>
  <c r="J428"/>
  <c r="B429"/>
  <c r="C429"/>
  <c r="F429"/>
  <c r="J429"/>
  <c r="B430"/>
  <c r="C430"/>
  <c r="F430"/>
  <c r="J430"/>
  <c r="B431"/>
  <c r="C431"/>
  <c r="F431"/>
  <c r="J431"/>
  <c r="B432"/>
  <c r="C432"/>
  <c r="F432"/>
  <c r="J432"/>
  <c r="B433"/>
  <c r="C433"/>
  <c r="F433"/>
  <c r="J433"/>
  <c r="B434"/>
  <c r="C434"/>
  <c r="F434"/>
  <c r="J434"/>
  <c r="B435"/>
  <c r="C435"/>
  <c r="F435"/>
  <c r="J435"/>
  <c r="B436"/>
  <c r="C436"/>
  <c r="F436"/>
  <c r="J436"/>
  <c r="B437"/>
  <c r="C437"/>
  <c r="F437"/>
  <c r="J437"/>
  <c r="B438"/>
  <c r="C438"/>
  <c r="F438"/>
  <c r="J438"/>
  <c r="B439"/>
  <c r="C439"/>
  <c r="F439"/>
  <c r="J439"/>
  <c r="B440"/>
  <c r="C440"/>
  <c r="F440"/>
  <c r="J440"/>
  <c r="B441"/>
  <c r="C441"/>
  <c r="F441"/>
  <c r="J441"/>
  <c r="B442"/>
  <c r="C442"/>
  <c r="F442"/>
  <c r="J442"/>
  <c r="B443"/>
  <c r="C443"/>
  <c r="F443"/>
  <c r="J443"/>
  <c r="B444"/>
  <c r="C444"/>
  <c r="F444"/>
  <c r="J444"/>
  <c r="B445"/>
  <c r="C445"/>
  <c r="F445"/>
  <c r="J445"/>
  <c r="B446"/>
  <c r="C446"/>
  <c r="F446"/>
  <c r="J446"/>
  <c r="B447"/>
  <c r="C447"/>
  <c r="F447"/>
  <c r="J447"/>
  <c r="B448"/>
  <c r="C448"/>
  <c r="F448"/>
  <c r="J448"/>
  <c r="B449"/>
  <c r="C449"/>
  <c r="F449"/>
  <c r="J449"/>
  <c r="B450"/>
  <c r="C450"/>
  <c r="F450"/>
  <c r="J450"/>
  <c r="B451"/>
  <c r="C451"/>
  <c r="F451"/>
  <c r="J451"/>
  <c r="B452"/>
  <c r="C452"/>
  <c r="F452"/>
  <c r="J452"/>
  <c r="B453"/>
  <c r="C453"/>
  <c r="F453"/>
  <c r="J453"/>
  <c r="B454"/>
  <c r="C454"/>
  <c r="F454"/>
  <c r="J454"/>
  <c r="B455"/>
  <c r="C455"/>
  <c r="F455"/>
  <c r="J455"/>
  <c r="B456"/>
  <c r="C456"/>
  <c r="F456"/>
  <c r="J456"/>
  <c r="B457"/>
  <c r="C457"/>
  <c r="F457"/>
  <c r="J457"/>
  <c r="B458"/>
  <c r="C458"/>
  <c r="F458"/>
  <c r="J458"/>
  <c r="B459"/>
  <c r="C459"/>
  <c r="F459"/>
  <c r="J459"/>
  <c r="B460"/>
  <c r="C460"/>
  <c r="F460"/>
  <c r="J460"/>
  <c r="B461"/>
  <c r="C461"/>
  <c r="F461"/>
  <c r="J461"/>
  <c r="B462"/>
  <c r="C462"/>
  <c r="F462"/>
  <c r="J462"/>
  <c r="B463"/>
  <c r="C463"/>
  <c r="F463"/>
  <c r="J463"/>
  <c r="B464"/>
  <c r="C464"/>
  <c r="F464"/>
  <c r="J464"/>
  <c r="B465"/>
  <c r="C465"/>
  <c r="F465"/>
  <c r="J465"/>
  <c r="B466"/>
  <c r="C466"/>
  <c r="F466"/>
  <c r="J466"/>
  <c r="B467"/>
  <c r="C467"/>
  <c r="F467"/>
  <c r="J467"/>
  <c r="B468"/>
  <c r="C468"/>
  <c r="F468"/>
  <c r="J468"/>
  <c r="B469"/>
  <c r="C469"/>
  <c r="F469"/>
  <c r="J469"/>
  <c r="B470"/>
  <c r="C470"/>
  <c r="F470"/>
  <c r="J470"/>
  <c r="B471"/>
  <c r="C471"/>
  <c r="F471"/>
  <c r="J471"/>
  <c r="B472"/>
  <c r="C472"/>
  <c r="F472"/>
  <c r="J472"/>
  <c r="B473"/>
  <c r="C473"/>
  <c r="F473"/>
  <c r="J473"/>
  <c r="B474"/>
  <c r="C474"/>
  <c r="D474" s="1"/>
  <c r="F474"/>
  <c r="J474"/>
  <c r="B475"/>
  <c r="C475"/>
  <c r="D475" s="1"/>
  <c r="F475"/>
  <c r="J475"/>
  <c r="B476"/>
  <c r="C476"/>
  <c r="F476"/>
  <c r="J476"/>
  <c r="B477"/>
  <c r="C477"/>
  <c r="F477"/>
  <c r="J477"/>
  <c r="B478"/>
  <c r="C478"/>
  <c r="F478"/>
  <c r="J478"/>
  <c r="B479"/>
  <c r="C479"/>
  <c r="F479"/>
  <c r="J479"/>
  <c r="B480"/>
  <c r="C480"/>
  <c r="F480"/>
  <c r="J480"/>
  <c r="B481"/>
  <c r="C481"/>
  <c r="F481"/>
  <c r="J481"/>
  <c r="B482"/>
  <c r="C482"/>
  <c r="F482"/>
  <c r="J482"/>
  <c r="B483"/>
  <c r="C483"/>
  <c r="F483"/>
  <c r="J483"/>
  <c r="B484"/>
  <c r="C484"/>
  <c r="F484"/>
  <c r="J484"/>
  <c r="B485"/>
  <c r="C485"/>
  <c r="F485"/>
  <c r="J485"/>
  <c r="B486"/>
  <c r="C486"/>
  <c r="F486"/>
  <c r="J486"/>
  <c r="B487"/>
  <c r="C487"/>
  <c r="F487"/>
  <c r="J487"/>
  <c r="B488"/>
  <c r="C488"/>
  <c r="F488"/>
  <c r="J488"/>
  <c r="B489"/>
  <c r="C489"/>
  <c r="F489"/>
  <c r="J489"/>
  <c r="B490"/>
  <c r="C490"/>
  <c r="F490"/>
  <c r="J490"/>
  <c r="B491"/>
  <c r="C491"/>
  <c r="F491"/>
  <c r="J491"/>
  <c r="B492"/>
  <c r="C492"/>
  <c r="F492"/>
  <c r="J492"/>
  <c r="B493"/>
  <c r="C493"/>
  <c r="F493"/>
  <c r="J493"/>
  <c r="B494"/>
  <c r="C494"/>
  <c r="F494"/>
  <c r="J494"/>
  <c r="B495"/>
  <c r="C495"/>
  <c r="F495"/>
  <c r="J495"/>
  <c r="B496"/>
  <c r="C496"/>
  <c r="F496"/>
  <c r="J496"/>
  <c r="B497"/>
  <c r="C497"/>
  <c r="F497"/>
  <c r="J497"/>
  <c r="B498"/>
  <c r="C498"/>
  <c r="F498"/>
  <c r="J498"/>
  <c r="B499"/>
  <c r="C499"/>
  <c r="F499"/>
  <c r="J499"/>
  <c r="B500"/>
  <c r="C500"/>
  <c r="F500"/>
  <c r="J500"/>
  <c r="B501"/>
  <c r="C501"/>
  <c r="F501"/>
  <c r="J501"/>
  <c r="B502"/>
  <c r="C502"/>
  <c r="F502"/>
  <c r="J502"/>
  <c r="B503"/>
  <c r="C503"/>
  <c r="F503"/>
  <c r="J503"/>
  <c r="B504"/>
  <c r="C504"/>
  <c r="F504"/>
  <c r="J504"/>
  <c r="B505"/>
  <c r="C505"/>
  <c r="F505"/>
  <c r="J505"/>
  <c r="B506"/>
  <c r="C506"/>
  <c r="F506"/>
  <c r="J506"/>
  <c r="B507"/>
  <c r="C507"/>
  <c r="F507"/>
  <c r="J507"/>
  <c r="B508"/>
  <c r="C508"/>
  <c r="F508"/>
  <c r="J508"/>
  <c r="B509"/>
  <c r="C509"/>
  <c r="F509"/>
  <c r="J509"/>
  <c r="B510"/>
  <c r="C510"/>
  <c r="F510"/>
  <c r="J510"/>
  <c r="B511"/>
  <c r="C511"/>
  <c r="F511"/>
  <c r="J511"/>
  <c r="B512"/>
  <c r="C512"/>
  <c r="F512"/>
  <c r="J512"/>
  <c r="B513"/>
  <c r="C513"/>
  <c r="F513"/>
  <c r="J513"/>
  <c r="B514"/>
  <c r="C514"/>
  <c r="F514"/>
  <c r="J514"/>
  <c r="B515"/>
  <c r="C515"/>
  <c r="F515"/>
  <c r="J515"/>
  <c r="B516"/>
  <c r="C516"/>
  <c r="F516"/>
  <c r="J516"/>
  <c r="B517"/>
  <c r="C517"/>
  <c r="F517"/>
  <c r="J517"/>
  <c r="B518"/>
  <c r="C518"/>
  <c r="F518"/>
  <c r="J518"/>
  <c r="B519"/>
  <c r="C519"/>
  <c r="F519"/>
  <c r="J519"/>
  <c r="B520"/>
  <c r="C520"/>
  <c r="F520"/>
  <c r="J520"/>
  <c r="B521"/>
  <c r="C521"/>
  <c r="F521"/>
  <c r="J521"/>
  <c r="B522"/>
  <c r="C522"/>
  <c r="F522"/>
  <c r="J522"/>
  <c r="B523"/>
  <c r="C523"/>
  <c r="F523"/>
  <c r="J523"/>
  <c r="B524"/>
  <c r="C524"/>
  <c r="F524"/>
  <c r="J524"/>
  <c r="B525"/>
  <c r="C525"/>
  <c r="F525"/>
  <c r="J525"/>
  <c r="B526"/>
  <c r="C526"/>
  <c r="F526"/>
  <c r="J526"/>
  <c r="B527"/>
  <c r="C527"/>
  <c r="F527"/>
  <c r="J527"/>
  <c r="B528"/>
  <c r="C528"/>
  <c r="F528"/>
  <c r="J528"/>
  <c r="B529"/>
  <c r="C529"/>
  <c r="F529"/>
  <c r="J529"/>
  <c r="B530"/>
  <c r="C530"/>
  <c r="F530"/>
  <c r="J530"/>
  <c r="B531"/>
  <c r="C531"/>
  <c r="F531"/>
  <c r="J531"/>
  <c r="B532"/>
  <c r="C532"/>
  <c r="F532"/>
  <c r="J532"/>
  <c r="B533"/>
  <c r="C533"/>
  <c r="F533"/>
  <c r="J533"/>
  <c r="B534"/>
  <c r="C534"/>
  <c r="F534"/>
  <c r="J534"/>
  <c r="B535"/>
  <c r="C535"/>
  <c r="F535"/>
  <c r="J535"/>
  <c r="B536"/>
  <c r="C536"/>
  <c r="F536"/>
  <c r="J536"/>
  <c r="B537"/>
  <c r="C537"/>
  <c r="F537"/>
  <c r="J537"/>
  <c r="B538"/>
  <c r="C538"/>
  <c r="F538"/>
  <c r="J538"/>
  <c r="B539"/>
  <c r="C539"/>
  <c r="F539"/>
  <c r="J539"/>
  <c r="B540"/>
  <c r="C540"/>
  <c r="F540"/>
  <c r="J540"/>
  <c r="B541"/>
  <c r="C541"/>
  <c r="F541"/>
  <c r="J541"/>
  <c r="B542"/>
  <c r="C542"/>
  <c r="F542"/>
  <c r="J542"/>
  <c r="B543"/>
  <c r="C543"/>
  <c r="F543"/>
  <c r="J543"/>
  <c r="B544"/>
  <c r="C544"/>
  <c r="F544"/>
  <c r="J544"/>
  <c r="B545"/>
  <c r="C545"/>
  <c r="F545"/>
  <c r="J545"/>
  <c r="B546"/>
  <c r="C546"/>
  <c r="F546"/>
  <c r="J546"/>
  <c r="B547"/>
  <c r="C547"/>
  <c r="F547"/>
  <c r="J547"/>
  <c r="B548"/>
  <c r="C548"/>
  <c r="D548" s="1"/>
  <c r="F548"/>
  <c r="J548"/>
  <c r="B549"/>
  <c r="C549"/>
  <c r="F549"/>
  <c r="J549"/>
  <c r="B550"/>
  <c r="C550"/>
  <c r="F550"/>
  <c r="J550"/>
  <c r="B551"/>
  <c r="C551"/>
  <c r="F551"/>
  <c r="J551"/>
  <c r="B552"/>
  <c r="C552"/>
  <c r="F552"/>
  <c r="J552"/>
  <c r="B553"/>
  <c r="C553"/>
  <c r="F553"/>
  <c r="J553"/>
  <c r="B554"/>
  <c r="C554"/>
  <c r="F554"/>
  <c r="J554"/>
  <c r="B555"/>
  <c r="C555"/>
  <c r="F555"/>
  <c r="J555"/>
  <c r="B556"/>
  <c r="C556"/>
  <c r="F556"/>
  <c r="J556"/>
  <c r="B557"/>
  <c r="C557"/>
  <c r="F557"/>
  <c r="J557"/>
  <c r="B558"/>
  <c r="C558"/>
  <c r="F558"/>
  <c r="J558"/>
  <c r="B559"/>
  <c r="C559"/>
  <c r="F559"/>
  <c r="J559"/>
  <c r="B560"/>
  <c r="C560"/>
  <c r="F560"/>
  <c r="J560"/>
  <c r="B561"/>
  <c r="C561"/>
  <c r="F561"/>
  <c r="J561"/>
  <c r="B562"/>
  <c r="C562"/>
  <c r="F562"/>
  <c r="J562"/>
  <c r="B563"/>
  <c r="C563"/>
  <c r="F563"/>
  <c r="J563"/>
  <c r="B564"/>
  <c r="C564"/>
  <c r="F564"/>
  <c r="J564"/>
  <c r="B565"/>
  <c r="C565"/>
  <c r="F565"/>
  <c r="J565"/>
  <c r="B566"/>
  <c r="C566"/>
  <c r="F566"/>
  <c r="J566"/>
  <c r="B567"/>
  <c r="C567"/>
  <c r="F567"/>
  <c r="J567"/>
  <c r="B568"/>
  <c r="C568"/>
  <c r="F568"/>
  <c r="J568"/>
  <c r="B569"/>
  <c r="C569"/>
  <c r="F569"/>
  <c r="J569"/>
  <c r="B570"/>
  <c r="C570"/>
  <c r="D570" s="1"/>
  <c r="F570"/>
  <c r="J570"/>
  <c r="B571"/>
  <c r="C571"/>
  <c r="D571" s="1"/>
  <c r="F571"/>
  <c r="J571"/>
  <c r="B572"/>
  <c r="C572"/>
  <c r="D572" s="1"/>
  <c r="F572"/>
  <c r="J572"/>
  <c r="B573"/>
  <c r="C573"/>
  <c r="D573" s="1"/>
  <c r="F573"/>
  <c r="J573"/>
  <c r="B574"/>
  <c r="C574"/>
  <c r="F574"/>
  <c r="J574"/>
  <c r="B575"/>
  <c r="C575"/>
  <c r="F575"/>
  <c r="J575"/>
  <c r="B576"/>
  <c r="C576"/>
  <c r="F576"/>
  <c r="J576"/>
  <c r="B577"/>
  <c r="C577"/>
  <c r="F577"/>
  <c r="J577"/>
  <c r="B578"/>
  <c r="C578"/>
  <c r="F578"/>
  <c r="J578"/>
  <c r="B579"/>
  <c r="C579"/>
  <c r="F579"/>
  <c r="J579"/>
  <c r="B580"/>
  <c r="C580"/>
  <c r="F580"/>
  <c r="J580"/>
  <c r="B581"/>
  <c r="C581"/>
  <c r="F581"/>
  <c r="J581"/>
  <c r="B582"/>
  <c r="C582"/>
  <c r="F582"/>
  <c r="J582"/>
  <c r="B583"/>
  <c r="C583"/>
  <c r="D583" s="1"/>
  <c r="F583"/>
  <c r="J583"/>
  <c r="B584"/>
  <c r="C584"/>
  <c r="F584"/>
  <c r="J584"/>
  <c r="B585"/>
  <c r="C585"/>
  <c r="D585" s="1"/>
  <c r="F585"/>
  <c r="J585"/>
  <c r="B586"/>
  <c r="C586"/>
  <c r="F586"/>
  <c r="J586"/>
  <c r="B587"/>
  <c r="C587"/>
  <c r="D587" s="1"/>
  <c r="F587"/>
  <c r="J587"/>
  <c r="B588"/>
  <c r="C588"/>
  <c r="F588"/>
  <c r="J588"/>
  <c r="B589"/>
  <c r="C589"/>
  <c r="F589"/>
  <c r="J589"/>
  <c r="B590"/>
  <c r="C590"/>
  <c r="F590"/>
  <c r="J590"/>
  <c r="B591"/>
  <c r="C591"/>
  <c r="F591"/>
  <c r="J591"/>
  <c r="B592"/>
  <c r="C592"/>
  <c r="F592"/>
  <c r="J592"/>
  <c r="B593"/>
  <c r="C593"/>
  <c r="F593"/>
  <c r="J593"/>
  <c r="B594"/>
  <c r="C594"/>
  <c r="F594"/>
  <c r="J594"/>
  <c r="B595"/>
  <c r="C595"/>
  <c r="D595" s="1"/>
  <c r="F595"/>
  <c r="J595"/>
  <c r="B596"/>
  <c r="C596"/>
  <c r="F596"/>
  <c r="J596"/>
  <c r="B597"/>
  <c r="C597"/>
  <c r="F597"/>
  <c r="J597"/>
  <c r="B598"/>
  <c r="C598"/>
  <c r="F598"/>
  <c r="J598"/>
  <c r="B599"/>
  <c r="C599"/>
  <c r="F599"/>
  <c r="J599"/>
  <c r="B600"/>
  <c r="C600"/>
  <c r="F600"/>
  <c r="J600"/>
  <c r="B601"/>
  <c r="C601"/>
  <c r="D601" s="1"/>
  <c r="F601"/>
  <c r="J601"/>
  <c r="B602"/>
  <c r="C602"/>
  <c r="D602" s="1"/>
  <c r="F602"/>
  <c r="B603"/>
  <c r="C603"/>
  <c r="F603"/>
  <c r="B604"/>
  <c r="C604"/>
  <c r="F604"/>
  <c r="B605"/>
  <c r="C605"/>
  <c r="F605"/>
  <c r="B606"/>
  <c r="C606"/>
  <c r="D606" s="1"/>
  <c r="F606"/>
  <c r="B607"/>
  <c r="C607"/>
  <c r="D607" s="1"/>
  <c r="F607"/>
  <c r="B608"/>
  <c r="C608"/>
  <c r="F608"/>
  <c r="J608"/>
  <c r="B609"/>
  <c r="C609"/>
  <c r="F609"/>
  <c r="J609"/>
  <c r="B610"/>
  <c r="C610"/>
  <c r="F610"/>
  <c r="J610"/>
  <c r="B611"/>
  <c r="C611"/>
  <c r="F611"/>
  <c r="J611"/>
  <c r="B612"/>
  <c r="C612"/>
  <c r="F612"/>
  <c r="J612"/>
  <c r="B613"/>
  <c r="C613"/>
  <c r="F613"/>
  <c r="J613"/>
  <c r="B614"/>
  <c r="C614"/>
  <c r="F614"/>
  <c r="J614"/>
  <c r="B615"/>
  <c r="C615"/>
  <c r="F615"/>
  <c r="J615"/>
  <c r="B616"/>
  <c r="C616"/>
  <c r="F616"/>
  <c r="J616"/>
  <c r="B617"/>
  <c r="C617"/>
  <c r="D617" s="1"/>
  <c r="F617"/>
  <c r="J617"/>
  <c r="B618"/>
  <c r="C618"/>
  <c r="F618"/>
  <c r="J618"/>
  <c r="B619"/>
  <c r="C619"/>
  <c r="D619" s="1"/>
  <c r="F619"/>
  <c r="J619"/>
  <c r="B620"/>
  <c r="C620"/>
  <c r="D620" s="1"/>
  <c r="F620"/>
  <c r="J620"/>
  <c r="B621"/>
  <c r="C621"/>
  <c r="D621" s="1"/>
  <c r="F621"/>
  <c r="J621"/>
  <c r="B622"/>
  <c r="C622"/>
  <c r="D622" s="1"/>
  <c r="F622"/>
  <c r="J622"/>
  <c r="B623"/>
  <c r="C623"/>
  <c r="D623" s="1"/>
  <c r="F623"/>
  <c r="J623"/>
  <c r="B624"/>
  <c r="C624"/>
  <c r="D624" s="1"/>
  <c r="F624"/>
  <c r="J624"/>
  <c r="B625"/>
  <c r="C625"/>
  <c r="F625"/>
  <c r="J625"/>
  <c r="B626"/>
  <c r="C626"/>
  <c r="F626"/>
  <c r="J626"/>
  <c r="B627"/>
  <c r="C627"/>
  <c r="F627"/>
  <c r="J627"/>
  <c r="B628"/>
  <c r="C628"/>
  <c r="F628"/>
  <c r="J628"/>
  <c r="B629"/>
  <c r="C629"/>
  <c r="F629"/>
  <c r="J629"/>
  <c r="B630"/>
  <c r="C630"/>
  <c r="F630"/>
  <c r="J630"/>
  <c r="B631"/>
  <c r="C631"/>
  <c r="F631"/>
  <c r="J631"/>
  <c r="B632"/>
  <c r="C632"/>
  <c r="D632" s="1"/>
  <c r="F632"/>
  <c r="J632"/>
  <c r="B633"/>
  <c r="C633"/>
  <c r="D633" s="1"/>
  <c r="F633"/>
  <c r="J633"/>
  <c r="B634"/>
  <c r="C634"/>
  <c r="F634"/>
  <c r="J634"/>
  <c r="B635"/>
  <c r="C635"/>
  <c r="F635"/>
  <c r="J635"/>
  <c r="B636"/>
  <c r="C636"/>
  <c r="F636"/>
  <c r="J636"/>
  <c r="B637"/>
  <c r="C637"/>
  <c r="F637"/>
  <c r="B638"/>
  <c r="C638"/>
  <c r="F638"/>
  <c r="B639"/>
  <c r="C639"/>
  <c r="F639"/>
  <c r="J639"/>
  <c r="B640"/>
  <c r="C640"/>
  <c r="F640"/>
  <c r="J640"/>
  <c r="B641"/>
  <c r="C641"/>
  <c r="D641" s="1"/>
  <c r="F641"/>
  <c r="J641"/>
  <c r="B642"/>
  <c r="C642"/>
  <c r="D642" s="1"/>
  <c r="F642"/>
  <c r="J642"/>
  <c r="B643"/>
  <c r="C643"/>
  <c r="F643"/>
  <c r="J643"/>
  <c r="B644"/>
  <c r="C644"/>
  <c r="F644"/>
  <c r="J644"/>
  <c r="B645"/>
  <c r="C645"/>
  <c r="F645"/>
  <c r="J645"/>
  <c r="B646"/>
  <c r="C646"/>
  <c r="F646"/>
  <c r="B647"/>
  <c r="C647"/>
  <c r="F647"/>
  <c r="B648"/>
  <c r="C648"/>
  <c r="F648"/>
  <c r="B649"/>
  <c r="C649"/>
  <c r="F649"/>
  <c r="J649"/>
  <c r="B650"/>
  <c r="C650"/>
  <c r="F650"/>
  <c r="J650"/>
  <c r="B651"/>
  <c r="C651"/>
  <c r="F651"/>
  <c r="J651"/>
  <c r="B652"/>
  <c r="C652"/>
  <c r="F652"/>
  <c r="J652"/>
  <c r="B653"/>
  <c r="C653"/>
  <c r="F653"/>
  <c r="J653"/>
  <c r="B654"/>
  <c r="C654"/>
  <c r="F654"/>
  <c r="J654"/>
  <c r="B655"/>
  <c r="C655"/>
  <c r="F655"/>
  <c r="J655"/>
  <c r="B656"/>
  <c r="C656"/>
  <c r="F656"/>
  <c r="J656"/>
  <c r="B657"/>
  <c r="C657"/>
  <c r="F657"/>
  <c r="J657"/>
  <c r="B658"/>
  <c r="C658"/>
  <c r="F658"/>
  <c r="J658"/>
  <c r="B659"/>
  <c r="C659"/>
  <c r="F659"/>
  <c r="J659"/>
  <c r="B660"/>
  <c r="C660"/>
  <c r="F660"/>
  <c r="J660"/>
  <c r="B661"/>
  <c r="C661"/>
  <c r="F661"/>
  <c r="J661"/>
  <c r="B662"/>
  <c r="C662"/>
  <c r="F662"/>
  <c r="J662"/>
  <c r="B663"/>
  <c r="C663"/>
  <c r="F663"/>
  <c r="J663"/>
  <c r="B664"/>
  <c r="C664"/>
  <c r="F664"/>
  <c r="J664"/>
  <c r="B665"/>
  <c r="C665"/>
  <c r="F665"/>
  <c r="J665"/>
  <c r="B666"/>
  <c r="C666"/>
  <c r="F666"/>
  <c r="J666"/>
  <c r="B667"/>
  <c r="C667"/>
  <c r="F667"/>
  <c r="J667"/>
  <c r="B668"/>
  <c r="C668"/>
  <c r="D668" s="1"/>
  <c r="F668"/>
  <c r="J668"/>
  <c r="B669"/>
  <c r="C669"/>
  <c r="D669" s="1"/>
  <c r="F669"/>
  <c r="J669"/>
  <c r="B670"/>
  <c r="C670"/>
  <c r="D670" s="1"/>
  <c r="F670"/>
  <c r="J670"/>
  <c r="B671"/>
  <c r="C671"/>
  <c r="F671"/>
  <c r="J671"/>
  <c r="B672"/>
  <c r="C672"/>
  <c r="F672"/>
  <c r="J672"/>
  <c r="B673"/>
  <c r="C673"/>
  <c r="F673"/>
  <c r="J673"/>
  <c r="B674"/>
  <c r="C674"/>
  <c r="F674"/>
  <c r="J674"/>
  <c r="B675"/>
  <c r="C675"/>
  <c r="F675"/>
  <c r="J675"/>
  <c r="R4" i="1"/>
  <c r="C1" i="29" s="1"/>
  <c r="K4" i="1"/>
  <c r="D670"/>
  <c r="D669"/>
  <c r="D668"/>
  <c r="D642"/>
  <c r="D641"/>
  <c r="D633"/>
  <c r="D632"/>
  <c r="D624"/>
  <c r="D623"/>
  <c r="D622"/>
  <c r="D621"/>
  <c r="D620"/>
  <c r="D619"/>
  <c r="D617"/>
  <c r="D607"/>
  <c r="D606"/>
  <c r="D602"/>
  <c r="D601"/>
  <c r="D595"/>
  <c r="D587"/>
  <c r="D585"/>
  <c r="D583"/>
  <c r="D573"/>
  <c r="D572"/>
  <c r="D571"/>
  <c r="D570"/>
  <c r="D548"/>
  <c r="D514"/>
  <c r="D513"/>
  <c r="D489"/>
  <c r="D488"/>
  <c r="D477"/>
  <c r="D475"/>
  <c r="D474"/>
  <c r="D438"/>
  <c r="D427"/>
  <c r="D393"/>
  <c r="D392"/>
  <c r="D391"/>
  <c r="D381"/>
  <c r="D380"/>
  <c r="D379"/>
  <c r="D377"/>
  <c r="D358"/>
  <c r="D357"/>
  <c r="D356"/>
  <c r="D355"/>
  <c r="D354"/>
  <c r="D352"/>
  <c r="D351"/>
  <c r="D346"/>
  <c r="D345"/>
  <c r="D344"/>
  <c r="D341"/>
  <c r="D335"/>
  <c r="D334"/>
  <c r="D333"/>
  <c r="D332"/>
  <c r="D331"/>
  <c r="D330"/>
  <c r="D322"/>
  <c r="D321"/>
  <c r="D320"/>
  <c r="D319"/>
  <c r="D318"/>
  <c r="D310"/>
  <c r="D309"/>
  <c r="D308"/>
  <c r="D307"/>
  <c r="D306"/>
  <c r="D304"/>
  <c r="D303"/>
  <c r="D298"/>
  <c r="D296"/>
  <c r="D286"/>
  <c r="D285"/>
  <c r="D284"/>
  <c r="D283"/>
  <c r="D274"/>
  <c r="D273"/>
  <c r="D272"/>
  <c r="D271"/>
  <c r="D270"/>
  <c r="D258"/>
  <c r="D257"/>
  <c r="D245"/>
  <c r="D234"/>
  <c r="D227"/>
  <c r="D226"/>
  <c r="D225"/>
  <c r="D224"/>
  <c r="D223"/>
  <c r="D222"/>
  <c r="D221"/>
  <c r="D220"/>
  <c r="D188"/>
  <c r="D154"/>
  <c r="D153"/>
  <c r="D151"/>
  <c r="D150"/>
  <c r="D149"/>
  <c r="D138"/>
  <c r="D129"/>
  <c r="D128"/>
  <c r="D127"/>
  <c r="D126"/>
  <c r="D110"/>
  <c r="D109"/>
  <c r="D108"/>
  <c r="D94"/>
  <c r="D93"/>
  <c r="D92"/>
  <c r="D91"/>
  <c r="D81"/>
  <c r="D80"/>
  <c r="D79"/>
  <c r="D70"/>
  <c r="D69"/>
  <c r="D68"/>
  <c r="D58"/>
  <c r="D57"/>
  <c r="D56"/>
  <c r="D45"/>
  <c r="D44"/>
  <c r="D43"/>
  <c r="D42"/>
  <c r="D41"/>
  <c r="D40"/>
  <c r="D39"/>
  <c r="D35"/>
  <c r="D30"/>
  <c r="D17"/>
  <c r="D8"/>
  <c r="D5"/>
  <c r="K15" i="61"/>
  <c r="W475" i="1"/>
  <c r="W381"/>
  <c r="W356"/>
  <c r="W345"/>
  <c r="W332"/>
  <c r="W319"/>
  <c r="W308"/>
  <c r="W669"/>
  <c r="L56" i="44"/>
  <c r="W642" i="1"/>
  <c r="F54" i="44"/>
  <c r="W633" i="1"/>
  <c r="L53" i="44"/>
  <c r="W624" i="1"/>
  <c r="R52" i="44"/>
  <c r="W622" i="1"/>
  <c r="N52" i="44"/>
  <c r="W620" i="1"/>
  <c r="J52" i="44"/>
  <c r="W607" i="1"/>
  <c r="H51" i="44"/>
  <c r="W602" i="1"/>
  <c r="V50" i="44"/>
  <c r="W595" i="1"/>
  <c r="H50" i="44"/>
  <c r="W585" i="1"/>
  <c r="L49" i="44"/>
  <c r="W573" i="1"/>
  <c r="L48" i="44"/>
  <c r="W571" i="1"/>
  <c r="H48" i="44"/>
  <c r="W548" i="1"/>
  <c r="J46" i="44"/>
  <c r="W488" i="1"/>
  <c r="W392"/>
  <c r="W379"/>
  <c r="W358"/>
  <c r="W354"/>
  <c r="W351"/>
  <c r="W341"/>
  <c r="W334"/>
  <c r="W330"/>
  <c r="W321"/>
  <c r="W310"/>
  <c r="W306"/>
  <c r="W298"/>
  <c r="W218"/>
  <c r="W217"/>
  <c r="W214"/>
  <c r="W213"/>
  <c r="W210"/>
  <c r="W209"/>
  <c r="W206"/>
  <c r="W205"/>
  <c r="W202"/>
  <c r="W201"/>
  <c r="W198"/>
  <c r="W197"/>
  <c r="W194"/>
  <c r="W193"/>
  <c r="W190"/>
  <c r="N30" i="61" s="1"/>
  <c r="W189" i="1"/>
  <c r="O27" i="61"/>
  <c r="I27"/>
  <c r="W148" i="1"/>
  <c r="B13" i="61" s="1"/>
  <c r="W147" i="1"/>
  <c r="X12" i="61" s="1"/>
  <c r="W144" i="1"/>
  <c r="R12" i="61" s="1"/>
  <c r="W143" i="1"/>
  <c r="P12" i="61" s="1"/>
  <c r="W140" i="1"/>
  <c r="J12" i="44"/>
  <c r="W139" i="1"/>
  <c r="H12" i="61" s="1"/>
  <c r="W285" i="1"/>
  <c r="L24" i="44"/>
  <c r="W273" i="1"/>
  <c r="W271"/>
  <c r="W258"/>
  <c r="W123"/>
  <c r="X10" i="61" s="1"/>
  <c r="W122" i="1"/>
  <c r="V10" i="61" s="1"/>
  <c r="W119" i="1"/>
  <c r="P10" i="61" s="1"/>
  <c r="W118" i="1"/>
  <c r="N10" i="61" s="1"/>
  <c r="W115" i="1"/>
  <c r="H10" i="61" s="1"/>
  <c r="W114" i="1"/>
  <c r="F10" i="61" s="1"/>
  <c r="W111" i="1"/>
  <c r="X9" i="61" s="1"/>
  <c r="W78" i="1"/>
  <c r="F7" i="61" s="1"/>
  <c r="W75" i="1"/>
  <c r="X6" i="61" s="1"/>
  <c r="W74" i="1"/>
  <c r="V6" i="61" s="1"/>
  <c r="W71" i="1"/>
  <c r="P6" i="61" s="1"/>
  <c r="W55" i="1"/>
  <c r="H5" i="61" s="1"/>
  <c r="W52" i="1"/>
  <c r="B5" i="61" s="1"/>
  <c r="W51" i="1"/>
  <c r="X4" i="61" s="1"/>
  <c r="W48" i="1"/>
  <c r="W47"/>
  <c r="P4" i="61" s="1"/>
  <c r="W28" i="1"/>
  <c r="B3" i="44"/>
  <c r="W27" i="1"/>
  <c r="X2" i="61" s="1"/>
  <c r="W24" i="1"/>
  <c r="R2" i="61" s="1"/>
  <c r="W23" i="1"/>
  <c r="P2" i="61" s="1"/>
  <c r="W20" i="1"/>
  <c r="J2" i="61" s="1"/>
  <c r="W19" i="1"/>
  <c r="H2" i="61" s="1"/>
  <c r="W16" i="1"/>
  <c r="B2" i="61" s="1"/>
  <c r="J172" i="28"/>
  <c r="J174"/>
  <c r="L174"/>
  <c r="J176"/>
  <c r="J178"/>
  <c r="J180"/>
  <c r="J182"/>
  <c r="J184"/>
  <c r="J186"/>
  <c r="J220"/>
  <c r="J222"/>
  <c r="J225"/>
  <c r="J227"/>
  <c r="J234"/>
  <c r="J245"/>
  <c r="J247"/>
  <c r="J249"/>
  <c r="J251"/>
  <c r="J253"/>
  <c r="J255"/>
  <c r="J259"/>
  <c r="J261"/>
  <c r="J263"/>
  <c r="J265"/>
  <c r="J267"/>
  <c r="J269"/>
  <c r="J271"/>
  <c r="J273"/>
  <c r="J283"/>
  <c r="J285"/>
  <c r="J297"/>
  <c r="J300"/>
  <c r="J302"/>
  <c r="J304"/>
  <c r="J173"/>
  <c r="J175"/>
  <c r="L175"/>
  <c r="J177"/>
  <c r="J179"/>
  <c r="J181"/>
  <c r="J183"/>
  <c r="J185"/>
  <c r="J187"/>
  <c r="W225" i="1"/>
  <c r="M33" i="61"/>
  <c r="W223" i="1"/>
  <c r="I33" i="61"/>
  <c r="W221" i="1"/>
  <c r="E33" i="61"/>
  <c r="W110" i="1"/>
  <c r="V9" i="61" s="1"/>
  <c r="W23"/>
  <c r="W108" i="1"/>
  <c r="R9" i="61" s="1"/>
  <c r="S23"/>
  <c r="W93" i="1"/>
  <c r="L8" i="61" s="1"/>
  <c r="M22"/>
  <c r="W91" i="1"/>
  <c r="H8" i="61" s="1"/>
  <c r="I22"/>
  <c r="W80" i="1"/>
  <c r="J7" i="61" s="1"/>
  <c r="K21"/>
  <c r="W70" i="1"/>
  <c r="N6" i="61" s="1"/>
  <c r="W68" i="1"/>
  <c r="J6" i="61" s="1"/>
  <c r="W57" i="1"/>
  <c r="L5" i="61" s="1"/>
  <c r="M19"/>
  <c r="W45" i="1"/>
  <c r="L4" i="61" s="1"/>
  <c r="W43" i="1"/>
  <c r="H4" i="61" s="1"/>
  <c r="I18"/>
  <c r="W41" i="1"/>
  <c r="D4" i="61" s="1"/>
  <c r="E18"/>
  <c r="W39" i="1"/>
  <c r="X3" i="61" s="1"/>
  <c r="Y17"/>
  <c r="K47"/>
  <c r="I46"/>
  <c r="K44"/>
  <c r="G44"/>
  <c r="Y43"/>
  <c r="M43"/>
  <c r="E43"/>
  <c r="O42"/>
  <c r="K42"/>
  <c r="G42"/>
  <c r="M41"/>
  <c r="I41"/>
  <c r="O40"/>
  <c r="K40"/>
  <c r="G40"/>
  <c r="O39"/>
  <c r="I37"/>
  <c r="G36"/>
  <c r="W188" i="1"/>
  <c r="K30" i="61"/>
  <c r="W153" i="1"/>
  <c r="M27" i="61"/>
  <c r="W150" i="1"/>
  <c r="F13" i="61" s="1"/>
  <c r="G27"/>
  <c r="W138" i="1"/>
  <c r="G26" i="61"/>
  <c r="W128" i="1"/>
  <c r="J11" i="61" s="1"/>
  <c r="K25"/>
  <c r="W8" i="1"/>
  <c r="J1" i="61" s="1"/>
  <c r="M56" i="44"/>
  <c r="G54"/>
  <c r="M53"/>
  <c r="S52"/>
  <c r="O52"/>
  <c r="K52"/>
  <c r="I51"/>
  <c r="W50"/>
  <c r="I50"/>
  <c r="M49"/>
  <c r="M48"/>
  <c r="I48"/>
  <c r="K46"/>
  <c r="K55" i="61"/>
  <c r="I54"/>
  <c r="L37" l="1"/>
  <c r="B1" i="29"/>
  <c r="Z1" s="1"/>
  <c r="J47" i="61"/>
  <c r="Z67"/>
  <c r="Z66"/>
  <c r="Z65"/>
  <c r="Z64"/>
  <c r="Z63"/>
  <c r="Z62"/>
  <c r="Z61"/>
  <c r="Z60"/>
  <c r="Z59"/>
  <c r="Z58"/>
  <c r="Z57"/>
  <c r="Z73"/>
  <c r="Z72"/>
  <c r="Z71"/>
  <c r="Z70"/>
  <c r="Z69"/>
  <c r="Z68"/>
  <c r="E675" i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B17" i="61"/>
  <c r="B3"/>
  <c r="R18"/>
  <c r="R4"/>
  <c r="J26"/>
  <c r="J12"/>
  <c r="F26"/>
  <c r="F12"/>
  <c r="L27"/>
  <c r="L13"/>
  <c r="H28"/>
  <c r="H14"/>
  <c r="D80" i="28"/>
  <c r="D79"/>
  <c r="L53" i="61"/>
  <c r="L49"/>
  <c r="F28"/>
  <c r="L47"/>
  <c r="L33"/>
  <c r="J16"/>
  <c r="H19"/>
  <c r="L38"/>
  <c r="D488" i="28"/>
  <c r="D358"/>
  <c r="D357"/>
  <c r="D351"/>
  <c r="D335"/>
  <c r="D303"/>
  <c r="D270"/>
  <c r="D257"/>
  <c r="D227"/>
  <c r="D226"/>
  <c r="D127"/>
  <c r="D94"/>
  <c r="D81"/>
  <c r="D331"/>
  <c r="D321"/>
  <c r="D320"/>
  <c r="D319"/>
  <c r="D308"/>
  <c r="D307"/>
  <c r="D306"/>
  <c r="D298"/>
  <c r="D284"/>
  <c r="D273"/>
  <c r="D438"/>
  <c r="D352"/>
  <c r="D341"/>
  <c r="D271"/>
  <c r="D223"/>
  <c r="D332"/>
  <c r="D285"/>
  <c r="D272"/>
  <c r="D224"/>
  <c r="D356"/>
  <c r="D355"/>
  <c r="D345"/>
  <c r="D334"/>
  <c r="D286"/>
  <c r="D258"/>
  <c r="D245"/>
  <c r="D234"/>
  <c r="D393"/>
  <c r="J16" i="44"/>
  <c r="J30" i="61"/>
  <c r="M24" i="44"/>
  <c r="M38" i="61"/>
  <c r="D4" i="44"/>
  <c r="D18" i="61"/>
  <c r="L4" i="44"/>
  <c r="L18" i="61"/>
  <c r="L5" i="44"/>
  <c r="J6"/>
  <c r="J20" i="61"/>
  <c r="N6" i="44"/>
  <c r="H5"/>
  <c r="U50"/>
  <c r="M52"/>
  <c r="E54"/>
  <c r="U56"/>
  <c r="Q30"/>
  <c r="Q44" i="61"/>
  <c r="Y31" i="44"/>
  <c r="Y45" i="61"/>
  <c r="W32" i="44"/>
  <c r="W46" i="61"/>
  <c r="G43" i="44"/>
  <c r="D47"/>
  <c r="L47"/>
  <c r="C55"/>
  <c r="C56"/>
  <c r="Y55"/>
  <c r="W55"/>
  <c r="U55"/>
  <c r="K55"/>
  <c r="I55"/>
  <c r="G55"/>
  <c r="U54"/>
  <c r="S54"/>
  <c r="K54"/>
  <c r="C54"/>
  <c r="W53"/>
  <c r="S53"/>
  <c r="O53"/>
  <c r="G53"/>
  <c r="C53"/>
  <c r="W52"/>
  <c r="E51"/>
  <c r="Y50"/>
  <c r="Q50"/>
  <c r="M50"/>
  <c r="G50"/>
  <c r="C50"/>
  <c r="W49"/>
  <c r="U49"/>
  <c r="S49"/>
  <c r="N49"/>
  <c r="G49"/>
  <c r="E49"/>
  <c r="W48"/>
  <c r="U48"/>
  <c r="O48"/>
  <c r="G48"/>
  <c r="C48"/>
  <c r="W47"/>
  <c r="S47"/>
  <c r="O47"/>
  <c r="G47"/>
  <c r="C47"/>
  <c r="Y46"/>
  <c r="W46"/>
  <c r="U46"/>
  <c r="O46"/>
  <c r="I46"/>
  <c r="E46"/>
  <c r="C46"/>
  <c r="Y45"/>
  <c r="W45"/>
  <c r="G45"/>
  <c r="C45"/>
  <c r="T44"/>
  <c r="R44"/>
  <c r="P44"/>
  <c r="O44"/>
  <c r="K44"/>
  <c r="G44"/>
  <c r="C44"/>
  <c r="W43"/>
  <c r="S43"/>
  <c r="K43"/>
  <c r="E43"/>
  <c r="M23"/>
  <c r="M37" i="61"/>
  <c r="N16" i="44"/>
  <c r="O44" i="61"/>
  <c r="L18" i="44"/>
  <c r="M46" i="61"/>
  <c r="M4" i="44"/>
  <c r="M18" i="61"/>
  <c r="K6" i="44"/>
  <c r="K20" i="61"/>
  <c r="O6" i="44"/>
  <c r="O20" i="61"/>
  <c r="I52" i="44"/>
  <c r="Q52"/>
  <c r="Q56"/>
  <c r="Y56"/>
  <c r="U32"/>
  <c r="U46" i="61"/>
  <c r="R46" i="44"/>
  <c r="J47"/>
  <c r="M54"/>
  <c r="M55"/>
  <c r="W56"/>
  <c r="S56"/>
  <c r="I56"/>
  <c r="G56"/>
  <c r="E56"/>
  <c r="S55"/>
  <c r="Y54"/>
  <c r="W54"/>
  <c r="O54"/>
  <c r="I54"/>
  <c r="Y53"/>
  <c r="U53"/>
  <c r="Q53"/>
  <c r="I53"/>
  <c r="E53"/>
  <c r="Y52"/>
  <c r="U52"/>
  <c r="G52"/>
  <c r="C52"/>
  <c r="W51"/>
  <c r="S51"/>
  <c r="O51"/>
  <c r="K51"/>
  <c r="E50"/>
  <c r="Y49"/>
  <c r="T49"/>
  <c r="R49"/>
  <c r="O49"/>
  <c r="K49"/>
  <c r="C49"/>
  <c r="Y48"/>
  <c r="S48"/>
  <c r="Q48"/>
  <c r="E48"/>
  <c r="Y47"/>
  <c r="U47"/>
  <c r="Q47"/>
  <c r="I47"/>
  <c r="B47"/>
  <c r="X46"/>
  <c r="V46"/>
  <c r="T46"/>
  <c r="Q46"/>
  <c r="M46"/>
  <c r="G46"/>
  <c r="B46"/>
  <c r="X45"/>
  <c r="V45"/>
  <c r="U45"/>
  <c r="E45"/>
  <c r="Y44"/>
  <c r="U44"/>
  <c r="S44"/>
  <c r="Q44"/>
  <c r="M44"/>
  <c r="I44"/>
  <c r="E44"/>
  <c r="Y43"/>
  <c r="U43"/>
  <c r="Q43"/>
  <c r="I43"/>
  <c r="C43"/>
  <c r="L23"/>
  <c r="M51" i="61"/>
  <c r="R4" i="44"/>
  <c r="S32" i="61"/>
  <c r="F12" i="44"/>
  <c r="L13"/>
  <c r="M5"/>
  <c r="U2"/>
  <c r="E3"/>
  <c r="E4"/>
  <c r="D513" i="28"/>
  <c r="D379"/>
  <c r="W569" i="1"/>
  <c r="W568"/>
  <c r="W567"/>
  <c r="W566"/>
  <c r="W565"/>
  <c r="W564"/>
  <c r="W563"/>
  <c r="W562"/>
  <c r="W559"/>
  <c r="W558"/>
  <c r="W551"/>
  <c r="W550"/>
  <c r="W549"/>
  <c r="L46" i="61" s="1"/>
  <c r="W534" i="1"/>
  <c r="W533"/>
  <c r="W532"/>
  <c r="W531"/>
  <c r="W425"/>
  <c r="W413"/>
  <c r="W252"/>
  <c r="W240"/>
  <c r="R20" i="61" s="1"/>
  <c r="W208" i="1"/>
  <c r="W159"/>
  <c r="X13" i="61" s="1"/>
  <c r="W131" i="1"/>
  <c r="P11" i="61" s="1"/>
  <c r="W130" i="1"/>
  <c r="W81"/>
  <c r="L7" i="61" s="1"/>
  <c r="W37" i="1"/>
  <c r="W36"/>
  <c r="R3" i="61" s="1"/>
  <c r="W35" i="1"/>
  <c r="P3" i="61" s="1"/>
  <c r="J2" i="44"/>
  <c r="I13"/>
  <c r="G12"/>
  <c r="M13"/>
  <c r="K16"/>
  <c r="E5"/>
  <c r="M15" i="61"/>
  <c r="O15"/>
  <c r="S15"/>
  <c r="U15"/>
  <c r="W15"/>
  <c r="Y15"/>
  <c r="W572" i="1"/>
  <c r="W540"/>
  <c r="W536"/>
  <c r="W535"/>
  <c r="W530"/>
  <c r="W519"/>
  <c r="X43" i="61" s="1"/>
  <c r="M42" i="44"/>
  <c r="G15" i="61"/>
  <c r="I15"/>
  <c r="W10" i="1"/>
  <c r="N1" i="61" s="1"/>
  <c r="W670" i="1"/>
  <c r="W668"/>
  <c r="W606"/>
  <c r="W583"/>
  <c r="L33" i="44"/>
  <c r="L39"/>
  <c r="W463" i="1"/>
  <c r="S38" i="44"/>
  <c r="O38"/>
  <c r="K38"/>
  <c r="I37"/>
  <c r="Y50" i="61"/>
  <c r="Q50"/>
  <c r="M50"/>
  <c r="I36" i="44"/>
  <c r="L35"/>
  <c r="M34"/>
  <c r="I34"/>
  <c r="E34"/>
  <c r="C34"/>
  <c r="Y33"/>
  <c r="W33"/>
  <c r="U33"/>
  <c r="S33"/>
  <c r="Q33"/>
  <c r="O33"/>
  <c r="C33"/>
  <c r="C32"/>
  <c r="W31"/>
  <c r="Q45" i="61"/>
  <c r="E31" i="44"/>
  <c r="Y30"/>
  <c r="S30"/>
  <c r="W344" i="1"/>
  <c r="W322"/>
  <c r="E26" i="44"/>
  <c r="Y25"/>
  <c r="U25"/>
  <c r="Q25"/>
  <c r="W296" i="1"/>
  <c r="Y24" i="44"/>
  <c r="U24"/>
  <c r="Q24"/>
  <c r="W272" i="1"/>
  <c r="E22" i="44"/>
  <c r="Q33" i="61"/>
  <c r="M18" i="44"/>
  <c r="G16"/>
  <c r="C30" i="61"/>
  <c r="Y15" i="44"/>
  <c r="E15"/>
  <c r="O14"/>
  <c r="K14"/>
  <c r="F14"/>
  <c r="K12"/>
  <c r="E26" i="61"/>
  <c r="C26"/>
  <c r="N11" i="44"/>
  <c r="M10"/>
  <c r="M9"/>
  <c r="I9"/>
  <c r="W84" i="1"/>
  <c r="R7" i="61" s="1"/>
  <c r="C7" i="44"/>
  <c r="R6"/>
  <c r="I5"/>
  <c r="Q18" i="61"/>
  <c r="T3" i="44"/>
  <c r="O3"/>
  <c r="C3"/>
  <c r="W2"/>
  <c r="O16" i="61"/>
  <c r="E16"/>
  <c r="W518" i="1"/>
  <c r="W517"/>
  <c r="W515"/>
  <c r="Q55" i="61"/>
  <c r="W485" i="1"/>
  <c r="M39" i="44"/>
  <c r="W433" i="1"/>
  <c r="W429"/>
  <c r="W427"/>
  <c r="W426"/>
  <c r="F36" i="61" s="1"/>
  <c r="S35" i="44"/>
  <c r="O35"/>
  <c r="M35"/>
  <c r="W401" i="1"/>
  <c r="W397"/>
  <c r="W395"/>
  <c r="W394"/>
  <c r="G33" i="44"/>
  <c r="Y32"/>
  <c r="G31"/>
  <c r="C31"/>
  <c r="U30"/>
  <c r="I44" i="61"/>
  <c r="W29" i="44"/>
  <c r="U29"/>
  <c r="S43" i="61"/>
  <c r="W337" i="1"/>
  <c r="I42" i="61"/>
  <c r="W307" i="1"/>
  <c r="H40" i="61" s="1"/>
  <c r="M25" i="44"/>
  <c r="E25"/>
  <c r="W284" i="1"/>
  <c r="E24" i="44"/>
  <c r="Y23"/>
  <c r="U23"/>
  <c r="Q23"/>
  <c r="Y36" i="61"/>
  <c r="U22" i="44"/>
  <c r="Q36" i="61"/>
  <c r="I22" i="44"/>
  <c r="W256" i="1"/>
  <c r="W254"/>
  <c r="W253"/>
  <c r="M21" i="44"/>
  <c r="E21"/>
  <c r="Y20"/>
  <c r="W20"/>
  <c r="U20"/>
  <c r="W227" i="1"/>
  <c r="K19" i="44"/>
  <c r="W200" i="1"/>
  <c r="W192"/>
  <c r="W171"/>
  <c r="X14" i="61" s="1"/>
  <c r="H14" i="44"/>
  <c r="G14"/>
  <c r="O12"/>
  <c r="O11"/>
  <c r="I25" i="61"/>
  <c r="K10" i="44"/>
  <c r="G8"/>
  <c r="W7"/>
  <c r="S4"/>
  <c r="W3"/>
  <c r="U3"/>
  <c r="W17" i="1"/>
  <c r="D2" i="61" s="1"/>
  <c r="D514" i="28"/>
  <c r="D380"/>
  <c r="D377"/>
  <c r="W7" i="1"/>
  <c r="H1" i="61" s="1"/>
  <c r="W11" i="1"/>
  <c r="P1" i="61" s="1"/>
  <c r="W12" i="1"/>
  <c r="R1" i="61" s="1"/>
  <c r="W14" i="1"/>
  <c r="V1" i="61" s="1"/>
  <c r="W593" i="1"/>
  <c r="W526"/>
  <c r="N44" i="61" s="1"/>
  <c r="W525" i="1"/>
  <c r="W523"/>
  <c r="H44" i="61" s="1"/>
  <c r="M55"/>
  <c r="W484" i="1"/>
  <c r="W483"/>
  <c r="W481"/>
  <c r="W437"/>
  <c r="W435"/>
  <c r="W434"/>
  <c r="W421"/>
  <c r="W419"/>
  <c r="W418"/>
  <c r="W405"/>
  <c r="L34" i="61" s="1"/>
  <c r="W403" i="1"/>
  <c r="W402"/>
  <c r="W349"/>
  <c r="W347"/>
  <c r="K43" i="61"/>
  <c r="W343" i="1"/>
  <c r="W342"/>
  <c r="W326"/>
  <c r="W324"/>
  <c r="W323"/>
  <c r="P27" i="61" s="1"/>
  <c r="O41"/>
  <c r="W297" i="1"/>
  <c r="K39" i="61"/>
  <c r="W295" i="1"/>
  <c r="W294"/>
  <c r="W293"/>
  <c r="W292"/>
  <c r="K37" i="61"/>
  <c r="W248" i="1"/>
  <c r="J21" i="61" s="1"/>
  <c r="W246" i="1"/>
  <c r="F21" i="61" s="1"/>
  <c r="W245" i="1"/>
  <c r="W232"/>
  <c r="W230"/>
  <c r="W229"/>
  <c r="T19" i="61" s="1"/>
  <c r="W228" i="1"/>
  <c r="W226"/>
  <c r="W224"/>
  <c r="W222"/>
  <c r="W220"/>
  <c r="B19" i="61" s="1"/>
  <c r="W32"/>
  <c r="W212" i="1"/>
  <c r="W204"/>
  <c r="M31" i="61"/>
  <c r="Q30"/>
  <c r="S29"/>
  <c r="Q29"/>
  <c r="O29"/>
  <c r="W170" i="1"/>
  <c r="V14" i="61" s="1"/>
  <c r="W169" i="1"/>
  <c r="T14" i="61" s="1"/>
  <c r="W167" i="1"/>
  <c r="P14" i="61" s="1"/>
  <c r="W152" i="1"/>
  <c r="J13" i="61" s="1"/>
  <c r="W136" i="1"/>
  <c r="B12" i="61" s="1"/>
  <c r="W112" i="1"/>
  <c r="B10" i="61" s="1"/>
  <c r="W50" i="1"/>
  <c r="V4" i="61" s="1"/>
  <c r="W49" i="1"/>
  <c r="W31"/>
  <c r="H3" i="61" s="1"/>
  <c r="W22" i="1"/>
  <c r="W21"/>
  <c r="W18"/>
  <c r="F2" i="61" s="1"/>
  <c r="C16"/>
  <c r="W380" i="1"/>
  <c r="W40"/>
  <c r="B4" i="61" s="1"/>
  <c r="D477" i="28"/>
  <c r="D391"/>
  <c r="D333"/>
  <c r="W15" i="1"/>
  <c r="X1" i="61" s="1"/>
  <c r="W674" i="1"/>
  <c r="W673"/>
  <c r="W672"/>
  <c r="W667"/>
  <c r="W666"/>
  <c r="W665"/>
  <c r="W664"/>
  <c r="W663"/>
  <c r="W662"/>
  <c r="W661"/>
  <c r="W660"/>
  <c r="W659"/>
  <c r="W658"/>
  <c r="W657"/>
  <c r="W656"/>
  <c r="J55" i="61" s="1"/>
  <c r="W653" i="1"/>
  <c r="W651"/>
  <c r="W649"/>
  <c r="W647"/>
  <c r="W645"/>
  <c r="W643"/>
  <c r="W639"/>
  <c r="X53" i="61" s="1"/>
  <c r="W637" i="1"/>
  <c r="T53" i="61" s="1"/>
  <c r="W635" i="1"/>
  <c r="P53" i="61" s="1"/>
  <c r="W631" i="1"/>
  <c r="W629"/>
  <c r="D53" i="61" s="1"/>
  <c r="W627" i="1"/>
  <c r="X52" i="61" s="1"/>
  <c r="W625" i="1"/>
  <c r="T52" i="61" s="1"/>
  <c r="W618" i="1"/>
  <c r="W617"/>
  <c r="D52" i="61" s="1"/>
  <c r="W616" i="1"/>
  <c r="W615"/>
  <c r="X51" i="61" s="1"/>
  <c r="W614" i="1"/>
  <c r="W613"/>
  <c r="T51" i="61" s="1"/>
  <c r="W612" i="1"/>
  <c r="W611"/>
  <c r="P51" i="61" s="1"/>
  <c r="W610" i="1"/>
  <c r="W609"/>
  <c r="L51" i="61" s="1"/>
  <c r="W608" i="1"/>
  <c r="W592"/>
  <c r="W576"/>
  <c r="W574"/>
  <c r="W547"/>
  <c r="H46" i="61" s="1"/>
  <c r="W539" i="1"/>
  <c r="W522"/>
  <c r="F44" i="61" s="1"/>
  <c r="W514" i="1"/>
  <c r="W512"/>
  <c r="W510"/>
  <c r="W508"/>
  <c r="W506"/>
  <c r="W504"/>
  <c r="W502"/>
  <c r="N42" i="61" s="1"/>
  <c r="W500" i="1"/>
  <c r="J42" i="61" s="1"/>
  <c r="W498" i="1"/>
  <c r="W496"/>
  <c r="W494"/>
  <c r="W492"/>
  <c r="W490"/>
  <c r="W487"/>
  <c r="H41" i="61" s="1"/>
  <c r="W480" i="1"/>
  <c r="W479"/>
  <c r="W439"/>
  <c r="H37" i="61" s="1"/>
  <c r="W438" i="1"/>
  <c r="F51" i="61" s="1"/>
  <c r="W431" i="1"/>
  <c r="W430"/>
  <c r="W423"/>
  <c r="W422"/>
  <c r="W415"/>
  <c r="H49" i="61" s="1"/>
  <c r="W414" i="1"/>
  <c r="W407"/>
  <c r="W406"/>
  <c r="N34" i="61" s="1"/>
  <c r="W399" i="1"/>
  <c r="W398"/>
  <c r="W352"/>
  <c r="W350"/>
  <c r="W339"/>
  <c r="W338"/>
  <c r="W328"/>
  <c r="W327"/>
  <c r="W318"/>
  <c r="F27" i="61" s="1"/>
  <c r="W304" i="1"/>
  <c r="W257"/>
  <c r="W250"/>
  <c r="N21" i="61" s="1"/>
  <c r="W249" i="1"/>
  <c r="W242"/>
  <c r="V20" i="61" s="1"/>
  <c r="W241" i="1"/>
  <c r="T20" i="61" s="1"/>
  <c r="W234" i="1"/>
  <c r="W233"/>
  <c r="D20" i="61" s="1"/>
  <c r="U32"/>
  <c r="Q32"/>
  <c r="O32"/>
  <c r="Y31"/>
  <c r="S31"/>
  <c r="Q31"/>
  <c r="W166" i="1"/>
  <c r="N14" i="61" s="1"/>
  <c r="W165" i="1"/>
  <c r="L14" i="61" s="1"/>
  <c r="W158" i="1"/>
  <c r="V13" i="61" s="1"/>
  <c r="W157" i="1"/>
  <c r="T13" i="61" s="1"/>
  <c r="W145" i="1"/>
  <c r="T12" i="61" s="1"/>
  <c r="W142" i="1"/>
  <c r="N12" i="61" s="1"/>
  <c r="W135" i="1"/>
  <c r="X11" i="61" s="1"/>
  <c r="W134" i="1"/>
  <c r="V11" i="61" s="1"/>
  <c r="W124" i="1"/>
  <c r="W113"/>
  <c r="D10" i="61" s="1"/>
  <c r="W107" i="1"/>
  <c r="P9" i="61" s="1"/>
  <c r="W106" i="1"/>
  <c r="N9" i="61" s="1"/>
  <c r="W105" i="1"/>
  <c r="L9" i="61" s="1"/>
  <c r="W104" i="1"/>
  <c r="J9" i="61" s="1"/>
  <c r="W103" i="1"/>
  <c r="H9" i="61" s="1"/>
  <c r="W102" i="1"/>
  <c r="F9" i="61" s="1"/>
  <c r="W101" i="1"/>
  <c r="D9" i="61" s="1"/>
  <c r="W100" i="1"/>
  <c r="B9" i="61" s="1"/>
  <c r="W59" i="1"/>
  <c r="P5" i="61" s="1"/>
  <c r="W58" i="1"/>
  <c r="N5" i="61" s="1"/>
  <c r="W377" i="1"/>
  <c r="W335"/>
  <c r="W44"/>
  <c r="J4" i="61" s="1"/>
  <c r="W33" i="1"/>
  <c r="W32"/>
  <c r="J3" i="61" s="1"/>
  <c r="W26" i="1"/>
  <c r="V2" i="61" s="1"/>
  <c r="W591" i="1"/>
  <c r="W546"/>
  <c r="W538"/>
  <c r="W521"/>
  <c r="D489" i="28"/>
  <c r="D392"/>
  <c r="D43"/>
  <c r="W6" i="1"/>
  <c r="F1" i="61" s="1"/>
  <c r="W9" i="1"/>
  <c r="L1" i="61" s="1"/>
  <c r="Q15"/>
  <c r="W13" i="1"/>
  <c r="T1" i="61" s="1"/>
  <c r="W655" i="1"/>
  <c r="W654"/>
  <c r="W652"/>
  <c r="W650"/>
  <c r="W648"/>
  <c r="W646"/>
  <c r="W644"/>
  <c r="W640"/>
  <c r="W638"/>
  <c r="W636"/>
  <c r="W634"/>
  <c r="W630"/>
  <c r="W628"/>
  <c r="W626"/>
  <c r="W594"/>
  <c r="W590"/>
  <c r="W584"/>
  <c r="W582"/>
  <c r="W581"/>
  <c r="W580"/>
  <c r="W579"/>
  <c r="X48" i="61" s="1"/>
  <c r="W578" i="1"/>
  <c r="V48" i="61" s="1"/>
  <c r="W577" i="1"/>
  <c r="T48" i="61" s="1"/>
  <c r="W575" i="1"/>
  <c r="W545"/>
  <c r="W541"/>
  <c r="W537"/>
  <c r="W524"/>
  <c r="W520"/>
  <c r="W516"/>
  <c r="W511"/>
  <c r="W509"/>
  <c r="D43" i="61" s="1"/>
  <c r="W507" i="1"/>
  <c r="W505"/>
  <c r="W503"/>
  <c r="W501"/>
  <c r="W499"/>
  <c r="H42" i="61" s="1"/>
  <c r="W497" i="1"/>
  <c r="W495"/>
  <c r="W493"/>
  <c r="W491"/>
  <c r="W489"/>
  <c r="L55" i="61" s="1"/>
  <c r="W476" i="1"/>
  <c r="J40" i="61" s="1"/>
  <c r="W472" i="1"/>
  <c r="B54" i="61" s="1"/>
  <c r="W470" i="1"/>
  <c r="W468"/>
  <c r="W466"/>
  <c r="N39" i="61" s="1"/>
  <c r="W464" i="1"/>
  <c r="W462"/>
  <c r="W460"/>
  <c r="W458"/>
  <c r="W456"/>
  <c r="W454"/>
  <c r="W452"/>
  <c r="W450"/>
  <c r="W448"/>
  <c r="W446"/>
  <c r="W444"/>
  <c r="W440"/>
  <c r="W436"/>
  <c r="W432"/>
  <c r="W428"/>
  <c r="W424"/>
  <c r="W420"/>
  <c r="W416"/>
  <c r="W412"/>
  <c r="B35" i="61" s="1"/>
  <c r="W408" i="1"/>
  <c r="W404"/>
  <c r="J48" i="61" s="1"/>
  <c r="W400" i="1"/>
  <c r="W396"/>
  <c r="W391"/>
  <c r="H33" i="61" s="1"/>
  <c r="W378" i="1"/>
  <c r="F32" i="61" s="1"/>
  <c r="W376" i="1"/>
  <c r="W375"/>
  <c r="W374"/>
  <c r="V31" i="61" s="1"/>
  <c r="W373" i="1"/>
  <c r="T31" i="61" s="1"/>
  <c r="W372" i="1"/>
  <c r="W371"/>
  <c r="W370"/>
  <c r="N31" i="61" s="1"/>
  <c r="W369" i="1"/>
  <c r="W368"/>
  <c r="W367"/>
  <c r="W366"/>
  <c r="F31" i="61" s="1"/>
  <c r="W365" i="1"/>
  <c r="D31" i="61" s="1"/>
  <c r="W364" i="1"/>
  <c r="B31" i="61" s="1"/>
  <c r="W363" i="1"/>
  <c r="W362"/>
  <c r="V44" i="61" s="1"/>
  <c r="W361" i="1"/>
  <c r="T30" i="61" s="1"/>
  <c r="W360" i="1"/>
  <c r="W359"/>
  <c r="W353"/>
  <c r="W348"/>
  <c r="W340"/>
  <c r="W336"/>
  <c r="W329"/>
  <c r="W325"/>
  <c r="W320"/>
  <c r="G41" i="61"/>
  <c r="W317" i="1"/>
  <c r="W316"/>
  <c r="B27" i="61" s="1"/>
  <c r="W315" i="1"/>
  <c r="X26" i="61" s="1"/>
  <c r="W314" i="1"/>
  <c r="V26" i="61" s="1"/>
  <c r="W313" i="1"/>
  <c r="W312"/>
  <c r="R26" i="61" s="1"/>
  <c r="W311" i="1"/>
  <c r="P26" i="61" s="1"/>
  <c r="W305" i="1"/>
  <c r="C40" i="61"/>
  <c r="W303" i="1"/>
  <c r="W302"/>
  <c r="W301"/>
  <c r="W300"/>
  <c r="R25" i="61" s="1"/>
  <c r="W299" i="1"/>
  <c r="C39" i="61"/>
  <c r="W283" i="1"/>
  <c r="H38" i="61" s="1"/>
  <c r="W270" i="1"/>
  <c r="W255"/>
  <c r="W251"/>
  <c r="W247"/>
  <c r="W243"/>
  <c r="X20" i="61" s="1"/>
  <c r="W239" i="1"/>
  <c r="P20" i="61" s="1"/>
  <c r="W235" i="1"/>
  <c r="H20" i="61" s="1"/>
  <c r="W231" i="1"/>
  <c r="X19" i="61" s="1"/>
  <c r="W219" i="1"/>
  <c r="X18" i="61" s="1"/>
  <c r="W215" i="1"/>
  <c r="W211"/>
  <c r="H18" i="61" s="1"/>
  <c r="W207" i="1"/>
  <c r="X17" i="61" s="1"/>
  <c r="W203" i="1"/>
  <c r="W199"/>
  <c r="W195"/>
  <c r="X16" i="61" s="1"/>
  <c r="W191" i="1"/>
  <c r="P30" i="61" s="1"/>
  <c r="W187" i="1"/>
  <c r="H16" i="61" s="1"/>
  <c r="W186" i="1"/>
  <c r="W185"/>
  <c r="W184"/>
  <c r="B30" i="61" s="1"/>
  <c r="W183" i="1"/>
  <c r="W182"/>
  <c r="W181"/>
  <c r="W180"/>
  <c r="R29" i="61" s="1"/>
  <c r="W179" i="1"/>
  <c r="W178"/>
  <c r="W177"/>
  <c r="W176"/>
  <c r="J15" i="61" s="1"/>
  <c r="W175" i="1"/>
  <c r="W174"/>
  <c r="W173"/>
  <c r="W172"/>
  <c r="B15" i="61" s="1"/>
  <c r="W168" i="1"/>
  <c r="R14" i="61" s="1"/>
  <c r="W164" i="1"/>
  <c r="J14" i="61" s="1"/>
  <c r="W160" i="1"/>
  <c r="B14" i="61" s="1"/>
  <c r="W156" i="1"/>
  <c r="R13" i="61" s="1"/>
  <c r="W141" i="1"/>
  <c r="L12" i="61" s="1"/>
  <c r="W137" i="1"/>
  <c r="W133"/>
  <c r="T11" i="61" s="1"/>
  <c r="W127" i="1"/>
  <c r="H11" i="61" s="1"/>
  <c r="W125" i="1"/>
  <c r="D11" i="61" s="1"/>
  <c r="W117" i="1"/>
  <c r="L10" i="61" s="1"/>
  <c r="W42" i="1"/>
  <c r="W357"/>
  <c r="L44" i="61" s="1"/>
  <c r="W346" i="1"/>
  <c r="W333"/>
  <c r="W309"/>
  <c r="W99"/>
  <c r="X8" i="61" s="1"/>
  <c r="W98" i="1"/>
  <c r="V8" i="61" s="1"/>
  <c r="W97" i="1"/>
  <c r="T8" i="61" s="1"/>
  <c r="W96" i="1"/>
  <c r="R8" i="61" s="1"/>
  <c r="W95" i="1"/>
  <c r="P8" i="61" s="1"/>
  <c r="W90" i="1"/>
  <c r="F8" i="61" s="1"/>
  <c r="W89" i="1"/>
  <c r="D8" i="61" s="1"/>
  <c r="W88" i="1"/>
  <c r="B8" i="61" s="1"/>
  <c r="W87" i="1"/>
  <c r="W86"/>
  <c r="V7" i="61" s="1"/>
  <c r="W85" i="1"/>
  <c r="T7" i="61" s="1"/>
  <c r="W83" i="1"/>
  <c r="P7" i="61" s="1"/>
  <c r="W66" i="1"/>
  <c r="F6" i="61" s="1"/>
  <c r="W64" i="1"/>
  <c r="B6" i="61" s="1"/>
  <c r="W62" i="1"/>
  <c r="V5" i="61" s="1"/>
  <c r="W60" i="1"/>
  <c r="R5" i="61" s="1"/>
  <c r="W38" i="1"/>
  <c r="V3" i="61" s="1"/>
  <c r="W34" i="1"/>
  <c r="N3" i="61" s="1"/>
  <c r="W30" i="1"/>
  <c r="F3" i="61" s="1"/>
  <c r="W25" i="1"/>
  <c r="T2" i="61" s="1"/>
  <c r="W641" i="1"/>
  <c r="W632"/>
  <c r="W623"/>
  <c r="P52" i="61" s="1"/>
  <c r="W605" i="1"/>
  <c r="W604"/>
  <c r="W603"/>
  <c r="W600"/>
  <c r="W599"/>
  <c r="W598"/>
  <c r="W597"/>
  <c r="W596"/>
  <c r="W587"/>
  <c r="W513"/>
  <c r="W486"/>
  <c r="W482"/>
  <c r="W478"/>
  <c r="N40" i="61" s="1"/>
  <c r="W570" i="1"/>
  <c r="W291"/>
  <c r="X24" i="61" s="1"/>
  <c r="W290" i="1"/>
  <c r="W289"/>
  <c r="T24" i="61" s="1"/>
  <c r="W288" i="1"/>
  <c r="R24" i="61" s="1"/>
  <c r="W287" i="1"/>
  <c r="P24" i="61" s="1"/>
  <c r="W286" i="1"/>
  <c r="N24" i="61" s="1"/>
  <c r="W282" i="1"/>
  <c r="F24" i="61" s="1"/>
  <c r="W281" i="1"/>
  <c r="W280"/>
  <c r="W279"/>
  <c r="X23" i="61" s="1"/>
  <c r="W278" i="1"/>
  <c r="V23" i="61" s="1"/>
  <c r="W277" i="1"/>
  <c r="W276"/>
  <c r="R23" i="61" s="1"/>
  <c r="W275" i="1"/>
  <c r="W274"/>
  <c r="W269"/>
  <c r="W268"/>
  <c r="W267"/>
  <c r="W266"/>
  <c r="W265"/>
  <c r="W264"/>
  <c r="W263"/>
  <c r="W262"/>
  <c r="W261"/>
  <c r="L22" i="61" s="1"/>
  <c r="W260" i="1"/>
  <c r="W259"/>
  <c r="H22" i="61" s="1"/>
  <c r="W154" i="1"/>
  <c r="N13" i="61" s="1"/>
  <c r="W129" i="1"/>
  <c r="L11" i="61" s="1"/>
  <c r="W109" i="1"/>
  <c r="T9" i="61" s="1"/>
  <c r="W94" i="1"/>
  <c r="W92"/>
  <c r="J8" i="61" s="1"/>
  <c r="W477" i="1"/>
  <c r="W474"/>
  <c r="F54" i="61" s="1"/>
  <c r="W390" i="1"/>
  <c r="W389"/>
  <c r="D33" i="61" s="1"/>
  <c r="W388" i="1"/>
  <c r="W387"/>
  <c r="W386"/>
  <c r="V46" i="61" s="1"/>
  <c r="W385" i="1"/>
  <c r="T46" i="61" s="1"/>
  <c r="W384" i="1"/>
  <c r="R32" i="61" s="1"/>
  <c r="W383" i="1"/>
  <c r="W382"/>
  <c r="N32" i="61" s="1"/>
  <c r="W151" i="1"/>
  <c r="H13" i="61" s="1"/>
  <c r="W149" i="1"/>
  <c r="D13" i="61" s="1"/>
  <c r="W126" i="1"/>
  <c r="F11" i="61" s="1"/>
  <c r="W79" i="1"/>
  <c r="W77"/>
  <c r="D7" i="61" s="1"/>
  <c r="W76" i="1"/>
  <c r="B7" i="61" s="1"/>
  <c r="W69" i="1"/>
  <c r="L6" i="61" s="1"/>
  <c r="W56" i="1"/>
  <c r="J5" i="61" s="1"/>
  <c r="W54" i="1"/>
  <c r="F5" i="61" s="1"/>
  <c r="W53" i="1"/>
  <c r="W46"/>
  <c r="N4" i="61" s="1"/>
  <c r="W29" i="1"/>
  <c r="W5"/>
  <c r="D1" i="61" s="1"/>
  <c r="W675" i="1"/>
  <c r="W671"/>
  <c r="W621"/>
  <c r="L52" i="61" s="1"/>
  <c r="W619" i="1"/>
  <c r="H52" i="61" s="1"/>
  <c r="W601" i="1"/>
  <c r="W442"/>
  <c r="Z1" i="61" l="1"/>
  <c r="N29"/>
  <c r="L45"/>
  <c r="Z13"/>
  <c r="D28"/>
  <c r="D3"/>
  <c r="D54"/>
  <c r="D5"/>
  <c r="Z5" s="1"/>
  <c r="H21"/>
  <c r="H7"/>
  <c r="F42"/>
  <c r="F4"/>
  <c r="L32"/>
  <c r="L3"/>
  <c r="L19"/>
  <c r="L2"/>
  <c r="Z6"/>
  <c r="Z9"/>
  <c r="Z12"/>
  <c r="Z14"/>
  <c r="N22"/>
  <c r="N8"/>
  <c r="Z8" s="1"/>
  <c r="X21"/>
  <c r="X7"/>
  <c r="D26"/>
  <c r="D12"/>
  <c r="B25"/>
  <c r="B11"/>
  <c r="N20"/>
  <c r="N2"/>
  <c r="T18"/>
  <c r="T4"/>
  <c r="Z4" s="1"/>
  <c r="T17"/>
  <c r="T3"/>
  <c r="N25"/>
  <c r="N11"/>
  <c r="Z7"/>
  <c r="P32"/>
  <c r="D46"/>
  <c r="Z10"/>
  <c r="Z3"/>
  <c r="J53"/>
  <c r="T15"/>
  <c r="L15"/>
  <c r="T26"/>
  <c r="J27"/>
  <c r="F39"/>
  <c r="F43"/>
  <c r="P22"/>
  <c r="P23"/>
  <c r="F16"/>
  <c r="B24"/>
  <c r="J32"/>
  <c r="B39"/>
  <c r="X50"/>
  <c r="B55"/>
  <c r="V15"/>
  <c r="P15"/>
  <c r="R30"/>
  <c r="V35"/>
  <c r="J38"/>
  <c r="L50"/>
  <c r="J37"/>
  <c r="J39"/>
  <c r="J43"/>
  <c r="N15"/>
  <c r="R17"/>
  <c r="L21"/>
  <c r="P25"/>
  <c r="B32"/>
  <c r="D50"/>
  <c r="J34"/>
  <c r="V32"/>
  <c r="D32"/>
  <c r="L31"/>
  <c r="P18"/>
  <c r="F40"/>
  <c r="H24"/>
  <c r="T22"/>
  <c r="X22"/>
  <c r="J44"/>
  <c r="D23"/>
  <c r="X25"/>
  <c r="R22"/>
  <c r="V22"/>
  <c r="L40"/>
  <c r="L26"/>
  <c r="R28"/>
  <c r="P31"/>
  <c r="P56"/>
  <c r="F15"/>
  <c r="V24"/>
  <c r="P42"/>
  <c r="B23"/>
  <c r="F23"/>
  <c r="N23"/>
  <c r="D24"/>
  <c r="V25"/>
  <c r="T27"/>
  <c r="L28"/>
  <c r="F41"/>
  <c r="B44"/>
  <c r="P50"/>
  <c r="N55"/>
  <c r="X15"/>
  <c r="H17"/>
  <c r="B26"/>
  <c r="P28"/>
  <c r="V28"/>
  <c r="R31"/>
  <c r="R15"/>
  <c r="H15"/>
  <c r="D16"/>
  <c r="X28"/>
  <c r="T35"/>
  <c r="T50"/>
  <c r="N41"/>
  <c r="H53"/>
  <c r="P17"/>
  <c r="X27"/>
  <c r="D49"/>
  <c r="L41"/>
  <c r="V30"/>
  <c r="P16"/>
  <c r="J25"/>
  <c r="J24"/>
  <c r="L43"/>
  <c r="T32"/>
  <c r="L30"/>
  <c r="R16"/>
  <c r="B16"/>
  <c r="H54"/>
  <c r="H26"/>
  <c r="N46"/>
  <c r="B40"/>
  <c r="N37" i="44"/>
  <c r="N51" i="61"/>
  <c r="P56" i="44"/>
  <c r="X32"/>
  <c r="X46" i="61"/>
  <c r="D33" i="44"/>
  <c r="D47" i="61"/>
  <c r="I33" i="44"/>
  <c r="I47" i="61"/>
  <c r="G40" i="44"/>
  <c r="G54" i="61"/>
  <c r="M40" i="44"/>
  <c r="M54" i="61"/>
  <c r="L11" i="44"/>
  <c r="L25" i="61"/>
  <c r="H22" i="44"/>
  <c r="H36" i="61"/>
  <c r="L22" i="44"/>
  <c r="L36" i="61"/>
  <c r="P22" i="44"/>
  <c r="P36" i="61"/>
  <c r="T22" i="44"/>
  <c r="T36" i="61"/>
  <c r="X22" i="44"/>
  <c r="X36" i="61"/>
  <c r="D23" i="44"/>
  <c r="D37" i="61"/>
  <c r="O9" i="44"/>
  <c r="N37" i="61"/>
  <c r="R23" i="44"/>
  <c r="R37" i="61"/>
  <c r="W9" i="44"/>
  <c r="V37" i="61"/>
  <c r="B24" i="44"/>
  <c r="B38" i="61"/>
  <c r="G10" i="44"/>
  <c r="F38" i="61"/>
  <c r="O10" i="44"/>
  <c r="N38" i="61"/>
  <c r="R24" i="44"/>
  <c r="R38" i="61"/>
  <c r="W10" i="44"/>
  <c r="V38" i="61"/>
  <c r="F48" i="44"/>
  <c r="V40"/>
  <c r="V54" i="61"/>
  <c r="P49" i="44"/>
  <c r="L50"/>
  <c r="D51"/>
  <c r="K53"/>
  <c r="V3"/>
  <c r="V17" i="61"/>
  <c r="Q5" i="44"/>
  <c r="Q19" i="61"/>
  <c r="V5" i="44"/>
  <c r="V19" i="61"/>
  <c r="F6" i="44"/>
  <c r="F20" i="61"/>
  <c r="T7" i="44"/>
  <c r="T21" i="61"/>
  <c r="L28" i="44"/>
  <c r="L42" i="61"/>
  <c r="R13" i="44"/>
  <c r="R27" i="61"/>
  <c r="J14" i="44"/>
  <c r="J28" i="61"/>
  <c r="C1" i="44"/>
  <c r="B29" i="61"/>
  <c r="F15" i="44"/>
  <c r="F29" i="61"/>
  <c r="K1" i="44"/>
  <c r="J29" i="61"/>
  <c r="Q6" i="44"/>
  <c r="P34" i="61"/>
  <c r="U21" i="44"/>
  <c r="U35" i="61"/>
  <c r="F23" i="44"/>
  <c r="F37" i="61"/>
  <c r="Y12" i="44"/>
  <c r="X40" i="61"/>
  <c r="J27" i="44"/>
  <c r="J41" i="61"/>
  <c r="R28" i="44"/>
  <c r="R42" i="61"/>
  <c r="P31" i="44"/>
  <c r="P45" i="61"/>
  <c r="U17" i="44"/>
  <c r="T45" i="61"/>
  <c r="X31" i="44"/>
  <c r="X45" i="61"/>
  <c r="E32" i="44"/>
  <c r="E46" i="61"/>
  <c r="H33" i="44"/>
  <c r="H47" i="61"/>
  <c r="B34" i="44"/>
  <c r="B48" i="61"/>
  <c r="R34" i="44"/>
  <c r="R48" i="61"/>
  <c r="K21" i="44"/>
  <c r="J49" i="61"/>
  <c r="B36" i="44"/>
  <c r="B50" i="61"/>
  <c r="S22" i="44"/>
  <c r="R50" i="61"/>
  <c r="J37" i="44"/>
  <c r="J51" i="61"/>
  <c r="V37" i="44"/>
  <c r="V51" i="61"/>
  <c r="F38" i="44"/>
  <c r="F52" i="61"/>
  <c r="N38" i="44"/>
  <c r="N52" i="61"/>
  <c r="V38" i="44"/>
  <c r="V52" i="61"/>
  <c r="F39" i="44"/>
  <c r="F53" i="61"/>
  <c r="O25" i="44"/>
  <c r="N53" i="61"/>
  <c r="W25" i="44"/>
  <c r="V53" i="61"/>
  <c r="K26" i="44"/>
  <c r="J54" i="61"/>
  <c r="T41" i="44"/>
  <c r="T55" i="61"/>
  <c r="D42" i="44"/>
  <c r="D56" i="61"/>
  <c r="L42" i="44"/>
  <c r="L56" i="61"/>
  <c r="T42" i="44"/>
  <c r="T56" i="61"/>
  <c r="E29" i="44"/>
  <c r="O43"/>
  <c r="B44"/>
  <c r="L45"/>
  <c r="D46"/>
  <c r="T48"/>
  <c r="X48"/>
  <c r="D49"/>
  <c r="I49"/>
  <c r="V49"/>
  <c r="V52"/>
  <c r="O8"/>
  <c r="O22" i="61"/>
  <c r="H52" i="44"/>
  <c r="D1"/>
  <c r="D15" i="61"/>
  <c r="Z15" s="1"/>
  <c r="E1" i="44"/>
  <c r="E15" i="61"/>
  <c r="G3" i="44"/>
  <c r="G17" i="61"/>
  <c r="N4" i="44"/>
  <c r="N18" i="61"/>
  <c r="F5" i="44"/>
  <c r="F19" i="61"/>
  <c r="L6" i="44"/>
  <c r="L20" i="61"/>
  <c r="B7" i="44"/>
  <c r="B21" i="61"/>
  <c r="G11" i="44"/>
  <c r="G25" i="61"/>
  <c r="E13" i="44"/>
  <c r="E27" i="61"/>
  <c r="M26" i="44"/>
  <c r="M40" i="61"/>
  <c r="M28" i="44"/>
  <c r="M42" i="61"/>
  <c r="M30" i="44"/>
  <c r="M44" i="61"/>
  <c r="P32" i="44"/>
  <c r="P46" i="61"/>
  <c r="P50" i="44"/>
  <c r="X50"/>
  <c r="P52"/>
  <c r="O56"/>
  <c r="F3"/>
  <c r="F17" i="61"/>
  <c r="D8" i="44"/>
  <c r="D22" i="61"/>
  <c r="L10" i="44"/>
  <c r="L24" i="61"/>
  <c r="Z24" s="1"/>
  <c r="H11" i="44"/>
  <c r="H25" i="61"/>
  <c r="V15" i="44"/>
  <c r="V29" i="61"/>
  <c r="F16" i="44"/>
  <c r="F30" i="61"/>
  <c r="H17" i="44"/>
  <c r="H31" i="61"/>
  <c r="X17" i="44"/>
  <c r="X31" i="61"/>
  <c r="X19" i="44"/>
  <c r="X33" i="61"/>
  <c r="H21" i="44"/>
  <c r="H35" i="61"/>
  <c r="I25" i="44"/>
  <c r="I39" i="61"/>
  <c r="R25" i="44"/>
  <c r="R39" i="61"/>
  <c r="V25" i="44"/>
  <c r="V39" i="61"/>
  <c r="Q12" i="44"/>
  <c r="P40" i="61"/>
  <c r="T26" i="44"/>
  <c r="T40" i="61"/>
  <c r="D27" i="44"/>
  <c r="D41" i="61"/>
  <c r="D28" i="44"/>
  <c r="D42" i="61"/>
  <c r="G29" i="44"/>
  <c r="G43" i="61"/>
  <c r="C30" i="44"/>
  <c r="C44" i="61"/>
  <c r="P30" i="44"/>
  <c r="P44" i="61"/>
  <c r="U16" i="44"/>
  <c r="T44" i="61"/>
  <c r="X30" i="44"/>
  <c r="X44" i="61"/>
  <c r="E17" i="44"/>
  <c r="D45" i="61"/>
  <c r="H31" i="44"/>
  <c r="H45" i="61"/>
  <c r="F53" i="44"/>
  <c r="P5"/>
  <c r="P19" i="61"/>
  <c r="V13" i="44"/>
  <c r="V27" i="61"/>
  <c r="F20" i="44"/>
  <c r="F34" i="61"/>
  <c r="W6" i="44"/>
  <c r="V34" i="61"/>
  <c r="N21" i="44"/>
  <c r="N35" i="61"/>
  <c r="W22" i="44"/>
  <c r="W36" i="61"/>
  <c r="C14" i="44"/>
  <c r="B42" i="61"/>
  <c r="Y14" i="44"/>
  <c r="X42" i="61"/>
  <c r="E33" i="44"/>
  <c r="E47" i="61"/>
  <c r="X33" i="44"/>
  <c r="X47" i="61"/>
  <c r="Q20" i="44"/>
  <c r="P48" i="61"/>
  <c r="Y21" i="44"/>
  <c r="X49" i="61"/>
  <c r="I23" i="44"/>
  <c r="H51" i="61"/>
  <c r="S26" i="44"/>
  <c r="R54" i="61"/>
  <c r="V41" i="44"/>
  <c r="V55" i="61"/>
  <c r="G28" i="44"/>
  <c r="F56" i="61"/>
  <c r="O28" i="44"/>
  <c r="N56" i="61"/>
  <c r="V42" i="44"/>
  <c r="V56" i="61"/>
  <c r="F43" i="44"/>
  <c r="N43"/>
  <c r="P45"/>
  <c r="N48"/>
  <c r="B50"/>
  <c r="L51"/>
  <c r="P51"/>
  <c r="T51"/>
  <c r="X51"/>
  <c r="D52"/>
  <c r="X52"/>
  <c r="H53"/>
  <c r="T53"/>
  <c r="L54"/>
  <c r="T54"/>
  <c r="D55"/>
  <c r="L55"/>
  <c r="P55"/>
  <c r="T55"/>
  <c r="X55"/>
  <c r="D56"/>
  <c r="H56"/>
  <c r="R56"/>
  <c r="V56"/>
  <c r="J32"/>
  <c r="J46" i="61"/>
  <c r="N2" i="44"/>
  <c r="N16" i="61"/>
  <c r="T14" i="44"/>
  <c r="T28" i="61"/>
  <c r="M15" i="44"/>
  <c r="M29" i="61"/>
  <c r="O16" i="44"/>
  <c r="O30" i="61"/>
  <c r="C5" i="44"/>
  <c r="B33" i="61"/>
  <c r="J19" i="44"/>
  <c r="J33" i="61"/>
  <c r="S5" i="44"/>
  <c r="R33" i="61"/>
  <c r="W5" i="44"/>
  <c r="V33" i="61"/>
  <c r="D21" i="44"/>
  <c r="D35" i="61"/>
  <c r="J7" i="44"/>
  <c r="J35" i="61"/>
  <c r="D25" i="44"/>
  <c r="D39" i="61"/>
  <c r="H25" i="44"/>
  <c r="H39" i="61"/>
  <c r="L25" i="44"/>
  <c r="L39" i="61"/>
  <c r="S13" i="44"/>
  <c r="R41" i="61"/>
  <c r="T29" i="44"/>
  <c r="T43" i="61"/>
  <c r="S31" i="44"/>
  <c r="S45" i="61"/>
  <c r="G20" i="44"/>
  <c r="F48" i="61"/>
  <c r="L34" i="44"/>
  <c r="L48" i="61"/>
  <c r="Q21" i="44"/>
  <c r="P49" i="61"/>
  <c r="V36" i="44"/>
  <c r="V50" i="61"/>
  <c r="E23" i="44"/>
  <c r="D51" i="61"/>
  <c r="Y26" i="44"/>
  <c r="X54" i="61"/>
  <c r="L44" i="44"/>
  <c r="D50"/>
  <c r="S2"/>
  <c r="S16" i="61"/>
  <c r="K3" i="44"/>
  <c r="J31" i="61"/>
  <c r="P19" i="44"/>
  <c r="P33" i="61"/>
  <c r="C8" i="44"/>
  <c r="B36" i="61"/>
  <c r="U14" i="44"/>
  <c r="T42" i="61"/>
  <c r="I31" i="44"/>
  <c r="I45" i="61"/>
  <c r="N33" i="44"/>
  <c r="N47" i="61"/>
  <c r="T33" i="44"/>
  <c r="T47" i="61"/>
  <c r="G22" i="44"/>
  <c r="F50" i="61"/>
  <c r="T43" i="44"/>
  <c r="W44"/>
  <c r="K2"/>
  <c r="K16" i="61"/>
  <c r="I18" i="44"/>
  <c r="I32" i="61"/>
  <c r="W36" i="44"/>
  <c r="W50" i="61"/>
  <c r="K45" i="44"/>
  <c r="O45"/>
  <c r="S45"/>
  <c r="M47"/>
  <c r="F51"/>
  <c r="N56"/>
  <c r="V44"/>
  <c r="J45"/>
  <c r="S46"/>
  <c r="J48"/>
  <c r="S6"/>
  <c r="R34" i="61"/>
  <c r="X44" i="44"/>
  <c r="D45"/>
  <c r="L46"/>
  <c r="P46"/>
  <c r="H47"/>
  <c r="P47"/>
  <c r="T47"/>
  <c r="X47"/>
  <c r="D48"/>
  <c r="O50"/>
  <c r="C51"/>
  <c r="Q51"/>
  <c r="Y51"/>
  <c r="O55"/>
  <c r="E55"/>
  <c r="R53"/>
  <c r="B54"/>
  <c r="N54"/>
  <c r="V54"/>
  <c r="F55"/>
  <c r="D44"/>
  <c r="F46"/>
  <c r="V2"/>
  <c r="V16" i="61"/>
  <c r="L3" i="44"/>
  <c r="L17" i="61"/>
  <c r="J4" i="44"/>
  <c r="J18" i="61"/>
  <c r="H9" i="44"/>
  <c r="H23" i="61"/>
  <c r="L9" i="44"/>
  <c r="L23" i="61"/>
  <c r="N14" i="44"/>
  <c r="N28" i="61"/>
  <c r="K8" i="44"/>
  <c r="K22" i="61"/>
  <c r="U9" i="44"/>
  <c r="U23" i="61"/>
  <c r="T50" i="44"/>
  <c r="L52"/>
  <c r="X56"/>
  <c r="D3"/>
  <c r="D17" i="61"/>
  <c r="G4" i="44"/>
  <c r="G18" i="61"/>
  <c r="D5" i="44"/>
  <c r="D19" i="61"/>
  <c r="J5" i="44"/>
  <c r="J19" i="61"/>
  <c r="M6" i="44"/>
  <c r="M20" i="61"/>
  <c r="D7" i="44"/>
  <c r="D21" i="61"/>
  <c r="F11" i="44"/>
  <c r="F25" i="61"/>
  <c r="D13" i="44"/>
  <c r="D27" i="61"/>
  <c r="H13" i="44"/>
  <c r="H27" i="61"/>
  <c r="K27" i="44"/>
  <c r="K41" i="61"/>
  <c r="O29" i="44"/>
  <c r="O43" i="61"/>
  <c r="R32" i="44"/>
  <c r="R46" i="61"/>
  <c r="B33" i="44"/>
  <c r="B47" i="61"/>
  <c r="F33" i="44"/>
  <c r="F47" i="61"/>
  <c r="L40" i="44"/>
  <c r="L54" i="61"/>
  <c r="J8" i="44"/>
  <c r="J22" i="61"/>
  <c r="T9" i="44"/>
  <c r="T23" i="61"/>
  <c r="N13" i="44"/>
  <c r="N27" i="61"/>
  <c r="J22" i="44"/>
  <c r="J36" i="61"/>
  <c r="N22" i="44"/>
  <c r="N36" i="61"/>
  <c r="R22" i="44"/>
  <c r="R36" i="61"/>
  <c r="V22" i="44"/>
  <c r="V36" i="61"/>
  <c r="B23" i="44"/>
  <c r="B37" i="61"/>
  <c r="G23" i="44"/>
  <c r="G37" i="61"/>
  <c r="P23" i="44"/>
  <c r="P37" i="61"/>
  <c r="T23" i="44"/>
  <c r="T37" i="61"/>
  <c r="Y9" i="44"/>
  <c r="X37" i="61"/>
  <c r="D24" i="44"/>
  <c r="D38" i="61"/>
  <c r="I24" i="44"/>
  <c r="I38" i="61"/>
  <c r="Q10" i="44"/>
  <c r="P38" i="61"/>
  <c r="T24" i="44"/>
  <c r="T38" i="61"/>
  <c r="Y10" i="44"/>
  <c r="X38" i="61"/>
  <c r="O26" i="44"/>
  <c r="N54" i="61"/>
  <c r="F41" i="44"/>
  <c r="F55" i="61"/>
  <c r="M43" i="44"/>
  <c r="K48"/>
  <c r="Q49"/>
  <c r="J50"/>
  <c r="N50"/>
  <c r="R50"/>
  <c r="B51"/>
  <c r="G51"/>
  <c r="J53"/>
  <c r="D54"/>
  <c r="T2"/>
  <c r="T16" i="61"/>
  <c r="N3" i="44"/>
  <c r="N17" i="61"/>
  <c r="K4" i="44"/>
  <c r="K18" i="61"/>
  <c r="R5" i="44"/>
  <c r="R19" i="61"/>
  <c r="B6" i="44"/>
  <c r="B20" i="61"/>
  <c r="P7" i="44"/>
  <c r="P21" i="61"/>
  <c r="V7" i="44"/>
  <c r="V21" i="61"/>
  <c r="B8" i="44"/>
  <c r="B22" i="61"/>
  <c r="F8" i="44"/>
  <c r="F22" i="61"/>
  <c r="N29" i="44"/>
  <c r="N43" i="61"/>
  <c r="F4" i="44"/>
  <c r="F18" i="61"/>
  <c r="D11" i="44"/>
  <c r="D25" i="61"/>
  <c r="T11" i="44"/>
  <c r="T25" i="61"/>
  <c r="B14" i="44"/>
  <c r="B28" i="61"/>
  <c r="D15" i="44"/>
  <c r="D29" i="61"/>
  <c r="H15" i="44"/>
  <c r="H29" i="61"/>
  <c r="L15" i="44"/>
  <c r="L29" i="61"/>
  <c r="P15" i="44"/>
  <c r="P29" i="61"/>
  <c r="T15" i="44"/>
  <c r="T29" i="61"/>
  <c r="X15" i="44"/>
  <c r="X29" i="61"/>
  <c r="D16" i="44"/>
  <c r="D30" i="61"/>
  <c r="I2" i="44"/>
  <c r="H30" i="61"/>
  <c r="Y2" i="44"/>
  <c r="X30" i="61"/>
  <c r="H18" i="44"/>
  <c r="H32" i="61"/>
  <c r="Y4" i="44"/>
  <c r="X32" i="61"/>
  <c r="H20" i="44"/>
  <c r="H34" i="61"/>
  <c r="Y6" i="44"/>
  <c r="X34" i="61"/>
  <c r="P21" i="44"/>
  <c r="P35" i="61"/>
  <c r="X21" i="44"/>
  <c r="X35" i="61"/>
  <c r="G25" i="44"/>
  <c r="G39" i="61"/>
  <c r="P25" i="44"/>
  <c r="P39" i="61"/>
  <c r="T25" i="44"/>
  <c r="T39" i="61"/>
  <c r="X25" i="44"/>
  <c r="X39" i="61"/>
  <c r="D26" i="44"/>
  <c r="D40" i="61"/>
  <c r="S12" i="44"/>
  <c r="R40" i="61"/>
  <c r="W12" i="44"/>
  <c r="V40" i="61"/>
  <c r="C13" i="44"/>
  <c r="B41" i="61"/>
  <c r="U13" i="44"/>
  <c r="T41" i="61"/>
  <c r="Q28" i="44"/>
  <c r="Q42" i="61"/>
  <c r="B29" i="44"/>
  <c r="B43" i="61"/>
  <c r="R29" i="44"/>
  <c r="R43" i="61"/>
  <c r="E16" i="44"/>
  <c r="D44" i="61"/>
  <c r="R30" i="44"/>
  <c r="R44" i="61"/>
  <c r="B31" i="44"/>
  <c r="B45" i="61"/>
  <c r="G17" i="44"/>
  <c r="F45" i="61"/>
  <c r="J31" i="44"/>
  <c r="J45" i="61"/>
  <c r="O17" i="44"/>
  <c r="N45" i="61"/>
  <c r="R31" i="44"/>
  <c r="R45" i="61"/>
  <c r="W17" i="44"/>
  <c r="V45" i="61"/>
  <c r="B32" i="44"/>
  <c r="B46" i="61"/>
  <c r="G18" i="44"/>
  <c r="F46" i="61"/>
  <c r="R33" i="44"/>
  <c r="R47" i="61"/>
  <c r="B35" i="44"/>
  <c r="B49" i="61"/>
  <c r="R35" i="44"/>
  <c r="R49" i="61"/>
  <c r="K22" i="44"/>
  <c r="J50" i="61"/>
  <c r="C23" i="44"/>
  <c r="B51" i="61"/>
  <c r="R37" i="44"/>
  <c r="R51" i="61"/>
  <c r="B38" i="44"/>
  <c r="B52" i="61"/>
  <c r="J38" i="44"/>
  <c r="J52" i="61"/>
  <c r="R38" i="44"/>
  <c r="R52" i="61"/>
  <c r="B39" i="44"/>
  <c r="B53" i="61"/>
  <c r="S25" i="44"/>
  <c r="R53" i="61"/>
  <c r="C41" i="44"/>
  <c r="C55" i="61"/>
  <c r="P41" i="44"/>
  <c r="P55" i="61"/>
  <c r="X41" i="44"/>
  <c r="X55" i="61"/>
  <c r="H42" i="44"/>
  <c r="H56" i="61"/>
  <c r="Y28" i="44"/>
  <c r="X56" i="61"/>
  <c r="H43" i="44"/>
  <c r="R43"/>
  <c r="K30"/>
  <c r="T45"/>
  <c r="P48"/>
  <c r="V48"/>
  <c r="B49"/>
  <c r="F49"/>
  <c r="J49"/>
  <c r="F50"/>
  <c r="B53"/>
  <c r="N53"/>
  <c r="V53"/>
  <c r="J54"/>
  <c r="R54"/>
  <c r="B55"/>
  <c r="H55"/>
  <c r="N45"/>
  <c r="X49"/>
  <c r="J3"/>
  <c r="J17" i="61"/>
  <c r="C4" i="44"/>
  <c r="C18" i="61"/>
  <c r="N5" i="44"/>
  <c r="N19" i="61"/>
  <c r="J9" i="44"/>
  <c r="J23" i="61"/>
  <c r="N12" i="44"/>
  <c r="N26" i="61"/>
  <c r="Z26" s="1"/>
  <c r="D20" i="44"/>
  <c r="D34" i="61"/>
  <c r="T20" i="44"/>
  <c r="T34" i="61"/>
  <c r="L21" i="44"/>
  <c r="L35" i="61"/>
  <c r="D22" i="44"/>
  <c r="D36" i="61"/>
  <c r="Y13" i="44"/>
  <c r="X41" i="61"/>
  <c r="W14" i="44"/>
  <c r="V42" i="61"/>
  <c r="V29" i="44"/>
  <c r="V43" i="61"/>
  <c r="K32" i="44"/>
  <c r="K46" i="61"/>
  <c r="V33" i="44"/>
  <c r="V47" i="61"/>
  <c r="O20" i="44"/>
  <c r="N48" i="61"/>
  <c r="G21" i="44"/>
  <c r="F49" i="61"/>
  <c r="W21" i="44"/>
  <c r="V49" i="61"/>
  <c r="O22" i="44"/>
  <c r="N50" i="61"/>
  <c r="P40" i="44"/>
  <c r="P54" i="61"/>
  <c r="I27" i="44"/>
  <c r="H55" i="61"/>
  <c r="R41" i="44"/>
  <c r="R55" i="61"/>
  <c r="B42" i="44"/>
  <c r="B56" i="61"/>
  <c r="K28" i="44"/>
  <c r="J56" i="61"/>
  <c r="S28" i="44"/>
  <c r="R56" i="61"/>
  <c r="B43" i="44"/>
  <c r="J43"/>
  <c r="G30"/>
  <c r="I32"/>
  <c r="R48"/>
  <c r="J51"/>
  <c r="N51"/>
  <c r="R51"/>
  <c r="V51"/>
  <c r="B52"/>
  <c r="F52"/>
  <c r="T52"/>
  <c r="D53"/>
  <c r="P53"/>
  <c r="X53"/>
  <c r="P54"/>
  <c r="X54"/>
  <c r="K41"/>
  <c r="N55"/>
  <c r="R55"/>
  <c r="V55"/>
  <c r="B56"/>
  <c r="F56"/>
  <c r="K56"/>
  <c r="T56"/>
  <c r="B4"/>
  <c r="B18" i="61"/>
  <c r="L2" i="44"/>
  <c r="L16" i="61"/>
  <c r="V4" i="44"/>
  <c r="V18" i="61"/>
  <c r="G5" i="44"/>
  <c r="F33" i="61"/>
  <c r="N19" i="44"/>
  <c r="N33" i="61"/>
  <c r="T19" i="44"/>
  <c r="T33" i="61"/>
  <c r="C6" i="44"/>
  <c r="B34" i="61"/>
  <c r="G7" i="44"/>
  <c r="F35" i="61"/>
  <c r="M22" i="44"/>
  <c r="M36" i="61"/>
  <c r="I26" i="44"/>
  <c r="I40" i="61"/>
  <c r="Q13" i="44"/>
  <c r="P41" i="61"/>
  <c r="W13" i="44"/>
  <c r="V41" i="61"/>
  <c r="I15" i="44"/>
  <c r="H43" i="61"/>
  <c r="P29" i="44"/>
  <c r="P43" i="61"/>
  <c r="K31" i="44"/>
  <c r="K45" i="61"/>
  <c r="S32" i="44"/>
  <c r="S46" i="61"/>
  <c r="H34" i="44"/>
  <c r="H48" i="61"/>
  <c r="N35" i="44"/>
  <c r="N49" i="61"/>
  <c r="T35" i="44"/>
  <c r="T49" i="61"/>
  <c r="U26" i="44"/>
  <c r="T54" i="61"/>
  <c r="H44" i="44"/>
  <c r="O30"/>
  <c r="Q29"/>
  <c r="Q43" i="61"/>
  <c r="W30" i="44"/>
  <c r="W44" i="61"/>
  <c r="M33" i="44"/>
  <c r="M47" i="61"/>
  <c r="P33" i="44"/>
  <c r="P47" i="61"/>
  <c r="D34" i="44"/>
  <c r="D48" i="61"/>
  <c r="U35" i="44"/>
  <c r="U49" i="61"/>
  <c r="H36" i="44"/>
  <c r="H50" i="61"/>
  <c r="E27" i="44"/>
  <c r="D55" i="61"/>
  <c r="Z55" s="1"/>
  <c r="P43" i="44"/>
  <c r="V43"/>
  <c r="M2"/>
  <c r="M16" i="61"/>
  <c r="R7" i="44"/>
  <c r="R21" i="61"/>
  <c r="I45" i="44"/>
  <c r="M45"/>
  <c r="Q45"/>
  <c r="E47"/>
  <c r="H49"/>
  <c r="J56"/>
  <c r="Y29"/>
  <c r="H45"/>
  <c r="R45"/>
  <c r="S7"/>
  <c r="R35" i="61"/>
  <c r="B45" i="44"/>
  <c r="F45"/>
  <c r="N46"/>
  <c r="F47"/>
  <c r="N47"/>
  <c r="R47"/>
  <c r="V47"/>
  <c r="B48"/>
  <c r="K50"/>
  <c r="S50"/>
  <c r="M51"/>
  <c r="U51"/>
  <c r="E52"/>
  <c r="Q55"/>
  <c r="Q54"/>
  <c r="B11"/>
  <c r="H35"/>
  <c r="T4"/>
  <c r="L19"/>
  <c r="K47"/>
  <c r="J33"/>
  <c r="J34"/>
  <c r="F37"/>
  <c r="G27"/>
  <c r="Q17"/>
  <c r="Y17"/>
  <c r="K5"/>
  <c r="E11"/>
  <c r="M20"/>
  <c r="H54"/>
  <c r="I40"/>
  <c r="Q1"/>
  <c r="Q18"/>
  <c r="C2"/>
  <c r="S15"/>
  <c r="Q16"/>
  <c r="W18"/>
  <c r="K25"/>
  <c r="U5"/>
  <c r="E6"/>
  <c r="I7"/>
  <c r="C9"/>
  <c r="U10"/>
  <c r="U12"/>
  <c r="Y16"/>
  <c r="Y18"/>
  <c r="I21"/>
  <c r="O24"/>
  <c r="W24"/>
  <c r="Q26"/>
  <c r="S27"/>
  <c r="W27"/>
  <c r="C28"/>
  <c r="I28"/>
  <c r="I29"/>
  <c r="S29"/>
  <c r="I30"/>
  <c r="U31"/>
  <c r="W34"/>
  <c r="C35"/>
  <c r="G35"/>
  <c r="W35"/>
  <c r="C36"/>
  <c r="O37"/>
  <c r="U37"/>
  <c r="E38"/>
  <c r="M38"/>
  <c r="U38"/>
  <c r="E39"/>
  <c r="Q39"/>
  <c r="Y39"/>
  <c r="Q41"/>
  <c r="Y41"/>
  <c r="I42"/>
  <c r="U42"/>
  <c r="E2"/>
  <c r="I3"/>
  <c r="G6"/>
  <c r="U8"/>
  <c r="E10"/>
  <c r="S10"/>
  <c r="M11"/>
  <c r="S11"/>
  <c r="W11"/>
  <c r="S14"/>
  <c r="C15"/>
  <c r="W15"/>
  <c r="O19"/>
  <c r="S19"/>
  <c r="W19"/>
  <c r="C20"/>
  <c r="K20"/>
  <c r="S23"/>
  <c r="C24"/>
  <c r="K24"/>
  <c r="W26"/>
  <c r="W28"/>
  <c r="C29"/>
  <c r="Q31"/>
  <c r="O34"/>
  <c r="S34"/>
  <c r="M36"/>
  <c r="Q36"/>
  <c r="U36"/>
  <c r="Y36"/>
  <c r="E37"/>
  <c r="K37"/>
  <c r="S37"/>
  <c r="C38"/>
  <c r="O39"/>
  <c r="W39"/>
  <c r="K40"/>
  <c r="Q40"/>
  <c r="U40"/>
  <c r="Y40"/>
  <c r="S42"/>
  <c r="G1"/>
  <c r="G41"/>
  <c r="S41"/>
  <c r="C42"/>
  <c r="W1"/>
  <c r="I39"/>
  <c r="U6"/>
  <c r="C39"/>
  <c r="S9"/>
  <c r="M32"/>
  <c r="E9"/>
  <c r="Q7"/>
  <c r="I8"/>
  <c r="C25"/>
  <c r="C26"/>
  <c r="S17"/>
  <c r="O18"/>
  <c r="U18"/>
  <c r="Q15"/>
  <c r="M17"/>
  <c r="K23"/>
  <c r="K29"/>
  <c r="M41"/>
  <c r="O5"/>
  <c r="Y5"/>
  <c r="I6"/>
  <c r="E7"/>
  <c r="O7"/>
  <c r="S8"/>
  <c r="Q11"/>
  <c r="E14"/>
  <c r="C17"/>
  <c r="C18"/>
  <c r="C19"/>
  <c r="S20"/>
  <c r="C21"/>
  <c r="O21"/>
  <c r="S21"/>
  <c r="Q22"/>
  <c r="Y22"/>
  <c r="S24"/>
  <c r="U27"/>
  <c r="Y27"/>
  <c r="E28"/>
  <c r="E30"/>
  <c r="Y34"/>
  <c r="E35"/>
  <c r="K35"/>
  <c r="Y35"/>
  <c r="E36"/>
  <c r="Q37"/>
  <c r="Y37"/>
  <c r="I38"/>
  <c r="Q38"/>
  <c r="Y38"/>
  <c r="U39"/>
  <c r="E40"/>
  <c r="O41"/>
  <c r="U41"/>
  <c r="E42"/>
  <c r="Q42"/>
  <c r="Y42"/>
  <c r="M7"/>
  <c r="Y7"/>
  <c r="Q9"/>
  <c r="C10"/>
  <c r="U11"/>
  <c r="Y11"/>
  <c r="E12"/>
  <c r="U15"/>
  <c r="S16"/>
  <c r="G19"/>
  <c r="Q19"/>
  <c r="U19"/>
  <c r="Y19"/>
  <c r="E20"/>
  <c r="I20"/>
  <c r="C22"/>
  <c r="O23"/>
  <c r="W23"/>
  <c r="G24"/>
  <c r="U28"/>
  <c r="O31"/>
  <c r="G32"/>
  <c r="G34"/>
  <c r="Q34"/>
  <c r="U34"/>
  <c r="G36"/>
  <c r="K36"/>
  <c r="O36"/>
  <c r="S36"/>
  <c r="C37"/>
  <c r="M37"/>
  <c r="W37"/>
  <c r="G38"/>
  <c r="W38"/>
  <c r="S39"/>
  <c r="C40"/>
  <c r="O40"/>
  <c r="S40"/>
  <c r="W40"/>
  <c r="W42"/>
  <c r="I1"/>
  <c r="E41"/>
  <c r="I41"/>
  <c r="W41"/>
  <c r="G42"/>
  <c r="Y1"/>
  <c r="U1"/>
  <c r="G39"/>
  <c r="Q32"/>
  <c r="K7"/>
  <c r="O32"/>
  <c r="E8"/>
  <c r="G2"/>
  <c r="X7"/>
  <c r="D12"/>
  <c r="R15"/>
  <c r="J35"/>
  <c r="V39"/>
  <c r="N41"/>
  <c r="P8"/>
  <c r="T8"/>
  <c r="X8"/>
  <c r="N15"/>
  <c r="B28"/>
  <c r="X28"/>
  <c r="P34"/>
  <c r="X35"/>
  <c r="R40"/>
  <c r="S18"/>
  <c r="L32"/>
  <c r="H7"/>
  <c r="V23"/>
  <c r="D30"/>
  <c r="W16"/>
  <c r="Q27"/>
  <c r="N32"/>
  <c r="N18"/>
  <c r="V32"/>
  <c r="V18"/>
  <c r="X23"/>
  <c r="X9"/>
  <c r="P24"/>
  <c r="P10"/>
  <c r="T32"/>
  <c r="T18"/>
  <c r="F24"/>
  <c r="F10"/>
  <c r="N24"/>
  <c r="N10"/>
  <c r="V24"/>
  <c r="V10"/>
  <c r="L43"/>
  <c r="L29"/>
  <c r="H16"/>
  <c r="H2"/>
  <c r="X16"/>
  <c r="X2"/>
  <c r="X18"/>
  <c r="X4"/>
  <c r="X20"/>
  <c r="X6"/>
  <c r="H24"/>
  <c r="H10"/>
  <c r="R26"/>
  <c r="R12"/>
  <c r="B27"/>
  <c r="B13"/>
  <c r="V30"/>
  <c r="V16"/>
  <c r="F31"/>
  <c r="F17"/>
  <c r="N31"/>
  <c r="N17"/>
  <c r="V31"/>
  <c r="V17"/>
  <c r="F32"/>
  <c r="F18"/>
  <c r="J44"/>
  <c r="J30"/>
  <c r="H41"/>
  <c r="H27"/>
  <c r="J42"/>
  <c r="J28"/>
  <c r="F44"/>
  <c r="F30"/>
  <c r="H46"/>
  <c r="H32"/>
  <c r="J55"/>
  <c r="J41"/>
  <c r="F21"/>
  <c r="F7"/>
  <c r="N44"/>
  <c r="N30"/>
  <c r="R16"/>
  <c r="R2"/>
  <c r="N8"/>
  <c r="N23"/>
  <c r="R8"/>
  <c r="V8"/>
  <c r="L26"/>
  <c r="L12"/>
  <c r="R14"/>
  <c r="P17"/>
  <c r="V26"/>
  <c r="T27"/>
  <c r="J36"/>
  <c r="B37"/>
  <c r="J39"/>
  <c r="R39"/>
  <c r="B40"/>
  <c r="P42"/>
  <c r="X42"/>
  <c r="P28"/>
  <c r="B9"/>
  <c r="F9"/>
  <c r="N9"/>
  <c r="D10"/>
  <c r="V11"/>
  <c r="T13"/>
  <c r="L14"/>
  <c r="B26"/>
  <c r="X27"/>
  <c r="V28"/>
  <c r="N34"/>
  <c r="F35"/>
  <c r="V35"/>
  <c r="N36"/>
  <c r="R42"/>
  <c r="X1"/>
  <c r="H3"/>
  <c r="B12"/>
  <c r="P14"/>
  <c r="V14"/>
  <c r="O15"/>
  <c r="R17"/>
  <c r="F19"/>
  <c r="B20"/>
  <c r="B25"/>
  <c r="F25"/>
  <c r="P27"/>
  <c r="V27"/>
  <c r="H29"/>
  <c r="X36"/>
  <c r="T40"/>
  <c r="B41"/>
  <c r="V1"/>
  <c r="P1"/>
  <c r="S3"/>
  <c r="U4"/>
  <c r="W8"/>
  <c r="G9"/>
  <c r="I10"/>
  <c r="I11"/>
  <c r="I12"/>
  <c r="K13"/>
  <c r="X14"/>
  <c r="E18"/>
  <c r="T21"/>
  <c r="B22"/>
  <c r="T28"/>
  <c r="I35"/>
  <c r="Q35"/>
  <c r="T36"/>
  <c r="O2"/>
  <c r="P3"/>
  <c r="Q4"/>
  <c r="T10"/>
  <c r="C11"/>
  <c r="C12"/>
  <c r="X13"/>
  <c r="G15"/>
  <c r="K15"/>
  <c r="C16"/>
  <c r="B17"/>
  <c r="I17"/>
  <c r="B18"/>
  <c r="J20"/>
  <c r="N20"/>
  <c r="B21"/>
  <c r="J23"/>
  <c r="J25"/>
  <c r="N27"/>
  <c r="J29"/>
  <c r="K34"/>
  <c r="T34"/>
  <c r="X34"/>
  <c r="P37"/>
  <c r="T37"/>
  <c r="X37"/>
  <c r="D38"/>
  <c r="H38"/>
  <c r="L38"/>
  <c r="P38"/>
  <c r="T38"/>
  <c r="X38"/>
  <c r="H39"/>
  <c r="P39"/>
  <c r="T39"/>
  <c r="X39"/>
  <c r="D40"/>
  <c r="R21"/>
  <c r="N1"/>
  <c r="Y8"/>
  <c r="D36"/>
  <c r="K42"/>
  <c r="O1"/>
  <c r="M31"/>
  <c r="I19"/>
  <c r="M8"/>
  <c r="Y3"/>
  <c r="G13"/>
  <c r="K11"/>
  <c r="V9"/>
  <c r="J11"/>
  <c r="D19"/>
  <c r="H8"/>
  <c r="X3"/>
  <c r="G26"/>
  <c r="F40"/>
  <c r="F26"/>
  <c r="X24"/>
  <c r="X10"/>
  <c r="N40"/>
  <c r="N26"/>
  <c r="L30"/>
  <c r="L16"/>
  <c r="B15"/>
  <c r="B1"/>
  <c r="J15"/>
  <c r="J1"/>
  <c r="B16"/>
  <c r="B2"/>
  <c r="P16"/>
  <c r="P2"/>
  <c r="P18"/>
  <c r="P4"/>
  <c r="P20"/>
  <c r="P6"/>
  <c r="P26"/>
  <c r="P12"/>
  <c r="X26"/>
  <c r="X12"/>
  <c r="T30"/>
  <c r="T16"/>
  <c r="D31"/>
  <c r="D17"/>
  <c r="L31"/>
  <c r="L17"/>
  <c r="T31"/>
  <c r="T17"/>
  <c r="N39"/>
  <c r="N25"/>
  <c r="J40"/>
  <c r="J26"/>
  <c r="L41"/>
  <c r="L27"/>
  <c r="D43"/>
  <c r="D29"/>
  <c r="D32"/>
  <c r="D18"/>
  <c r="V20"/>
  <c r="V6"/>
  <c r="H37"/>
  <c r="H23"/>
  <c r="F42"/>
  <c r="F28"/>
  <c r="N42"/>
  <c r="N28"/>
  <c r="B19"/>
  <c r="B5"/>
  <c r="O27"/>
  <c r="O13"/>
  <c r="H26"/>
  <c r="H12"/>
  <c r="F36"/>
  <c r="F22"/>
  <c r="X43"/>
  <c r="X29"/>
  <c r="R36"/>
  <c r="T1"/>
  <c r="L1"/>
  <c r="F1"/>
  <c r="D9"/>
  <c r="P9"/>
  <c r="X11"/>
  <c r="T12"/>
  <c r="F27"/>
  <c r="B30"/>
  <c r="P36"/>
  <c r="F2"/>
  <c r="B10"/>
  <c r="J13"/>
  <c r="J18"/>
  <c r="R19"/>
  <c r="V19"/>
  <c r="J21"/>
  <c r="R27"/>
  <c r="F29"/>
  <c r="F34"/>
  <c r="P35"/>
  <c r="D37"/>
  <c r="X40"/>
  <c r="R1"/>
  <c r="H1"/>
  <c r="D2"/>
  <c r="R11"/>
  <c r="M16"/>
  <c r="J17"/>
  <c r="V21"/>
  <c r="J24"/>
  <c r="L36"/>
  <c r="D41"/>
  <c r="M3"/>
  <c r="Q3"/>
  <c r="R3"/>
  <c r="O4"/>
  <c r="W4"/>
  <c r="T5"/>
  <c r="X5"/>
  <c r="D6"/>
  <c r="H6"/>
  <c r="T6"/>
  <c r="L7"/>
  <c r="N7"/>
  <c r="U7"/>
  <c r="J10"/>
  <c r="R10"/>
  <c r="P11"/>
  <c r="M12"/>
  <c r="V12"/>
  <c r="P13"/>
  <c r="D14"/>
  <c r="I14"/>
  <c r="M14"/>
  <c r="Q14"/>
  <c r="I16"/>
  <c r="K17"/>
  <c r="K18"/>
  <c r="R18"/>
  <c r="L20"/>
  <c r="R20"/>
  <c r="C27"/>
  <c r="V34"/>
  <c r="D35"/>
  <c r="G37"/>
  <c r="L37"/>
  <c r="D39"/>
  <c r="K39"/>
  <c r="H30"/>
  <c r="O42"/>
  <c r="Q8"/>
  <c r="H28"/>
  <c r="S1"/>
  <c r="M1"/>
  <c r="K9"/>
  <c r="Q2"/>
  <c r="H40"/>
  <c r="M19"/>
  <c r="E19"/>
  <c r="I4"/>
  <c r="M29"/>
  <c r="H19"/>
  <c r="L8"/>
  <c r="K33"/>
  <c r="R9"/>
  <c r="H4"/>
  <c r="M27"/>
  <c r="F13"/>
  <c r="Z2" i="61" l="1"/>
  <c r="Z11"/>
  <c r="Z39"/>
  <c r="Z40"/>
  <c r="Z32"/>
  <c r="Z23"/>
  <c r="Z54"/>
  <c r="Z34"/>
  <c r="Z16"/>
  <c r="Z28"/>
  <c r="Z20"/>
  <c r="Z44"/>
  <c r="Z30"/>
  <c r="Z25"/>
  <c r="Z18"/>
  <c r="Z56"/>
  <c r="Z53"/>
  <c r="Z52"/>
  <c r="Z51"/>
  <c r="Z49"/>
  <c r="Z46"/>
  <c r="Z45"/>
  <c r="Z43"/>
  <c r="Z41"/>
  <c r="Z22"/>
  <c r="Z37"/>
  <c r="Z47"/>
  <c r="Z27"/>
  <c r="Z19"/>
  <c r="Z17"/>
  <c r="Z31"/>
  <c r="Z21"/>
  <c r="Z36"/>
  <c r="Z35"/>
  <c r="Z33"/>
  <c r="Z42"/>
  <c r="Z50"/>
  <c r="Z48"/>
  <c r="Z29"/>
  <c r="Z38"/>
</calcChain>
</file>

<file path=xl/sharedStrings.xml><?xml version="1.0" encoding="utf-8"?>
<sst xmlns="http://schemas.openxmlformats.org/spreadsheetml/2006/main" count="1063" uniqueCount="28">
  <si>
    <t>+</t>
  </si>
  <si>
    <t>*</t>
  </si>
  <si>
    <t>#</t>
  </si>
  <si>
    <t>Value</t>
  </si>
  <si>
    <t>Patch</t>
  </si>
  <si>
    <t>Flagged</t>
  </si>
  <si>
    <t>A4H002.pt3</t>
  </si>
  <si>
    <t>A4H002: WR90 Simulated Values</t>
  </si>
  <si>
    <t>A4H002: WR90/A2H005 Limit timeseries</t>
  </si>
  <si>
    <t>Comment</t>
  </si>
  <si>
    <t>Values</t>
  </si>
  <si>
    <t>Flag</t>
  </si>
  <si>
    <t>1st Calibration Results</t>
  </si>
  <si>
    <t>*.pt3 Flagged</t>
  </si>
  <si>
    <t>A4H005 Limit Flagged</t>
  </si>
  <si>
    <t>A4H002.pt5 (2nd Patched observed)</t>
  </si>
  <si>
    <t>A3R002_pt1.prn</t>
  </si>
  <si>
    <t>A3R002: First Simulation</t>
  </si>
  <si>
    <t>A3R002_pt2.prn (1st Patched observed)</t>
  </si>
  <si>
    <t/>
  </si>
  <si>
    <t>A3R002.pt1</t>
  </si>
  <si>
    <t>File_1.prn</t>
  </si>
  <si>
    <t>First Simulation</t>
  </si>
  <si>
    <t>Ignore</t>
  </si>
  <si>
    <t>File_2.prn</t>
  </si>
  <si>
    <t>Final Simulation</t>
  </si>
  <si>
    <t>File_3.prn</t>
  </si>
  <si>
    <t>E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</si>
</sst>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3">
    <xf numFmtId="0" fontId="0" fillId="0" borderId="0" xfId="0"/>
    <xf numFmtId="0" fontId="6" fillId="0" borderId="0" xfId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2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1" fontId="0" fillId="0" borderId="1" xfId="0" applyNumberFormat="1" applyBorder="1"/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2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5" fillId="0" borderId="0" xfId="43" applyFill="1"/>
    <xf numFmtId="0" fontId="0" fillId="0" borderId="2" xfId="0" applyBorder="1" applyAlignment="1">
      <alignment wrapText="1"/>
    </xf>
    <xf numFmtId="0" fontId="5" fillId="0" borderId="0" xfId="43"/>
    <xf numFmtId="2" fontId="0" fillId="0" borderId="3" xfId="0" applyNumberFormat="1" applyBorder="1"/>
    <xf numFmtId="0" fontId="0" fillId="0" borderId="3" xfId="0" applyBorder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1">
    <cellStyle name="20% - Accent1" xfId="20" builtinId="30" customBuiltin="1"/>
    <cellStyle name="20% - Accent1 2" xfId="49"/>
    <cellStyle name="20% - Accent2" xfId="24" builtinId="34" customBuiltin="1"/>
    <cellStyle name="20% - Accent2 2" xfId="51"/>
    <cellStyle name="20% - Accent3" xfId="28" builtinId="38" customBuiltin="1"/>
    <cellStyle name="20% - Accent3 2" xfId="53"/>
    <cellStyle name="20% - Accent4" xfId="32" builtinId="42" customBuiltin="1"/>
    <cellStyle name="20% - Accent4 2" xfId="55"/>
    <cellStyle name="20% - Accent5" xfId="36" builtinId="46" customBuiltin="1"/>
    <cellStyle name="20% - Accent5 2" xfId="57"/>
    <cellStyle name="20% - Accent6" xfId="40" builtinId="50" customBuiltin="1"/>
    <cellStyle name="20% - Accent6 2" xfId="59"/>
    <cellStyle name="40% - Accent1" xfId="21" builtinId="31" customBuiltin="1"/>
    <cellStyle name="40% - Accent1 2" xfId="50"/>
    <cellStyle name="40% - Accent2" xfId="25" builtinId="35" customBuiltin="1"/>
    <cellStyle name="40% - Accent2 2" xfId="52"/>
    <cellStyle name="40% - Accent3" xfId="29" builtinId="39" customBuiltin="1"/>
    <cellStyle name="40% - Accent3 2" xfId="54"/>
    <cellStyle name="40% - Accent4" xfId="33" builtinId="43" customBuiltin="1"/>
    <cellStyle name="40% - Accent4 2" xfId="56"/>
    <cellStyle name="40% - Accent5" xfId="37" builtinId="47" customBuiltin="1"/>
    <cellStyle name="40% - Accent5 2" xfId="58"/>
    <cellStyle name="40% - Accent6" xfId="41" builtinId="51" customBuiltin="1"/>
    <cellStyle name="40% - Accent6 2" xfId="60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_42ARQ79" xfId="2"/>
    <cellStyle name="Note 2" xfId="44"/>
    <cellStyle name="Note 3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hartsheet" Target="chartsheets/sheet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2"/>
          <c:tx>
            <c:v>WR2005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67048576"/>
        <c:axId val="67050112"/>
      </c:scatterChart>
      <c:valAx>
        <c:axId val="67048576"/>
        <c:scaling>
          <c:orientation val="minMax"/>
          <c:max val="39100"/>
          <c:min val="12784.25"/>
        </c:scaling>
        <c:axPos val="b"/>
        <c:numFmt formatCode="General" sourceLinked="1"/>
        <c:tickLblPos val="nextTo"/>
        <c:crossAx val="67050112"/>
        <c:crosses val="autoZero"/>
        <c:crossBetween val="midCat"/>
        <c:majorUnit val="3652.5"/>
      </c:valAx>
      <c:valAx>
        <c:axId val="67050112"/>
        <c:scaling>
          <c:orientation val="minMax"/>
        </c:scaling>
        <c:axPos val="l"/>
        <c:majorGridlines/>
        <c:numFmt formatCode="General" sourceLinked="1"/>
        <c:tickLblPos val="nextTo"/>
        <c:crossAx val="67048576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0.85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0.14000000000000001</c:v>
                </c:pt>
                <c:pt idx="5">
                  <c:v>1.19</c:v>
                </c:pt>
                <c:pt idx="6">
                  <c:v>0</c:v>
                </c:pt>
                <c:pt idx="7">
                  <c:v>0.06</c:v>
                </c:pt>
                <c:pt idx="8">
                  <c:v>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9.36</c:v>
                </c:pt>
                <c:pt idx="14">
                  <c:v>0.69</c:v>
                </c:pt>
                <c:pt idx="15">
                  <c:v>3.48</c:v>
                </c:pt>
                <c:pt idx="16">
                  <c:v>11.9</c:v>
                </c:pt>
                <c:pt idx="17">
                  <c:v>23.2</c:v>
                </c:pt>
                <c:pt idx="18">
                  <c:v>33.5</c:v>
                </c:pt>
                <c:pt idx="19">
                  <c:v>38.4</c:v>
                </c:pt>
                <c:pt idx="20">
                  <c:v>1.32</c:v>
                </c:pt>
                <c:pt idx="21">
                  <c:v>0.53</c:v>
                </c:pt>
                <c:pt idx="22">
                  <c:v>1.31</c:v>
                </c:pt>
                <c:pt idx="23">
                  <c:v>3.93</c:v>
                </c:pt>
                <c:pt idx="24">
                  <c:v>0.56000000000000005</c:v>
                </c:pt>
                <c:pt idx="25">
                  <c:v>0</c:v>
                </c:pt>
                <c:pt idx="26">
                  <c:v>8.5</c:v>
                </c:pt>
                <c:pt idx="27">
                  <c:v>9.23</c:v>
                </c:pt>
                <c:pt idx="28">
                  <c:v>4.16</c:v>
                </c:pt>
                <c:pt idx="29">
                  <c:v>4.67</c:v>
                </c:pt>
                <c:pt idx="30">
                  <c:v>0.98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4.9000000000000004</c:v>
                </c:pt>
                <c:pt idx="37">
                  <c:v>0.41</c:v>
                </c:pt>
                <c:pt idx="38">
                  <c:v>0</c:v>
                </c:pt>
                <c:pt idx="39">
                  <c:v>1.27</c:v>
                </c:pt>
                <c:pt idx="40">
                  <c:v>10.199999999999999</c:v>
                </c:pt>
                <c:pt idx="41">
                  <c:v>0.43</c:v>
                </c:pt>
                <c:pt idx="42">
                  <c:v>1.44</c:v>
                </c:pt>
                <c:pt idx="43">
                  <c:v>0</c:v>
                </c:pt>
                <c:pt idx="44">
                  <c:v>0</c:v>
                </c:pt>
                <c:pt idx="45">
                  <c:v>2.0499999999999998</c:v>
                </c:pt>
                <c:pt idx="46">
                  <c:v>0</c:v>
                </c:pt>
                <c:pt idx="47">
                  <c:v>0.61</c:v>
                </c:pt>
                <c:pt idx="48">
                  <c:v>0.79</c:v>
                </c:pt>
                <c:pt idx="49">
                  <c:v>2.15</c:v>
                </c:pt>
                <c:pt idx="50">
                  <c:v>11.2</c:v>
                </c:pt>
                <c:pt idx="51">
                  <c:v>0.31</c:v>
                </c:pt>
                <c:pt idx="52">
                  <c:v>1.22</c:v>
                </c:pt>
                <c:pt idx="53">
                  <c:v>0.64</c:v>
                </c:pt>
                <c:pt idx="54">
                  <c:v>0.78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1.74</c:v>
                </c:pt>
                <c:pt idx="60">
                  <c:v>0.04</c:v>
                </c:pt>
                <c:pt idx="61">
                  <c:v>23</c:v>
                </c:pt>
                <c:pt idx="62">
                  <c:v>0.09</c:v>
                </c:pt>
                <c:pt idx="63">
                  <c:v>1</c:v>
                </c:pt>
                <c:pt idx="64">
                  <c:v>0.7</c:v>
                </c:pt>
                <c:pt idx="65">
                  <c:v>4.45</c:v>
                </c:pt>
                <c:pt idx="66">
                  <c:v>0.69</c:v>
                </c:pt>
                <c:pt idx="67">
                  <c:v>0.52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2.0699999999999998</c:v>
                </c:pt>
                <c:pt idx="74">
                  <c:v>0.19</c:v>
                </c:pt>
                <c:pt idx="75">
                  <c:v>4.51</c:v>
                </c:pt>
                <c:pt idx="76">
                  <c:v>10.9</c:v>
                </c:pt>
                <c:pt idx="77">
                  <c:v>17.7</c:v>
                </c:pt>
                <c:pt idx="78">
                  <c:v>1.33</c:v>
                </c:pt>
                <c:pt idx="79">
                  <c:v>0.35</c:v>
                </c:pt>
                <c:pt idx="80">
                  <c:v>0.08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1.05</c:v>
                </c:pt>
                <c:pt idx="85">
                  <c:v>0.75</c:v>
                </c:pt>
                <c:pt idx="86">
                  <c:v>0.85</c:v>
                </c:pt>
                <c:pt idx="87">
                  <c:v>1.83</c:v>
                </c:pt>
                <c:pt idx="88">
                  <c:v>2.73</c:v>
                </c:pt>
                <c:pt idx="89">
                  <c:v>7.21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4.67</c:v>
                </c:pt>
                <c:pt idx="98">
                  <c:v>4</c:v>
                </c:pt>
                <c:pt idx="99">
                  <c:v>1.1100000000000001</c:v>
                </c:pt>
                <c:pt idx="100">
                  <c:v>1.66</c:v>
                </c:pt>
                <c:pt idx="101">
                  <c:v>5.17</c:v>
                </c:pt>
                <c:pt idx="102">
                  <c:v>0.6</c:v>
                </c:pt>
                <c:pt idx="103">
                  <c:v>0</c:v>
                </c:pt>
                <c:pt idx="104">
                  <c:v>7.0000000000000007E-2</c:v>
                </c:pt>
                <c:pt idx="105">
                  <c:v>0</c:v>
                </c:pt>
                <c:pt idx="106">
                  <c:v>0.75</c:v>
                </c:pt>
                <c:pt idx="107">
                  <c:v>0.41</c:v>
                </c:pt>
                <c:pt idx="108">
                  <c:v>0.55000000000000004</c:v>
                </c:pt>
                <c:pt idx="109">
                  <c:v>0.83</c:v>
                </c:pt>
                <c:pt idx="110">
                  <c:v>1.95</c:v>
                </c:pt>
                <c:pt idx="111">
                  <c:v>16.100000000000001</c:v>
                </c:pt>
                <c:pt idx="112">
                  <c:v>0.38</c:v>
                </c:pt>
                <c:pt idx="113">
                  <c:v>2.57</c:v>
                </c:pt>
                <c:pt idx="114">
                  <c:v>0.31</c:v>
                </c:pt>
                <c:pt idx="115">
                  <c:v>2.1</c:v>
                </c:pt>
                <c:pt idx="116">
                  <c:v>0.4</c:v>
                </c:pt>
                <c:pt idx="117">
                  <c:v>0.25</c:v>
                </c:pt>
                <c:pt idx="118">
                  <c:v>0.02</c:v>
                </c:pt>
                <c:pt idx="119">
                  <c:v>0.37</c:v>
                </c:pt>
                <c:pt idx="120">
                  <c:v>0.16</c:v>
                </c:pt>
                <c:pt idx="121">
                  <c:v>0.83</c:v>
                </c:pt>
                <c:pt idx="122">
                  <c:v>0.3</c:v>
                </c:pt>
                <c:pt idx="123">
                  <c:v>0.91</c:v>
                </c:pt>
                <c:pt idx="124">
                  <c:v>4.6399999999999997</c:v>
                </c:pt>
                <c:pt idx="125">
                  <c:v>0.8</c:v>
                </c:pt>
                <c:pt idx="126">
                  <c:v>0.76</c:v>
                </c:pt>
                <c:pt idx="127">
                  <c:v>2.79</c:v>
                </c:pt>
                <c:pt idx="128">
                  <c:v>0.01</c:v>
                </c:pt>
                <c:pt idx="129">
                  <c:v>0.01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0.52</c:v>
                </c:pt>
                <c:pt idx="134">
                  <c:v>2.0699999999999998</c:v>
                </c:pt>
                <c:pt idx="135">
                  <c:v>0.23</c:v>
                </c:pt>
                <c:pt idx="136">
                  <c:v>0.01</c:v>
                </c:pt>
                <c:pt idx="137">
                  <c:v>0.04</c:v>
                </c:pt>
                <c:pt idx="138">
                  <c:v>0.47</c:v>
                </c:pt>
                <c:pt idx="139">
                  <c:v>0.61</c:v>
                </c:pt>
                <c:pt idx="140">
                  <c:v>0</c:v>
                </c:pt>
                <c:pt idx="141">
                  <c:v>0</c:v>
                </c:pt>
                <c:pt idx="142">
                  <c:v>0.89</c:v>
                </c:pt>
                <c:pt idx="143">
                  <c:v>0</c:v>
                </c:pt>
                <c:pt idx="144">
                  <c:v>0.9</c:v>
                </c:pt>
                <c:pt idx="145">
                  <c:v>1.51</c:v>
                </c:pt>
                <c:pt idx="146">
                  <c:v>4.3899999999999997</c:v>
                </c:pt>
                <c:pt idx="147">
                  <c:v>0.18</c:v>
                </c:pt>
                <c:pt idx="148">
                  <c:v>0.01</c:v>
                </c:pt>
                <c:pt idx="149">
                  <c:v>1.41</c:v>
                </c:pt>
                <c:pt idx="150">
                  <c:v>0.52</c:v>
                </c:pt>
                <c:pt idx="151">
                  <c:v>3.88</c:v>
                </c:pt>
                <c:pt idx="152">
                  <c:v>0.56999999999999995</c:v>
                </c:pt>
                <c:pt idx="153">
                  <c:v>0.1</c:v>
                </c:pt>
                <c:pt idx="154">
                  <c:v>0.27</c:v>
                </c:pt>
                <c:pt idx="155">
                  <c:v>0.02</c:v>
                </c:pt>
                <c:pt idx="156">
                  <c:v>0</c:v>
                </c:pt>
                <c:pt idx="157">
                  <c:v>7.0000000000000007E-2</c:v>
                </c:pt>
                <c:pt idx="158">
                  <c:v>0.9</c:v>
                </c:pt>
                <c:pt idx="159">
                  <c:v>0.04</c:v>
                </c:pt>
                <c:pt idx="160">
                  <c:v>24</c:v>
                </c:pt>
                <c:pt idx="161">
                  <c:v>8.24</c:v>
                </c:pt>
                <c:pt idx="162">
                  <c:v>1.08</c:v>
                </c:pt>
                <c:pt idx="163">
                  <c:v>0.37</c:v>
                </c:pt>
                <c:pt idx="164">
                  <c:v>0.02</c:v>
                </c:pt>
                <c:pt idx="165">
                  <c:v>0.01</c:v>
                </c:pt>
                <c:pt idx="166">
                  <c:v>0.01</c:v>
                </c:pt>
                <c:pt idx="167">
                  <c:v>0.02</c:v>
                </c:pt>
                <c:pt idx="168">
                  <c:v>0</c:v>
                </c:pt>
                <c:pt idx="169">
                  <c:v>2.33</c:v>
                </c:pt>
                <c:pt idx="170">
                  <c:v>0.08</c:v>
                </c:pt>
                <c:pt idx="171">
                  <c:v>20.7</c:v>
                </c:pt>
                <c:pt idx="172">
                  <c:v>4.32</c:v>
                </c:pt>
                <c:pt idx="173">
                  <c:v>23.2</c:v>
                </c:pt>
                <c:pt idx="174">
                  <c:v>18.100000000000001</c:v>
                </c:pt>
                <c:pt idx="175">
                  <c:v>0.83</c:v>
                </c:pt>
                <c:pt idx="176">
                  <c:v>0.88</c:v>
                </c:pt>
                <c:pt idx="177">
                  <c:v>0.76</c:v>
                </c:pt>
                <c:pt idx="178">
                  <c:v>0.22</c:v>
                </c:pt>
                <c:pt idx="179">
                  <c:v>0.09</c:v>
                </c:pt>
                <c:pt idx="180">
                  <c:v>4.05</c:v>
                </c:pt>
                <c:pt idx="181">
                  <c:v>14.8</c:v>
                </c:pt>
                <c:pt idx="182">
                  <c:v>2.8</c:v>
                </c:pt>
                <c:pt idx="183">
                  <c:v>0.15</c:v>
                </c:pt>
                <c:pt idx="184">
                  <c:v>0.01</c:v>
                </c:pt>
                <c:pt idx="185">
                  <c:v>0.02</c:v>
                </c:pt>
                <c:pt idx="186">
                  <c:v>0.56999999999999995</c:v>
                </c:pt>
                <c:pt idx="187">
                  <c:v>0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0.05</c:v>
                </c:pt>
                <c:pt idx="193">
                  <c:v>0.11</c:v>
                </c:pt>
                <c:pt idx="194">
                  <c:v>0.31</c:v>
                </c:pt>
                <c:pt idx="195">
                  <c:v>0.78</c:v>
                </c:pt>
                <c:pt idx="196">
                  <c:v>0.7</c:v>
                </c:pt>
                <c:pt idx="197">
                  <c:v>0.05</c:v>
                </c:pt>
                <c:pt idx="198">
                  <c:v>3.46</c:v>
                </c:pt>
                <c:pt idx="199">
                  <c:v>0.13</c:v>
                </c:pt>
                <c:pt idx="200">
                  <c:v>0.2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0.02</c:v>
                </c:pt>
                <c:pt idx="204">
                  <c:v>0.08</c:v>
                </c:pt>
                <c:pt idx="205">
                  <c:v>0.7</c:v>
                </c:pt>
                <c:pt idx="206">
                  <c:v>0.02</c:v>
                </c:pt>
                <c:pt idx="207">
                  <c:v>0.44</c:v>
                </c:pt>
                <c:pt idx="208">
                  <c:v>0.32</c:v>
                </c:pt>
                <c:pt idx="209">
                  <c:v>0</c:v>
                </c:pt>
                <c:pt idx="210">
                  <c:v>0</c:v>
                </c:pt>
                <c:pt idx="211">
                  <c:v>0.02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0.01</c:v>
                </c:pt>
                <c:pt idx="217">
                  <c:v>0.14000000000000001</c:v>
                </c:pt>
                <c:pt idx="218">
                  <c:v>2.6</c:v>
                </c:pt>
                <c:pt idx="219">
                  <c:v>27.6</c:v>
                </c:pt>
                <c:pt idx="220">
                  <c:v>13.9</c:v>
                </c:pt>
                <c:pt idx="221">
                  <c:v>8.24</c:v>
                </c:pt>
                <c:pt idx="222">
                  <c:v>27.5</c:v>
                </c:pt>
                <c:pt idx="223">
                  <c:v>13.9</c:v>
                </c:pt>
                <c:pt idx="224">
                  <c:v>15.3</c:v>
                </c:pt>
                <c:pt idx="225">
                  <c:v>1.25</c:v>
                </c:pt>
                <c:pt idx="226">
                  <c:v>0.38</c:v>
                </c:pt>
                <c:pt idx="227">
                  <c:v>0.13</c:v>
                </c:pt>
                <c:pt idx="228">
                  <c:v>7.0000000000000007E-2</c:v>
                </c:pt>
                <c:pt idx="229">
                  <c:v>0.09</c:v>
                </c:pt>
                <c:pt idx="230">
                  <c:v>0</c:v>
                </c:pt>
                <c:pt idx="231">
                  <c:v>0.03</c:v>
                </c:pt>
                <c:pt idx="232">
                  <c:v>0.01</c:v>
                </c:pt>
                <c:pt idx="233">
                  <c:v>0.03</c:v>
                </c:pt>
                <c:pt idx="234">
                  <c:v>0.27</c:v>
                </c:pt>
                <c:pt idx="235">
                  <c:v>0.02</c:v>
                </c:pt>
                <c:pt idx="236">
                  <c:v>0.02</c:v>
                </c:pt>
                <c:pt idx="237">
                  <c:v>0.01</c:v>
                </c:pt>
                <c:pt idx="238">
                  <c:v>0</c:v>
                </c:pt>
                <c:pt idx="239">
                  <c:v>0</c:v>
                </c:pt>
                <c:pt idx="240">
                  <c:v>0.06</c:v>
                </c:pt>
                <c:pt idx="241">
                  <c:v>0</c:v>
                </c:pt>
                <c:pt idx="242">
                  <c:v>2.67</c:v>
                </c:pt>
                <c:pt idx="243">
                  <c:v>0.13</c:v>
                </c:pt>
                <c:pt idx="244">
                  <c:v>3.18</c:v>
                </c:pt>
                <c:pt idx="245">
                  <c:v>20.6</c:v>
                </c:pt>
                <c:pt idx="246">
                  <c:v>7.15</c:v>
                </c:pt>
                <c:pt idx="247">
                  <c:v>0.05</c:v>
                </c:pt>
                <c:pt idx="248">
                  <c:v>0.02</c:v>
                </c:pt>
                <c:pt idx="249">
                  <c:v>0.06</c:v>
                </c:pt>
                <c:pt idx="250">
                  <c:v>0.09</c:v>
                </c:pt>
                <c:pt idx="251">
                  <c:v>0.12</c:v>
                </c:pt>
                <c:pt idx="252">
                  <c:v>0.47</c:v>
                </c:pt>
                <c:pt idx="253">
                  <c:v>0.08</c:v>
                </c:pt>
                <c:pt idx="254">
                  <c:v>0</c:v>
                </c:pt>
                <c:pt idx="255">
                  <c:v>0</c:v>
                </c:pt>
                <c:pt idx="256">
                  <c:v>0.87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7.0000000000000007E-2</c:v>
                </c:pt>
                <c:pt idx="261">
                  <c:v>0.4</c:v>
                </c:pt>
                <c:pt idx="262">
                  <c:v>6.62</c:v>
                </c:pt>
                <c:pt idx="263">
                  <c:v>1.32</c:v>
                </c:pt>
                <c:pt idx="264">
                  <c:v>0.56999999999999995</c:v>
                </c:pt>
                <c:pt idx="265">
                  <c:v>0.11</c:v>
                </c:pt>
                <c:pt idx="266">
                  <c:v>4.45</c:v>
                </c:pt>
                <c:pt idx="267">
                  <c:v>2.99</c:v>
                </c:pt>
                <c:pt idx="268">
                  <c:v>7.22</c:v>
                </c:pt>
                <c:pt idx="269">
                  <c:v>2.98</c:v>
                </c:pt>
                <c:pt idx="270">
                  <c:v>10.5</c:v>
                </c:pt>
                <c:pt idx="271">
                  <c:v>1.8</c:v>
                </c:pt>
                <c:pt idx="272">
                  <c:v>0.21</c:v>
                </c:pt>
                <c:pt idx="273">
                  <c:v>0.17</c:v>
                </c:pt>
                <c:pt idx="274">
                  <c:v>0.2</c:v>
                </c:pt>
                <c:pt idx="275">
                  <c:v>7.0000000000000007E-2</c:v>
                </c:pt>
                <c:pt idx="276">
                  <c:v>0.12</c:v>
                </c:pt>
                <c:pt idx="277">
                  <c:v>0.01</c:v>
                </c:pt>
                <c:pt idx="278">
                  <c:v>0.54</c:v>
                </c:pt>
                <c:pt idx="279">
                  <c:v>5.45</c:v>
                </c:pt>
                <c:pt idx="280">
                  <c:v>21.2</c:v>
                </c:pt>
                <c:pt idx="281">
                  <c:v>10.199999999999999</c:v>
                </c:pt>
                <c:pt idx="282">
                  <c:v>6.32</c:v>
                </c:pt>
                <c:pt idx="283">
                  <c:v>0.64</c:v>
                </c:pt>
                <c:pt idx="284">
                  <c:v>0.2</c:v>
                </c:pt>
                <c:pt idx="285">
                  <c:v>0.16</c:v>
                </c:pt>
                <c:pt idx="286">
                  <c:v>7.0000000000000007E-2</c:v>
                </c:pt>
                <c:pt idx="287">
                  <c:v>0.02</c:v>
                </c:pt>
                <c:pt idx="288">
                  <c:v>0.49</c:v>
                </c:pt>
                <c:pt idx="289">
                  <c:v>0.97</c:v>
                </c:pt>
                <c:pt idx="290">
                  <c:v>0.03</c:v>
                </c:pt>
                <c:pt idx="291">
                  <c:v>0</c:v>
                </c:pt>
                <c:pt idx="292">
                  <c:v>0.52</c:v>
                </c:pt>
                <c:pt idx="293">
                  <c:v>0.22</c:v>
                </c:pt>
                <c:pt idx="294">
                  <c:v>0.48</c:v>
                </c:pt>
                <c:pt idx="295">
                  <c:v>0.38</c:v>
                </c:pt>
                <c:pt idx="296">
                  <c:v>0.08</c:v>
                </c:pt>
                <c:pt idx="297">
                  <c:v>0.06</c:v>
                </c:pt>
                <c:pt idx="298">
                  <c:v>7.0000000000000007E-2</c:v>
                </c:pt>
                <c:pt idx="299">
                  <c:v>0.04</c:v>
                </c:pt>
                <c:pt idx="300">
                  <c:v>0</c:v>
                </c:pt>
                <c:pt idx="301">
                  <c:v>0.04</c:v>
                </c:pt>
                <c:pt idx="302">
                  <c:v>0.56000000000000005</c:v>
                </c:pt>
                <c:pt idx="303">
                  <c:v>13.8</c:v>
                </c:pt>
                <c:pt idx="304">
                  <c:v>28.7</c:v>
                </c:pt>
                <c:pt idx="305">
                  <c:v>85.7</c:v>
                </c:pt>
                <c:pt idx="306">
                  <c:v>22.1</c:v>
                </c:pt>
                <c:pt idx="307">
                  <c:v>42</c:v>
                </c:pt>
                <c:pt idx="308">
                  <c:v>8.58</c:v>
                </c:pt>
                <c:pt idx="309">
                  <c:v>2.29</c:v>
                </c:pt>
                <c:pt idx="310">
                  <c:v>72.5</c:v>
                </c:pt>
                <c:pt idx="311">
                  <c:v>2.38</c:v>
                </c:pt>
                <c:pt idx="312">
                  <c:v>0.17</c:v>
                </c:pt>
                <c:pt idx="313">
                  <c:v>3.76</c:v>
                </c:pt>
                <c:pt idx="314">
                  <c:v>4.33</c:v>
                </c:pt>
                <c:pt idx="315">
                  <c:v>0.72</c:v>
                </c:pt>
                <c:pt idx="316">
                  <c:v>0.75</c:v>
                </c:pt>
                <c:pt idx="317">
                  <c:v>2.1</c:v>
                </c:pt>
                <c:pt idx="318">
                  <c:v>0.53</c:v>
                </c:pt>
                <c:pt idx="319">
                  <c:v>0.23</c:v>
                </c:pt>
                <c:pt idx="320">
                  <c:v>1.33</c:v>
                </c:pt>
                <c:pt idx="321">
                  <c:v>1.35</c:v>
                </c:pt>
                <c:pt idx="322">
                  <c:v>0.36</c:v>
                </c:pt>
                <c:pt idx="323">
                  <c:v>0.34</c:v>
                </c:pt>
                <c:pt idx="324">
                  <c:v>0.17</c:v>
                </c:pt>
                <c:pt idx="325">
                  <c:v>0.27</c:v>
                </c:pt>
                <c:pt idx="326">
                  <c:v>4.12</c:v>
                </c:pt>
                <c:pt idx="327">
                  <c:v>3.48</c:v>
                </c:pt>
                <c:pt idx="328">
                  <c:v>36.5</c:v>
                </c:pt>
                <c:pt idx="329">
                  <c:v>150</c:v>
                </c:pt>
                <c:pt idx="330">
                  <c:v>36.1</c:v>
                </c:pt>
                <c:pt idx="331">
                  <c:v>42.1</c:v>
                </c:pt>
                <c:pt idx="332">
                  <c:v>8.3000000000000007</c:v>
                </c:pt>
                <c:pt idx="333">
                  <c:v>6.03</c:v>
                </c:pt>
                <c:pt idx="334">
                  <c:v>3.07</c:v>
                </c:pt>
                <c:pt idx="335">
                  <c:v>3.5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0.36</c:v>
                </c:pt>
                <c:pt idx="1">
                  <c:v>0.22</c:v>
                </c:pt>
                <c:pt idx="2">
                  <c:v>0.13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0.42</c:v>
                </c:pt>
                <c:pt idx="6">
                  <c:v>0.35</c:v>
                </c:pt>
                <c:pt idx="7">
                  <c:v>0.43</c:v>
                </c:pt>
                <c:pt idx="8">
                  <c:v>0.45</c:v>
                </c:pt>
                <c:pt idx="9">
                  <c:v>0.35</c:v>
                </c:pt>
                <c:pt idx="10">
                  <c:v>0.22</c:v>
                </c:pt>
                <c:pt idx="11">
                  <c:v>0.09</c:v>
                </c:pt>
                <c:pt idx="12">
                  <c:v>0</c:v>
                </c:pt>
                <c:pt idx="13">
                  <c:v>0.05</c:v>
                </c:pt>
                <c:pt idx="14">
                  <c:v>0.11</c:v>
                </c:pt>
                <c:pt idx="15">
                  <c:v>0.02</c:v>
                </c:pt>
                <c:pt idx="16">
                  <c:v>1.32</c:v>
                </c:pt>
                <c:pt idx="17">
                  <c:v>12.58</c:v>
                </c:pt>
                <c:pt idx="18">
                  <c:v>13.14</c:v>
                </c:pt>
                <c:pt idx="19">
                  <c:v>22.43</c:v>
                </c:pt>
                <c:pt idx="20">
                  <c:v>15.39</c:v>
                </c:pt>
                <c:pt idx="21">
                  <c:v>7.54</c:v>
                </c:pt>
                <c:pt idx="22">
                  <c:v>5.0599999999999996</c:v>
                </c:pt>
                <c:pt idx="23">
                  <c:v>3.28</c:v>
                </c:pt>
                <c:pt idx="24">
                  <c:v>1.51</c:v>
                </c:pt>
                <c:pt idx="25">
                  <c:v>0.96</c:v>
                </c:pt>
                <c:pt idx="26">
                  <c:v>5.37</c:v>
                </c:pt>
                <c:pt idx="27">
                  <c:v>2.5099999999999998</c:v>
                </c:pt>
                <c:pt idx="28">
                  <c:v>0.48</c:v>
                </c:pt>
                <c:pt idx="29">
                  <c:v>1.25</c:v>
                </c:pt>
                <c:pt idx="30">
                  <c:v>0.62</c:v>
                </c:pt>
                <c:pt idx="31">
                  <c:v>0.34</c:v>
                </c:pt>
                <c:pt idx="32">
                  <c:v>0.3</c:v>
                </c:pt>
                <c:pt idx="33">
                  <c:v>0.26</c:v>
                </c:pt>
                <c:pt idx="34">
                  <c:v>0.17</c:v>
                </c:pt>
                <c:pt idx="35">
                  <c:v>0.16</c:v>
                </c:pt>
                <c:pt idx="36">
                  <c:v>0.37</c:v>
                </c:pt>
                <c:pt idx="37">
                  <c:v>0.06</c:v>
                </c:pt>
                <c:pt idx="38">
                  <c:v>0</c:v>
                </c:pt>
                <c:pt idx="39">
                  <c:v>0.01</c:v>
                </c:pt>
                <c:pt idx="40">
                  <c:v>2.34</c:v>
                </c:pt>
                <c:pt idx="41">
                  <c:v>0.88</c:v>
                </c:pt>
                <c:pt idx="42">
                  <c:v>0.31</c:v>
                </c:pt>
                <c:pt idx="43">
                  <c:v>0.31</c:v>
                </c:pt>
                <c:pt idx="44">
                  <c:v>0.3</c:v>
                </c:pt>
                <c:pt idx="45">
                  <c:v>2.35</c:v>
                </c:pt>
                <c:pt idx="46">
                  <c:v>1.54</c:v>
                </c:pt>
                <c:pt idx="47">
                  <c:v>0.81</c:v>
                </c:pt>
                <c:pt idx="48">
                  <c:v>0.2</c:v>
                </c:pt>
                <c:pt idx="49">
                  <c:v>0.02</c:v>
                </c:pt>
                <c:pt idx="50">
                  <c:v>0.08</c:v>
                </c:pt>
                <c:pt idx="51">
                  <c:v>0.01</c:v>
                </c:pt>
                <c:pt idx="52">
                  <c:v>5.58</c:v>
                </c:pt>
                <c:pt idx="53">
                  <c:v>2.33</c:v>
                </c:pt>
                <c:pt idx="54">
                  <c:v>2.35</c:v>
                </c:pt>
                <c:pt idx="55">
                  <c:v>1.1599999999999999</c:v>
                </c:pt>
                <c:pt idx="56">
                  <c:v>0.37</c:v>
                </c:pt>
                <c:pt idx="57">
                  <c:v>0.22</c:v>
                </c:pt>
                <c:pt idx="58">
                  <c:v>0.16</c:v>
                </c:pt>
                <c:pt idx="59">
                  <c:v>0.12</c:v>
                </c:pt>
                <c:pt idx="60">
                  <c:v>0.08</c:v>
                </c:pt>
                <c:pt idx="61">
                  <c:v>1.73</c:v>
                </c:pt>
                <c:pt idx="62">
                  <c:v>1.93</c:v>
                </c:pt>
                <c:pt idx="63">
                  <c:v>0.39</c:v>
                </c:pt>
                <c:pt idx="64">
                  <c:v>2.17</c:v>
                </c:pt>
                <c:pt idx="65">
                  <c:v>38.369999999999997</c:v>
                </c:pt>
                <c:pt idx="66">
                  <c:v>15.53</c:v>
                </c:pt>
                <c:pt idx="67">
                  <c:v>2.65</c:v>
                </c:pt>
                <c:pt idx="68">
                  <c:v>1.7</c:v>
                </c:pt>
                <c:pt idx="69">
                  <c:v>1.1200000000000001</c:v>
                </c:pt>
                <c:pt idx="70">
                  <c:v>0.62</c:v>
                </c:pt>
                <c:pt idx="71">
                  <c:v>0.28000000000000003</c:v>
                </c:pt>
                <c:pt idx="72">
                  <c:v>0.13</c:v>
                </c:pt>
                <c:pt idx="73">
                  <c:v>0.11</c:v>
                </c:pt>
                <c:pt idx="74">
                  <c:v>0.05</c:v>
                </c:pt>
                <c:pt idx="75">
                  <c:v>16.72</c:v>
                </c:pt>
                <c:pt idx="76">
                  <c:v>21</c:v>
                </c:pt>
                <c:pt idx="77">
                  <c:v>5.53</c:v>
                </c:pt>
                <c:pt idx="78">
                  <c:v>0.86</c:v>
                </c:pt>
                <c:pt idx="79">
                  <c:v>0.5</c:v>
                </c:pt>
                <c:pt idx="80">
                  <c:v>0.38</c:v>
                </c:pt>
                <c:pt idx="81">
                  <c:v>0.38</c:v>
                </c:pt>
                <c:pt idx="82">
                  <c:v>0.26</c:v>
                </c:pt>
                <c:pt idx="83">
                  <c:v>0.08</c:v>
                </c:pt>
                <c:pt idx="84">
                  <c:v>0</c:v>
                </c:pt>
                <c:pt idx="85">
                  <c:v>0.54</c:v>
                </c:pt>
                <c:pt idx="86">
                  <c:v>0.37</c:v>
                </c:pt>
                <c:pt idx="87">
                  <c:v>0.04</c:v>
                </c:pt>
                <c:pt idx="88">
                  <c:v>1.03</c:v>
                </c:pt>
                <c:pt idx="89">
                  <c:v>13.2</c:v>
                </c:pt>
                <c:pt idx="90">
                  <c:v>5.52</c:v>
                </c:pt>
                <c:pt idx="91">
                  <c:v>0.65</c:v>
                </c:pt>
                <c:pt idx="92">
                  <c:v>0.39</c:v>
                </c:pt>
                <c:pt idx="93">
                  <c:v>0.28000000000000003</c:v>
                </c:pt>
                <c:pt idx="94">
                  <c:v>0.17</c:v>
                </c:pt>
                <c:pt idx="95">
                  <c:v>0.13</c:v>
                </c:pt>
                <c:pt idx="96">
                  <c:v>0.16</c:v>
                </c:pt>
                <c:pt idx="97">
                  <c:v>0.77</c:v>
                </c:pt>
                <c:pt idx="98">
                  <c:v>2.89</c:v>
                </c:pt>
                <c:pt idx="99">
                  <c:v>1.52</c:v>
                </c:pt>
                <c:pt idx="100">
                  <c:v>0.35</c:v>
                </c:pt>
                <c:pt idx="101">
                  <c:v>1.1499999999999999</c:v>
                </c:pt>
                <c:pt idx="102">
                  <c:v>0.49</c:v>
                </c:pt>
                <c:pt idx="103">
                  <c:v>0.21</c:v>
                </c:pt>
                <c:pt idx="104">
                  <c:v>0.38</c:v>
                </c:pt>
                <c:pt idx="105">
                  <c:v>0.38</c:v>
                </c:pt>
                <c:pt idx="106">
                  <c:v>0.79</c:v>
                </c:pt>
                <c:pt idx="107">
                  <c:v>2.21</c:v>
                </c:pt>
                <c:pt idx="108">
                  <c:v>2.76</c:v>
                </c:pt>
                <c:pt idx="109">
                  <c:v>0.89</c:v>
                </c:pt>
                <c:pt idx="110">
                  <c:v>0.34</c:v>
                </c:pt>
                <c:pt idx="111">
                  <c:v>14.8</c:v>
                </c:pt>
                <c:pt idx="112">
                  <c:v>4.78</c:v>
                </c:pt>
                <c:pt idx="113">
                  <c:v>0.1</c:v>
                </c:pt>
                <c:pt idx="114">
                  <c:v>0.15</c:v>
                </c:pt>
                <c:pt idx="115">
                  <c:v>3.37</c:v>
                </c:pt>
                <c:pt idx="116">
                  <c:v>1.83</c:v>
                </c:pt>
                <c:pt idx="117">
                  <c:v>0.51</c:v>
                </c:pt>
                <c:pt idx="118">
                  <c:v>0.21</c:v>
                </c:pt>
                <c:pt idx="119">
                  <c:v>0.13</c:v>
                </c:pt>
                <c:pt idx="120">
                  <c:v>0.01</c:v>
                </c:pt>
                <c:pt idx="121">
                  <c:v>1.05</c:v>
                </c:pt>
                <c:pt idx="122">
                  <c:v>2.75</c:v>
                </c:pt>
                <c:pt idx="123">
                  <c:v>1.45</c:v>
                </c:pt>
                <c:pt idx="124">
                  <c:v>1.81</c:v>
                </c:pt>
                <c:pt idx="125">
                  <c:v>0.63</c:v>
                </c:pt>
                <c:pt idx="126">
                  <c:v>0.99</c:v>
                </c:pt>
                <c:pt idx="127">
                  <c:v>1.25</c:v>
                </c:pt>
                <c:pt idx="128">
                  <c:v>0.72</c:v>
                </c:pt>
                <c:pt idx="129">
                  <c:v>0.56000000000000005</c:v>
                </c:pt>
                <c:pt idx="130">
                  <c:v>0.35</c:v>
                </c:pt>
                <c:pt idx="131">
                  <c:v>0.1</c:v>
                </c:pt>
                <c:pt idx="132">
                  <c:v>0</c:v>
                </c:pt>
                <c:pt idx="133">
                  <c:v>0.06</c:v>
                </c:pt>
                <c:pt idx="134">
                  <c:v>3.22</c:v>
                </c:pt>
                <c:pt idx="135">
                  <c:v>1.3</c:v>
                </c:pt>
                <c:pt idx="136">
                  <c:v>0.34</c:v>
                </c:pt>
                <c:pt idx="137">
                  <c:v>0.78</c:v>
                </c:pt>
                <c:pt idx="138">
                  <c:v>0.57999999999999996</c:v>
                </c:pt>
                <c:pt idx="139">
                  <c:v>0.46</c:v>
                </c:pt>
                <c:pt idx="140">
                  <c:v>0.41</c:v>
                </c:pt>
                <c:pt idx="141">
                  <c:v>0.35</c:v>
                </c:pt>
                <c:pt idx="142">
                  <c:v>0.61</c:v>
                </c:pt>
                <c:pt idx="143">
                  <c:v>0.33</c:v>
                </c:pt>
                <c:pt idx="144">
                  <c:v>0.48</c:v>
                </c:pt>
                <c:pt idx="145">
                  <c:v>0.35</c:v>
                </c:pt>
                <c:pt idx="146">
                  <c:v>1.08</c:v>
                </c:pt>
                <c:pt idx="147">
                  <c:v>0.38</c:v>
                </c:pt>
                <c:pt idx="148">
                  <c:v>0.01</c:v>
                </c:pt>
                <c:pt idx="149">
                  <c:v>12.64</c:v>
                </c:pt>
                <c:pt idx="150">
                  <c:v>5.87</c:v>
                </c:pt>
                <c:pt idx="151">
                  <c:v>1.29</c:v>
                </c:pt>
                <c:pt idx="152">
                  <c:v>1.21</c:v>
                </c:pt>
                <c:pt idx="153">
                  <c:v>1.0900000000000001</c:v>
                </c:pt>
                <c:pt idx="154">
                  <c:v>0.72</c:v>
                </c:pt>
                <c:pt idx="155">
                  <c:v>0.24</c:v>
                </c:pt>
                <c:pt idx="156">
                  <c:v>0.56000000000000005</c:v>
                </c:pt>
                <c:pt idx="157">
                  <c:v>2.2000000000000002</c:v>
                </c:pt>
                <c:pt idx="158">
                  <c:v>3.99</c:v>
                </c:pt>
                <c:pt idx="159">
                  <c:v>0.74</c:v>
                </c:pt>
                <c:pt idx="160">
                  <c:v>20.239999999999998</c:v>
                </c:pt>
                <c:pt idx="161">
                  <c:v>7.19</c:v>
                </c:pt>
                <c:pt idx="162">
                  <c:v>0.66</c:v>
                </c:pt>
                <c:pt idx="163">
                  <c:v>0.36</c:v>
                </c:pt>
                <c:pt idx="164">
                  <c:v>0.21</c:v>
                </c:pt>
                <c:pt idx="165">
                  <c:v>0.16</c:v>
                </c:pt>
                <c:pt idx="166">
                  <c:v>0.11</c:v>
                </c:pt>
                <c:pt idx="167">
                  <c:v>0.02</c:v>
                </c:pt>
                <c:pt idx="168">
                  <c:v>0.33</c:v>
                </c:pt>
                <c:pt idx="169">
                  <c:v>5.39</c:v>
                </c:pt>
                <c:pt idx="170">
                  <c:v>2.02</c:v>
                </c:pt>
                <c:pt idx="171">
                  <c:v>43.64</c:v>
                </c:pt>
                <c:pt idx="172">
                  <c:v>14.32</c:v>
                </c:pt>
                <c:pt idx="173">
                  <c:v>18.68</c:v>
                </c:pt>
                <c:pt idx="174">
                  <c:v>8.34</c:v>
                </c:pt>
                <c:pt idx="175">
                  <c:v>1.1100000000000001</c:v>
                </c:pt>
                <c:pt idx="176">
                  <c:v>0.47</c:v>
                </c:pt>
                <c:pt idx="177">
                  <c:v>0.48</c:v>
                </c:pt>
                <c:pt idx="178">
                  <c:v>0.36</c:v>
                </c:pt>
                <c:pt idx="179">
                  <c:v>0.11</c:v>
                </c:pt>
                <c:pt idx="180">
                  <c:v>1.29</c:v>
                </c:pt>
                <c:pt idx="181">
                  <c:v>9.4700000000000006</c:v>
                </c:pt>
                <c:pt idx="182">
                  <c:v>3.17</c:v>
                </c:pt>
                <c:pt idx="183">
                  <c:v>0</c:v>
                </c:pt>
                <c:pt idx="184">
                  <c:v>0</c:v>
                </c:pt>
                <c:pt idx="185">
                  <c:v>0.01</c:v>
                </c:pt>
                <c:pt idx="186">
                  <c:v>0.17</c:v>
                </c:pt>
                <c:pt idx="187">
                  <c:v>0.34</c:v>
                </c:pt>
                <c:pt idx="188">
                  <c:v>0.48</c:v>
                </c:pt>
                <c:pt idx="189">
                  <c:v>0.42</c:v>
                </c:pt>
                <c:pt idx="190">
                  <c:v>0.22</c:v>
                </c:pt>
                <c:pt idx="191">
                  <c:v>0.05</c:v>
                </c:pt>
                <c:pt idx="192">
                  <c:v>1.17</c:v>
                </c:pt>
                <c:pt idx="193">
                  <c:v>0.17</c:v>
                </c:pt>
                <c:pt idx="194">
                  <c:v>0.13</c:v>
                </c:pt>
                <c:pt idx="195">
                  <c:v>0.26</c:v>
                </c:pt>
                <c:pt idx="196">
                  <c:v>0.04</c:v>
                </c:pt>
                <c:pt idx="197">
                  <c:v>0</c:v>
                </c:pt>
                <c:pt idx="198">
                  <c:v>2.5499999999999998</c:v>
                </c:pt>
                <c:pt idx="199">
                  <c:v>1.31</c:v>
                </c:pt>
                <c:pt idx="200">
                  <c:v>0.44</c:v>
                </c:pt>
                <c:pt idx="201">
                  <c:v>0.54</c:v>
                </c:pt>
                <c:pt idx="202">
                  <c:v>0.38</c:v>
                </c:pt>
                <c:pt idx="203">
                  <c:v>0.14000000000000001</c:v>
                </c:pt>
                <c:pt idx="204">
                  <c:v>0.74</c:v>
                </c:pt>
                <c:pt idx="205">
                  <c:v>0.01</c:v>
                </c:pt>
                <c:pt idx="206">
                  <c:v>0</c:v>
                </c:pt>
                <c:pt idx="207">
                  <c:v>7.31</c:v>
                </c:pt>
                <c:pt idx="208">
                  <c:v>6.73</c:v>
                </c:pt>
                <c:pt idx="209">
                  <c:v>0.81</c:v>
                </c:pt>
                <c:pt idx="210">
                  <c:v>0.04</c:v>
                </c:pt>
                <c:pt idx="211">
                  <c:v>7.0000000000000007E-2</c:v>
                </c:pt>
                <c:pt idx="212">
                  <c:v>0.16</c:v>
                </c:pt>
                <c:pt idx="213">
                  <c:v>0.18</c:v>
                </c:pt>
                <c:pt idx="214">
                  <c:v>0.12</c:v>
                </c:pt>
                <c:pt idx="215">
                  <c:v>0.03</c:v>
                </c:pt>
                <c:pt idx="216">
                  <c:v>0.64</c:v>
                </c:pt>
                <c:pt idx="217">
                  <c:v>0.1</c:v>
                </c:pt>
                <c:pt idx="218">
                  <c:v>0.49</c:v>
                </c:pt>
                <c:pt idx="219">
                  <c:v>16.87</c:v>
                </c:pt>
                <c:pt idx="220">
                  <c:v>8.6</c:v>
                </c:pt>
                <c:pt idx="221">
                  <c:v>4.2</c:v>
                </c:pt>
                <c:pt idx="222">
                  <c:v>35.57</c:v>
                </c:pt>
                <c:pt idx="223">
                  <c:v>27.5</c:v>
                </c:pt>
                <c:pt idx="224">
                  <c:v>12.92</c:v>
                </c:pt>
                <c:pt idx="225">
                  <c:v>7.41</c:v>
                </c:pt>
                <c:pt idx="226">
                  <c:v>4.78</c:v>
                </c:pt>
                <c:pt idx="227">
                  <c:v>2.94</c:v>
                </c:pt>
                <c:pt idx="228">
                  <c:v>2.78</c:v>
                </c:pt>
                <c:pt idx="229">
                  <c:v>0.87</c:v>
                </c:pt>
                <c:pt idx="230">
                  <c:v>0.46</c:v>
                </c:pt>
                <c:pt idx="231">
                  <c:v>0.27</c:v>
                </c:pt>
                <c:pt idx="232">
                  <c:v>0.17</c:v>
                </c:pt>
                <c:pt idx="233">
                  <c:v>1.89</c:v>
                </c:pt>
                <c:pt idx="234">
                  <c:v>3.04</c:v>
                </c:pt>
                <c:pt idx="235">
                  <c:v>1.34</c:v>
                </c:pt>
                <c:pt idx="236">
                  <c:v>0.59</c:v>
                </c:pt>
                <c:pt idx="237">
                  <c:v>0.33</c:v>
                </c:pt>
                <c:pt idx="238">
                  <c:v>0.17</c:v>
                </c:pt>
                <c:pt idx="239">
                  <c:v>7.0000000000000007E-2</c:v>
                </c:pt>
                <c:pt idx="240">
                  <c:v>0.99</c:v>
                </c:pt>
                <c:pt idx="241">
                  <c:v>0</c:v>
                </c:pt>
                <c:pt idx="242">
                  <c:v>0.55000000000000004</c:v>
                </c:pt>
                <c:pt idx="243">
                  <c:v>0.12</c:v>
                </c:pt>
                <c:pt idx="244">
                  <c:v>1.06</c:v>
                </c:pt>
                <c:pt idx="245">
                  <c:v>4.2699999999999996</c:v>
                </c:pt>
                <c:pt idx="246">
                  <c:v>3.41</c:v>
                </c:pt>
                <c:pt idx="247">
                  <c:v>1.05</c:v>
                </c:pt>
                <c:pt idx="248">
                  <c:v>0.43</c:v>
                </c:pt>
                <c:pt idx="249">
                  <c:v>0.26</c:v>
                </c:pt>
                <c:pt idx="250">
                  <c:v>0.17</c:v>
                </c:pt>
                <c:pt idx="251">
                  <c:v>0.09</c:v>
                </c:pt>
                <c:pt idx="252">
                  <c:v>2.73</c:v>
                </c:pt>
                <c:pt idx="253">
                  <c:v>0.49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0.12</c:v>
                </c:pt>
                <c:pt idx="262">
                  <c:v>0.73</c:v>
                </c:pt>
                <c:pt idx="263">
                  <c:v>0.57999999999999996</c:v>
                </c:pt>
                <c:pt idx="264">
                  <c:v>0.22</c:v>
                </c:pt>
                <c:pt idx="265">
                  <c:v>0</c:v>
                </c:pt>
                <c:pt idx="266">
                  <c:v>1.55</c:v>
                </c:pt>
                <c:pt idx="267">
                  <c:v>3.03</c:v>
                </c:pt>
                <c:pt idx="268">
                  <c:v>2.15</c:v>
                </c:pt>
                <c:pt idx="269">
                  <c:v>0.72</c:v>
                </c:pt>
                <c:pt idx="270">
                  <c:v>2.2999999999999998</c:v>
                </c:pt>
                <c:pt idx="271">
                  <c:v>1.56</c:v>
                </c:pt>
                <c:pt idx="272">
                  <c:v>0.74</c:v>
                </c:pt>
                <c:pt idx="273">
                  <c:v>0.54</c:v>
                </c:pt>
                <c:pt idx="274">
                  <c:v>0.32</c:v>
                </c:pt>
                <c:pt idx="275">
                  <c:v>0.04</c:v>
                </c:pt>
                <c:pt idx="276">
                  <c:v>0.28000000000000003</c:v>
                </c:pt>
                <c:pt idx="277">
                  <c:v>0.01</c:v>
                </c:pt>
                <c:pt idx="278">
                  <c:v>0.02</c:v>
                </c:pt>
                <c:pt idx="279">
                  <c:v>1.1499999999999999</c:v>
                </c:pt>
                <c:pt idx="280">
                  <c:v>28.86</c:v>
                </c:pt>
                <c:pt idx="281">
                  <c:v>37.619999999999997</c:v>
                </c:pt>
                <c:pt idx="282">
                  <c:v>12.77</c:v>
                </c:pt>
                <c:pt idx="283">
                  <c:v>2.85</c:v>
                </c:pt>
                <c:pt idx="284">
                  <c:v>1.87</c:v>
                </c:pt>
                <c:pt idx="285">
                  <c:v>1.21</c:v>
                </c:pt>
                <c:pt idx="286">
                  <c:v>0.68</c:v>
                </c:pt>
                <c:pt idx="287">
                  <c:v>0.28999999999999998</c:v>
                </c:pt>
                <c:pt idx="288">
                  <c:v>0.42</c:v>
                </c:pt>
                <c:pt idx="289">
                  <c:v>0.09</c:v>
                </c:pt>
                <c:pt idx="290">
                  <c:v>0.02</c:v>
                </c:pt>
                <c:pt idx="291">
                  <c:v>0.01</c:v>
                </c:pt>
                <c:pt idx="292">
                  <c:v>0.7</c:v>
                </c:pt>
                <c:pt idx="293">
                  <c:v>0.39</c:v>
                </c:pt>
                <c:pt idx="294">
                  <c:v>0.28999999999999998</c:v>
                </c:pt>
                <c:pt idx="295">
                  <c:v>0.4</c:v>
                </c:pt>
                <c:pt idx="296">
                  <c:v>0.32</c:v>
                </c:pt>
                <c:pt idx="297">
                  <c:v>0.22</c:v>
                </c:pt>
                <c:pt idx="298">
                  <c:v>0.28000000000000003</c:v>
                </c:pt>
                <c:pt idx="299">
                  <c:v>0.16</c:v>
                </c:pt>
                <c:pt idx="300">
                  <c:v>0</c:v>
                </c:pt>
                <c:pt idx="301">
                  <c:v>0</c:v>
                </c:pt>
                <c:pt idx="302">
                  <c:v>3.04</c:v>
                </c:pt>
                <c:pt idx="303">
                  <c:v>62.88</c:v>
                </c:pt>
                <c:pt idx="304">
                  <c:v>95.73</c:v>
                </c:pt>
                <c:pt idx="305">
                  <c:v>65.23</c:v>
                </c:pt>
                <c:pt idx="306">
                  <c:v>21.5</c:v>
                </c:pt>
                <c:pt idx="307">
                  <c:v>9.32</c:v>
                </c:pt>
                <c:pt idx="308">
                  <c:v>5.95</c:v>
                </c:pt>
                <c:pt idx="309">
                  <c:v>3.55</c:v>
                </c:pt>
                <c:pt idx="310">
                  <c:v>7.14</c:v>
                </c:pt>
                <c:pt idx="311">
                  <c:v>3.19</c:v>
                </c:pt>
                <c:pt idx="312">
                  <c:v>0.69</c:v>
                </c:pt>
                <c:pt idx="313">
                  <c:v>3.38</c:v>
                </c:pt>
                <c:pt idx="314">
                  <c:v>0.78</c:v>
                </c:pt>
                <c:pt idx="315">
                  <c:v>0.3</c:v>
                </c:pt>
                <c:pt idx="316">
                  <c:v>1.45</c:v>
                </c:pt>
                <c:pt idx="317">
                  <c:v>1.37</c:v>
                </c:pt>
                <c:pt idx="318">
                  <c:v>1.41</c:v>
                </c:pt>
                <c:pt idx="319">
                  <c:v>0.54</c:v>
                </c:pt>
                <c:pt idx="320">
                  <c:v>0.59</c:v>
                </c:pt>
                <c:pt idx="321">
                  <c:v>0.7</c:v>
                </c:pt>
                <c:pt idx="322">
                  <c:v>0.41</c:v>
                </c:pt>
                <c:pt idx="323">
                  <c:v>0.26</c:v>
                </c:pt>
                <c:pt idx="324">
                  <c:v>0</c:v>
                </c:pt>
                <c:pt idx="325">
                  <c:v>0.36</c:v>
                </c:pt>
                <c:pt idx="326">
                  <c:v>4.26</c:v>
                </c:pt>
                <c:pt idx="327">
                  <c:v>12.66</c:v>
                </c:pt>
                <c:pt idx="328">
                  <c:v>18.510000000000002</c:v>
                </c:pt>
                <c:pt idx="329">
                  <c:v>100.53</c:v>
                </c:pt>
                <c:pt idx="330">
                  <c:v>49.18</c:v>
                </c:pt>
                <c:pt idx="331">
                  <c:v>13.52</c:v>
                </c:pt>
                <c:pt idx="332">
                  <c:v>8</c:v>
                </c:pt>
                <c:pt idx="333">
                  <c:v>5.14</c:v>
                </c:pt>
                <c:pt idx="334">
                  <c:v>3.16</c:v>
                </c:pt>
                <c:pt idx="335">
                  <c:v>2.6</c:v>
                </c:pt>
                <c:pt idx="336">
                  <c:v>3.41</c:v>
                </c:pt>
                <c:pt idx="337">
                  <c:v>1.1200000000000001</c:v>
                </c:pt>
                <c:pt idx="338">
                  <c:v>0.23</c:v>
                </c:pt>
                <c:pt idx="339">
                  <c:v>0.64</c:v>
                </c:pt>
                <c:pt idx="340">
                  <c:v>0.68</c:v>
                </c:pt>
                <c:pt idx="341">
                  <c:v>2.57</c:v>
                </c:pt>
                <c:pt idx="342">
                  <c:v>1.1000000000000001</c:v>
                </c:pt>
                <c:pt idx="343">
                  <c:v>0.42</c:v>
                </c:pt>
                <c:pt idx="344">
                  <c:v>0.37</c:v>
                </c:pt>
                <c:pt idx="345">
                  <c:v>0.28000000000000003</c:v>
                </c:pt>
                <c:pt idx="346">
                  <c:v>0.14000000000000001</c:v>
                </c:pt>
                <c:pt idx="347">
                  <c:v>1</c:v>
                </c:pt>
                <c:pt idx="348">
                  <c:v>1.1399999999999999</c:v>
                </c:pt>
                <c:pt idx="349">
                  <c:v>0.23</c:v>
                </c:pt>
                <c:pt idx="350">
                  <c:v>1.06</c:v>
                </c:pt>
                <c:pt idx="351">
                  <c:v>0.93</c:v>
                </c:pt>
                <c:pt idx="352">
                  <c:v>0.62</c:v>
                </c:pt>
                <c:pt idx="353">
                  <c:v>10.41</c:v>
                </c:pt>
                <c:pt idx="354">
                  <c:v>7.32</c:v>
                </c:pt>
                <c:pt idx="355">
                  <c:v>1.46</c:v>
                </c:pt>
                <c:pt idx="356">
                  <c:v>0.39</c:v>
                </c:pt>
                <c:pt idx="357">
                  <c:v>0.23</c:v>
                </c:pt>
                <c:pt idx="358">
                  <c:v>0.22</c:v>
                </c:pt>
                <c:pt idx="359">
                  <c:v>0.33</c:v>
                </c:pt>
                <c:pt idx="360">
                  <c:v>0</c:v>
                </c:pt>
                <c:pt idx="361">
                  <c:v>0</c:v>
                </c:pt>
                <c:pt idx="362">
                  <c:v>2.04</c:v>
                </c:pt>
                <c:pt idx="363">
                  <c:v>0.65</c:v>
                </c:pt>
                <c:pt idx="364">
                  <c:v>0.55000000000000004</c:v>
                </c:pt>
                <c:pt idx="365">
                  <c:v>7.0000000000000007E-2</c:v>
                </c:pt>
                <c:pt idx="366">
                  <c:v>0.04</c:v>
                </c:pt>
                <c:pt idx="367">
                  <c:v>0.55000000000000004</c:v>
                </c:pt>
                <c:pt idx="368">
                  <c:v>0.51</c:v>
                </c:pt>
                <c:pt idx="369">
                  <c:v>0.56999999999999995</c:v>
                </c:pt>
                <c:pt idx="370">
                  <c:v>1.1399999999999999</c:v>
                </c:pt>
                <c:pt idx="371">
                  <c:v>0.53</c:v>
                </c:pt>
                <c:pt idx="372">
                  <c:v>0.32</c:v>
                </c:pt>
                <c:pt idx="373">
                  <c:v>0.1</c:v>
                </c:pt>
                <c:pt idx="374">
                  <c:v>0</c:v>
                </c:pt>
                <c:pt idx="375">
                  <c:v>0.11</c:v>
                </c:pt>
                <c:pt idx="376">
                  <c:v>4.8499999999999996</c:v>
                </c:pt>
                <c:pt idx="377">
                  <c:v>1.74</c:v>
                </c:pt>
                <c:pt idx="378">
                  <c:v>0.1</c:v>
                </c:pt>
                <c:pt idx="379">
                  <c:v>0.05</c:v>
                </c:pt>
                <c:pt idx="380">
                  <c:v>0.08</c:v>
                </c:pt>
                <c:pt idx="381">
                  <c:v>0.1</c:v>
                </c:pt>
                <c:pt idx="382">
                  <c:v>0.13</c:v>
                </c:pt>
                <c:pt idx="383">
                  <c:v>0.17</c:v>
                </c:pt>
                <c:pt idx="384">
                  <c:v>0</c:v>
                </c:pt>
                <c:pt idx="385">
                  <c:v>0.04</c:v>
                </c:pt>
                <c:pt idx="386">
                  <c:v>0.01</c:v>
                </c:pt>
                <c:pt idx="387">
                  <c:v>2.38</c:v>
                </c:pt>
                <c:pt idx="388">
                  <c:v>8.67</c:v>
                </c:pt>
                <c:pt idx="389">
                  <c:v>3.85</c:v>
                </c:pt>
                <c:pt idx="390">
                  <c:v>0.44</c:v>
                </c:pt>
                <c:pt idx="391">
                  <c:v>1.07</c:v>
                </c:pt>
                <c:pt idx="392">
                  <c:v>1.06</c:v>
                </c:pt>
                <c:pt idx="393">
                  <c:v>0.64</c:v>
                </c:pt>
                <c:pt idx="394">
                  <c:v>10.77</c:v>
                </c:pt>
                <c:pt idx="395">
                  <c:v>6.53</c:v>
                </c:pt>
                <c:pt idx="396">
                  <c:v>1.22</c:v>
                </c:pt>
                <c:pt idx="397">
                  <c:v>0.75</c:v>
                </c:pt>
                <c:pt idx="398">
                  <c:v>0.68</c:v>
                </c:pt>
                <c:pt idx="399">
                  <c:v>0.3</c:v>
                </c:pt>
                <c:pt idx="400">
                  <c:v>0.19</c:v>
                </c:pt>
                <c:pt idx="401">
                  <c:v>0.77</c:v>
                </c:pt>
                <c:pt idx="402">
                  <c:v>3.21</c:v>
                </c:pt>
                <c:pt idx="403">
                  <c:v>1.1100000000000001</c:v>
                </c:pt>
                <c:pt idx="404">
                  <c:v>0.71</c:v>
                </c:pt>
                <c:pt idx="405">
                  <c:v>1.17</c:v>
                </c:pt>
                <c:pt idx="406">
                  <c:v>0.71</c:v>
                </c:pt>
                <c:pt idx="407">
                  <c:v>0.26</c:v>
                </c:pt>
                <c:pt idx="408">
                  <c:v>0.18</c:v>
                </c:pt>
                <c:pt idx="409">
                  <c:v>1.58</c:v>
                </c:pt>
                <c:pt idx="410">
                  <c:v>0.28000000000000003</c:v>
                </c:pt>
                <c:pt idx="411">
                  <c:v>0</c:v>
                </c:pt>
                <c:pt idx="412">
                  <c:v>0</c:v>
                </c:pt>
                <c:pt idx="413">
                  <c:v>0.01</c:v>
                </c:pt>
                <c:pt idx="414">
                  <c:v>0</c:v>
                </c:pt>
                <c:pt idx="415">
                  <c:v>0.26</c:v>
                </c:pt>
                <c:pt idx="416">
                  <c:v>0.53</c:v>
                </c:pt>
                <c:pt idx="417">
                  <c:v>2.27</c:v>
                </c:pt>
                <c:pt idx="418">
                  <c:v>1.47</c:v>
                </c:pt>
                <c:pt idx="419">
                  <c:v>0.52</c:v>
                </c:pt>
                <c:pt idx="420">
                  <c:v>0.12</c:v>
                </c:pt>
                <c:pt idx="421">
                  <c:v>0.62</c:v>
                </c:pt>
                <c:pt idx="422">
                  <c:v>1.7</c:v>
                </c:pt>
                <c:pt idx="423">
                  <c:v>0.3</c:v>
                </c:pt>
                <c:pt idx="424">
                  <c:v>0</c:v>
                </c:pt>
                <c:pt idx="425">
                  <c:v>0.05</c:v>
                </c:pt>
                <c:pt idx="426">
                  <c:v>0.25</c:v>
                </c:pt>
                <c:pt idx="427">
                  <c:v>0.43</c:v>
                </c:pt>
                <c:pt idx="428">
                  <c:v>0.37</c:v>
                </c:pt>
                <c:pt idx="429">
                  <c:v>0.24</c:v>
                </c:pt>
                <c:pt idx="430">
                  <c:v>0.79</c:v>
                </c:pt>
                <c:pt idx="431">
                  <c:v>0.33</c:v>
                </c:pt>
                <c:pt idx="432">
                  <c:v>0.4</c:v>
                </c:pt>
                <c:pt idx="433">
                  <c:v>0.21</c:v>
                </c:pt>
                <c:pt idx="434">
                  <c:v>0.01</c:v>
                </c:pt>
                <c:pt idx="435">
                  <c:v>0.04</c:v>
                </c:pt>
                <c:pt idx="436">
                  <c:v>2.94</c:v>
                </c:pt>
                <c:pt idx="437">
                  <c:v>1.6</c:v>
                </c:pt>
                <c:pt idx="438">
                  <c:v>0.28000000000000003</c:v>
                </c:pt>
                <c:pt idx="439">
                  <c:v>7.0000000000000007E-2</c:v>
                </c:pt>
                <c:pt idx="440">
                  <c:v>0.27</c:v>
                </c:pt>
                <c:pt idx="441">
                  <c:v>0.28000000000000003</c:v>
                </c:pt>
                <c:pt idx="442">
                  <c:v>0.13</c:v>
                </c:pt>
                <c:pt idx="443">
                  <c:v>0</c:v>
                </c:pt>
                <c:pt idx="444">
                  <c:v>2.37</c:v>
                </c:pt>
                <c:pt idx="445">
                  <c:v>1.61</c:v>
                </c:pt>
                <c:pt idx="446">
                  <c:v>8.0299999999999994</c:v>
                </c:pt>
                <c:pt idx="447">
                  <c:v>7.54</c:v>
                </c:pt>
                <c:pt idx="448">
                  <c:v>0.86</c:v>
                </c:pt>
                <c:pt idx="449">
                  <c:v>0.61</c:v>
                </c:pt>
                <c:pt idx="450">
                  <c:v>0.39</c:v>
                </c:pt>
                <c:pt idx="451">
                  <c:v>0.16</c:v>
                </c:pt>
                <c:pt idx="452">
                  <c:v>0.22</c:v>
                </c:pt>
                <c:pt idx="453">
                  <c:v>0.2</c:v>
                </c:pt>
                <c:pt idx="454">
                  <c:v>0.32</c:v>
                </c:pt>
                <c:pt idx="455">
                  <c:v>0.16</c:v>
                </c:pt>
                <c:pt idx="456">
                  <c:v>3.94</c:v>
                </c:pt>
                <c:pt idx="457">
                  <c:v>2.9</c:v>
                </c:pt>
                <c:pt idx="458">
                  <c:v>0.11</c:v>
                </c:pt>
                <c:pt idx="459">
                  <c:v>0</c:v>
                </c:pt>
                <c:pt idx="460">
                  <c:v>0.35</c:v>
                </c:pt>
                <c:pt idx="461">
                  <c:v>0.2</c:v>
                </c:pt>
                <c:pt idx="462">
                  <c:v>0.13</c:v>
                </c:pt>
                <c:pt idx="463">
                  <c:v>0.11</c:v>
                </c:pt>
                <c:pt idx="464">
                  <c:v>0.32</c:v>
                </c:pt>
                <c:pt idx="465">
                  <c:v>0.56000000000000005</c:v>
                </c:pt>
                <c:pt idx="466">
                  <c:v>0.47</c:v>
                </c:pt>
                <c:pt idx="467">
                  <c:v>8.6199999999999992</c:v>
                </c:pt>
                <c:pt idx="468">
                  <c:v>3.75</c:v>
                </c:pt>
                <c:pt idx="469">
                  <c:v>3.62</c:v>
                </c:pt>
                <c:pt idx="470">
                  <c:v>0.65</c:v>
                </c:pt>
                <c:pt idx="471">
                  <c:v>0.18</c:v>
                </c:pt>
                <c:pt idx="472">
                  <c:v>253.18</c:v>
                </c:pt>
                <c:pt idx="473">
                  <c:v>93.95</c:v>
                </c:pt>
                <c:pt idx="474">
                  <c:v>9.2100000000000009</c:v>
                </c:pt>
                <c:pt idx="475">
                  <c:v>4.2699999999999996</c:v>
                </c:pt>
                <c:pt idx="476">
                  <c:v>2.3199999999999998</c:v>
                </c:pt>
                <c:pt idx="477">
                  <c:v>1.42</c:v>
                </c:pt>
                <c:pt idx="478">
                  <c:v>0.56000000000000005</c:v>
                </c:pt>
                <c:pt idx="479">
                  <c:v>5.85</c:v>
                </c:pt>
                <c:pt idx="480">
                  <c:v>2.21</c:v>
                </c:pt>
                <c:pt idx="481">
                  <c:v>0.3</c:v>
                </c:pt>
                <c:pt idx="482">
                  <c:v>2.33</c:v>
                </c:pt>
                <c:pt idx="483">
                  <c:v>5.15</c:v>
                </c:pt>
                <c:pt idx="484">
                  <c:v>14.1</c:v>
                </c:pt>
                <c:pt idx="485">
                  <c:v>3.71</c:v>
                </c:pt>
                <c:pt idx="486">
                  <c:v>1.99</c:v>
                </c:pt>
                <c:pt idx="487">
                  <c:v>0.9</c:v>
                </c:pt>
                <c:pt idx="488">
                  <c:v>0.48</c:v>
                </c:pt>
                <c:pt idx="489">
                  <c:v>0.33</c:v>
                </c:pt>
                <c:pt idx="490">
                  <c:v>0.15</c:v>
                </c:pt>
                <c:pt idx="491">
                  <c:v>0.01</c:v>
                </c:pt>
                <c:pt idx="492">
                  <c:v>0</c:v>
                </c:pt>
                <c:pt idx="493">
                  <c:v>0.16</c:v>
                </c:pt>
                <c:pt idx="494">
                  <c:v>0.09</c:v>
                </c:pt>
                <c:pt idx="495">
                  <c:v>0.01</c:v>
                </c:pt>
                <c:pt idx="496">
                  <c:v>0.01</c:v>
                </c:pt>
                <c:pt idx="497">
                  <c:v>2.33</c:v>
                </c:pt>
                <c:pt idx="498">
                  <c:v>2.56</c:v>
                </c:pt>
                <c:pt idx="499">
                  <c:v>0.87</c:v>
                </c:pt>
                <c:pt idx="500">
                  <c:v>0.6</c:v>
                </c:pt>
                <c:pt idx="501">
                  <c:v>0.51</c:v>
                </c:pt>
                <c:pt idx="502">
                  <c:v>0.32</c:v>
                </c:pt>
                <c:pt idx="503">
                  <c:v>0.04</c:v>
                </c:pt>
                <c:pt idx="504">
                  <c:v>0</c:v>
                </c:pt>
                <c:pt idx="505">
                  <c:v>0</c:v>
                </c:pt>
                <c:pt idx="506">
                  <c:v>0.01</c:v>
                </c:pt>
                <c:pt idx="507">
                  <c:v>69.709999999999994</c:v>
                </c:pt>
                <c:pt idx="508">
                  <c:v>32.36</c:v>
                </c:pt>
                <c:pt idx="509">
                  <c:v>6.35</c:v>
                </c:pt>
                <c:pt idx="510">
                  <c:v>1.01</c:v>
                </c:pt>
                <c:pt idx="511">
                  <c:v>0.09</c:v>
                </c:pt>
                <c:pt idx="512">
                  <c:v>0.22</c:v>
                </c:pt>
                <c:pt idx="513">
                  <c:v>0.23</c:v>
                </c:pt>
                <c:pt idx="514">
                  <c:v>0.11</c:v>
                </c:pt>
                <c:pt idx="515">
                  <c:v>0.23</c:v>
                </c:pt>
                <c:pt idx="516">
                  <c:v>19.72</c:v>
                </c:pt>
                <c:pt idx="517">
                  <c:v>7.16</c:v>
                </c:pt>
                <c:pt idx="518">
                  <c:v>1.5</c:v>
                </c:pt>
                <c:pt idx="519">
                  <c:v>0.43</c:v>
                </c:pt>
                <c:pt idx="520">
                  <c:v>0.18</c:v>
                </c:pt>
                <c:pt idx="521">
                  <c:v>0.14000000000000001</c:v>
                </c:pt>
                <c:pt idx="522">
                  <c:v>0.08</c:v>
                </c:pt>
                <c:pt idx="523">
                  <c:v>0.05</c:v>
                </c:pt>
                <c:pt idx="524">
                  <c:v>0.03</c:v>
                </c:pt>
                <c:pt idx="525">
                  <c:v>0.05</c:v>
                </c:pt>
                <c:pt idx="526">
                  <c:v>0.22</c:v>
                </c:pt>
                <c:pt idx="527">
                  <c:v>0.02</c:v>
                </c:pt>
                <c:pt idx="528">
                  <c:v>0.01</c:v>
                </c:pt>
                <c:pt idx="529">
                  <c:v>0.04</c:v>
                </c:pt>
                <c:pt idx="530">
                  <c:v>0</c:v>
                </c:pt>
                <c:pt idx="531">
                  <c:v>0.01</c:v>
                </c:pt>
                <c:pt idx="532">
                  <c:v>1.53</c:v>
                </c:pt>
                <c:pt idx="533">
                  <c:v>1.44</c:v>
                </c:pt>
                <c:pt idx="534">
                  <c:v>1.01</c:v>
                </c:pt>
                <c:pt idx="535">
                  <c:v>0.52</c:v>
                </c:pt>
                <c:pt idx="536">
                  <c:v>0.3</c:v>
                </c:pt>
                <c:pt idx="537">
                  <c:v>0.2</c:v>
                </c:pt>
                <c:pt idx="538">
                  <c:v>0.16</c:v>
                </c:pt>
                <c:pt idx="539">
                  <c:v>0</c:v>
                </c:pt>
                <c:pt idx="540">
                  <c:v>2.95</c:v>
                </c:pt>
                <c:pt idx="541">
                  <c:v>1.18</c:v>
                </c:pt>
                <c:pt idx="542">
                  <c:v>0.3</c:v>
                </c:pt>
                <c:pt idx="543">
                  <c:v>4.53</c:v>
                </c:pt>
                <c:pt idx="544">
                  <c:v>10.85</c:v>
                </c:pt>
                <c:pt idx="545">
                  <c:v>3.09</c:v>
                </c:pt>
                <c:pt idx="546">
                  <c:v>0.12</c:v>
                </c:pt>
                <c:pt idx="547">
                  <c:v>0.05</c:v>
                </c:pt>
                <c:pt idx="548">
                  <c:v>7.0000000000000007E-2</c:v>
                </c:pt>
                <c:pt idx="549">
                  <c:v>0.16</c:v>
                </c:pt>
                <c:pt idx="550">
                  <c:v>0.09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0.23</c:v>
                </c:pt>
                <c:pt idx="558">
                  <c:v>0.13</c:v>
                </c:pt>
                <c:pt idx="559">
                  <c:v>0</c:v>
                </c:pt>
                <c:pt idx="560">
                  <c:v>0.22</c:v>
                </c:pt>
                <c:pt idx="561">
                  <c:v>0.18</c:v>
                </c:pt>
                <c:pt idx="562">
                  <c:v>0.06</c:v>
                </c:pt>
                <c:pt idx="563">
                  <c:v>0</c:v>
                </c:pt>
                <c:pt idx="564">
                  <c:v>0</c:v>
                </c:pt>
                <c:pt idx="565">
                  <c:v>0.04</c:v>
                </c:pt>
                <c:pt idx="566">
                  <c:v>11.97</c:v>
                </c:pt>
                <c:pt idx="567">
                  <c:v>6.89</c:v>
                </c:pt>
                <c:pt idx="568">
                  <c:v>1.89</c:v>
                </c:pt>
                <c:pt idx="569">
                  <c:v>0.27</c:v>
                </c:pt>
                <c:pt idx="570">
                  <c:v>0.14000000000000001</c:v>
                </c:pt>
                <c:pt idx="571">
                  <c:v>0.15</c:v>
                </c:pt>
                <c:pt idx="572">
                  <c:v>0.14000000000000001</c:v>
                </c:pt>
                <c:pt idx="573">
                  <c:v>0.37</c:v>
                </c:pt>
                <c:pt idx="574">
                  <c:v>0.37</c:v>
                </c:pt>
                <c:pt idx="575">
                  <c:v>0.09</c:v>
                </c:pt>
                <c:pt idx="576">
                  <c:v>0</c:v>
                </c:pt>
                <c:pt idx="577">
                  <c:v>13.46</c:v>
                </c:pt>
                <c:pt idx="578">
                  <c:v>16.47</c:v>
                </c:pt>
                <c:pt idx="579">
                  <c:v>3.48</c:v>
                </c:pt>
                <c:pt idx="580">
                  <c:v>0.13</c:v>
                </c:pt>
                <c:pt idx="581">
                  <c:v>15.51</c:v>
                </c:pt>
                <c:pt idx="582">
                  <c:v>5.87</c:v>
                </c:pt>
                <c:pt idx="583">
                  <c:v>0.96</c:v>
                </c:pt>
                <c:pt idx="584">
                  <c:v>0.73</c:v>
                </c:pt>
                <c:pt idx="585">
                  <c:v>0.48</c:v>
                </c:pt>
                <c:pt idx="586">
                  <c:v>0.26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0.03</c:v>
                </c:pt>
                <c:pt idx="592">
                  <c:v>2.12</c:v>
                </c:pt>
                <c:pt idx="593">
                  <c:v>4.8899999999999997</c:v>
                </c:pt>
                <c:pt idx="594">
                  <c:v>1.63</c:v>
                </c:pt>
                <c:pt idx="595">
                  <c:v>0.28000000000000003</c:v>
                </c:pt>
                <c:pt idx="596">
                  <c:v>0.18</c:v>
                </c:pt>
                <c:pt idx="597">
                  <c:v>0.16</c:v>
                </c:pt>
                <c:pt idx="598">
                  <c:v>0.08</c:v>
                </c:pt>
                <c:pt idx="599">
                  <c:v>0</c:v>
                </c:pt>
                <c:pt idx="600">
                  <c:v>0</c:v>
                </c:pt>
                <c:pt idx="601">
                  <c:v>0.73</c:v>
                </c:pt>
                <c:pt idx="602">
                  <c:v>0.25</c:v>
                </c:pt>
                <c:pt idx="603">
                  <c:v>0.5</c:v>
                </c:pt>
                <c:pt idx="604">
                  <c:v>0.11</c:v>
                </c:pt>
                <c:pt idx="605">
                  <c:v>0</c:v>
                </c:pt>
                <c:pt idx="606">
                  <c:v>0</c:v>
                </c:pt>
                <c:pt idx="607">
                  <c:v>0.05</c:v>
                </c:pt>
                <c:pt idx="608">
                  <c:v>0.06</c:v>
                </c:pt>
                <c:pt idx="609">
                  <c:v>0.05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12.45</c:v>
                </c:pt>
                <c:pt idx="615">
                  <c:v>7.89</c:v>
                </c:pt>
                <c:pt idx="616">
                  <c:v>0.71</c:v>
                </c:pt>
                <c:pt idx="617">
                  <c:v>1.94</c:v>
                </c:pt>
                <c:pt idx="618">
                  <c:v>0.89</c:v>
                </c:pt>
                <c:pt idx="619">
                  <c:v>0.34</c:v>
                </c:pt>
                <c:pt idx="620">
                  <c:v>0.28999999999999998</c:v>
                </c:pt>
                <c:pt idx="621">
                  <c:v>0.22</c:v>
                </c:pt>
                <c:pt idx="622">
                  <c:v>0.06</c:v>
                </c:pt>
                <c:pt idx="623">
                  <c:v>0.76</c:v>
                </c:pt>
                <c:pt idx="624">
                  <c:v>0.09</c:v>
                </c:pt>
                <c:pt idx="625">
                  <c:v>0.56000000000000005</c:v>
                </c:pt>
                <c:pt idx="626">
                  <c:v>0.16</c:v>
                </c:pt>
                <c:pt idx="627">
                  <c:v>0.01</c:v>
                </c:pt>
                <c:pt idx="628">
                  <c:v>0.1</c:v>
                </c:pt>
                <c:pt idx="629">
                  <c:v>0.46</c:v>
                </c:pt>
                <c:pt idx="630">
                  <c:v>13.59</c:v>
                </c:pt>
                <c:pt idx="631">
                  <c:v>8.99</c:v>
                </c:pt>
                <c:pt idx="632">
                  <c:v>3.02</c:v>
                </c:pt>
                <c:pt idx="633">
                  <c:v>1.79</c:v>
                </c:pt>
                <c:pt idx="634">
                  <c:v>1.05</c:v>
                </c:pt>
                <c:pt idx="635">
                  <c:v>0.57999999999999996</c:v>
                </c:pt>
                <c:pt idx="636">
                  <c:v>0.28999999999999998</c:v>
                </c:pt>
                <c:pt idx="637">
                  <c:v>62.92</c:v>
                </c:pt>
                <c:pt idx="638">
                  <c:v>23.19</c:v>
                </c:pt>
                <c:pt idx="639">
                  <c:v>17.61</c:v>
                </c:pt>
                <c:pt idx="640">
                  <c:v>4.3499999999999996</c:v>
                </c:pt>
                <c:pt idx="641">
                  <c:v>0.05</c:v>
                </c:pt>
                <c:pt idx="642">
                  <c:v>0.11</c:v>
                </c:pt>
                <c:pt idx="643">
                  <c:v>0.78</c:v>
                </c:pt>
                <c:pt idx="644">
                  <c:v>0.79</c:v>
                </c:pt>
                <c:pt idx="645">
                  <c:v>0.45</c:v>
                </c:pt>
                <c:pt idx="646">
                  <c:v>14.48</c:v>
                </c:pt>
                <c:pt idx="647">
                  <c:v>8.9499999999999993</c:v>
                </c:pt>
                <c:pt idx="648">
                  <c:v>1.57</c:v>
                </c:pt>
                <c:pt idx="649">
                  <c:v>0.83</c:v>
                </c:pt>
                <c:pt idx="650">
                  <c:v>0.98</c:v>
                </c:pt>
                <c:pt idx="651">
                  <c:v>3.57</c:v>
                </c:pt>
                <c:pt idx="652">
                  <c:v>1.36</c:v>
                </c:pt>
                <c:pt idx="653">
                  <c:v>2.67</c:v>
                </c:pt>
                <c:pt idx="654">
                  <c:v>0.71</c:v>
                </c:pt>
                <c:pt idx="655">
                  <c:v>0.26</c:v>
                </c:pt>
                <c:pt idx="656">
                  <c:v>0.21</c:v>
                </c:pt>
                <c:pt idx="657">
                  <c:v>0.15</c:v>
                </c:pt>
                <c:pt idx="658">
                  <c:v>0.1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0.14000000000000001</c:v>
                </c:pt>
                <c:pt idx="664">
                  <c:v>0.6</c:v>
                </c:pt>
                <c:pt idx="665">
                  <c:v>0.18</c:v>
                </c:pt>
                <c:pt idx="666">
                  <c:v>0.91</c:v>
                </c:pt>
                <c:pt idx="667">
                  <c:v>0.48</c:v>
                </c:pt>
                <c:pt idx="668">
                  <c:v>0.24</c:v>
                </c:pt>
                <c:pt idx="669">
                  <c:v>0.19</c:v>
                </c:pt>
                <c:pt idx="670">
                  <c:v>0.16</c:v>
                </c:pt>
                <c:pt idx="671">
                  <c:v>0.34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27.6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4.45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150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13937408"/>
        <c:axId val="113943680"/>
      </c:scatterChart>
      <c:valAx>
        <c:axId val="113937408"/>
        <c:scaling>
          <c:orientation val="minMax"/>
          <c:max val="24615"/>
          <c:min val="17807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43680"/>
        <c:crosses val="autoZero"/>
        <c:crossBetween val="midCat"/>
        <c:majorUnit val="120"/>
        <c:minorUnit val="60"/>
      </c:valAx>
      <c:valAx>
        <c:axId val="113943680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937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0.85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0.14000000000000001</c:v>
                </c:pt>
                <c:pt idx="5">
                  <c:v>1.19</c:v>
                </c:pt>
                <c:pt idx="6">
                  <c:v>0</c:v>
                </c:pt>
                <c:pt idx="7">
                  <c:v>0.06</c:v>
                </c:pt>
                <c:pt idx="8">
                  <c:v>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9.36</c:v>
                </c:pt>
                <c:pt idx="14">
                  <c:v>0.69</c:v>
                </c:pt>
                <c:pt idx="15">
                  <c:v>3.48</c:v>
                </c:pt>
                <c:pt idx="16">
                  <c:v>11.9</c:v>
                </c:pt>
                <c:pt idx="17">
                  <c:v>23.2</c:v>
                </c:pt>
                <c:pt idx="18">
                  <c:v>33.5</c:v>
                </c:pt>
                <c:pt idx="19">
                  <c:v>38.4</c:v>
                </c:pt>
                <c:pt idx="20">
                  <c:v>1.32</c:v>
                </c:pt>
                <c:pt idx="21">
                  <c:v>0.53</c:v>
                </c:pt>
                <c:pt idx="22">
                  <c:v>1.31</c:v>
                </c:pt>
                <c:pt idx="23">
                  <c:v>3.93</c:v>
                </c:pt>
                <c:pt idx="24">
                  <c:v>0.56000000000000005</c:v>
                </c:pt>
                <c:pt idx="25">
                  <c:v>0</c:v>
                </c:pt>
                <c:pt idx="26">
                  <c:v>8.5</c:v>
                </c:pt>
                <c:pt idx="27">
                  <c:v>9.23</c:v>
                </c:pt>
                <c:pt idx="28">
                  <c:v>4.16</c:v>
                </c:pt>
                <c:pt idx="29">
                  <c:v>4.67</c:v>
                </c:pt>
                <c:pt idx="30">
                  <c:v>0.98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4.9000000000000004</c:v>
                </c:pt>
                <c:pt idx="37">
                  <c:v>0.41</c:v>
                </c:pt>
                <c:pt idx="38">
                  <c:v>0</c:v>
                </c:pt>
                <c:pt idx="39">
                  <c:v>1.27</c:v>
                </c:pt>
                <c:pt idx="40">
                  <c:v>10.199999999999999</c:v>
                </c:pt>
                <c:pt idx="41">
                  <c:v>0.43</c:v>
                </c:pt>
                <c:pt idx="42">
                  <c:v>1.44</c:v>
                </c:pt>
                <c:pt idx="43">
                  <c:v>0</c:v>
                </c:pt>
                <c:pt idx="44">
                  <c:v>0</c:v>
                </c:pt>
                <c:pt idx="45">
                  <c:v>2.0499999999999998</c:v>
                </c:pt>
                <c:pt idx="46">
                  <c:v>0</c:v>
                </c:pt>
                <c:pt idx="47">
                  <c:v>0.61</c:v>
                </c:pt>
                <c:pt idx="48">
                  <c:v>0.79</c:v>
                </c:pt>
                <c:pt idx="49">
                  <c:v>2.15</c:v>
                </c:pt>
                <c:pt idx="50">
                  <c:v>11.2</c:v>
                </c:pt>
                <c:pt idx="51">
                  <c:v>0.31</c:v>
                </c:pt>
                <c:pt idx="52">
                  <c:v>1.22</c:v>
                </c:pt>
                <c:pt idx="53">
                  <c:v>0.64</c:v>
                </c:pt>
                <c:pt idx="54">
                  <c:v>0.78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1.74</c:v>
                </c:pt>
                <c:pt idx="60">
                  <c:v>0.04</c:v>
                </c:pt>
                <c:pt idx="61">
                  <c:v>23</c:v>
                </c:pt>
                <c:pt idx="62">
                  <c:v>0.09</c:v>
                </c:pt>
                <c:pt idx="63">
                  <c:v>1</c:v>
                </c:pt>
                <c:pt idx="64">
                  <c:v>0.7</c:v>
                </c:pt>
                <c:pt idx="65">
                  <c:v>4.45</c:v>
                </c:pt>
                <c:pt idx="66">
                  <c:v>0.69</c:v>
                </c:pt>
                <c:pt idx="67">
                  <c:v>0.52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2.0699999999999998</c:v>
                </c:pt>
                <c:pt idx="74">
                  <c:v>0.19</c:v>
                </c:pt>
                <c:pt idx="75">
                  <c:v>4.51</c:v>
                </c:pt>
                <c:pt idx="76">
                  <c:v>10.9</c:v>
                </c:pt>
                <c:pt idx="77">
                  <c:v>17.7</c:v>
                </c:pt>
                <c:pt idx="78">
                  <c:v>1.33</c:v>
                </c:pt>
                <c:pt idx="79">
                  <c:v>0.35</c:v>
                </c:pt>
                <c:pt idx="80">
                  <c:v>0.08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1.05</c:v>
                </c:pt>
                <c:pt idx="85">
                  <c:v>0.75</c:v>
                </c:pt>
                <c:pt idx="86">
                  <c:v>0.85</c:v>
                </c:pt>
                <c:pt idx="87">
                  <c:v>1.83</c:v>
                </c:pt>
                <c:pt idx="88">
                  <c:v>2.73</c:v>
                </c:pt>
                <c:pt idx="89">
                  <c:v>7.21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4.67</c:v>
                </c:pt>
                <c:pt idx="98">
                  <c:v>4</c:v>
                </c:pt>
                <c:pt idx="99">
                  <c:v>1.1100000000000001</c:v>
                </c:pt>
                <c:pt idx="100">
                  <c:v>1.66</c:v>
                </c:pt>
                <c:pt idx="101">
                  <c:v>5.17</c:v>
                </c:pt>
                <c:pt idx="102">
                  <c:v>0.6</c:v>
                </c:pt>
                <c:pt idx="103">
                  <c:v>0</c:v>
                </c:pt>
                <c:pt idx="104">
                  <c:v>7.0000000000000007E-2</c:v>
                </c:pt>
                <c:pt idx="105">
                  <c:v>0</c:v>
                </c:pt>
                <c:pt idx="106">
                  <c:v>0.75</c:v>
                </c:pt>
                <c:pt idx="107">
                  <c:v>0.41</c:v>
                </c:pt>
                <c:pt idx="108">
                  <c:v>0.55000000000000004</c:v>
                </c:pt>
                <c:pt idx="109">
                  <c:v>0.83</c:v>
                </c:pt>
                <c:pt idx="110">
                  <c:v>1.95</c:v>
                </c:pt>
                <c:pt idx="111">
                  <c:v>16.100000000000001</c:v>
                </c:pt>
                <c:pt idx="112">
                  <c:v>0.38</c:v>
                </c:pt>
                <c:pt idx="113">
                  <c:v>2.57</c:v>
                </c:pt>
                <c:pt idx="114">
                  <c:v>0.31</c:v>
                </c:pt>
                <c:pt idx="115">
                  <c:v>2.1</c:v>
                </c:pt>
                <c:pt idx="116">
                  <c:v>0.4</c:v>
                </c:pt>
                <c:pt idx="117">
                  <c:v>0.25</c:v>
                </c:pt>
                <c:pt idx="118">
                  <c:v>0.02</c:v>
                </c:pt>
                <c:pt idx="119">
                  <c:v>0.37</c:v>
                </c:pt>
                <c:pt idx="120">
                  <c:v>0.16</c:v>
                </c:pt>
                <c:pt idx="121">
                  <c:v>0.83</c:v>
                </c:pt>
                <c:pt idx="122">
                  <c:v>0.3</c:v>
                </c:pt>
                <c:pt idx="123">
                  <c:v>0.91</c:v>
                </c:pt>
                <c:pt idx="124">
                  <c:v>4.6399999999999997</c:v>
                </c:pt>
                <c:pt idx="125">
                  <c:v>0.8</c:v>
                </c:pt>
                <c:pt idx="126">
                  <c:v>0.76</c:v>
                </c:pt>
                <c:pt idx="127">
                  <c:v>2.79</c:v>
                </c:pt>
                <c:pt idx="128">
                  <c:v>0.01</c:v>
                </c:pt>
                <c:pt idx="129">
                  <c:v>0.01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0.52</c:v>
                </c:pt>
                <c:pt idx="134">
                  <c:v>2.0699999999999998</c:v>
                </c:pt>
                <c:pt idx="135">
                  <c:v>0.23</c:v>
                </c:pt>
                <c:pt idx="136">
                  <c:v>0.01</c:v>
                </c:pt>
                <c:pt idx="137">
                  <c:v>0.04</c:v>
                </c:pt>
                <c:pt idx="138">
                  <c:v>0.47</c:v>
                </c:pt>
                <c:pt idx="139">
                  <c:v>0.61</c:v>
                </c:pt>
                <c:pt idx="140">
                  <c:v>0</c:v>
                </c:pt>
                <c:pt idx="141">
                  <c:v>0</c:v>
                </c:pt>
                <c:pt idx="142">
                  <c:v>0.89</c:v>
                </c:pt>
                <c:pt idx="143">
                  <c:v>0</c:v>
                </c:pt>
                <c:pt idx="144">
                  <c:v>0.9</c:v>
                </c:pt>
                <c:pt idx="145">
                  <c:v>1.51</c:v>
                </c:pt>
                <c:pt idx="146">
                  <c:v>4.3899999999999997</c:v>
                </c:pt>
                <c:pt idx="147">
                  <c:v>0.18</c:v>
                </c:pt>
                <c:pt idx="148">
                  <c:v>0.01</c:v>
                </c:pt>
                <c:pt idx="149">
                  <c:v>1.41</c:v>
                </c:pt>
                <c:pt idx="150">
                  <c:v>0.52</c:v>
                </c:pt>
                <c:pt idx="151">
                  <c:v>3.88</c:v>
                </c:pt>
                <c:pt idx="152">
                  <c:v>0.56999999999999995</c:v>
                </c:pt>
                <c:pt idx="153">
                  <c:v>0.1</c:v>
                </c:pt>
                <c:pt idx="154">
                  <c:v>0.27</c:v>
                </c:pt>
                <c:pt idx="155">
                  <c:v>0.02</c:v>
                </c:pt>
                <c:pt idx="156">
                  <c:v>0</c:v>
                </c:pt>
                <c:pt idx="157">
                  <c:v>7.0000000000000007E-2</c:v>
                </c:pt>
                <c:pt idx="158">
                  <c:v>0.9</c:v>
                </c:pt>
                <c:pt idx="159">
                  <c:v>0.04</c:v>
                </c:pt>
                <c:pt idx="160">
                  <c:v>24</c:v>
                </c:pt>
                <c:pt idx="161">
                  <c:v>8.24</c:v>
                </c:pt>
                <c:pt idx="162">
                  <c:v>1.08</c:v>
                </c:pt>
                <c:pt idx="163">
                  <c:v>0.37</c:v>
                </c:pt>
                <c:pt idx="164">
                  <c:v>0.02</c:v>
                </c:pt>
                <c:pt idx="165">
                  <c:v>0.01</c:v>
                </c:pt>
                <c:pt idx="166">
                  <c:v>0.01</c:v>
                </c:pt>
                <c:pt idx="167">
                  <c:v>0.02</c:v>
                </c:pt>
                <c:pt idx="168">
                  <c:v>0</c:v>
                </c:pt>
                <c:pt idx="169">
                  <c:v>2.33</c:v>
                </c:pt>
                <c:pt idx="170">
                  <c:v>0.08</c:v>
                </c:pt>
                <c:pt idx="171">
                  <c:v>20.7</c:v>
                </c:pt>
                <c:pt idx="172">
                  <c:v>4.32</c:v>
                </c:pt>
                <c:pt idx="173">
                  <c:v>23.2</c:v>
                </c:pt>
                <c:pt idx="174">
                  <c:v>18.100000000000001</c:v>
                </c:pt>
                <c:pt idx="175">
                  <c:v>0.83</c:v>
                </c:pt>
                <c:pt idx="176">
                  <c:v>0.88</c:v>
                </c:pt>
                <c:pt idx="177">
                  <c:v>0.76</c:v>
                </c:pt>
                <c:pt idx="178">
                  <c:v>0.22</c:v>
                </c:pt>
                <c:pt idx="179">
                  <c:v>0.09</c:v>
                </c:pt>
                <c:pt idx="180">
                  <c:v>4.05</c:v>
                </c:pt>
                <c:pt idx="181">
                  <c:v>14.8</c:v>
                </c:pt>
                <c:pt idx="182">
                  <c:v>2.8</c:v>
                </c:pt>
                <c:pt idx="183">
                  <c:v>0.15</c:v>
                </c:pt>
                <c:pt idx="184">
                  <c:v>0.01</c:v>
                </c:pt>
                <c:pt idx="185">
                  <c:v>0.02</c:v>
                </c:pt>
                <c:pt idx="186">
                  <c:v>0.56999999999999995</c:v>
                </c:pt>
                <c:pt idx="187">
                  <c:v>0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0.05</c:v>
                </c:pt>
                <c:pt idx="193">
                  <c:v>0.11</c:v>
                </c:pt>
                <c:pt idx="194">
                  <c:v>0.31</c:v>
                </c:pt>
                <c:pt idx="195">
                  <c:v>0.78</c:v>
                </c:pt>
                <c:pt idx="196">
                  <c:v>0.7</c:v>
                </c:pt>
                <c:pt idx="197">
                  <c:v>0.05</c:v>
                </c:pt>
                <c:pt idx="198">
                  <c:v>3.46</c:v>
                </c:pt>
                <c:pt idx="199">
                  <c:v>0.13</c:v>
                </c:pt>
                <c:pt idx="200">
                  <c:v>0.2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0.02</c:v>
                </c:pt>
                <c:pt idx="204">
                  <c:v>0.08</c:v>
                </c:pt>
                <c:pt idx="205">
                  <c:v>0.7</c:v>
                </c:pt>
                <c:pt idx="206">
                  <c:v>0.02</c:v>
                </c:pt>
                <c:pt idx="207">
                  <c:v>0.44</c:v>
                </c:pt>
                <c:pt idx="208">
                  <c:v>0.32</c:v>
                </c:pt>
                <c:pt idx="209">
                  <c:v>0</c:v>
                </c:pt>
                <c:pt idx="210">
                  <c:v>0</c:v>
                </c:pt>
                <c:pt idx="211">
                  <c:v>0.02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0.01</c:v>
                </c:pt>
                <c:pt idx="217">
                  <c:v>0.14000000000000001</c:v>
                </c:pt>
                <c:pt idx="218">
                  <c:v>2.6</c:v>
                </c:pt>
                <c:pt idx="219">
                  <c:v>27.6</c:v>
                </c:pt>
                <c:pt idx="220">
                  <c:v>13.9</c:v>
                </c:pt>
                <c:pt idx="221">
                  <c:v>8.24</c:v>
                </c:pt>
                <c:pt idx="222">
                  <c:v>27.5</c:v>
                </c:pt>
                <c:pt idx="223">
                  <c:v>13.9</c:v>
                </c:pt>
                <c:pt idx="224">
                  <c:v>15.3</c:v>
                </c:pt>
                <c:pt idx="225">
                  <c:v>1.25</c:v>
                </c:pt>
                <c:pt idx="226">
                  <c:v>0.38</c:v>
                </c:pt>
                <c:pt idx="227">
                  <c:v>0.13</c:v>
                </c:pt>
                <c:pt idx="228">
                  <c:v>7.0000000000000007E-2</c:v>
                </c:pt>
                <c:pt idx="229">
                  <c:v>0.09</c:v>
                </c:pt>
                <c:pt idx="230">
                  <c:v>0</c:v>
                </c:pt>
                <c:pt idx="231">
                  <c:v>0.03</c:v>
                </c:pt>
                <c:pt idx="232">
                  <c:v>0.01</c:v>
                </c:pt>
                <c:pt idx="233">
                  <c:v>0.03</c:v>
                </c:pt>
                <c:pt idx="234">
                  <c:v>0.27</c:v>
                </c:pt>
                <c:pt idx="235">
                  <c:v>0.02</c:v>
                </c:pt>
                <c:pt idx="236">
                  <c:v>0.02</c:v>
                </c:pt>
                <c:pt idx="237">
                  <c:v>0.01</c:v>
                </c:pt>
                <c:pt idx="238">
                  <c:v>0</c:v>
                </c:pt>
                <c:pt idx="239">
                  <c:v>0</c:v>
                </c:pt>
                <c:pt idx="240">
                  <c:v>0.06</c:v>
                </c:pt>
                <c:pt idx="241">
                  <c:v>0</c:v>
                </c:pt>
                <c:pt idx="242">
                  <c:v>2.67</c:v>
                </c:pt>
                <c:pt idx="243">
                  <c:v>0.13</c:v>
                </c:pt>
                <c:pt idx="244">
                  <c:v>3.18</c:v>
                </c:pt>
                <c:pt idx="245">
                  <c:v>20.6</c:v>
                </c:pt>
                <c:pt idx="246">
                  <c:v>7.15</c:v>
                </c:pt>
                <c:pt idx="247">
                  <c:v>0.05</c:v>
                </c:pt>
                <c:pt idx="248">
                  <c:v>0.02</c:v>
                </c:pt>
                <c:pt idx="249">
                  <c:v>0.06</c:v>
                </c:pt>
                <c:pt idx="250">
                  <c:v>0.09</c:v>
                </c:pt>
                <c:pt idx="251">
                  <c:v>0.12</c:v>
                </c:pt>
                <c:pt idx="252">
                  <c:v>0.47</c:v>
                </c:pt>
                <c:pt idx="253">
                  <c:v>0.08</c:v>
                </c:pt>
                <c:pt idx="254">
                  <c:v>0</c:v>
                </c:pt>
                <c:pt idx="255">
                  <c:v>0</c:v>
                </c:pt>
                <c:pt idx="256">
                  <c:v>0.87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7.0000000000000007E-2</c:v>
                </c:pt>
                <c:pt idx="261">
                  <c:v>0.4</c:v>
                </c:pt>
                <c:pt idx="262">
                  <c:v>6.62</c:v>
                </c:pt>
                <c:pt idx="263">
                  <c:v>1.32</c:v>
                </c:pt>
                <c:pt idx="264">
                  <c:v>0.56999999999999995</c:v>
                </c:pt>
                <c:pt idx="265">
                  <c:v>0.11</c:v>
                </c:pt>
                <c:pt idx="266">
                  <c:v>4.45</c:v>
                </c:pt>
                <c:pt idx="267">
                  <c:v>2.99</c:v>
                </c:pt>
                <c:pt idx="268">
                  <c:v>7.22</c:v>
                </c:pt>
                <c:pt idx="269">
                  <c:v>2.98</c:v>
                </c:pt>
                <c:pt idx="270">
                  <c:v>10.5</c:v>
                </c:pt>
                <c:pt idx="271">
                  <c:v>1.8</c:v>
                </c:pt>
                <c:pt idx="272">
                  <c:v>0.21</c:v>
                </c:pt>
                <c:pt idx="273">
                  <c:v>0.17</c:v>
                </c:pt>
                <c:pt idx="274">
                  <c:v>0.2</c:v>
                </c:pt>
                <c:pt idx="275">
                  <c:v>7.0000000000000007E-2</c:v>
                </c:pt>
                <c:pt idx="276">
                  <c:v>0.12</c:v>
                </c:pt>
                <c:pt idx="277">
                  <c:v>0.01</c:v>
                </c:pt>
                <c:pt idx="278">
                  <c:v>0.54</c:v>
                </c:pt>
                <c:pt idx="279">
                  <c:v>5.45</c:v>
                </c:pt>
                <c:pt idx="280">
                  <c:v>21.2</c:v>
                </c:pt>
                <c:pt idx="281">
                  <c:v>10.199999999999999</c:v>
                </c:pt>
                <c:pt idx="282">
                  <c:v>6.32</c:v>
                </c:pt>
                <c:pt idx="283">
                  <c:v>0.64</c:v>
                </c:pt>
                <c:pt idx="284">
                  <c:v>0.2</c:v>
                </c:pt>
                <c:pt idx="285">
                  <c:v>0.16</c:v>
                </c:pt>
                <c:pt idx="286">
                  <c:v>7.0000000000000007E-2</c:v>
                </c:pt>
                <c:pt idx="287">
                  <c:v>0.02</c:v>
                </c:pt>
                <c:pt idx="288">
                  <c:v>0.49</c:v>
                </c:pt>
                <c:pt idx="289">
                  <c:v>0.97</c:v>
                </c:pt>
                <c:pt idx="290">
                  <c:v>0.03</c:v>
                </c:pt>
                <c:pt idx="291">
                  <c:v>0</c:v>
                </c:pt>
                <c:pt idx="292">
                  <c:v>0.52</c:v>
                </c:pt>
                <c:pt idx="293">
                  <c:v>0.22</c:v>
                </c:pt>
                <c:pt idx="294">
                  <c:v>0.48</c:v>
                </c:pt>
                <c:pt idx="295">
                  <c:v>0.38</c:v>
                </c:pt>
                <c:pt idx="296">
                  <c:v>0.08</c:v>
                </c:pt>
                <c:pt idx="297">
                  <c:v>0.06</c:v>
                </c:pt>
                <c:pt idx="298">
                  <c:v>7.0000000000000007E-2</c:v>
                </c:pt>
                <c:pt idx="299">
                  <c:v>0.04</c:v>
                </c:pt>
                <c:pt idx="300">
                  <c:v>0</c:v>
                </c:pt>
                <c:pt idx="301">
                  <c:v>0.04</c:v>
                </c:pt>
                <c:pt idx="302">
                  <c:v>0.56000000000000005</c:v>
                </c:pt>
                <c:pt idx="303">
                  <c:v>13.8</c:v>
                </c:pt>
                <c:pt idx="304">
                  <c:v>28.7</c:v>
                </c:pt>
                <c:pt idx="305">
                  <c:v>85.7</c:v>
                </c:pt>
                <c:pt idx="306">
                  <c:v>22.1</c:v>
                </c:pt>
                <c:pt idx="307">
                  <c:v>42</c:v>
                </c:pt>
                <c:pt idx="308">
                  <c:v>8.58</c:v>
                </c:pt>
                <c:pt idx="309">
                  <c:v>2.29</c:v>
                </c:pt>
                <c:pt idx="310">
                  <c:v>72.5</c:v>
                </c:pt>
                <c:pt idx="311">
                  <c:v>2.38</c:v>
                </c:pt>
                <c:pt idx="312">
                  <c:v>0.17</c:v>
                </c:pt>
                <c:pt idx="313">
                  <c:v>3.76</c:v>
                </c:pt>
                <c:pt idx="314">
                  <c:v>4.33</c:v>
                </c:pt>
                <c:pt idx="315">
                  <c:v>0.72</c:v>
                </c:pt>
                <c:pt idx="316">
                  <c:v>0.75</c:v>
                </c:pt>
                <c:pt idx="317">
                  <c:v>2.1</c:v>
                </c:pt>
                <c:pt idx="318">
                  <c:v>0.53</c:v>
                </c:pt>
                <c:pt idx="319">
                  <c:v>0.23</c:v>
                </c:pt>
                <c:pt idx="320">
                  <c:v>1.33</c:v>
                </c:pt>
                <c:pt idx="321">
                  <c:v>1.35</c:v>
                </c:pt>
                <c:pt idx="322">
                  <c:v>0.36</c:v>
                </c:pt>
                <c:pt idx="323">
                  <c:v>0.34</c:v>
                </c:pt>
                <c:pt idx="324">
                  <c:v>0.17</c:v>
                </c:pt>
                <c:pt idx="325">
                  <c:v>0.27</c:v>
                </c:pt>
                <c:pt idx="326">
                  <c:v>4.12</c:v>
                </c:pt>
                <c:pt idx="327">
                  <c:v>3.48</c:v>
                </c:pt>
                <c:pt idx="328">
                  <c:v>36.5</c:v>
                </c:pt>
                <c:pt idx="329">
                  <c:v>150</c:v>
                </c:pt>
                <c:pt idx="330">
                  <c:v>36.1</c:v>
                </c:pt>
                <c:pt idx="331">
                  <c:v>42.1</c:v>
                </c:pt>
                <c:pt idx="332">
                  <c:v>8.3000000000000007</c:v>
                </c:pt>
                <c:pt idx="333">
                  <c:v>6.03</c:v>
                </c:pt>
                <c:pt idx="334">
                  <c:v>3.07</c:v>
                </c:pt>
                <c:pt idx="335">
                  <c:v>3.5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0.36</c:v>
                </c:pt>
                <c:pt idx="1">
                  <c:v>0.22</c:v>
                </c:pt>
                <c:pt idx="2">
                  <c:v>0.13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0.42</c:v>
                </c:pt>
                <c:pt idx="6">
                  <c:v>0.35</c:v>
                </c:pt>
                <c:pt idx="7">
                  <c:v>0.43</c:v>
                </c:pt>
                <c:pt idx="8">
                  <c:v>0.45</c:v>
                </c:pt>
                <c:pt idx="9">
                  <c:v>0.35</c:v>
                </c:pt>
                <c:pt idx="10">
                  <c:v>0.22</c:v>
                </c:pt>
                <c:pt idx="11">
                  <c:v>0.09</c:v>
                </c:pt>
                <c:pt idx="12">
                  <c:v>0</c:v>
                </c:pt>
                <c:pt idx="13">
                  <c:v>0.05</c:v>
                </c:pt>
                <c:pt idx="14">
                  <c:v>0.11</c:v>
                </c:pt>
                <c:pt idx="15">
                  <c:v>0.02</c:v>
                </c:pt>
                <c:pt idx="16">
                  <c:v>1.32</c:v>
                </c:pt>
                <c:pt idx="17">
                  <c:v>12.58</c:v>
                </c:pt>
                <c:pt idx="18">
                  <c:v>13.14</c:v>
                </c:pt>
                <c:pt idx="19">
                  <c:v>22.43</c:v>
                </c:pt>
                <c:pt idx="20">
                  <c:v>15.39</c:v>
                </c:pt>
                <c:pt idx="21">
                  <c:v>7.54</c:v>
                </c:pt>
                <c:pt idx="22">
                  <c:v>5.0599999999999996</c:v>
                </c:pt>
                <c:pt idx="23">
                  <c:v>3.28</c:v>
                </c:pt>
                <c:pt idx="24">
                  <c:v>1.51</c:v>
                </c:pt>
                <c:pt idx="25">
                  <c:v>0.96</c:v>
                </c:pt>
                <c:pt idx="26">
                  <c:v>5.37</c:v>
                </c:pt>
                <c:pt idx="27">
                  <c:v>2.5099999999999998</c:v>
                </c:pt>
                <c:pt idx="28">
                  <c:v>0.48</c:v>
                </c:pt>
                <c:pt idx="29">
                  <c:v>1.25</c:v>
                </c:pt>
                <c:pt idx="30">
                  <c:v>0.62</c:v>
                </c:pt>
                <c:pt idx="31">
                  <c:v>0.34</c:v>
                </c:pt>
                <c:pt idx="32">
                  <c:v>0.3</c:v>
                </c:pt>
                <c:pt idx="33">
                  <c:v>0.26</c:v>
                </c:pt>
                <c:pt idx="34">
                  <c:v>0.17</c:v>
                </c:pt>
                <c:pt idx="35">
                  <c:v>0.16</c:v>
                </c:pt>
                <c:pt idx="36">
                  <c:v>0.37</c:v>
                </c:pt>
                <c:pt idx="37">
                  <c:v>0.06</c:v>
                </c:pt>
                <c:pt idx="38">
                  <c:v>0</c:v>
                </c:pt>
                <c:pt idx="39">
                  <c:v>0.01</c:v>
                </c:pt>
                <c:pt idx="40">
                  <c:v>2.34</c:v>
                </c:pt>
                <c:pt idx="41">
                  <c:v>0.88</c:v>
                </c:pt>
                <c:pt idx="42">
                  <c:v>0.31</c:v>
                </c:pt>
                <c:pt idx="43">
                  <c:v>0.31</c:v>
                </c:pt>
                <c:pt idx="44">
                  <c:v>0.3</c:v>
                </c:pt>
                <c:pt idx="45">
                  <c:v>2.35</c:v>
                </c:pt>
                <c:pt idx="46">
                  <c:v>1.54</c:v>
                </c:pt>
                <c:pt idx="47">
                  <c:v>0.81</c:v>
                </c:pt>
                <c:pt idx="48">
                  <c:v>0.2</c:v>
                </c:pt>
                <c:pt idx="49">
                  <c:v>0.02</c:v>
                </c:pt>
                <c:pt idx="50">
                  <c:v>0.08</c:v>
                </c:pt>
                <c:pt idx="51">
                  <c:v>0.01</c:v>
                </c:pt>
                <c:pt idx="52">
                  <c:v>5.58</c:v>
                </c:pt>
                <c:pt idx="53">
                  <c:v>2.33</c:v>
                </c:pt>
                <c:pt idx="54">
                  <c:v>2.35</c:v>
                </c:pt>
                <c:pt idx="55">
                  <c:v>1.1599999999999999</c:v>
                </c:pt>
                <c:pt idx="56">
                  <c:v>0.37</c:v>
                </c:pt>
                <c:pt idx="57">
                  <c:v>0.22</c:v>
                </c:pt>
                <c:pt idx="58">
                  <c:v>0.16</c:v>
                </c:pt>
                <c:pt idx="59">
                  <c:v>0.12</c:v>
                </c:pt>
                <c:pt idx="60">
                  <c:v>0.08</c:v>
                </c:pt>
                <c:pt idx="61">
                  <c:v>1.73</c:v>
                </c:pt>
                <c:pt idx="62">
                  <c:v>1.93</c:v>
                </c:pt>
                <c:pt idx="63">
                  <c:v>0.39</c:v>
                </c:pt>
                <c:pt idx="64">
                  <c:v>2.17</c:v>
                </c:pt>
                <c:pt idx="65">
                  <c:v>38.369999999999997</c:v>
                </c:pt>
                <c:pt idx="66">
                  <c:v>15.53</c:v>
                </c:pt>
                <c:pt idx="67">
                  <c:v>2.65</c:v>
                </c:pt>
                <c:pt idx="68">
                  <c:v>1.7</c:v>
                </c:pt>
                <c:pt idx="69">
                  <c:v>1.1200000000000001</c:v>
                </c:pt>
                <c:pt idx="70">
                  <c:v>0.62</c:v>
                </c:pt>
                <c:pt idx="71">
                  <c:v>0.28000000000000003</c:v>
                </c:pt>
                <c:pt idx="72">
                  <c:v>0.13</c:v>
                </c:pt>
                <c:pt idx="73">
                  <c:v>0.11</c:v>
                </c:pt>
                <c:pt idx="74">
                  <c:v>0.05</c:v>
                </c:pt>
                <c:pt idx="75">
                  <c:v>16.72</c:v>
                </c:pt>
                <c:pt idx="76">
                  <c:v>21</c:v>
                </c:pt>
                <c:pt idx="77">
                  <c:v>5.53</c:v>
                </c:pt>
                <c:pt idx="78">
                  <c:v>0.86</c:v>
                </c:pt>
                <c:pt idx="79">
                  <c:v>0.5</c:v>
                </c:pt>
                <c:pt idx="80">
                  <c:v>0.38</c:v>
                </c:pt>
                <c:pt idx="81">
                  <c:v>0.38</c:v>
                </c:pt>
                <c:pt idx="82">
                  <c:v>0.26</c:v>
                </c:pt>
                <c:pt idx="83">
                  <c:v>0.08</c:v>
                </c:pt>
                <c:pt idx="84">
                  <c:v>0</c:v>
                </c:pt>
                <c:pt idx="85">
                  <c:v>0.54</c:v>
                </c:pt>
                <c:pt idx="86">
                  <c:v>0.37</c:v>
                </c:pt>
                <c:pt idx="87">
                  <c:v>0.04</c:v>
                </c:pt>
                <c:pt idx="88">
                  <c:v>1.03</c:v>
                </c:pt>
                <c:pt idx="89">
                  <c:v>13.2</c:v>
                </c:pt>
                <c:pt idx="90">
                  <c:v>5.52</c:v>
                </c:pt>
                <c:pt idx="91">
                  <c:v>0.65</c:v>
                </c:pt>
                <c:pt idx="92">
                  <c:v>0.39</c:v>
                </c:pt>
                <c:pt idx="93">
                  <c:v>0.28000000000000003</c:v>
                </c:pt>
                <c:pt idx="94">
                  <c:v>0.17</c:v>
                </c:pt>
                <c:pt idx="95">
                  <c:v>0.13</c:v>
                </c:pt>
                <c:pt idx="96">
                  <c:v>0.16</c:v>
                </c:pt>
                <c:pt idx="97">
                  <c:v>0.77</c:v>
                </c:pt>
                <c:pt idx="98">
                  <c:v>2.89</c:v>
                </c:pt>
                <c:pt idx="99">
                  <c:v>1.52</c:v>
                </c:pt>
                <c:pt idx="100">
                  <c:v>0.35</c:v>
                </c:pt>
                <c:pt idx="101">
                  <c:v>1.1499999999999999</c:v>
                </c:pt>
                <c:pt idx="102">
                  <c:v>0.49</c:v>
                </c:pt>
                <c:pt idx="103">
                  <c:v>0.21</c:v>
                </c:pt>
                <c:pt idx="104">
                  <c:v>0.38</c:v>
                </c:pt>
                <c:pt idx="105">
                  <c:v>0.38</c:v>
                </c:pt>
                <c:pt idx="106">
                  <c:v>0.79</c:v>
                </c:pt>
                <c:pt idx="107">
                  <c:v>2.21</c:v>
                </c:pt>
                <c:pt idx="108">
                  <c:v>2.76</c:v>
                </c:pt>
                <c:pt idx="109">
                  <c:v>0.89</c:v>
                </c:pt>
                <c:pt idx="110">
                  <c:v>0.34</c:v>
                </c:pt>
                <c:pt idx="111">
                  <c:v>14.8</c:v>
                </c:pt>
                <c:pt idx="112">
                  <c:v>4.78</c:v>
                </c:pt>
                <c:pt idx="113">
                  <c:v>0.1</c:v>
                </c:pt>
                <c:pt idx="114">
                  <c:v>0.15</c:v>
                </c:pt>
                <c:pt idx="115">
                  <c:v>3.37</c:v>
                </c:pt>
                <c:pt idx="116">
                  <c:v>1.83</c:v>
                </c:pt>
                <c:pt idx="117">
                  <c:v>0.51</c:v>
                </c:pt>
                <c:pt idx="118">
                  <c:v>0.21</c:v>
                </c:pt>
                <c:pt idx="119">
                  <c:v>0.13</c:v>
                </c:pt>
                <c:pt idx="120">
                  <c:v>0.01</c:v>
                </c:pt>
                <c:pt idx="121">
                  <c:v>1.05</c:v>
                </c:pt>
                <c:pt idx="122">
                  <c:v>2.75</c:v>
                </c:pt>
                <c:pt idx="123">
                  <c:v>1.45</c:v>
                </c:pt>
                <c:pt idx="124">
                  <c:v>1.81</c:v>
                </c:pt>
                <c:pt idx="125">
                  <c:v>0.63</c:v>
                </c:pt>
                <c:pt idx="126">
                  <c:v>0.99</c:v>
                </c:pt>
                <c:pt idx="127">
                  <c:v>1.25</c:v>
                </c:pt>
                <c:pt idx="128">
                  <c:v>0.72</c:v>
                </c:pt>
                <c:pt idx="129">
                  <c:v>0.56000000000000005</c:v>
                </c:pt>
                <c:pt idx="130">
                  <c:v>0.35</c:v>
                </c:pt>
                <c:pt idx="131">
                  <c:v>0.1</c:v>
                </c:pt>
                <c:pt idx="132">
                  <c:v>0</c:v>
                </c:pt>
                <c:pt idx="133">
                  <c:v>0.06</c:v>
                </c:pt>
                <c:pt idx="134">
                  <c:v>3.22</c:v>
                </c:pt>
                <c:pt idx="135">
                  <c:v>1.3</c:v>
                </c:pt>
                <c:pt idx="136">
                  <c:v>0.34</c:v>
                </c:pt>
                <c:pt idx="137">
                  <c:v>0.78</c:v>
                </c:pt>
                <c:pt idx="138">
                  <c:v>0.57999999999999996</c:v>
                </c:pt>
                <c:pt idx="139">
                  <c:v>0.46</c:v>
                </c:pt>
                <c:pt idx="140">
                  <c:v>0.41</c:v>
                </c:pt>
                <c:pt idx="141">
                  <c:v>0.35</c:v>
                </c:pt>
                <c:pt idx="142">
                  <c:v>0.61</c:v>
                </c:pt>
                <c:pt idx="143">
                  <c:v>0.33</c:v>
                </c:pt>
                <c:pt idx="144">
                  <c:v>0.48</c:v>
                </c:pt>
                <c:pt idx="145">
                  <c:v>0.35</c:v>
                </c:pt>
                <c:pt idx="146">
                  <c:v>1.08</c:v>
                </c:pt>
                <c:pt idx="147">
                  <c:v>0.38</c:v>
                </c:pt>
                <c:pt idx="148">
                  <c:v>0.01</c:v>
                </c:pt>
                <c:pt idx="149">
                  <c:v>12.64</c:v>
                </c:pt>
                <c:pt idx="150">
                  <c:v>5.87</c:v>
                </c:pt>
                <c:pt idx="151">
                  <c:v>1.29</c:v>
                </c:pt>
                <c:pt idx="152">
                  <c:v>1.21</c:v>
                </c:pt>
                <c:pt idx="153">
                  <c:v>1.0900000000000001</c:v>
                </c:pt>
                <c:pt idx="154">
                  <c:v>0.72</c:v>
                </c:pt>
                <c:pt idx="155">
                  <c:v>0.24</c:v>
                </c:pt>
                <c:pt idx="156">
                  <c:v>0.56000000000000005</c:v>
                </c:pt>
                <c:pt idx="157">
                  <c:v>2.2000000000000002</c:v>
                </c:pt>
                <c:pt idx="158">
                  <c:v>3.99</c:v>
                </c:pt>
                <c:pt idx="159">
                  <c:v>0.74</c:v>
                </c:pt>
                <c:pt idx="160">
                  <c:v>20.239999999999998</c:v>
                </c:pt>
                <c:pt idx="161">
                  <c:v>7.19</c:v>
                </c:pt>
                <c:pt idx="162">
                  <c:v>0.66</c:v>
                </c:pt>
                <c:pt idx="163">
                  <c:v>0.36</c:v>
                </c:pt>
                <c:pt idx="164">
                  <c:v>0.21</c:v>
                </c:pt>
                <c:pt idx="165">
                  <c:v>0.16</c:v>
                </c:pt>
                <c:pt idx="166">
                  <c:v>0.11</c:v>
                </c:pt>
                <c:pt idx="167">
                  <c:v>0.02</c:v>
                </c:pt>
                <c:pt idx="168">
                  <c:v>0.33</c:v>
                </c:pt>
                <c:pt idx="169">
                  <c:v>5.39</c:v>
                </c:pt>
                <c:pt idx="170">
                  <c:v>2.02</c:v>
                </c:pt>
                <c:pt idx="171">
                  <c:v>43.64</c:v>
                </c:pt>
                <c:pt idx="172">
                  <c:v>14.32</c:v>
                </c:pt>
                <c:pt idx="173">
                  <c:v>18.68</c:v>
                </c:pt>
                <c:pt idx="174">
                  <c:v>8.34</c:v>
                </c:pt>
                <c:pt idx="175">
                  <c:v>1.1100000000000001</c:v>
                </c:pt>
                <c:pt idx="176">
                  <c:v>0.47</c:v>
                </c:pt>
                <c:pt idx="177">
                  <c:v>0.48</c:v>
                </c:pt>
                <c:pt idx="178">
                  <c:v>0.36</c:v>
                </c:pt>
                <c:pt idx="179">
                  <c:v>0.11</c:v>
                </c:pt>
                <c:pt idx="180">
                  <c:v>1.29</c:v>
                </c:pt>
                <c:pt idx="181">
                  <c:v>9.4700000000000006</c:v>
                </c:pt>
                <c:pt idx="182">
                  <c:v>3.17</c:v>
                </c:pt>
                <c:pt idx="183">
                  <c:v>0</c:v>
                </c:pt>
                <c:pt idx="184">
                  <c:v>0</c:v>
                </c:pt>
                <c:pt idx="185">
                  <c:v>0.01</c:v>
                </c:pt>
                <c:pt idx="186">
                  <c:v>0.17</c:v>
                </c:pt>
                <c:pt idx="187">
                  <c:v>0.34</c:v>
                </c:pt>
                <c:pt idx="188">
                  <c:v>0.48</c:v>
                </c:pt>
                <c:pt idx="189">
                  <c:v>0.42</c:v>
                </c:pt>
                <c:pt idx="190">
                  <c:v>0.22</c:v>
                </c:pt>
                <c:pt idx="191">
                  <c:v>0.05</c:v>
                </c:pt>
                <c:pt idx="192">
                  <c:v>1.17</c:v>
                </c:pt>
                <c:pt idx="193">
                  <c:v>0.17</c:v>
                </c:pt>
                <c:pt idx="194">
                  <c:v>0.13</c:v>
                </c:pt>
                <c:pt idx="195">
                  <c:v>0.26</c:v>
                </c:pt>
                <c:pt idx="196">
                  <c:v>0.04</c:v>
                </c:pt>
                <c:pt idx="197">
                  <c:v>0</c:v>
                </c:pt>
                <c:pt idx="198">
                  <c:v>2.5499999999999998</c:v>
                </c:pt>
                <c:pt idx="199">
                  <c:v>1.31</c:v>
                </c:pt>
                <c:pt idx="200">
                  <c:v>0.44</c:v>
                </c:pt>
                <c:pt idx="201">
                  <c:v>0.54</c:v>
                </c:pt>
                <c:pt idx="202">
                  <c:v>0.38</c:v>
                </c:pt>
                <c:pt idx="203">
                  <c:v>0.14000000000000001</c:v>
                </c:pt>
                <c:pt idx="204">
                  <c:v>0.74</c:v>
                </c:pt>
                <c:pt idx="205">
                  <c:v>0.01</c:v>
                </c:pt>
                <c:pt idx="206">
                  <c:v>0</c:v>
                </c:pt>
                <c:pt idx="207">
                  <c:v>7.31</c:v>
                </c:pt>
                <c:pt idx="208">
                  <c:v>6.73</c:v>
                </c:pt>
                <c:pt idx="209">
                  <c:v>0.81</c:v>
                </c:pt>
                <c:pt idx="210">
                  <c:v>0.04</c:v>
                </c:pt>
                <c:pt idx="211">
                  <c:v>7.0000000000000007E-2</c:v>
                </c:pt>
                <c:pt idx="212">
                  <c:v>0.16</c:v>
                </c:pt>
                <c:pt idx="213">
                  <c:v>0.18</c:v>
                </c:pt>
                <c:pt idx="214">
                  <c:v>0.12</c:v>
                </c:pt>
                <c:pt idx="215">
                  <c:v>0.03</c:v>
                </c:pt>
                <c:pt idx="216">
                  <c:v>0.64</c:v>
                </c:pt>
                <c:pt idx="217">
                  <c:v>0.1</c:v>
                </c:pt>
                <c:pt idx="218">
                  <c:v>0.49</c:v>
                </c:pt>
                <c:pt idx="219">
                  <c:v>16.87</c:v>
                </c:pt>
                <c:pt idx="220">
                  <c:v>8.6</c:v>
                </c:pt>
                <c:pt idx="221">
                  <c:v>4.2</c:v>
                </c:pt>
                <c:pt idx="222">
                  <c:v>35.57</c:v>
                </c:pt>
                <c:pt idx="223">
                  <c:v>27.5</c:v>
                </c:pt>
                <c:pt idx="224">
                  <c:v>12.92</c:v>
                </c:pt>
                <c:pt idx="225">
                  <c:v>7.41</c:v>
                </c:pt>
                <c:pt idx="226">
                  <c:v>4.78</c:v>
                </c:pt>
                <c:pt idx="227">
                  <c:v>2.94</c:v>
                </c:pt>
                <c:pt idx="228">
                  <c:v>2.78</c:v>
                </c:pt>
                <c:pt idx="229">
                  <c:v>0.87</c:v>
                </c:pt>
                <c:pt idx="230">
                  <c:v>0.46</c:v>
                </c:pt>
                <c:pt idx="231">
                  <c:v>0.27</c:v>
                </c:pt>
                <c:pt idx="232">
                  <c:v>0.17</c:v>
                </c:pt>
                <c:pt idx="233">
                  <c:v>1.89</c:v>
                </c:pt>
                <c:pt idx="234">
                  <c:v>3.04</c:v>
                </c:pt>
                <c:pt idx="235">
                  <c:v>1.34</c:v>
                </c:pt>
                <c:pt idx="236">
                  <c:v>0.59</c:v>
                </c:pt>
                <c:pt idx="237">
                  <c:v>0.33</c:v>
                </c:pt>
                <c:pt idx="238">
                  <c:v>0.17</c:v>
                </c:pt>
                <c:pt idx="239">
                  <c:v>7.0000000000000007E-2</c:v>
                </c:pt>
                <c:pt idx="240">
                  <c:v>0.99</c:v>
                </c:pt>
                <c:pt idx="241">
                  <c:v>0</c:v>
                </c:pt>
                <c:pt idx="242">
                  <c:v>0.55000000000000004</c:v>
                </c:pt>
                <c:pt idx="243">
                  <c:v>0.12</c:v>
                </c:pt>
                <c:pt idx="244">
                  <c:v>1.06</c:v>
                </c:pt>
                <c:pt idx="245">
                  <c:v>4.2699999999999996</c:v>
                </c:pt>
                <c:pt idx="246">
                  <c:v>3.41</c:v>
                </c:pt>
                <c:pt idx="247">
                  <c:v>1.05</c:v>
                </c:pt>
                <c:pt idx="248">
                  <c:v>0.43</c:v>
                </c:pt>
                <c:pt idx="249">
                  <c:v>0.26</c:v>
                </c:pt>
                <c:pt idx="250">
                  <c:v>0.17</c:v>
                </c:pt>
                <c:pt idx="251">
                  <c:v>0.09</c:v>
                </c:pt>
                <c:pt idx="252">
                  <c:v>2.73</c:v>
                </c:pt>
                <c:pt idx="253">
                  <c:v>0.49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0.12</c:v>
                </c:pt>
                <c:pt idx="262">
                  <c:v>0.73</c:v>
                </c:pt>
                <c:pt idx="263">
                  <c:v>0.57999999999999996</c:v>
                </c:pt>
                <c:pt idx="264">
                  <c:v>0.22</c:v>
                </c:pt>
                <c:pt idx="265">
                  <c:v>0</c:v>
                </c:pt>
                <c:pt idx="266">
                  <c:v>1.55</c:v>
                </c:pt>
                <c:pt idx="267">
                  <c:v>3.03</c:v>
                </c:pt>
                <c:pt idx="268">
                  <c:v>2.15</c:v>
                </c:pt>
                <c:pt idx="269">
                  <c:v>0.72</c:v>
                </c:pt>
                <c:pt idx="270">
                  <c:v>2.2999999999999998</c:v>
                </c:pt>
                <c:pt idx="271">
                  <c:v>1.56</c:v>
                </c:pt>
                <c:pt idx="272">
                  <c:v>0.74</c:v>
                </c:pt>
                <c:pt idx="273">
                  <c:v>0.54</c:v>
                </c:pt>
                <c:pt idx="274">
                  <c:v>0.32</c:v>
                </c:pt>
                <c:pt idx="275">
                  <c:v>0.04</c:v>
                </c:pt>
                <c:pt idx="276">
                  <c:v>0.28000000000000003</c:v>
                </c:pt>
                <c:pt idx="277">
                  <c:v>0.01</c:v>
                </c:pt>
                <c:pt idx="278">
                  <c:v>0.02</c:v>
                </c:pt>
                <c:pt idx="279">
                  <c:v>1.1499999999999999</c:v>
                </c:pt>
                <c:pt idx="280">
                  <c:v>28.86</c:v>
                </c:pt>
                <c:pt idx="281">
                  <c:v>37.619999999999997</c:v>
                </c:pt>
                <c:pt idx="282">
                  <c:v>12.77</c:v>
                </c:pt>
                <c:pt idx="283">
                  <c:v>2.85</c:v>
                </c:pt>
                <c:pt idx="284">
                  <c:v>1.87</c:v>
                </c:pt>
                <c:pt idx="285">
                  <c:v>1.21</c:v>
                </c:pt>
                <c:pt idx="286">
                  <c:v>0.68</c:v>
                </c:pt>
                <c:pt idx="287">
                  <c:v>0.28999999999999998</c:v>
                </c:pt>
                <c:pt idx="288">
                  <c:v>0.42</c:v>
                </c:pt>
                <c:pt idx="289">
                  <c:v>0.09</c:v>
                </c:pt>
                <c:pt idx="290">
                  <c:v>0.02</c:v>
                </c:pt>
                <c:pt idx="291">
                  <c:v>0.01</c:v>
                </c:pt>
                <c:pt idx="292">
                  <c:v>0.7</c:v>
                </c:pt>
                <c:pt idx="293">
                  <c:v>0.39</c:v>
                </c:pt>
                <c:pt idx="294">
                  <c:v>0.28999999999999998</c:v>
                </c:pt>
                <c:pt idx="295">
                  <c:v>0.4</c:v>
                </c:pt>
                <c:pt idx="296">
                  <c:v>0.32</c:v>
                </c:pt>
                <c:pt idx="297">
                  <c:v>0.22</c:v>
                </c:pt>
                <c:pt idx="298">
                  <c:v>0.28000000000000003</c:v>
                </c:pt>
                <c:pt idx="299">
                  <c:v>0.16</c:v>
                </c:pt>
                <c:pt idx="300">
                  <c:v>0</c:v>
                </c:pt>
                <c:pt idx="301">
                  <c:v>0</c:v>
                </c:pt>
                <c:pt idx="302">
                  <c:v>3.04</c:v>
                </c:pt>
                <c:pt idx="303">
                  <c:v>62.88</c:v>
                </c:pt>
                <c:pt idx="304">
                  <c:v>95.73</c:v>
                </c:pt>
                <c:pt idx="305">
                  <c:v>65.23</c:v>
                </c:pt>
                <c:pt idx="306">
                  <c:v>21.5</c:v>
                </c:pt>
                <c:pt idx="307">
                  <c:v>9.32</c:v>
                </c:pt>
                <c:pt idx="308">
                  <c:v>5.95</c:v>
                </c:pt>
                <c:pt idx="309">
                  <c:v>3.55</c:v>
                </c:pt>
                <c:pt idx="310">
                  <c:v>7.14</c:v>
                </c:pt>
                <c:pt idx="311">
                  <c:v>3.19</c:v>
                </c:pt>
                <c:pt idx="312">
                  <c:v>0.69</c:v>
                </c:pt>
                <c:pt idx="313">
                  <c:v>3.38</c:v>
                </c:pt>
                <c:pt idx="314">
                  <c:v>0.78</c:v>
                </c:pt>
                <c:pt idx="315">
                  <c:v>0.3</c:v>
                </c:pt>
                <c:pt idx="316">
                  <c:v>1.45</c:v>
                </c:pt>
                <c:pt idx="317">
                  <c:v>1.37</c:v>
                </c:pt>
                <c:pt idx="318">
                  <c:v>1.41</c:v>
                </c:pt>
                <c:pt idx="319">
                  <c:v>0.54</c:v>
                </c:pt>
                <c:pt idx="320">
                  <c:v>0.59</c:v>
                </c:pt>
                <c:pt idx="321">
                  <c:v>0.7</c:v>
                </c:pt>
                <c:pt idx="322">
                  <c:v>0.41</c:v>
                </c:pt>
                <c:pt idx="323">
                  <c:v>0.26</c:v>
                </c:pt>
                <c:pt idx="324">
                  <c:v>0</c:v>
                </c:pt>
                <c:pt idx="325">
                  <c:v>0.36</c:v>
                </c:pt>
                <c:pt idx="326">
                  <c:v>4.26</c:v>
                </c:pt>
                <c:pt idx="327">
                  <c:v>12.66</c:v>
                </c:pt>
                <c:pt idx="328">
                  <c:v>18.510000000000002</c:v>
                </c:pt>
                <c:pt idx="329">
                  <c:v>100.53</c:v>
                </c:pt>
                <c:pt idx="330">
                  <c:v>49.18</c:v>
                </c:pt>
                <c:pt idx="331">
                  <c:v>13.52</c:v>
                </c:pt>
                <c:pt idx="332">
                  <c:v>8</c:v>
                </c:pt>
                <c:pt idx="333">
                  <c:v>5.14</c:v>
                </c:pt>
                <c:pt idx="334">
                  <c:v>3.16</c:v>
                </c:pt>
                <c:pt idx="335">
                  <c:v>2.6</c:v>
                </c:pt>
                <c:pt idx="336">
                  <c:v>3.41</c:v>
                </c:pt>
                <c:pt idx="337">
                  <c:v>1.1200000000000001</c:v>
                </c:pt>
                <c:pt idx="338">
                  <c:v>0.23</c:v>
                </c:pt>
                <c:pt idx="339">
                  <c:v>0.64</c:v>
                </c:pt>
                <c:pt idx="340">
                  <c:v>0.68</c:v>
                </c:pt>
                <c:pt idx="341">
                  <c:v>2.57</c:v>
                </c:pt>
                <c:pt idx="342">
                  <c:v>1.1000000000000001</c:v>
                </c:pt>
                <c:pt idx="343">
                  <c:v>0.42</c:v>
                </c:pt>
                <c:pt idx="344">
                  <c:v>0.37</c:v>
                </c:pt>
                <c:pt idx="345">
                  <c:v>0.28000000000000003</c:v>
                </c:pt>
                <c:pt idx="346">
                  <c:v>0.14000000000000001</c:v>
                </c:pt>
                <c:pt idx="347">
                  <c:v>1</c:v>
                </c:pt>
                <c:pt idx="348">
                  <c:v>1.1399999999999999</c:v>
                </c:pt>
                <c:pt idx="349">
                  <c:v>0.23</c:v>
                </c:pt>
                <c:pt idx="350">
                  <c:v>1.06</c:v>
                </c:pt>
                <c:pt idx="351">
                  <c:v>0.93</c:v>
                </c:pt>
                <c:pt idx="352">
                  <c:v>0.62</c:v>
                </c:pt>
                <c:pt idx="353">
                  <c:v>10.41</c:v>
                </c:pt>
                <c:pt idx="354">
                  <c:v>7.32</c:v>
                </c:pt>
                <c:pt idx="355">
                  <c:v>1.46</c:v>
                </c:pt>
                <c:pt idx="356">
                  <c:v>0.39</c:v>
                </c:pt>
                <c:pt idx="357">
                  <c:v>0.23</c:v>
                </c:pt>
                <c:pt idx="358">
                  <c:v>0.22</c:v>
                </c:pt>
                <c:pt idx="359">
                  <c:v>0.33</c:v>
                </c:pt>
                <c:pt idx="360">
                  <c:v>0</c:v>
                </c:pt>
                <c:pt idx="361">
                  <c:v>0</c:v>
                </c:pt>
                <c:pt idx="362">
                  <c:v>2.04</c:v>
                </c:pt>
                <c:pt idx="363">
                  <c:v>0.65</c:v>
                </c:pt>
                <c:pt idx="364">
                  <c:v>0.55000000000000004</c:v>
                </c:pt>
                <c:pt idx="365">
                  <c:v>7.0000000000000007E-2</c:v>
                </c:pt>
                <c:pt idx="366">
                  <c:v>0.04</c:v>
                </c:pt>
                <c:pt idx="367">
                  <c:v>0.55000000000000004</c:v>
                </c:pt>
                <c:pt idx="368">
                  <c:v>0.51</c:v>
                </c:pt>
                <c:pt idx="369">
                  <c:v>0.56999999999999995</c:v>
                </c:pt>
                <c:pt idx="370">
                  <c:v>1.1399999999999999</c:v>
                </c:pt>
                <c:pt idx="371">
                  <c:v>0.53</c:v>
                </c:pt>
                <c:pt idx="372">
                  <c:v>0.32</c:v>
                </c:pt>
                <c:pt idx="373">
                  <c:v>0.1</c:v>
                </c:pt>
                <c:pt idx="374">
                  <c:v>0</c:v>
                </c:pt>
                <c:pt idx="375">
                  <c:v>0.11</c:v>
                </c:pt>
                <c:pt idx="376">
                  <c:v>4.8499999999999996</c:v>
                </c:pt>
                <c:pt idx="377">
                  <c:v>1.74</c:v>
                </c:pt>
                <c:pt idx="378">
                  <c:v>0.1</c:v>
                </c:pt>
                <c:pt idx="379">
                  <c:v>0.05</c:v>
                </c:pt>
                <c:pt idx="380">
                  <c:v>0.08</c:v>
                </c:pt>
                <c:pt idx="381">
                  <c:v>0.1</c:v>
                </c:pt>
                <c:pt idx="382">
                  <c:v>0.13</c:v>
                </c:pt>
                <c:pt idx="383">
                  <c:v>0.17</c:v>
                </c:pt>
                <c:pt idx="384">
                  <c:v>0</c:v>
                </c:pt>
                <c:pt idx="385">
                  <c:v>0.04</c:v>
                </c:pt>
                <c:pt idx="386">
                  <c:v>0.01</c:v>
                </c:pt>
                <c:pt idx="387">
                  <c:v>2.38</c:v>
                </c:pt>
                <c:pt idx="388">
                  <c:v>8.67</c:v>
                </c:pt>
                <c:pt idx="389">
                  <c:v>3.85</c:v>
                </c:pt>
                <c:pt idx="390">
                  <c:v>0.44</c:v>
                </c:pt>
                <c:pt idx="391">
                  <c:v>1.07</c:v>
                </c:pt>
                <c:pt idx="392">
                  <c:v>1.06</c:v>
                </c:pt>
                <c:pt idx="393">
                  <c:v>0.64</c:v>
                </c:pt>
                <c:pt idx="394">
                  <c:v>10.77</c:v>
                </c:pt>
                <c:pt idx="395">
                  <c:v>6.53</c:v>
                </c:pt>
                <c:pt idx="396">
                  <c:v>1.22</c:v>
                </c:pt>
                <c:pt idx="397">
                  <c:v>0.75</c:v>
                </c:pt>
                <c:pt idx="398">
                  <c:v>0.68</c:v>
                </c:pt>
                <c:pt idx="399">
                  <c:v>0.3</c:v>
                </c:pt>
                <c:pt idx="400">
                  <c:v>0.19</c:v>
                </c:pt>
                <c:pt idx="401">
                  <c:v>0.77</c:v>
                </c:pt>
                <c:pt idx="402">
                  <c:v>3.21</c:v>
                </c:pt>
                <c:pt idx="403">
                  <c:v>1.1100000000000001</c:v>
                </c:pt>
                <c:pt idx="404">
                  <c:v>0.71</c:v>
                </c:pt>
                <c:pt idx="405">
                  <c:v>1.17</c:v>
                </c:pt>
                <c:pt idx="406">
                  <c:v>0.71</c:v>
                </c:pt>
                <c:pt idx="407">
                  <c:v>0.26</c:v>
                </c:pt>
                <c:pt idx="408">
                  <c:v>0.18</c:v>
                </c:pt>
                <c:pt idx="409">
                  <c:v>1.58</c:v>
                </c:pt>
                <c:pt idx="410">
                  <c:v>0.28000000000000003</c:v>
                </c:pt>
                <c:pt idx="411">
                  <c:v>0</c:v>
                </c:pt>
                <c:pt idx="412">
                  <c:v>0</c:v>
                </c:pt>
                <c:pt idx="413">
                  <c:v>0.01</c:v>
                </c:pt>
                <c:pt idx="414">
                  <c:v>0</c:v>
                </c:pt>
                <c:pt idx="415">
                  <c:v>0.26</c:v>
                </c:pt>
                <c:pt idx="416">
                  <c:v>0.53</c:v>
                </c:pt>
                <c:pt idx="417">
                  <c:v>2.27</c:v>
                </c:pt>
                <c:pt idx="418">
                  <c:v>1.47</c:v>
                </c:pt>
                <c:pt idx="419">
                  <c:v>0.52</c:v>
                </c:pt>
                <c:pt idx="420">
                  <c:v>0.12</c:v>
                </c:pt>
                <c:pt idx="421">
                  <c:v>0.62</c:v>
                </c:pt>
                <c:pt idx="422">
                  <c:v>1.7</c:v>
                </c:pt>
                <c:pt idx="423">
                  <c:v>0.3</c:v>
                </c:pt>
                <c:pt idx="424">
                  <c:v>0</c:v>
                </c:pt>
                <c:pt idx="425">
                  <c:v>0.05</c:v>
                </c:pt>
                <c:pt idx="426">
                  <c:v>0.25</c:v>
                </c:pt>
                <c:pt idx="427">
                  <c:v>0.43</c:v>
                </c:pt>
                <c:pt idx="428">
                  <c:v>0.37</c:v>
                </c:pt>
                <c:pt idx="429">
                  <c:v>0.24</c:v>
                </c:pt>
                <c:pt idx="430">
                  <c:v>0.79</c:v>
                </c:pt>
                <c:pt idx="431">
                  <c:v>0.33</c:v>
                </c:pt>
                <c:pt idx="432">
                  <c:v>0.4</c:v>
                </c:pt>
                <c:pt idx="433">
                  <c:v>0.21</c:v>
                </c:pt>
                <c:pt idx="434">
                  <c:v>0.01</c:v>
                </c:pt>
                <c:pt idx="435">
                  <c:v>0.04</c:v>
                </c:pt>
                <c:pt idx="436">
                  <c:v>2.94</c:v>
                </c:pt>
                <c:pt idx="437">
                  <c:v>1.6</c:v>
                </c:pt>
                <c:pt idx="438">
                  <c:v>0.28000000000000003</c:v>
                </c:pt>
                <c:pt idx="439">
                  <c:v>7.0000000000000007E-2</c:v>
                </c:pt>
                <c:pt idx="440">
                  <c:v>0.27</c:v>
                </c:pt>
                <c:pt idx="441">
                  <c:v>0.28000000000000003</c:v>
                </c:pt>
                <c:pt idx="442">
                  <c:v>0.13</c:v>
                </c:pt>
                <c:pt idx="443">
                  <c:v>0</c:v>
                </c:pt>
                <c:pt idx="444">
                  <c:v>2.37</c:v>
                </c:pt>
                <c:pt idx="445">
                  <c:v>1.61</c:v>
                </c:pt>
                <c:pt idx="446">
                  <c:v>8.0299999999999994</c:v>
                </c:pt>
                <c:pt idx="447">
                  <c:v>7.54</c:v>
                </c:pt>
                <c:pt idx="448">
                  <c:v>0.86</c:v>
                </c:pt>
                <c:pt idx="449">
                  <c:v>0.61</c:v>
                </c:pt>
                <c:pt idx="450">
                  <c:v>0.39</c:v>
                </c:pt>
                <c:pt idx="451">
                  <c:v>0.16</c:v>
                </c:pt>
                <c:pt idx="452">
                  <c:v>0.22</c:v>
                </c:pt>
                <c:pt idx="453">
                  <c:v>0.2</c:v>
                </c:pt>
                <c:pt idx="454">
                  <c:v>0.32</c:v>
                </c:pt>
                <c:pt idx="455">
                  <c:v>0.16</c:v>
                </c:pt>
                <c:pt idx="456">
                  <c:v>3.94</c:v>
                </c:pt>
                <c:pt idx="457">
                  <c:v>2.9</c:v>
                </c:pt>
                <c:pt idx="458">
                  <c:v>0.11</c:v>
                </c:pt>
                <c:pt idx="459">
                  <c:v>0</c:v>
                </c:pt>
                <c:pt idx="460">
                  <c:v>0.35</c:v>
                </c:pt>
                <c:pt idx="461">
                  <c:v>0.2</c:v>
                </c:pt>
                <c:pt idx="462">
                  <c:v>0.13</c:v>
                </c:pt>
                <c:pt idx="463">
                  <c:v>0.11</c:v>
                </c:pt>
                <c:pt idx="464">
                  <c:v>0.32</c:v>
                </c:pt>
                <c:pt idx="465">
                  <c:v>0.56000000000000005</c:v>
                </c:pt>
                <c:pt idx="466">
                  <c:v>0.47</c:v>
                </c:pt>
                <c:pt idx="467">
                  <c:v>8.6199999999999992</c:v>
                </c:pt>
                <c:pt idx="468">
                  <c:v>3.75</c:v>
                </c:pt>
                <c:pt idx="469">
                  <c:v>3.62</c:v>
                </c:pt>
                <c:pt idx="470">
                  <c:v>0.65</c:v>
                </c:pt>
                <c:pt idx="471">
                  <c:v>0.18</c:v>
                </c:pt>
                <c:pt idx="472">
                  <c:v>253.18</c:v>
                </c:pt>
                <c:pt idx="473">
                  <c:v>93.95</c:v>
                </c:pt>
                <c:pt idx="474">
                  <c:v>9.2100000000000009</c:v>
                </c:pt>
                <c:pt idx="475">
                  <c:v>4.2699999999999996</c:v>
                </c:pt>
                <c:pt idx="476">
                  <c:v>2.3199999999999998</c:v>
                </c:pt>
                <c:pt idx="477">
                  <c:v>1.42</c:v>
                </c:pt>
                <c:pt idx="478">
                  <c:v>0.56000000000000005</c:v>
                </c:pt>
                <c:pt idx="479">
                  <c:v>5.85</c:v>
                </c:pt>
                <c:pt idx="480">
                  <c:v>2.21</c:v>
                </c:pt>
                <c:pt idx="481">
                  <c:v>0.3</c:v>
                </c:pt>
                <c:pt idx="482">
                  <c:v>2.33</c:v>
                </c:pt>
                <c:pt idx="483">
                  <c:v>5.15</c:v>
                </c:pt>
                <c:pt idx="484">
                  <c:v>14.1</c:v>
                </c:pt>
                <c:pt idx="485">
                  <c:v>3.71</c:v>
                </c:pt>
                <c:pt idx="486">
                  <c:v>1.99</c:v>
                </c:pt>
                <c:pt idx="487">
                  <c:v>0.9</c:v>
                </c:pt>
                <c:pt idx="488">
                  <c:v>0.48</c:v>
                </c:pt>
                <c:pt idx="489">
                  <c:v>0.33</c:v>
                </c:pt>
                <c:pt idx="490">
                  <c:v>0.15</c:v>
                </c:pt>
                <c:pt idx="491">
                  <c:v>0.01</c:v>
                </c:pt>
                <c:pt idx="492">
                  <c:v>0</c:v>
                </c:pt>
                <c:pt idx="493">
                  <c:v>0.16</c:v>
                </c:pt>
                <c:pt idx="494">
                  <c:v>0.09</c:v>
                </c:pt>
                <c:pt idx="495">
                  <c:v>0.01</c:v>
                </c:pt>
                <c:pt idx="496">
                  <c:v>0.01</c:v>
                </c:pt>
                <c:pt idx="497">
                  <c:v>2.33</c:v>
                </c:pt>
                <c:pt idx="498">
                  <c:v>2.56</c:v>
                </c:pt>
                <c:pt idx="499">
                  <c:v>0.87</c:v>
                </c:pt>
                <c:pt idx="500">
                  <c:v>0.6</c:v>
                </c:pt>
                <c:pt idx="501">
                  <c:v>0.51</c:v>
                </c:pt>
                <c:pt idx="502">
                  <c:v>0.32</c:v>
                </c:pt>
                <c:pt idx="503">
                  <c:v>0.04</c:v>
                </c:pt>
                <c:pt idx="504">
                  <c:v>0</c:v>
                </c:pt>
                <c:pt idx="505">
                  <c:v>0</c:v>
                </c:pt>
                <c:pt idx="506">
                  <c:v>0.01</c:v>
                </c:pt>
                <c:pt idx="507">
                  <c:v>69.709999999999994</c:v>
                </c:pt>
                <c:pt idx="508">
                  <c:v>32.36</c:v>
                </c:pt>
                <c:pt idx="509">
                  <c:v>6.35</c:v>
                </c:pt>
                <c:pt idx="510">
                  <c:v>1.01</c:v>
                </c:pt>
                <c:pt idx="511">
                  <c:v>0.09</c:v>
                </c:pt>
                <c:pt idx="512">
                  <c:v>0.22</c:v>
                </c:pt>
                <c:pt idx="513">
                  <c:v>0.23</c:v>
                </c:pt>
                <c:pt idx="514">
                  <c:v>0.11</c:v>
                </c:pt>
                <c:pt idx="515">
                  <c:v>0.23</c:v>
                </c:pt>
                <c:pt idx="516">
                  <c:v>19.72</c:v>
                </c:pt>
                <c:pt idx="517">
                  <c:v>7.16</c:v>
                </c:pt>
                <c:pt idx="518">
                  <c:v>1.5</c:v>
                </c:pt>
                <c:pt idx="519">
                  <c:v>0.43</c:v>
                </c:pt>
                <c:pt idx="520">
                  <c:v>0.18</c:v>
                </c:pt>
                <c:pt idx="521">
                  <c:v>0.14000000000000001</c:v>
                </c:pt>
                <c:pt idx="522">
                  <c:v>0.08</c:v>
                </c:pt>
                <c:pt idx="523">
                  <c:v>0.05</c:v>
                </c:pt>
                <c:pt idx="524">
                  <c:v>0.03</c:v>
                </c:pt>
                <c:pt idx="525">
                  <c:v>0.05</c:v>
                </c:pt>
                <c:pt idx="526">
                  <c:v>0.22</c:v>
                </c:pt>
                <c:pt idx="527">
                  <c:v>0.02</c:v>
                </c:pt>
                <c:pt idx="528">
                  <c:v>0.01</c:v>
                </c:pt>
                <c:pt idx="529">
                  <c:v>0.04</c:v>
                </c:pt>
                <c:pt idx="530">
                  <c:v>0</c:v>
                </c:pt>
                <c:pt idx="531">
                  <c:v>0.01</c:v>
                </c:pt>
                <c:pt idx="532">
                  <c:v>1.53</c:v>
                </c:pt>
                <c:pt idx="533">
                  <c:v>1.44</c:v>
                </c:pt>
                <c:pt idx="534">
                  <c:v>1.01</c:v>
                </c:pt>
                <c:pt idx="535">
                  <c:v>0.52</c:v>
                </c:pt>
                <c:pt idx="536">
                  <c:v>0.3</c:v>
                </c:pt>
                <c:pt idx="537">
                  <c:v>0.2</c:v>
                </c:pt>
                <c:pt idx="538">
                  <c:v>0.16</c:v>
                </c:pt>
                <c:pt idx="539">
                  <c:v>0</c:v>
                </c:pt>
                <c:pt idx="540">
                  <c:v>2.95</c:v>
                </c:pt>
                <c:pt idx="541">
                  <c:v>1.18</c:v>
                </c:pt>
                <c:pt idx="542">
                  <c:v>0.3</c:v>
                </c:pt>
                <c:pt idx="543">
                  <c:v>4.53</c:v>
                </c:pt>
                <c:pt idx="544">
                  <c:v>10.85</c:v>
                </c:pt>
                <c:pt idx="545">
                  <c:v>3.09</c:v>
                </c:pt>
                <c:pt idx="546">
                  <c:v>0.12</c:v>
                </c:pt>
                <c:pt idx="547">
                  <c:v>0.05</c:v>
                </c:pt>
                <c:pt idx="548">
                  <c:v>7.0000000000000007E-2</c:v>
                </c:pt>
                <c:pt idx="549">
                  <c:v>0.16</c:v>
                </c:pt>
                <c:pt idx="550">
                  <c:v>0.09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0.23</c:v>
                </c:pt>
                <c:pt idx="558">
                  <c:v>0.13</c:v>
                </c:pt>
                <c:pt idx="559">
                  <c:v>0</c:v>
                </c:pt>
                <c:pt idx="560">
                  <c:v>0.22</c:v>
                </c:pt>
                <c:pt idx="561">
                  <c:v>0.18</c:v>
                </c:pt>
                <c:pt idx="562">
                  <c:v>0.06</c:v>
                </c:pt>
                <c:pt idx="563">
                  <c:v>0</c:v>
                </c:pt>
                <c:pt idx="564">
                  <c:v>0</c:v>
                </c:pt>
                <c:pt idx="565">
                  <c:v>0.04</c:v>
                </c:pt>
                <c:pt idx="566">
                  <c:v>11.97</c:v>
                </c:pt>
                <c:pt idx="567">
                  <c:v>6.89</c:v>
                </c:pt>
                <c:pt idx="568">
                  <c:v>1.89</c:v>
                </c:pt>
                <c:pt idx="569">
                  <c:v>0.27</c:v>
                </c:pt>
                <c:pt idx="570">
                  <c:v>0.14000000000000001</c:v>
                </c:pt>
                <c:pt idx="571">
                  <c:v>0.15</c:v>
                </c:pt>
                <c:pt idx="572">
                  <c:v>0.14000000000000001</c:v>
                </c:pt>
                <c:pt idx="573">
                  <c:v>0.37</c:v>
                </c:pt>
                <c:pt idx="574">
                  <c:v>0.37</c:v>
                </c:pt>
                <c:pt idx="575">
                  <c:v>0.09</c:v>
                </c:pt>
                <c:pt idx="576">
                  <c:v>0</c:v>
                </c:pt>
                <c:pt idx="577">
                  <c:v>13.46</c:v>
                </c:pt>
                <c:pt idx="578">
                  <c:v>16.47</c:v>
                </c:pt>
                <c:pt idx="579">
                  <c:v>3.48</c:v>
                </c:pt>
                <c:pt idx="580">
                  <c:v>0.13</c:v>
                </c:pt>
                <c:pt idx="581">
                  <c:v>15.51</c:v>
                </c:pt>
                <c:pt idx="582">
                  <c:v>5.87</c:v>
                </c:pt>
                <c:pt idx="583">
                  <c:v>0.96</c:v>
                </c:pt>
                <c:pt idx="584">
                  <c:v>0.73</c:v>
                </c:pt>
                <c:pt idx="585">
                  <c:v>0.48</c:v>
                </c:pt>
                <c:pt idx="586">
                  <c:v>0.26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0.03</c:v>
                </c:pt>
                <c:pt idx="592">
                  <c:v>2.12</c:v>
                </c:pt>
                <c:pt idx="593">
                  <c:v>4.8899999999999997</c:v>
                </c:pt>
                <c:pt idx="594">
                  <c:v>1.63</c:v>
                </c:pt>
                <c:pt idx="595">
                  <c:v>0.28000000000000003</c:v>
                </c:pt>
                <c:pt idx="596">
                  <c:v>0.18</c:v>
                </c:pt>
                <c:pt idx="597">
                  <c:v>0.16</c:v>
                </c:pt>
                <c:pt idx="598">
                  <c:v>0.08</c:v>
                </c:pt>
                <c:pt idx="599">
                  <c:v>0</c:v>
                </c:pt>
                <c:pt idx="600">
                  <c:v>0</c:v>
                </c:pt>
                <c:pt idx="601">
                  <c:v>0.73</c:v>
                </c:pt>
                <c:pt idx="602">
                  <c:v>0.25</c:v>
                </c:pt>
                <c:pt idx="603">
                  <c:v>0.5</c:v>
                </c:pt>
                <c:pt idx="604">
                  <c:v>0.11</c:v>
                </c:pt>
                <c:pt idx="605">
                  <c:v>0</c:v>
                </c:pt>
                <c:pt idx="606">
                  <c:v>0</c:v>
                </c:pt>
                <c:pt idx="607">
                  <c:v>0.05</c:v>
                </c:pt>
                <c:pt idx="608">
                  <c:v>0.06</c:v>
                </c:pt>
                <c:pt idx="609">
                  <c:v>0.05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12.45</c:v>
                </c:pt>
                <c:pt idx="615">
                  <c:v>7.89</c:v>
                </c:pt>
                <c:pt idx="616">
                  <c:v>0.71</c:v>
                </c:pt>
                <c:pt idx="617">
                  <c:v>1.94</c:v>
                </c:pt>
                <c:pt idx="618">
                  <c:v>0.89</c:v>
                </c:pt>
                <c:pt idx="619">
                  <c:v>0.34</c:v>
                </c:pt>
                <c:pt idx="620">
                  <c:v>0.28999999999999998</c:v>
                </c:pt>
                <c:pt idx="621">
                  <c:v>0.22</c:v>
                </c:pt>
                <c:pt idx="622">
                  <c:v>0.06</c:v>
                </c:pt>
                <c:pt idx="623">
                  <c:v>0.76</c:v>
                </c:pt>
                <c:pt idx="624">
                  <c:v>0.09</c:v>
                </c:pt>
                <c:pt idx="625">
                  <c:v>0.56000000000000005</c:v>
                </c:pt>
                <c:pt idx="626">
                  <c:v>0.16</c:v>
                </c:pt>
                <c:pt idx="627">
                  <c:v>0.01</c:v>
                </c:pt>
                <c:pt idx="628">
                  <c:v>0.1</c:v>
                </c:pt>
                <c:pt idx="629">
                  <c:v>0.46</c:v>
                </c:pt>
                <c:pt idx="630">
                  <c:v>13.59</c:v>
                </c:pt>
                <c:pt idx="631">
                  <c:v>8.99</c:v>
                </c:pt>
                <c:pt idx="632">
                  <c:v>3.02</c:v>
                </c:pt>
                <c:pt idx="633">
                  <c:v>1.79</c:v>
                </c:pt>
                <c:pt idx="634">
                  <c:v>1.05</c:v>
                </c:pt>
                <c:pt idx="635">
                  <c:v>0.57999999999999996</c:v>
                </c:pt>
                <c:pt idx="636">
                  <c:v>0.28999999999999998</c:v>
                </c:pt>
                <c:pt idx="637">
                  <c:v>62.92</c:v>
                </c:pt>
                <c:pt idx="638">
                  <c:v>23.19</c:v>
                </c:pt>
                <c:pt idx="639">
                  <c:v>17.61</c:v>
                </c:pt>
                <c:pt idx="640">
                  <c:v>4.3499999999999996</c:v>
                </c:pt>
                <c:pt idx="641">
                  <c:v>0.05</c:v>
                </c:pt>
                <c:pt idx="642">
                  <c:v>0.11</c:v>
                </c:pt>
                <c:pt idx="643">
                  <c:v>0.78</c:v>
                </c:pt>
                <c:pt idx="644">
                  <c:v>0.79</c:v>
                </c:pt>
                <c:pt idx="645">
                  <c:v>0.45</c:v>
                </c:pt>
                <c:pt idx="646">
                  <c:v>14.48</c:v>
                </c:pt>
                <c:pt idx="647">
                  <c:v>8.9499999999999993</c:v>
                </c:pt>
                <c:pt idx="648">
                  <c:v>1.57</c:v>
                </c:pt>
                <c:pt idx="649">
                  <c:v>0.83</c:v>
                </c:pt>
                <c:pt idx="650">
                  <c:v>0.98</c:v>
                </c:pt>
                <c:pt idx="651">
                  <c:v>3.57</c:v>
                </c:pt>
                <c:pt idx="652">
                  <c:v>1.36</c:v>
                </c:pt>
                <c:pt idx="653">
                  <c:v>2.67</c:v>
                </c:pt>
                <c:pt idx="654">
                  <c:v>0.71</c:v>
                </c:pt>
                <c:pt idx="655">
                  <c:v>0.26</c:v>
                </c:pt>
                <c:pt idx="656">
                  <c:v>0.21</c:v>
                </c:pt>
                <c:pt idx="657">
                  <c:v>0.15</c:v>
                </c:pt>
                <c:pt idx="658">
                  <c:v>0.1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0.14000000000000001</c:v>
                </c:pt>
                <c:pt idx="664">
                  <c:v>0.6</c:v>
                </c:pt>
                <c:pt idx="665">
                  <c:v>0.18</c:v>
                </c:pt>
                <c:pt idx="666">
                  <c:v>0.91</c:v>
                </c:pt>
                <c:pt idx="667">
                  <c:v>0.48</c:v>
                </c:pt>
                <c:pt idx="668">
                  <c:v>0.24</c:v>
                </c:pt>
                <c:pt idx="669">
                  <c:v>0.19</c:v>
                </c:pt>
                <c:pt idx="670">
                  <c:v>0.16</c:v>
                </c:pt>
                <c:pt idx="671">
                  <c:v>0.34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27.6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4.45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150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14443776"/>
        <c:axId val="114445696"/>
      </c:scatterChart>
      <c:valAx>
        <c:axId val="114443776"/>
        <c:scaling>
          <c:orientation val="minMax"/>
          <c:max val="31423"/>
          <c:min val="24615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45696"/>
        <c:crosses val="autoZero"/>
        <c:crossBetween val="midCat"/>
        <c:majorUnit val="120"/>
        <c:minorUnit val="60"/>
      </c:valAx>
      <c:valAx>
        <c:axId val="114445696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443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0.85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0.14000000000000001</c:v>
                </c:pt>
                <c:pt idx="5">
                  <c:v>1.19</c:v>
                </c:pt>
                <c:pt idx="6">
                  <c:v>0</c:v>
                </c:pt>
                <c:pt idx="7">
                  <c:v>0.06</c:v>
                </c:pt>
                <c:pt idx="8">
                  <c:v>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9.36</c:v>
                </c:pt>
                <c:pt idx="14">
                  <c:v>0.69</c:v>
                </c:pt>
                <c:pt idx="15">
                  <c:v>3.48</c:v>
                </c:pt>
                <c:pt idx="16">
                  <c:v>11.9</c:v>
                </c:pt>
                <c:pt idx="17">
                  <c:v>23.2</c:v>
                </c:pt>
                <c:pt idx="18">
                  <c:v>33.5</c:v>
                </c:pt>
                <c:pt idx="19">
                  <c:v>38.4</c:v>
                </c:pt>
                <c:pt idx="20">
                  <c:v>1.32</c:v>
                </c:pt>
                <c:pt idx="21">
                  <c:v>0.53</c:v>
                </c:pt>
                <c:pt idx="22">
                  <c:v>1.31</c:v>
                </c:pt>
                <c:pt idx="23">
                  <c:v>3.93</c:v>
                </c:pt>
                <c:pt idx="24">
                  <c:v>0.56000000000000005</c:v>
                </c:pt>
                <c:pt idx="25">
                  <c:v>0</c:v>
                </c:pt>
                <c:pt idx="26">
                  <c:v>8.5</c:v>
                </c:pt>
                <c:pt idx="27">
                  <c:v>9.23</c:v>
                </c:pt>
                <c:pt idx="28">
                  <c:v>4.16</c:v>
                </c:pt>
                <c:pt idx="29">
                  <c:v>4.67</c:v>
                </c:pt>
                <c:pt idx="30">
                  <c:v>0.98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4.9000000000000004</c:v>
                </c:pt>
                <c:pt idx="37">
                  <c:v>0.41</c:v>
                </c:pt>
                <c:pt idx="38">
                  <c:v>0</c:v>
                </c:pt>
                <c:pt idx="39">
                  <c:v>1.27</c:v>
                </c:pt>
                <c:pt idx="40">
                  <c:v>10.199999999999999</c:v>
                </c:pt>
                <c:pt idx="41">
                  <c:v>0.43</c:v>
                </c:pt>
                <c:pt idx="42">
                  <c:v>1.44</c:v>
                </c:pt>
                <c:pt idx="43">
                  <c:v>0</c:v>
                </c:pt>
                <c:pt idx="44">
                  <c:v>0</c:v>
                </c:pt>
                <c:pt idx="45">
                  <c:v>2.0499999999999998</c:v>
                </c:pt>
                <c:pt idx="46">
                  <c:v>0</c:v>
                </c:pt>
                <c:pt idx="47">
                  <c:v>0.61</c:v>
                </c:pt>
                <c:pt idx="48">
                  <c:v>0.79</c:v>
                </c:pt>
                <c:pt idx="49">
                  <c:v>2.15</c:v>
                </c:pt>
                <c:pt idx="50">
                  <c:v>11.2</c:v>
                </c:pt>
                <c:pt idx="51">
                  <c:v>0.31</c:v>
                </c:pt>
                <c:pt idx="52">
                  <c:v>1.22</c:v>
                </c:pt>
                <c:pt idx="53">
                  <c:v>0.64</c:v>
                </c:pt>
                <c:pt idx="54">
                  <c:v>0.78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1.74</c:v>
                </c:pt>
                <c:pt idx="60">
                  <c:v>0.04</c:v>
                </c:pt>
                <c:pt idx="61">
                  <c:v>23</c:v>
                </c:pt>
                <c:pt idx="62">
                  <c:v>0.09</c:v>
                </c:pt>
                <c:pt idx="63">
                  <c:v>1</c:v>
                </c:pt>
                <c:pt idx="64">
                  <c:v>0.7</c:v>
                </c:pt>
                <c:pt idx="65">
                  <c:v>4.45</c:v>
                </c:pt>
                <c:pt idx="66">
                  <c:v>0.69</c:v>
                </c:pt>
                <c:pt idx="67">
                  <c:v>0.52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2.0699999999999998</c:v>
                </c:pt>
                <c:pt idx="74">
                  <c:v>0.19</c:v>
                </c:pt>
                <c:pt idx="75">
                  <c:v>4.51</c:v>
                </c:pt>
                <c:pt idx="76">
                  <c:v>10.9</c:v>
                </c:pt>
                <c:pt idx="77">
                  <c:v>17.7</c:v>
                </c:pt>
                <c:pt idx="78">
                  <c:v>1.33</c:v>
                </c:pt>
                <c:pt idx="79">
                  <c:v>0.35</c:v>
                </c:pt>
                <c:pt idx="80">
                  <c:v>0.08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1.05</c:v>
                </c:pt>
                <c:pt idx="85">
                  <c:v>0.75</c:v>
                </c:pt>
                <c:pt idx="86">
                  <c:v>0.85</c:v>
                </c:pt>
                <c:pt idx="87">
                  <c:v>1.83</c:v>
                </c:pt>
                <c:pt idx="88">
                  <c:v>2.73</c:v>
                </c:pt>
                <c:pt idx="89">
                  <c:v>7.21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4.67</c:v>
                </c:pt>
                <c:pt idx="98">
                  <c:v>4</c:v>
                </c:pt>
                <c:pt idx="99">
                  <c:v>1.1100000000000001</c:v>
                </c:pt>
                <c:pt idx="100">
                  <c:v>1.66</c:v>
                </c:pt>
                <c:pt idx="101">
                  <c:v>5.17</c:v>
                </c:pt>
                <c:pt idx="102">
                  <c:v>0.6</c:v>
                </c:pt>
                <c:pt idx="103">
                  <c:v>0</c:v>
                </c:pt>
                <c:pt idx="104">
                  <c:v>7.0000000000000007E-2</c:v>
                </c:pt>
                <c:pt idx="105">
                  <c:v>0</c:v>
                </c:pt>
                <c:pt idx="106">
                  <c:v>0.75</c:v>
                </c:pt>
                <c:pt idx="107">
                  <c:v>0.41</c:v>
                </c:pt>
                <c:pt idx="108">
                  <c:v>0.55000000000000004</c:v>
                </c:pt>
                <c:pt idx="109">
                  <c:v>0.83</c:v>
                </c:pt>
                <c:pt idx="110">
                  <c:v>1.95</c:v>
                </c:pt>
                <c:pt idx="111">
                  <c:v>16.100000000000001</c:v>
                </c:pt>
                <c:pt idx="112">
                  <c:v>0.38</c:v>
                </c:pt>
                <c:pt idx="113">
                  <c:v>2.57</c:v>
                </c:pt>
                <c:pt idx="114">
                  <c:v>0.31</c:v>
                </c:pt>
                <c:pt idx="115">
                  <c:v>2.1</c:v>
                </c:pt>
                <c:pt idx="116">
                  <c:v>0.4</c:v>
                </c:pt>
                <c:pt idx="117">
                  <c:v>0.25</c:v>
                </c:pt>
                <c:pt idx="118">
                  <c:v>0.02</c:v>
                </c:pt>
                <c:pt idx="119">
                  <c:v>0.37</c:v>
                </c:pt>
                <c:pt idx="120">
                  <c:v>0.16</c:v>
                </c:pt>
                <c:pt idx="121">
                  <c:v>0.83</c:v>
                </c:pt>
                <c:pt idx="122">
                  <c:v>0.3</c:v>
                </c:pt>
                <c:pt idx="123">
                  <c:v>0.91</c:v>
                </c:pt>
                <c:pt idx="124">
                  <c:v>4.6399999999999997</c:v>
                </c:pt>
                <c:pt idx="125">
                  <c:v>0.8</c:v>
                </c:pt>
                <c:pt idx="126">
                  <c:v>0.76</c:v>
                </c:pt>
                <c:pt idx="127">
                  <c:v>2.79</c:v>
                </c:pt>
                <c:pt idx="128">
                  <c:v>0.01</c:v>
                </c:pt>
                <c:pt idx="129">
                  <c:v>0.01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0.52</c:v>
                </c:pt>
                <c:pt idx="134">
                  <c:v>2.0699999999999998</c:v>
                </c:pt>
                <c:pt idx="135">
                  <c:v>0.23</c:v>
                </c:pt>
                <c:pt idx="136">
                  <c:v>0.01</c:v>
                </c:pt>
                <c:pt idx="137">
                  <c:v>0.04</c:v>
                </c:pt>
                <c:pt idx="138">
                  <c:v>0.47</c:v>
                </c:pt>
                <c:pt idx="139">
                  <c:v>0.61</c:v>
                </c:pt>
                <c:pt idx="140">
                  <c:v>0</c:v>
                </c:pt>
                <c:pt idx="141">
                  <c:v>0</c:v>
                </c:pt>
                <c:pt idx="142">
                  <c:v>0.89</c:v>
                </c:pt>
                <c:pt idx="143">
                  <c:v>0</c:v>
                </c:pt>
                <c:pt idx="144">
                  <c:v>0.9</c:v>
                </c:pt>
                <c:pt idx="145">
                  <c:v>1.51</c:v>
                </c:pt>
                <c:pt idx="146">
                  <c:v>4.3899999999999997</c:v>
                </c:pt>
                <c:pt idx="147">
                  <c:v>0.18</c:v>
                </c:pt>
                <c:pt idx="148">
                  <c:v>0.01</c:v>
                </c:pt>
                <c:pt idx="149">
                  <c:v>1.41</c:v>
                </c:pt>
                <c:pt idx="150">
                  <c:v>0.52</c:v>
                </c:pt>
                <c:pt idx="151">
                  <c:v>3.88</c:v>
                </c:pt>
                <c:pt idx="152">
                  <c:v>0.56999999999999995</c:v>
                </c:pt>
                <c:pt idx="153">
                  <c:v>0.1</c:v>
                </c:pt>
                <c:pt idx="154">
                  <c:v>0.27</c:v>
                </c:pt>
                <c:pt idx="155">
                  <c:v>0.02</c:v>
                </c:pt>
                <c:pt idx="156">
                  <c:v>0</c:v>
                </c:pt>
                <c:pt idx="157">
                  <c:v>7.0000000000000007E-2</c:v>
                </c:pt>
                <c:pt idx="158">
                  <c:v>0.9</c:v>
                </c:pt>
                <c:pt idx="159">
                  <c:v>0.04</c:v>
                </c:pt>
                <c:pt idx="160">
                  <c:v>24</c:v>
                </c:pt>
                <c:pt idx="161">
                  <c:v>8.24</c:v>
                </c:pt>
                <c:pt idx="162">
                  <c:v>1.08</c:v>
                </c:pt>
                <c:pt idx="163">
                  <c:v>0.37</c:v>
                </c:pt>
                <c:pt idx="164">
                  <c:v>0.02</c:v>
                </c:pt>
                <c:pt idx="165">
                  <c:v>0.01</c:v>
                </c:pt>
                <c:pt idx="166">
                  <c:v>0.01</c:v>
                </c:pt>
                <c:pt idx="167">
                  <c:v>0.02</c:v>
                </c:pt>
                <c:pt idx="168">
                  <c:v>0</c:v>
                </c:pt>
                <c:pt idx="169">
                  <c:v>2.33</c:v>
                </c:pt>
                <c:pt idx="170">
                  <c:v>0.08</c:v>
                </c:pt>
                <c:pt idx="171">
                  <c:v>20.7</c:v>
                </c:pt>
                <c:pt idx="172">
                  <c:v>4.32</c:v>
                </c:pt>
                <c:pt idx="173">
                  <c:v>23.2</c:v>
                </c:pt>
                <c:pt idx="174">
                  <c:v>18.100000000000001</c:v>
                </c:pt>
                <c:pt idx="175">
                  <c:v>0.83</c:v>
                </c:pt>
                <c:pt idx="176">
                  <c:v>0.88</c:v>
                </c:pt>
                <c:pt idx="177">
                  <c:v>0.76</c:v>
                </c:pt>
                <c:pt idx="178">
                  <c:v>0.22</c:v>
                </c:pt>
                <c:pt idx="179">
                  <c:v>0.09</c:v>
                </c:pt>
                <c:pt idx="180">
                  <c:v>4.05</c:v>
                </c:pt>
                <c:pt idx="181">
                  <c:v>14.8</c:v>
                </c:pt>
                <c:pt idx="182">
                  <c:v>2.8</c:v>
                </c:pt>
                <c:pt idx="183">
                  <c:v>0.15</c:v>
                </c:pt>
                <c:pt idx="184">
                  <c:v>0.01</c:v>
                </c:pt>
                <c:pt idx="185">
                  <c:v>0.02</c:v>
                </c:pt>
                <c:pt idx="186">
                  <c:v>0.56999999999999995</c:v>
                </c:pt>
                <c:pt idx="187">
                  <c:v>0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0.05</c:v>
                </c:pt>
                <c:pt idx="193">
                  <c:v>0.11</c:v>
                </c:pt>
                <c:pt idx="194">
                  <c:v>0.31</c:v>
                </c:pt>
                <c:pt idx="195">
                  <c:v>0.78</c:v>
                </c:pt>
                <c:pt idx="196">
                  <c:v>0.7</c:v>
                </c:pt>
                <c:pt idx="197">
                  <c:v>0.05</c:v>
                </c:pt>
                <c:pt idx="198">
                  <c:v>3.46</c:v>
                </c:pt>
                <c:pt idx="199">
                  <c:v>0.13</c:v>
                </c:pt>
                <c:pt idx="200">
                  <c:v>0.2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0.02</c:v>
                </c:pt>
                <c:pt idx="204">
                  <c:v>0.08</c:v>
                </c:pt>
                <c:pt idx="205">
                  <c:v>0.7</c:v>
                </c:pt>
                <c:pt idx="206">
                  <c:v>0.02</c:v>
                </c:pt>
                <c:pt idx="207">
                  <c:v>0.44</c:v>
                </c:pt>
                <c:pt idx="208">
                  <c:v>0.32</c:v>
                </c:pt>
                <c:pt idx="209">
                  <c:v>0</c:v>
                </c:pt>
                <c:pt idx="210">
                  <c:v>0</c:v>
                </c:pt>
                <c:pt idx="211">
                  <c:v>0.02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0.01</c:v>
                </c:pt>
                <c:pt idx="217">
                  <c:v>0.14000000000000001</c:v>
                </c:pt>
                <c:pt idx="218">
                  <c:v>2.6</c:v>
                </c:pt>
                <c:pt idx="219">
                  <c:v>27.6</c:v>
                </c:pt>
                <c:pt idx="220">
                  <c:v>13.9</c:v>
                </c:pt>
                <c:pt idx="221">
                  <c:v>8.24</c:v>
                </c:pt>
                <c:pt idx="222">
                  <c:v>27.5</c:v>
                </c:pt>
                <c:pt idx="223">
                  <c:v>13.9</c:v>
                </c:pt>
                <c:pt idx="224">
                  <c:v>15.3</c:v>
                </c:pt>
                <c:pt idx="225">
                  <c:v>1.25</c:v>
                </c:pt>
                <c:pt idx="226">
                  <c:v>0.38</c:v>
                </c:pt>
                <c:pt idx="227">
                  <c:v>0.13</c:v>
                </c:pt>
                <c:pt idx="228">
                  <c:v>7.0000000000000007E-2</c:v>
                </c:pt>
                <c:pt idx="229">
                  <c:v>0.09</c:v>
                </c:pt>
                <c:pt idx="230">
                  <c:v>0</c:v>
                </c:pt>
                <c:pt idx="231">
                  <c:v>0.03</c:v>
                </c:pt>
                <c:pt idx="232">
                  <c:v>0.01</c:v>
                </c:pt>
                <c:pt idx="233">
                  <c:v>0.03</c:v>
                </c:pt>
                <c:pt idx="234">
                  <c:v>0.27</c:v>
                </c:pt>
                <c:pt idx="235">
                  <c:v>0.02</c:v>
                </c:pt>
                <c:pt idx="236">
                  <c:v>0.02</c:v>
                </c:pt>
                <c:pt idx="237">
                  <c:v>0.01</c:v>
                </c:pt>
                <c:pt idx="238">
                  <c:v>0</c:v>
                </c:pt>
                <c:pt idx="239">
                  <c:v>0</c:v>
                </c:pt>
                <c:pt idx="240">
                  <c:v>0.06</c:v>
                </c:pt>
                <c:pt idx="241">
                  <c:v>0</c:v>
                </c:pt>
                <c:pt idx="242">
                  <c:v>2.67</c:v>
                </c:pt>
                <c:pt idx="243">
                  <c:v>0.13</c:v>
                </c:pt>
                <c:pt idx="244">
                  <c:v>3.18</c:v>
                </c:pt>
                <c:pt idx="245">
                  <c:v>20.6</c:v>
                </c:pt>
                <c:pt idx="246">
                  <c:v>7.15</c:v>
                </c:pt>
                <c:pt idx="247">
                  <c:v>0.05</c:v>
                </c:pt>
                <c:pt idx="248">
                  <c:v>0.02</c:v>
                </c:pt>
                <c:pt idx="249">
                  <c:v>0.06</c:v>
                </c:pt>
                <c:pt idx="250">
                  <c:v>0.09</c:v>
                </c:pt>
                <c:pt idx="251">
                  <c:v>0.12</c:v>
                </c:pt>
                <c:pt idx="252">
                  <c:v>0.47</c:v>
                </c:pt>
                <c:pt idx="253">
                  <c:v>0.08</c:v>
                </c:pt>
                <c:pt idx="254">
                  <c:v>0</c:v>
                </c:pt>
                <c:pt idx="255">
                  <c:v>0</c:v>
                </c:pt>
                <c:pt idx="256">
                  <c:v>0.87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7.0000000000000007E-2</c:v>
                </c:pt>
                <c:pt idx="261">
                  <c:v>0.4</c:v>
                </c:pt>
                <c:pt idx="262">
                  <c:v>6.62</c:v>
                </c:pt>
                <c:pt idx="263">
                  <c:v>1.32</c:v>
                </c:pt>
                <c:pt idx="264">
                  <c:v>0.56999999999999995</c:v>
                </c:pt>
                <c:pt idx="265">
                  <c:v>0.11</c:v>
                </c:pt>
                <c:pt idx="266">
                  <c:v>4.45</c:v>
                </c:pt>
                <c:pt idx="267">
                  <c:v>2.99</c:v>
                </c:pt>
                <c:pt idx="268">
                  <c:v>7.22</c:v>
                </c:pt>
                <c:pt idx="269">
                  <c:v>2.98</c:v>
                </c:pt>
                <c:pt idx="270">
                  <c:v>10.5</c:v>
                </c:pt>
                <c:pt idx="271">
                  <c:v>1.8</c:v>
                </c:pt>
                <c:pt idx="272">
                  <c:v>0.21</c:v>
                </c:pt>
                <c:pt idx="273">
                  <c:v>0.17</c:v>
                </c:pt>
                <c:pt idx="274">
                  <c:v>0.2</c:v>
                </c:pt>
                <c:pt idx="275">
                  <c:v>7.0000000000000007E-2</c:v>
                </c:pt>
                <c:pt idx="276">
                  <c:v>0.12</c:v>
                </c:pt>
                <c:pt idx="277">
                  <c:v>0.01</c:v>
                </c:pt>
                <c:pt idx="278">
                  <c:v>0.54</c:v>
                </c:pt>
                <c:pt idx="279">
                  <c:v>5.45</c:v>
                </c:pt>
                <c:pt idx="280">
                  <c:v>21.2</c:v>
                </c:pt>
                <c:pt idx="281">
                  <c:v>10.199999999999999</c:v>
                </c:pt>
                <c:pt idx="282">
                  <c:v>6.32</c:v>
                </c:pt>
                <c:pt idx="283">
                  <c:v>0.64</c:v>
                </c:pt>
                <c:pt idx="284">
                  <c:v>0.2</c:v>
                </c:pt>
                <c:pt idx="285">
                  <c:v>0.16</c:v>
                </c:pt>
                <c:pt idx="286">
                  <c:v>7.0000000000000007E-2</c:v>
                </c:pt>
                <c:pt idx="287">
                  <c:v>0.02</c:v>
                </c:pt>
                <c:pt idx="288">
                  <c:v>0.49</c:v>
                </c:pt>
                <c:pt idx="289">
                  <c:v>0.97</c:v>
                </c:pt>
                <c:pt idx="290">
                  <c:v>0.03</c:v>
                </c:pt>
                <c:pt idx="291">
                  <c:v>0</c:v>
                </c:pt>
                <c:pt idx="292">
                  <c:v>0.52</c:v>
                </c:pt>
                <c:pt idx="293">
                  <c:v>0.22</c:v>
                </c:pt>
                <c:pt idx="294">
                  <c:v>0.48</c:v>
                </c:pt>
                <c:pt idx="295">
                  <c:v>0.38</c:v>
                </c:pt>
                <c:pt idx="296">
                  <c:v>0.08</c:v>
                </c:pt>
                <c:pt idx="297">
                  <c:v>0.06</c:v>
                </c:pt>
                <c:pt idx="298">
                  <c:v>7.0000000000000007E-2</c:v>
                </c:pt>
                <c:pt idx="299">
                  <c:v>0.04</c:v>
                </c:pt>
                <c:pt idx="300">
                  <c:v>0</c:v>
                </c:pt>
                <c:pt idx="301">
                  <c:v>0.04</c:v>
                </c:pt>
                <c:pt idx="302">
                  <c:v>0.56000000000000005</c:v>
                </c:pt>
                <c:pt idx="303">
                  <c:v>13.8</c:v>
                </c:pt>
                <c:pt idx="304">
                  <c:v>28.7</c:v>
                </c:pt>
                <c:pt idx="305">
                  <c:v>85.7</c:v>
                </c:pt>
                <c:pt idx="306">
                  <c:v>22.1</c:v>
                </c:pt>
                <c:pt idx="307">
                  <c:v>42</c:v>
                </c:pt>
                <c:pt idx="308">
                  <c:v>8.58</c:v>
                </c:pt>
                <c:pt idx="309">
                  <c:v>2.29</c:v>
                </c:pt>
                <c:pt idx="310">
                  <c:v>72.5</c:v>
                </c:pt>
                <c:pt idx="311">
                  <c:v>2.38</c:v>
                </c:pt>
                <c:pt idx="312">
                  <c:v>0.17</c:v>
                </c:pt>
                <c:pt idx="313">
                  <c:v>3.76</c:v>
                </c:pt>
                <c:pt idx="314">
                  <c:v>4.33</c:v>
                </c:pt>
                <c:pt idx="315">
                  <c:v>0.72</c:v>
                </c:pt>
                <c:pt idx="316">
                  <c:v>0.75</c:v>
                </c:pt>
                <c:pt idx="317">
                  <c:v>2.1</c:v>
                </c:pt>
                <c:pt idx="318">
                  <c:v>0.53</c:v>
                </c:pt>
                <c:pt idx="319">
                  <c:v>0.23</c:v>
                </c:pt>
                <c:pt idx="320">
                  <c:v>1.33</c:v>
                </c:pt>
                <c:pt idx="321">
                  <c:v>1.35</c:v>
                </c:pt>
                <c:pt idx="322">
                  <c:v>0.36</c:v>
                </c:pt>
                <c:pt idx="323">
                  <c:v>0.34</c:v>
                </c:pt>
                <c:pt idx="324">
                  <c:v>0.17</c:v>
                </c:pt>
                <c:pt idx="325">
                  <c:v>0.27</c:v>
                </c:pt>
                <c:pt idx="326">
                  <c:v>4.12</c:v>
                </c:pt>
                <c:pt idx="327">
                  <c:v>3.48</c:v>
                </c:pt>
                <c:pt idx="328">
                  <c:v>36.5</c:v>
                </c:pt>
                <c:pt idx="329">
                  <c:v>150</c:v>
                </c:pt>
                <c:pt idx="330">
                  <c:v>36.1</c:v>
                </c:pt>
                <c:pt idx="331">
                  <c:v>42.1</c:v>
                </c:pt>
                <c:pt idx="332">
                  <c:v>8.3000000000000007</c:v>
                </c:pt>
                <c:pt idx="333">
                  <c:v>6.03</c:v>
                </c:pt>
                <c:pt idx="334">
                  <c:v>3.07</c:v>
                </c:pt>
                <c:pt idx="335">
                  <c:v>3.5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0.36</c:v>
                </c:pt>
                <c:pt idx="1">
                  <c:v>0.22</c:v>
                </c:pt>
                <c:pt idx="2">
                  <c:v>0.13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0.42</c:v>
                </c:pt>
                <c:pt idx="6">
                  <c:v>0.35</c:v>
                </c:pt>
                <c:pt idx="7">
                  <c:v>0.43</c:v>
                </c:pt>
                <c:pt idx="8">
                  <c:v>0.45</c:v>
                </c:pt>
                <c:pt idx="9">
                  <c:v>0.35</c:v>
                </c:pt>
                <c:pt idx="10">
                  <c:v>0.22</c:v>
                </c:pt>
                <c:pt idx="11">
                  <c:v>0.09</c:v>
                </c:pt>
                <c:pt idx="12">
                  <c:v>0</c:v>
                </c:pt>
                <c:pt idx="13">
                  <c:v>0.05</c:v>
                </c:pt>
                <c:pt idx="14">
                  <c:v>0.11</c:v>
                </c:pt>
                <c:pt idx="15">
                  <c:v>0.02</c:v>
                </c:pt>
                <c:pt idx="16">
                  <c:v>1.32</c:v>
                </c:pt>
                <c:pt idx="17">
                  <c:v>12.58</c:v>
                </c:pt>
                <c:pt idx="18">
                  <c:v>13.14</c:v>
                </c:pt>
                <c:pt idx="19">
                  <c:v>22.43</c:v>
                </c:pt>
                <c:pt idx="20">
                  <c:v>15.39</c:v>
                </c:pt>
                <c:pt idx="21">
                  <c:v>7.54</c:v>
                </c:pt>
                <c:pt idx="22">
                  <c:v>5.0599999999999996</c:v>
                </c:pt>
                <c:pt idx="23">
                  <c:v>3.28</c:v>
                </c:pt>
                <c:pt idx="24">
                  <c:v>1.51</c:v>
                </c:pt>
                <c:pt idx="25">
                  <c:v>0.96</c:v>
                </c:pt>
                <c:pt idx="26">
                  <c:v>5.37</c:v>
                </c:pt>
                <c:pt idx="27">
                  <c:v>2.5099999999999998</c:v>
                </c:pt>
                <c:pt idx="28">
                  <c:v>0.48</c:v>
                </c:pt>
                <c:pt idx="29">
                  <c:v>1.25</c:v>
                </c:pt>
                <c:pt idx="30">
                  <c:v>0.62</c:v>
                </c:pt>
                <c:pt idx="31">
                  <c:v>0.34</c:v>
                </c:pt>
                <c:pt idx="32">
                  <c:v>0.3</c:v>
                </c:pt>
                <c:pt idx="33">
                  <c:v>0.26</c:v>
                </c:pt>
                <c:pt idx="34">
                  <c:v>0.17</c:v>
                </c:pt>
                <c:pt idx="35">
                  <c:v>0.16</c:v>
                </c:pt>
                <c:pt idx="36">
                  <c:v>0.37</c:v>
                </c:pt>
                <c:pt idx="37">
                  <c:v>0.06</c:v>
                </c:pt>
                <c:pt idx="38">
                  <c:v>0</c:v>
                </c:pt>
                <c:pt idx="39">
                  <c:v>0.01</c:v>
                </c:pt>
                <c:pt idx="40">
                  <c:v>2.34</c:v>
                </c:pt>
                <c:pt idx="41">
                  <c:v>0.88</c:v>
                </c:pt>
                <c:pt idx="42">
                  <c:v>0.31</c:v>
                </c:pt>
                <c:pt idx="43">
                  <c:v>0.31</c:v>
                </c:pt>
                <c:pt idx="44">
                  <c:v>0.3</c:v>
                </c:pt>
                <c:pt idx="45">
                  <c:v>2.35</c:v>
                </c:pt>
                <c:pt idx="46">
                  <c:v>1.54</c:v>
                </c:pt>
                <c:pt idx="47">
                  <c:v>0.81</c:v>
                </c:pt>
                <c:pt idx="48">
                  <c:v>0.2</c:v>
                </c:pt>
                <c:pt idx="49">
                  <c:v>0.02</c:v>
                </c:pt>
                <c:pt idx="50">
                  <c:v>0.08</c:v>
                </c:pt>
                <c:pt idx="51">
                  <c:v>0.01</c:v>
                </c:pt>
                <c:pt idx="52">
                  <c:v>5.58</c:v>
                </c:pt>
                <c:pt idx="53">
                  <c:v>2.33</c:v>
                </c:pt>
                <c:pt idx="54">
                  <c:v>2.35</c:v>
                </c:pt>
                <c:pt idx="55">
                  <c:v>1.1599999999999999</c:v>
                </c:pt>
                <c:pt idx="56">
                  <c:v>0.37</c:v>
                </c:pt>
                <c:pt idx="57">
                  <c:v>0.22</c:v>
                </c:pt>
                <c:pt idx="58">
                  <c:v>0.16</c:v>
                </c:pt>
                <c:pt idx="59">
                  <c:v>0.12</c:v>
                </c:pt>
                <c:pt idx="60">
                  <c:v>0.08</c:v>
                </c:pt>
                <c:pt idx="61">
                  <c:v>1.73</c:v>
                </c:pt>
                <c:pt idx="62">
                  <c:v>1.93</c:v>
                </c:pt>
                <c:pt idx="63">
                  <c:v>0.39</c:v>
                </c:pt>
                <c:pt idx="64">
                  <c:v>2.17</c:v>
                </c:pt>
                <c:pt idx="65">
                  <c:v>38.369999999999997</c:v>
                </c:pt>
                <c:pt idx="66">
                  <c:v>15.53</c:v>
                </c:pt>
                <c:pt idx="67">
                  <c:v>2.65</c:v>
                </c:pt>
                <c:pt idx="68">
                  <c:v>1.7</c:v>
                </c:pt>
                <c:pt idx="69">
                  <c:v>1.1200000000000001</c:v>
                </c:pt>
                <c:pt idx="70">
                  <c:v>0.62</c:v>
                </c:pt>
                <c:pt idx="71">
                  <c:v>0.28000000000000003</c:v>
                </c:pt>
                <c:pt idx="72">
                  <c:v>0.13</c:v>
                </c:pt>
                <c:pt idx="73">
                  <c:v>0.11</c:v>
                </c:pt>
                <c:pt idx="74">
                  <c:v>0.05</c:v>
                </c:pt>
                <c:pt idx="75">
                  <c:v>16.72</c:v>
                </c:pt>
                <c:pt idx="76">
                  <c:v>21</c:v>
                </c:pt>
                <c:pt idx="77">
                  <c:v>5.53</c:v>
                </c:pt>
                <c:pt idx="78">
                  <c:v>0.86</c:v>
                </c:pt>
                <c:pt idx="79">
                  <c:v>0.5</c:v>
                </c:pt>
                <c:pt idx="80">
                  <c:v>0.38</c:v>
                </c:pt>
                <c:pt idx="81">
                  <c:v>0.38</c:v>
                </c:pt>
                <c:pt idx="82">
                  <c:v>0.26</c:v>
                </c:pt>
                <c:pt idx="83">
                  <c:v>0.08</c:v>
                </c:pt>
                <c:pt idx="84">
                  <c:v>0</c:v>
                </c:pt>
                <c:pt idx="85">
                  <c:v>0.54</c:v>
                </c:pt>
                <c:pt idx="86">
                  <c:v>0.37</c:v>
                </c:pt>
                <c:pt idx="87">
                  <c:v>0.04</c:v>
                </c:pt>
                <c:pt idx="88">
                  <c:v>1.03</c:v>
                </c:pt>
                <c:pt idx="89">
                  <c:v>13.2</c:v>
                </c:pt>
                <c:pt idx="90">
                  <c:v>5.52</c:v>
                </c:pt>
                <c:pt idx="91">
                  <c:v>0.65</c:v>
                </c:pt>
                <c:pt idx="92">
                  <c:v>0.39</c:v>
                </c:pt>
                <c:pt idx="93">
                  <c:v>0.28000000000000003</c:v>
                </c:pt>
                <c:pt idx="94">
                  <c:v>0.17</c:v>
                </c:pt>
                <c:pt idx="95">
                  <c:v>0.13</c:v>
                </c:pt>
                <c:pt idx="96">
                  <c:v>0.16</c:v>
                </c:pt>
                <c:pt idx="97">
                  <c:v>0.77</c:v>
                </c:pt>
                <c:pt idx="98">
                  <c:v>2.89</c:v>
                </c:pt>
                <c:pt idx="99">
                  <c:v>1.52</c:v>
                </c:pt>
                <c:pt idx="100">
                  <c:v>0.35</c:v>
                </c:pt>
                <c:pt idx="101">
                  <c:v>1.1499999999999999</c:v>
                </c:pt>
                <c:pt idx="102">
                  <c:v>0.49</c:v>
                </c:pt>
                <c:pt idx="103">
                  <c:v>0.21</c:v>
                </c:pt>
                <c:pt idx="104">
                  <c:v>0.38</c:v>
                </c:pt>
                <c:pt idx="105">
                  <c:v>0.38</c:v>
                </c:pt>
                <c:pt idx="106">
                  <c:v>0.79</c:v>
                </c:pt>
                <c:pt idx="107">
                  <c:v>2.21</c:v>
                </c:pt>
                <c:pt idx="108">
                  <c:v>2.76</c:v>
                </c:pt>
                <c:pt idx="109">
                  <c:v>0.89</c:v>
                </c:pt>
                <c:pt idx="110">
                  <c:v>0.34</c:v>
                </c:pt>
                <c:pt idx="111">
                  <c:v>14.8</c:v>
                </c:pt>
                <c:pt idx="112">
                  <c:v>4.78</c:v>
                </c:pt>
                <c:pt idx="113">
                  <c:v>0.1</c:v>
                </c:pt>
                <c:pt idx="114">
                  <c:v>0.15</c:v>
                </c:pt>
                <c:pt idx="115">
                  <c:v>3.37</c:v>
                </c:pt>
                <c:pt idx="116">
                  <c:v>1.83</c:v>
                </c:pt>
                <c:pt idx="117">
                  <c:v>0.51</c:v>
                </c:pt>
                <c:pt idx="118">
                  <c:v>0.21</c:v>
                </c:pt>
                <c:pt idx="119">
                  <c:v>0.13</c:v>
                </c:pt>
                <c:pt idx="120">
                  <c:v>0.01</c:v>
                </c:pt>
                <c:pt idx="121">
                  <c:v>1.05</c:v>
                </c:pt>
                <c:pt idx="122">
                  <c:v>2.75</c:v>
                </c:pt>
                <c:pt idx="123">
                  <c:v>1.45</c:v>
                </c:pt>
                <c:pt idx="124">
                  <c:v>1.81</c:v>
                </c:pt>
                <c:pt idx="125">
                  <c:v>0.63</c:v>
                </c:pt>
                <c:pt idx="126">
                  <c:v>0.99</c:v>
                </c:pt>
                <c:pt idx="127">
                  <c:v>1.25</c:v>
                </c:pt>
                <c:pt idx="128">
                  <c:v>0.72</c:v>
                </c:pt>
                <c:pt idx="129">
                  <c:v>0.56000000000000005</c:v>
                </c:pt>
                <c:pt idx="130">
                  <c:v>0.35</c:v>
                </c:pt>
                <c:pt idx="131">
                  <c:v>0.1</c:v>
                </c:pt>
                <c:pt idx="132">
                  <c:v>0</c:v>
                </c:pt>
                <c:pt idx="133">
                  <c:v>0.06</c:v>
                </c:pt>
                <c:pt idx="134">
                  <c:v>3.22</c:v>
                </c:pt>
                <c:pt idx="135">
                  <c:v>1.3</c:v>
                </c:pt>
                <c:pt idx="136">
                  <c:v>0.34</c:v>
                </c:pt>
                <c:pt idx="137">
                  <c:v>0.78</c:v>
                </c:pt>
                <c:pt idx="138">
                  <c:v>0.57999999999999996</c:v>
                </c:pt>
                <c:pt idx="139">
                  <c:v>0.46</c:v>
                </c:pt>
                <c:pt idx="140">
                  <c:v>0.41</c:v>
                </c:pt>
                <c:pt idx="141">
                  <c:v>0.35</c:v>
                </c:pt>
                <c:pt idx="142">
                  <c:v>0.61</c:v>
                </c:pt>
                <c:pt idx="143">
                  <c:v>0.33</c:v>
                </c:pt>
                <c:pt idx="144">
                  <c:v>0.48</c:v>
                </c:pt>
                <c:pt idx="145">
                  <c:v>0.35</c:v>
                </c:pt>
                <c:pt idx="146">
                  <c:v>1.08</c:v>
                </c:pt>
                <c:pt idx="147">
                  <c:v>0.38</c:v>
                </c:pt>
                <c:pt idx="148">
                  <c:v>0.01</c:v>
                </c:pt>
                <c:pt idx="149">
                  <c:v>12.64</c:v>
                </c:pt>
                <c:pt idx="150">
                  <c:v>5.87</c:v>
                </c:pt>
                <c:pt idx="151">
                  <c:v>1.29</c:v>
                </c:pt>
                <c:pt idx="152">
                  <c:v>1.21</c:v>
                </c:pt>
                <c:pt idx="153">
                  <c:v>1.0900000000000001</c:v>
                </c:pt>
                <c:pt idx="154">
                  <c:v>0.72</c:v>
                </c:pt>
                <c:pt idx="155">
                  <c:v>0.24</c:v>
                </c:pt>
                <c:pt idx="156">
                  <c:v>0.56000000000000005</c:v>
                </c:pt>
                <c:pt idx="157">
                  <c:v>2.2000000000000002</c:v>
                </c:pt>
                <c:pt idx="158">
                  <c:v>3.99</c:v>
                </c:pt>
                <c:pt idx="159">
                  <c:v>0.74</c:v>
                </c:pt>
                <c:pt idx="160">
                  <c:v>20.239999999999998</c:v>
                </c:pt>
                <c:pt idx="161">
                  <c:v>7.19</c:v>
                </c:pt>
                <c:pt idx="162">
                  <c:v>0.66</c:v>
                </c:pt>
                <c:pt idx="163">
                  <c:v>0.36</c:v>
                </c:pt>
                <c:pt idx="164">
                  <c:v>0.21</c:v>
                </c:pt>
                <c:pt idx="165">
                  <c:v>0.16</c:v>
                </c:pt>
                <c:pt idx="166">
                  <c:v>0.11</c:v>
                </c:pt>
                <c:pt idx="167">
                  <c:v>0.02</c:v>
                </c:pt>
                <c:pt idx="168">
                  <c:v>0.33</c:v>
                </c:pt>
                <c:pt idx="169">
                  <c:v>5.39</c:v>
                </c:pt>
                <c:pt idx="170">
                  <c:v>2.02</c:v>
                </c:pt>
                <c:pt idx="171">
                  <c:v>43.64</c:v>
                </c:pt>
                <c:pt idx="172">
                  <c:v>14.32</c:v>
                </c:pt>
                <c:pt idx="173">
                  <c:v>18.68</c:v>
                </c:pt>
                <c:pt idx="174">
                  <c:v>8.34</c:v>
                </c:pt>
                <c:pt idx="175">
                  <c:v>1.1100000000000001</c:v>
                </c:pt>
                <c:pt idx="176">
                  <c:v>0.47</c:v>
                </c:pt>
                <c:pt idx="177">
                  <c:v>0.48</c:v>
                </c:pt>
                <c:pt idx="178">
                  <c:v>0.36</c:v>
                </c:pt>
                <c:pt idx="179">
                  <c:v>0.11</c:v>
                </c:pt>
                <c:pt idx="180">
                  <c:v>1.29</c:v>
                </c:pt>
                <c:pt idx="181">
                  <c:v>9.4700000000000006</c:v>
                </c:pt>
                <c:pt idx="182">
                  <c:v>3.17</c:v>
                </c:pt>
                <c:pt idx="183">
                  <c:v>0</c:v>
                </c:pt>
                <c:pt idx="184">
                  <c:v>0</c:v>
                </c:pt>
                <c:pt idx="185">
                  <c:v>0.01</c:v>
                </c:pt>
                <c:pt idx="186">
                  <c:v>0.17</c:v>
                </c:pt>
                <c:pt idx="187">
                  <c:v>0.34</c:v>
                </c:pt>
                <c:pt idx="188">
                  <c:v>0.48</c:v>
                </c:pt>
                <c:pt idx="189">
                  <c:v>0.42</c:v>
                </c:pt>
                <c:pt idx="190">
                  <c:v>0.22</c:v>
                </c:pt>
                <c:pt idx="191">
                  <c:v>0.05</c:v>
                </c:pt>
                <c:pt idx="192">
                  <c:v>1.17</c:v>
                </c:pt>
                <c:pt idx="193">
                  <c:v>0.17</c:v>
                </c:pt>
                <c:pt idx="194">
                  <c:v>0.13</c:v>
                </c:pt>
                <c:pt idx="195">
                  <c:v>0.26</c:v>
                </c:pt>
                <c:pt idx="196">
                  <c:v>0.04</c:v>
                </c:pt>
                <c:pt idx="197">
                  <c:v>0</c:v>
                </c:pt>
                <c:pt idx="198">
                  <c:v>2.5499999999999998</c:v>
                </c:pt>
                <c:pt idx="199">
                  <c:v>1.31</c:v>
                </c:pt>
                <c:pt idx="200">
                  <c:v>0.44</c:v>
                </c:pt>
                <c:pt idx="201">
                  <c:v>0.54</c:v>
                </c:pt>
                <c:pt idx="202">
                  <c:v>0.38</c:v>
                </c:pt>
                <c:pt idx="203">
                  <c:v>0.14000000000000001</c:v>
                </c:pt>
                <c:pt idx="204">
                  <c:v>0.74</c:v>
                </c:pt>
                <c:pt idx="205">
                  <c:v>0.01</c:v>
                </c:pt>
                <c:pt idx="206">
                  <c:v>0</c:v>
                </c:pt>
                <c:pt idx="207">
                  <c:v>7.31</c:v>
                </c:pt>
                <c:pt idx="208">
                  <c:v>6.73</c:v>
                </c:pt>
                <c:pt idx="209">
                  <c:v>0.81</c:v>
                </c:pt>
                <c:pt idx="210">
                  <c:v>0.04</c:v>
                </c:pt>
                <c:pt idx="211">
                  <c:v>7.0000000000000007E-2</c:v>
                </c:pt>
                <c:pt idx="212">
                  <c:v>0.16</c:v>
                </c:pt>
                <c:pt idx="213">
                  <c:v>0.18</c:v>
                </c:pt>
                <c:pt idx="214">
                  <c:v>0.12</c:v>
                </c:pt>
                <c:pt idx="215">
                  <c:v>0.03</c:v>
                </c:pt>
                <c:pt idx="216">
                  <c:v>0.64</c:v>
                </c:pt>
                <c:pt idx="217">
                  <c:v>0.1</c:v>
                </c:pt>
                <c:pt idx="218">
                  <c:v>0.49</c:v>
                </c:pt>
                <c:pt idx="219">
                  <c:v>16.87</c:v>
                </c:pt>
                <c:pt idx="220">
                  <c:v>8.6</c:v>
                </c:pt>
                <c:pt idx="221">
                  <c:v>4.2</c:v>
                </c:pt>
                <c:pt idx="222">
                  <c:v>35.57</c:v>
                </c:pt>
                <c:pt idx="223">
                  <c:v>27.5</c:v>
                </c:pt>
                <c:pt idx="224">
                  <c:v>12.92</c:v>
                </c:pt>
                <c:pt idx="225">
                  <c:v>7.41</c:v>
                </c:pt>
                <c:pt idx="226">
                  <c:v>4.78</c:v>
                </c:pt>
                <c:pt idx="227">
                  <c:v>2.94</c:v>
                </c:pt>
                <c:pt idx="228">
                  <c:v>2.78</c:v>
                </c:pt>
                <c:pt idx="229">
                  <c:v>0.87</c:v>
                </c:pt>
                <c:pt idx="230">
                  <c:v>0.46</c:v>
                </c:pt>
                <c:pt idx="231">
                  <c:v>0.27</c:v>
                </c:pt>
                <c:pt idx="232">
                  <c:v>0.17</c:v>
                </c:pt>
                <c:pt idx="233">
                  <c:v>1.89</c:v>
                </c:pt>
                <c:pt idx="234">
                  <c:v>3.04</c:v>
                </c:pt>
                <c:pt idx="235">
                  <c:v>1.34</c:v>
                </c:pt>
                <c:pt idx="236">
                  <c:v>0.59</c:v>
                </c:pt>
                <c:pt idx="237">
                  <c:v>0.33</c:v>
                </c:pt>
                <c:pt idx="238">
                  <c:v>0.17</c:v>
                </c:pt>
                <c:pt idx="239">
                  <c:v>7.0000000000000007E-2</c:v>
                </c:pt>
                <c:pt idx="240">
                  <c:v>0.99</c:v>
                </c:pt>
                <c:pt idx="241">
                  <c:v>0</c:v>
                </c:pt>
                <c:pt idx="242">
                  <c:v>0.55000000000000004</c:v>
                </c:pt>
                <c:pt idx="243">
                  <c:v>0.12</c:v>
                </c:pt>
                <c:pt idx="244">
                  <c:v>1.06</c:v>
                </c:pt>
                <c:pt idx="245">
                  <c:v>4.2699999999999996</c:v>
                </c:pt>
                <c:pt idx="246">
                  <c:v>3.41</c:v>
                </c:pt>
                <c:pt idx="247">
                  <c:v>1.05</c:v>
                </c:pt>
                <c:pt idx="248">
                  <c:v>0.43</c:v>
                </c:pt>
                <c:pt idx="249">
                  <c:v>0.26</c:v>
                </c:pt>
                <c:pt idx="250">
                  <c:v>0.17</c:v>
                </c:pt>
                <c:pt idx="251">
                  <c:v>0.09</c:v>
                </c:pt>
                <c:pt idx="252">
                  <c:v>2.73</c:v>
                </c:pt>
                <c:pt idx="253">
                  <c:v>0.49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0.12</c:v>
                </c:pt>
                <c:pt idx="262">
                  <c:v>0.73</c:v>
                </c:pt>
                <c:pt idx="263">
                  <c:v>0.57999999999999996</c:v>
                </c:pt>
                <c:pt idx="264">
                  <c:v>0.22</c:v>
                </c:pt>
                <c:pt idx="265">
                  <c:v>0</c:v>
                </c:pt>
                <c:pt idx="266">
                  <c:v>1.55</c:v>
                </c:pt>
                <c:pt idx="267">
                  <c:v>3.03</c:v>
                </c:pt>
                <c:pt idx="268">
                  <c:v>2.15</c:v>
                </c:pt>
                <c:pt idx="269">
                  <c:v>0.72</c:v>
                </c:pt>
                <c:pt idx="270">
                  <c:v>2.2999999999999998</c:v>
                </c:pt>
                <c:pt idx="271">
                  <c:v>1.56</c:v>
                </c:pt>
                <c:pt idx="272">
                  <c:v>0.74</c:v>
                </c:pt>
                <c:pt idx="273">
                  <c:v>0.54</c:v>
                </c:pt>
                <c:pt idx="274">
                  <c:v>0.32</c:v>
                </c:pt>
                <c:pt idx="275">
                  <c:v>0.04</c:v>
                </c:pt>
                <c:pt idx="276">
                  <c:v>0.28000000000000003</c:v>
                </c:pt>
                <c:pt idx="277">
                  <c:v>0.01</c:v>
                </c:pt>
                <c:pt idx="278">
                  <c:v>0.02</c:v>
                </c:pt>
                <c:pt idx="279">
                  <c:v>1.1499999999999999</c:v>
                </c:pt>
                <c:pt idx="280">
                  <c:v>28.86</c:v>
                </c:pt>
                <c:pt idx="281">
                  <c:v>37.619999999999997</c:v>
                </c:pt>
                <c:pt idx="282">
                  <c:v>12.77</c:v>
                </c:pt>
                <c:pt idx="283">
                  <c:v>2.85</c:v>
                </c:pt>
                <c:pt idx="284">
                  <c:v>1.87</c:v>
                </c:pt>
                <c:pt idx="285">
                  <c:v>1.21</c:v>
                </c:pt>
                <c:pt idx="286">
                  <c:v>0.68</c:v>
                </c:pt>
                <c:pt idx="287">
                  <c:v>0.28999999999999998</c:v>
                </c:pt>
                <c:pt idx="288">
                  <c:v>0.42</c:v>
                </c:pt>
                <c:pt idx="289">
                  <c:v>0.09</c:v>
                </c:pt>
                <c:pt idx="290">
                  <c:v>0.02</c:v>
                </c:pt>
                <c:pt idx="291">
                  <c:v>0.01</c:v>
                </c:pt>
                <c:pt idx="292">
                  <c:v>0.7</c:v>
                </c:pt>
                <c:pt idx="293">
                  <c:v>0.39</c:v>
                </c:pt>
                <c:pt idx="294">
                  <c:v>0.28999999999999998</c:v>
                </c:pt>
                <c:pt idx="295">
                  <c:v>0.4</c:v>
                </c:pt>
                <c:pt idx="296">
                  <c:v>0.32</c:v>
                </c:pt>
                <c:pt idx="297">
                  <c:v>0.22</c:v>
                </c:pt>
                <c:pt idx="298">
                  <c:v>0.28000000000000003</c:v>
                </c:pt>
                <c:pt idx="299">
                  <c:v>0.16</c:v>
                </c:pt>
                <c:pt idx="300">
                  <c:v>0</c:v>
                </c:pt>
                <c:pt idx="301">
                  <c:v>0</c:v>
                </c:pt>
                <c:pt idx="302">
                  <c:v>3.04</c:v>
                </c:pt>
                <c:pt idx="303">
                  <c:v>62.88</c:v>
                </c:pt>
                <c:pt idx="304">
                  <c:v>95.73</c:v>
                </c:pt>
                <c:pt idx="305">
                  <c:v>65.23</c:v>
                </c:pt>
                <c:pt idx="306">
                  <c:v>21.5</c:v>
                </c:pt>
                <c:pt idx="307">
                  <c:v>9.32</c:v>
                </c:pt>
                <c:pt idx="308">
                  <c:v>5.95</c:v>
                </c:pt>
                <c:pt idx="309">
                  <c:v>3.55</c:v>
                </c:pt>
                <c:pt idx="310">
                  <c:v>7.14</c:v>
                </c:pt>
                <c:pt idx="311">
                  <c:v>3.19</c:v>
                </c:pt>
                <c:pt idx="312">
                  <c:v>0.69</c:v>
                </c:pt>
                <c:pt idx="313">
                  <c:v>3.38</c:v>
                </c:pt>
                <c:pt idx="314">
                  <c:v>0.78</c:v>
                </c:pt>
                <c:pt idx="315">
                  <c:v>0.3</c:v>
                </c:pt>
                <c:pt idx="316">
                  <c:v>1.45</c:v>
                </c:pt>
                <c:pt idx="317">
                  <c:v>1.37</c:v>
                </c:pt>
                <c:pt idx="318">
                  <c:v>1.41</c:v>
                </c:pt>
                <c:pt idx="319">
                  <c:v>0.54</c:v>
                </c:pt>
                <c:pt idx="320">
                  <c:v>0.59</c:v>
                </c:pt>
                <c:pt idx="321">
                  <c:v>0.7</c:v>
                </c:pt>
                <c:pt idx="322">
                  <c:v>0.41</c:v>
                </c:pt>
                <c:pt idx="323">
                  <c:v>0.26</c:v>
                </c:pt>
                <c:pt idx="324">
                  <c:v>0</c:v>
                </c:pt>
                <c:pt idx="325">
                  <c:v>0.36</c:v>
                </c:pt>
                <c:pt idx="326">
                  <c:v>4.26</c:v>
                </c:pt>
                <c:pt idx="327">
                  <c:v>12.66</c:v>
                </c:pt>
                <c:pt idx="328">
                  <c:v>18.510000000000002</c:v>
                </c:pt>
                <c:pt idx="329">
                  <c:v>100.53</c:v>
                </c:pt>
                <c:pt idx="330">
                  <c:v>49.18</c:v>
                </c:pt>
                <c:pt idx="331">
                  <c:v>13.52</c:v>
                </c:pt>
                <c:pt idx="332">
                  <c:v>8</c:v>
                </c:pt>
                <c:pt idx="333">
                  <c:v>5.14</c:v>
                </c:pt>
                <c:pt idx="334">
                  <c:v>3.16</c:v>
                </c:pt>
                <c:pt idx="335">
                  <c:v>2.6</c:v>
                </c:pt>
                <c:pt idx="336">
                  <c:v>3.41</c:v>
                </c:pt>
                <c:pt idx="337">
                  <c:v>1.1200000000000001</c:v>
                </c:pt>
                <c:pt idx="338">
                  <c:v>0.23</c:v>
                </c:pt>
                <c:pt idx="339">
                  <c:v>0.64</c:v>
                </c:pt>
                <c:pt idx="340">
                  <c:v>0.68</c:v>
                </c:pt>
                <c:pt idx="341">
                  <c:v>2.57</c:v>
                </c:pt>
                <c:pt idx="342">
                  <c:v>1.1000000000000001</c:v>
                </c:pt>
                <c:pt idx="343">
                  <c:v>0.42</c:v>
                </c:pt>
                <c:pt idx="344">
                  <c:v>0.37</c:v>
                </c:pt>
                <c:pt idx="345">
                  <c:v>0.28000000000000003</c:v>
                </c:pt>
                <c:pt idx="346">
                  <c:v>0.14000000000000001</c:v>
                </c:pt>
                <c:pt idx="347">
                  <c:v>1</c:v>
                </c:pt>
                <c:pt idx="348">
                  <c:v>1.1399999999999999</c:v>
                </c:pt>
                <c:pt idx="349">
                  <c:v>0.23</c:v>
                </c:pt>
                <c:pt idx="350">
                  <c:v>1.06</c:v>
                </c:pt>
                <c:pt idx="351">
                  <c:v>0.93</c:v>
                </c:pt>
                <c:pt idx="352">
                  <c:v>0.62</c:v>
                </c:pt>
                <c:pt idx="353">
                  <c:v>10.41</c:v>
                </c:pt>
                <c:pt idx="354">
                  <c:v>7.32</c:v>
                </c:pt>
                <c:pt idx="355">
                  <c:v>1.46</c:v>
                </c:pt>
                <c:pt idx="356">
                  <c:v>0.39</c:v>
                </c:pt>
                <c:pt idx="357">
                  <c:v>0.23</c:v>
                </c:pt>
                <c:pt idx="358">
                  <c:v>0.22</c:v>
                </c:pt>
                <c:pt idx="359">
                  <c:v>0.33</c:v>
                </c:pt>
                <c:pt idx="360">
                  <c:v>0</c:v>
                </c:pt>
                <c:pt idx="361">
                  <c:v>0</c:v>
                </c:pt>
                <c:pt idx="362">
                  <c:v>2.04</c:v>
                </c:pt>
                <c:pt idx="363">
                  <c:v>0.65</c:v>
                </c:pt>
                <c:pt idx="364">
                  <c:v>0.55000000000000004</c:v>
                </c:pt>
                <c:pt idx="365">
                  <c:v>7.0000000000000007E-2</c:v>
                </c:pt>
                <c:pt idx="366">
                  <c:v>0.04</c:v>
                </c:pt>
                <c:pt idx="367">
                  <c:v>0.55000000000000004</c:v>
                </c:pt>
                <c:pt idx="368">
                  <c:v>0.51</c:v>
                </c:pt>
                <c:pt idx="369">
                  <c:v>0.56999999999999995</c:v>
                </c:pt>
                <c:pt idx="370">
                  <c:v>1.1399999999999999</c:v>
                </c:pt>
                <c:pt idx="371">
                  <c:v>0.53</c:v>
                </c:pt>
                <c:pt idx="372">
                  <c:v>0.32</c:v>
                </c:pt>
                <c:pt idx="373">
                  <c:v>0.1</c:v>
                </c:pt>
                <c:pt idx="374">
                  <c:v>0</c:v>
                </c:pt>
                <c:pt idx="375">
                  <c:v>0.11</c:v>
                </c:pt>
                <c:pt idx="376">
                  <c:v>4.8499999999999996</c:v>
                </c:pt>
                <c:pt idx="377">
                  <c:v>1.74</c:v>
                </c:pt>
                <c:pt idx="378">
                  <c:v>0.1</c:v>
                </c:pt>
                <c:pt idx="379">
                  <c:v>0.05</c:v>
                </c:pt>
                <c:pt idx="380">
                  <c:v>0.08</c:v>
                </c:pt>
                <c:pt idx="381">
                  <c:v>0.1</c:v>
                </c:pt>
                <c:pt idx="382">
                  <c:v>0.13</c:v>
                </c:pt>
                <c:pt idx="383">
                  <c:v>0.17</c:v>
                </c:pt>
                <c:pt idx="384">
                  <c:v>0</c:v>
                </c:pt>
                <c:pt idx="385">
                  <c:v>0.04</c:v>
                </c:pt>
                <c:pt idx="386">
                  <c:v>0.01</c:v>
                </c:pt>
                <c:pt idx="387">
                  <c:v>2.38</c:v>
                </c:pt>
                <c:pt idx="388">
                  <c:v>8.67</c:v>
                </c:pt>
                <c:pt idx="389">
                  <c:v>3.85</c:v>
                </c:pt>
                <c:pt idx="390">
                  <c:v>0.44</c:v>
                </c:pt>
                <c:pt idx="391">
                  <c:v>1.07</c:v>
                </c:pt>
                <c:pt idx="392">
                  <c:v>1.06</c:v>
                </c:pt>
                <c:pt idx="393">
                  <c:v>0.64</c:v>
                </c:pt>
                <c:pt idx="394">
                  <c:v>10.77</c:v>
                </c:pt>
                <c:pt idx="395">
                  <c:v>6.53</c:v>
                </c:pt>
                <c:pt idx="396">
                  <c:v>1.22</c:v>
                </c:pt>
                <c:pt idx="397">
                  <c:v>0.75</c:v>
                </c:pt>
                <c:pt idx="398">
                  <c:v>0.68</c:v>
                </c:pt>
                <c:pt idx="399">
                  <c:v>0.3</c:v>
                </c:pt>
                <c:pt idx="400">
                  <c:v>0.19</c:v>
                </c:pt>
                <c:pt idx="401">
                  <c:v>0.77</c:v>
                </c:pt>
                <c:pt idx="402">
                  <c:v>3.21</c:v>
                </c:pt>
                <c:pt idx="403">
                  <c:v>1.1100000000000001</c:v>
                </c:pt>
                <c:pt idx="404">
                  <c:v>0.71</c:v>
                </c:pt>
                <c:pt idx="405">
                  <c:v>1.17</c:v>
                </c:pt>
                <c:pt idx="406">
                  <c:v>0.71</c:v>
                </c:pt>
                <c:pt idx="407">
                  <c:v>0.26</c:v>
                </c:pt>
                <c:pt idx="408">
                  <c:v>0.18</c:v>
                </c:pt>
                <c:pt idx="409">
                  <c:v>1.58</c:v>
                </c:pt>
                <c:pt idx="410">
                  <c:v>0.28000000000000003</c:v>
                </c:pt>
                <c:pt idx="411">
                  <c:v>0</c:v>
                </c:pt>
                <c:pt idx="412">
                  <c:v>0</c:v>
                </c:pt>
                <c:pt idx="413">
                  <c:v>0.01</c:v>
                </c:pt>
                <c:pt idx="414">
                  <c:v>0</c:v>
                </c:pt>
                <c:pt idx="415">
                  <c:v>0.26</c:v>
                </c:pt>
                <c:pt idx="416">
                  <c:v>0.53</c:v>
                </c:pt>
                <c:pt idx="417">
                  <c:v>2.27</c:v>
                </c:pt>
                <c:pt idx="418">
                  <c:v>1.47</c:v>
                </c:pt>
                <c:pt idx="419">
                  <c:v>0.52</c:v>
                </c:pt>
                <c:pt idx="420">
                  <c:v>0.12</c:v>
                </c:pt>
                <c:pt idx="421">
                  <c:v>0.62</c:v>
                </c:pt>
                <c:pt idx="422">
                  <c:v>1.7</c:v>
                </c:pt>
                <c:pt idx="423">
                  <c:v>0.3</c:v>
                </c:pt>
                <c:pt idx="424">
                  <c:v>0</c:v>
                </c:pt>
                <c:pt idx="425">
                  <c:v>0.05</c:v>
                </c:pt>
                <c:pt idx="426">
                  <c:v>0.25</c:v>
                </c:pt>
                <c:pt idx="427">
                  <c:v>0.43</c:v>
                </c:pt>
                <c:pt idx="428">
                  <c:v>0.37</c:v>
                </c:pt>
                <c:pt idx="429">
                  <c:v>0.24</c:v>
                </c:pt>
                <c:pt idx="430">
                  <c:v>0.79</c:v>
                </c:pt>
                <c:pt idx="431">
                  <c:v>0.33</c:v>
                </c:pt>
                <c:pt idx="432">
                  <c:v>0.4</c:v>
                </c:pt>
                <c:pt idx="433">
                  <c:v>0.21</c:v>
                </c:pt>
                <c:pt idx="434">
                  <c:v>0.01</c:v>
                </c:pt>
                <c:pt idx="435">
                  <c:v>0.04</c:v>
                </c:pt>
                <c:pt idx="436">
                  <c:v>2.94</c:v>
                </c:pt>
                <c:pt idx="437">
                  <c:v>1.6</c:v>
                </c:pt>
                <c:pt idx="438">
                  <c:v>0.28000000000000003</c:v>
                </c:pt>
                <c:pt idx="439">
                  <c:v>7.0000000000000007E-2</c:v>
                </c:pt>
                <c:pt idx="440">
                  <c:v>0.27</c:v>
                </c:pt>
                <c:pt idx="441">
                  <c:v>0.28000000000000003</c:v>
                </c:pt>
                <c:pt idx="442">
                  <c:v>0.13</c:v>
                </c:pt>
                <c:pt idx="443">
                  <c:v>0</c:v>
                </c:pt>
                <c:pt idx="444">
                  <c:v>2.37</c:v>
                </c:pt>
                <c:pt idx="445">
                  <c:v>1.61</c:v>
                </c:pt>
                <c:pt idx="446">
                  <c:v>8.0299999999999994</c:v>
                </c:pt>
                <c:pt idx="447">
                  <c:v>7.54</c:v>
                </c:pt>
                <c:pt idx="448">
                  <c:v>0.86</c:v>
                </c:pt>
                <c:pt idx="449">
                  <c:v>0.61</c:v>
                </c:pt>
                <c:pt idx="450">
                  <c:v>0.39</c:v>
                </c:pt>
                <c:pt idx="451">
                  <c:v>0.16</c:v>
                </c:pt>
                <c:pt idx="452">
                  <c:v>0.22</c:v>
                </c:pt>
                <c:pt idx="453">
                  <c:v>0.2</c:v>
                </c:pt>
                <c:pt idx="454">
                  <c:v>0.32</c:v>
                </c:pt>
                <c:pt idx="455">
                  <c:v>0.16</c:v>
                </c:pt>
                <c:pt idx="456">
                  <c:v>3.94</c:v>
                </c:pt>
                <c:pt idx="457">
                  <c:v>2.9</c:v>
                </c:pt>
                <c:pt idx="458">
                  <c:v>0.11</c:v>
                </c:pt>
                <c:pt idx="459">
                  <c:v>0</c:v>
                </c:pt>
                <c:pt idx="460">
                  <c:v>0.35</c:v>
                </c:pt>
                <c:pt idx="461">
                  <c:v>0.2</c:v>
                </c:pt>
                <c:pt idx="462">
                  <c:v>0.13</c:v>
                </c:pt>
                <c:pt idx="463">
                  <c:v>0.11</c:v>
                </c:pt>
                <c:pt idx="464">
                  <c:v>0.32</c:v>
                </c:pt>
                <c:pt idx="465">
                  <c:v>0.56000000000000005</c:v>
                </c:pt>
                <c:pt idx="466">
                  <c:v>0.47</c:v>
                </c:pt>
                <c:pt idx="467">
                  <c:v>8.6199999999999992</c:v>
                </c:pt>
                <c:pt idx="468">
                  <c:v>3.75</c:v>
                </c:pt>
                <c:pt idx="469">
                  <c:v>3.62</c:v>
                </c:pt>
                <c:pt idx="470">
                  <c:v>0.65</c:v>
                </c:pt>
                <c:pt idx="471">
                  <c:v>0.18</c:v>
                </c:pt>
                <c:pt idx="472">
                  <c:v>253.18</c:v>
                </c:pt>
                <c:pt idx="473">
                  <c:v>93.95</c:v>
                </c:pt>
                <c:pt idx="474">
                  <c:v>9.2100000000000009</c:v>
                </c:pt>
                <c:pt idx="475">
                  <c:v>4.2699999999999996</c:v>
                </c:pt>
                <c:pt idx="476">
                  <c:v>2.3199999999999998</c:v>
                </c:pt>
                <c:pt idx="477">
                  <c:v>1.42</c:v>
                </c:pt>
                <c:pt idx="478">
                  <c:v>0.56000000000000005</c:v>
                </c:pt>
                <c:pt idx="479">
                  <c:v>5.85</c:v>
                </c:pt>
                <c:pt idx="480">
                  <c:v>2.21</c:v>
                </c:pt>
                <c:pt idx="481">
                  <c:v>0.3</c:v>
                </c:pt>
                <c:pt idx="482">
                  <c:v>2.33</c:v>
                </c:pt>
                <c:pt idx="483">
                  <c:v>5.15</c:v>
                </c:pt>
                <c:pt idx="484">
                  <c:v>14.1</c:v>
                </c:pt>
                <c:pt idx="485">
                  <c:v>3.71</c:v>
                </c:pt>
                <c:pt idx="486">
                  <c:v>1.99</c:v>
                </c:pt>
                <c:pt idx="487">
                  <c:v>0.9</c:v>
                </c:pt>
                <c:pt idx="488">
                  <c:v>0.48</c:v>
                </c:pt>
                <c:pt idx="489">
                  <c:v>0.33</c:v>
                </c:pt>
                <c:pt idx="490">
                  <c:v>0.15</c:v>
                </c:pt>
                <c:pt idx="491">
                  <c:v>0.01</c:v>
                </c:pt>
                <c:pt idx="492">
                  <c:v>0</c:v>
                </c:pt>
                <c:pt idx="493">
                  <c:v>0.16</c:v>
                </c:pt>
                <c:pt idx="494">
                  <c:v>0.09</c:v>
                </c:pt>
                <c:pt idx="495">
                  <c:v>0.01</c:v>
                </c:pt>
                <c:pt idx="496">
                  <c:v>0.01</c:v>
                </c:pt>
                <c:pt idx="497">
                  <c:v>2.33</c:v>
                </c:pt>
                <c:pt idx="498">
                  <c:v>2.56</c:v>
                </c:pt>
                <c:pt idx="499">
                  <c:v>0.87</c:v>
                </c:pt>
                <c:pt idx="500">
                  <c:v>0.6</c:v>
                </c:pt>
                <c:pt idx="501">
                  <c:v>0.51</c:v>
                </c:pt>
                <c:pt idx="502">
                  <c:v>0.32</c:v>
                </c:pt>
                <c:pt idx="503">
                  <c:v>0.04</c:v>
                </c:pt>
                <c:pt idx="504">
                  <c:v>0</c:v>
                </c:pt>
                <c:pt idx="505">
                  <c:v>0</c:v>
                </c:pt>
                <c:pt idx="506">
                  <c:v>0.01</c:v>
                </c:pt>
                <c:pt idx="507">
                  <c:v>69.709999999999994</c:v>
                </c:pt>
                <c:pt idx="508">
                  <c:v>32.36</c:v>
                </c:pt>
                <c:pt idx="509">
                  <c:v>6.35</c:v>
                </c:pt>
                <c:pt idx="510">
                  <c:v>1.01</c:v>
                </c:pt>
                <c:pt idx="511">
                  <c:v>0.09</c:v>
                </c:pt>
                <c:pt idx="512">
                  <c:v>0.22</c:v>
                </c:pt>
                <c:pt idx="513">
                  <c:v>0.23</c:v>
                </c:pt>
                <c:pt idx="514">
                  <c:v>0.11</c:v>
                </c:pt>
                <c:pt idx="515">
                  <c:v>0.23</c:v>
                </c:pt>
                <c:pt idx="516">
                  <c:v>19.72</c:v>
                </c:pt>
                <c:pt idx="517">
                  <c:v>7.16</c:v>
                </c:pt>
                <c:pt idx="518">
                  <c:v>1.5</c:v>
                </c:pt>
                <c:pt idx="519">
                  <c:v>0.43</c:v>
                </c:pt>
                <c:pt idx="520">
                  <c:v>0.18</c:v>
                </c:pt>
                <c:pt idx="521">
                  <c:v>0.14000000000000001</c:v>
                </c:pt>
                <c:pt idx="522">
                  <c:v>0.08</c:v>
                </c:pt>
                <c:pt idx="523">
                  <c:v>0.05</c:v>
                </c:pt>
                <c:pt idx="524">
                  <c:v>0.03</c:v>
                </c:pt>
                <c:pt idx="525">
                  <c:v>0.05</c:v>
                </c:pt>
                <c:pt idx="526">
                  <c:v>0.22</c:v>
                </c:pt>
                <c:pt idx="527">
                  <c:v>0.02</c:v>
                </c:pt>
                <c:pt idx="528">
                  <c:v>0.01</c:v>
                </c:pt>
                <c:pt idx="529">
                  <c:v>0.04</c:v>
                </c:pt>
                <c:pt idx="530">
                  <c:v>0</c:v>
                </c:pt>
                <c:pt idx="531">
                  <c:v>0.01</c:v>
                </c:pt>
                <c:pt idx="532">
                  <c:v>1.53</c:v>
                </c:pt>
                <c:pt idx="533">
                  <c:v>1.44</c:v>
                </c:pt>
                <c:pt idx="534">
                  <c:v>1.01</c:v>
                </c:pt>
                <c:pt idx="535">
                  <c:v>0.52</c:v>
                </c:pt>
                <c:pt idx="536">
                  <c:v>0.3</c:v>
                </c:pt>
                <c:pt idx="537">
                  <c:v>0.2</c:v>
                </c:pt>
                <c:pt idx="538">
                  <c:v>0.16</c:v>
                </c:pt>
                <c:pt idx="539">
                  <c:v>0</c:v>
                </c:pt>
                <c:pt idx="540">
                  <c:v>2.95</c:v>
                </c:pt>
                <c:pt idx="541">
                  <c:v>1.18</c:v>
                </c:pt>
                <c:pt idx="542">
                  <c:v>0.3</c:v>
                </c:pt>
                <c:pt idx="543">
                  <c:v>4.53</c:v>
                </c:pt>
                <c:pt idx="544">
                  <c:v>10.85</c:v>
                </c:pt>
                <c:pt idx="545">
                  <c:v>3.09</c:v>
                </c:pt>
                <c:pt idx="546">
                  <c:v>0.12</c:v>
                </c:pt>
                <c:pt idx="547">
                  <c:v>0.05</c:v>
                </c:pt>
                <c:pt idx="548">
                  <c:v>7.0000000000000007E-2</c:v>
                </c:pt>
                <c:pt idx="549">
                  <c:v>0.16</c:v>
                </c:pt>
                <c:pt idx="550">
                  <c:v>0.09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0.23</c:v>
                </c:pt>
                <c:pt idx="558">
                  <c:v>0.13</c:v>
                </c:pt>
                <c:pt idx="559">
                  <c:v>0</c:v>
                </c:pt>
                <c:pt idx="560">
                  <c:v>0.22</c:v>
                </c:pt>
                <c:pt idx="561">
                  <c:v>0.18</c:v>
                </c:pt>
                <c:pt idx="562">
                  <c:v>0.06</c:v>
                </c:pt>
                <c:pt idx="563">
                  <c:v>0</c:v>
                </c:pt>
                <c:pt idx="564">
                  <c:v>0</c:v>
                </c:pt>
                <c:pt idx="565">
                  <c:v>0.04</c:v>
                </c:pt>
                <c:pt idx="566">
                  <c:v>11.97</c:v>
                </c:pt>
                <c:pt idx="567">
                  <c:v>6.89</c:v>
                </c:pt>
                <c:pt idx="568">
                  <c:v>1.89</c:v>
                </c:pt>
                <c:pt idx="569">
                  <c:v>0.27</c:v>
                </c:pt>
                <c:pt idx="570">
                  <c:v>0.14000000000000001</c:v>
                </c:pt>
                <c:pt idx="571">
                  <c:v>0.15</c:v>
                </c:pt>
                <c:pt idx="572">
                  <c:v>0.14000000000000001</c:v>
                </c:pt>
                <c:pt idx="573">
                  <c:v>0.37</c:v>
                </c:pt>
                <c:pt idx="574">
                  <c:v>0.37</c:v>
                </c:pt>
                <c:pt idx="575">
                  <c:v>0.09</c:v>
                </c:pt>
                <c:pt idx="576">
                  <c:v>0</c:v>
                </c:pt>
                <c:pt idx="577">
                  <c:v>13.46</c:v>
                </c:pt>
                <c:pt idx="578">
                  <c:v>16.47</c:v>
                </c:pt>
                <c:pt idx="579">
                  <c:v>3.48</c:v>
                </c:pt>
                <c:pt idx="580">
                  <c:v>0.13</c:v>
                </c:pt>
                <c:pt idx="581">
                  <c:v>15.51</c:v>
                </c:pt>
                <c:pt idx="582">
                  <c:v>5.87</c:v>
                </c:pt>
                <c:pt idx="583">
                  <c:v>0.96</c:v>
                </c:pt>
                <c:pt idx="584">
                  <c:v>0.73</c:v>
                </c:pt>
                <c:pt idx="585">
                  <c:v>0.48</c:v>
                </c:pt>
                <c:pt idx="586">
                  <c:v>0.26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0.03</c:v>
                </c:pt>
                <c:pt idx="592">
                  <c:v>2.12</c:v>
                </c:pt>
                <c:pt idx="593">
                  <c:v>4.8899999999999997</c:v>
                </c:pt>
                <c:pt idx="594">
                  <c:v>1.63</c:v>
                </c:pt>
                <c:pt idx="595">
                  <c:v>0.28000000000000003</c:v>
                </c:pt>
                <c:pt idx="596">
                  <c:v>0.18</c:v>
                </c:pt>
                <c:pt idx="597">
                  <c:v>0.16</c:v>
                </c:pt>
                <c:pt idx="598">
                  <c:v>0.08</c:v>
                </c:pt>
                <c:pt idx="599">
                  <c:v>0</c:v>
                </c:pt>
                <c:pt idx="600">
                  <c:v>0</c:v>
                </c:pt>
                <c:pt idx="601">
                  <c:v>0.73</c:v>
                </c:pt>
                <c:pt idx="602">
                  <c:v>0.25</c:v>
                </c:pt>
                <c:pt idx="603">
                  <c:v>0.5</c:v>
                </c:pt>
                <c:pt idx="604">
                  <c:v>0.11</c:v>
                </c:pt>
                <c:pt idx="605">
                  <c:v>0</c:v>
                </c:pt>
                <c:pt idx="606">
                  <c:v>0</c:v>
                </c:pt>
                <c:pt idx="607">
                  <c:v>0.05</c:v>
                </c:pt>
                <c:pt idx="608">
                  <c:v>0.06</c:v>
                </c:pt>
                <c:pt idx="609">
                  <c:v>0.05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12.45</c:v>
                </c:pt>
                <c:pt idx="615">
                  <c:v>7.89</c:v>
                </c:pt>
                <c:pt idx="616">
                  <c:v>0.71</c:v>
                </c:pt>
                <c:pt idx="617">
                  <c:v>1.94</c:v>
                </c:pt>
                <c:pt idx="618">
                  <c:v>0.89</c:v>
                </c:pt>
                <c:pt idx="619">
                  <c:v>0.34</c:v>
                </c:pt>
                <c:pt idx="620">
                  <c:v>0.28999999999999998</c:v>
                </c:pt>
                <c:pt idx="621">
                  <c:v>0.22</c:v>
                </c:pt>
                <c:pt idx="622">
                  <c:v>0.06</c:v>
                </c:pt>
                <c:pt idx="623">
                  <c:v>0.76</c:v>
                </c:pt>
                <c:pt idx="624">
                  <c:v>0.09</c:v>
                </c:pt>
                <c:pt idx="625">
                  <c:v>0.56000000000000005</c:v>
                </c:pt>
                <c:pt idx="626">
                  <c:v>0.16</c:v>
                </c:pt>
                <c:pt idx="627">
                  <c:v>0.01</c:v>
                </c:pt>
                <c:pt idx="628">
                  <c:v>0.1</c:v>
                </c:pt>
                <c:pt idx="629">
                  <c:v>0.46</c:v>
                </c:pt>
                <c:pt idx="630">
                  <c:v>13.59</c:v>
                </c:pt>
                <c:pt idx="631">
                  <c:v>8.99</c:v>
                </c:pt>
                <c:pt idx="632">
                  <c:v>3.02</c:v>
                </c:pt>
                <c:pt idx="633">
                  <c:v>1.79</c:v>
                </c:pt>
                <c:pt idx="634">
                  <c:v>1.05</c:v>
                </c:pt>
                <c:pt idx="635">
                  <c:v>0.57999999999999996</c:v>
                </c:pt>
                <c:pt idx="636">
                  <c:v>0.28999999999999998</c:v>
                </c:pt>
                <c:pt idx="637">
                  <c:v>62.92</c:v>
                </c:pt>
                <c:pt idx="638">
                  <c:v>23.19</c:v>
                </c:pt>
                <c:pt idx="639">
                  <c:v>17.61</c:v>
                </c:pt>
                <c:pt idx="640">
                  <c:v>4.3499999999999996</c:v>
                </c:pt>
                <c:pt idx="641">
                  <c:v>0.05</c:v>
                </c:pt>
                <c:pt idx="642">
                  <c:v>0.11</c:v>
                </c:pt>
                <c:pt idx="643">
                  <c:v>0.78</c:v>
                </c:pt>
                <c:pt idx="644">
                  <c:v>0.79</c:v>
                </c:pt>
                <c:pt idx="645">
                  <c:v>0.45</c:v>
                </c:pt>
                <c:pt idx="646">
                  <c:v>14.48</c:v>
                </c:pt>
                <c:pt idx="647">
                  <c:v>8.9499999999999993</c:v>
                </c:pt>
                <c:pt idx="648">
                  <c:v>1.57</c:v>
                </c:pt>
                <c:pt idx="649">
                  <c:v>0.83</c:v>
                </c:pt>
                <c:pt idx="650">
                  <c:v>0.98</c:v>
                </c:pt>
                <c:pt idx="651">
                  <c:v>3.57</c:v>
                </c:pt>
                <c:pt idx="652">
                  <c:v>1.36</c:v>
                </c:pt>
                <c:pt idx="653">
                  <c:v>2.67</c:v>
                </c:pt>
                <c:pt idx="654">
                  <c:v>0.71</c:v>
                </c:pt>
                <c:pt idx="655">
                  <c:v>0.26</c:v>
                </c:pt>
                <c:pt idx="656">
                  <c:v>0.21</c:v>
                </c:pt>
                <c:pt idx="657">
                  <c:v>0.15</c:v>
                </c:pt>
                <c:pt idx="658">
                  <c:v>0.1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0.14000000000000001</c:v>
                </c:pt>
                <c:pt idx="664">
                  <c:v>0.6</c:v>
                </c:pt>
                <c:pt idx="665">
                  <c:v>0.18</c:v>
                </c:pt>
                <c:pt idx="666">
                  <c:v>0.91</c:v>
                </c:pt>
                <c:pt idx="667">
                  <c:v>0.48</c:v>
                </c:pt>
                <c:pt idx="668">
                  <c:v>0.24</c:v>
                </c:pt>
                <c:pt idx="669">
                  <c:v>0.19</c:v>
                </c:pt>
                <c:pt idx="670">
                  <c:v>0.16</c:v>
                </c:pt>
                <c:pt idx="671">
                  <c:v>0.34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27.6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4.45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150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94595712"/>
        <c:axId val="94618368"/>
      </c:scatterChart>
      <c:valAx>
        <c:axId val="94595712"/>
        <c:scaling>
          <c:orientation val="minMax"/>
          <c:max val="38231"/>
          <c:min val="31423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18368"/>
        <c:crosses val="autoZero"/>
        <c:crossBetween val="midCat"/>
        <c:majorUnit val="120"/>
        <c:minorUnit val="60"/>
      </c:valAx>
      <c:valAx>
        <c:axId val="94618368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595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303583373929783E-2"/>
          <c:y val="9.4279854312811148E-2"/>
          <c:w val="0.90906351940351071"/>
          <c:h val="0.79369133498501765"/>
        </c:manualLayout>
      </c:layout>
      <c:scatterChart>
        <c:scatterStyle val="lineMarker"/>
        <c:ser>
          <c:idx val="0"/>
          <c:order val="0"/>
          <c:xVal>
            <c:multiLvlStrRef>
              <c:f>Patch!$A$4:$C$879</c:f>
              <c:multiLvlStrCache>
                <c:ptCount val="876"/>
                <c:lvl>
                  <c:pt idx="53">
                    <c:v>#</c:v>
                  </c:pt>
                  <c:pt idx="55">
                    <c:v>#</c:v>
                  </c:pt>
                  <c:pt idx="108">
                    <c:v>#</c:v>
                  </c:pt>
                  <c:pt idx="113">
                    <c:v>#</c:v>
                  </c:pt>
                  <c:pt idx="150">
                    <c:v>#</c:v>
                  </c:pt>
                  <c:pt idx="158">
                    <c:v>#</c:v>
                  </c:pt>
                  <c:pt idx="159">
                    <c:v>#</c:v>
                  </c:pt>
                  <c:pt idx="175">
                    <c:v>#</c:v>
                  </c:pt>
                  <c:pt idx="208">
                    <c:v>#</c:v>
                  </c:pt>
                  <c:pt idx="216">
                    <c:v>#</c:v>
                  </c:pt>
                  <c:pt idx="233">
                    <c:v>#</c:v>
                  </c:pt>
                  <c:pt idx="256">
                    <c:v>#</c:v>
                  </c:pt>
                  <c:pt idx="257">
                    <c:v>#</c:v>
                  </c:pt>
                  <c:pt idx="270">
                    <c:v>#</c:v>
                  </c:pt>
                  <c:pt idx="352">
                    <c:v>#</c:v>
                  </c:pt>
                  <c:pt idx="426">
                    <c:v>#</c:v>
                  </c:pt>
                  <c:pt idx="427">
                    <c:v>#</c:v>
                  </c:pt>
                  <c:pt idx="428">
                    <c:v>#</c:v>
                  </c:pt>
                  <c:pt idx="429">
                    <c:v>#</c:v>
                  </c:pt>
                  <c:pt idx="430">
                    <c:v>#</c:v>
                  </c:pt>
                  <c:pt idx="431">
                    <c:v>#</c:v>
                  </c:pt>
                  <c:pt idx="432">
                    <c:v>#</c:v>
                  </c:pt>
                  <c:pt idx="441">
                    <c:v>#</c:v>
                  </c:pt>
                  <c:pt idx="474">
                    <c:v>#</c:v>
                  </c:pt>
                  <c:pt idx="514">
                    <c:v>#</c:v>
                  </c:pt>
                  <c:pt idx="555">
                    <c:v>+</c:v>
                  </c:pt>
                  <c:pt idx="602">
                    <c:v>#</c:v>
                  </c:pt>
                  <c:pt idx="646">
                    <c:v>+</c:v>
                  </c:pt>
                  <c:pt idx="648">
                    <c:v>#</c:v>
                  </c:pt>
                  <c:pt idx="655">
                    <c:v>#</c:v>
                  </c:pt>
                  <c:pt idx="659">
                    <c:v>#</c:v>
                  </c:pt>
                  <c:pt idx="665">
                    <c:v>+</c:v>
                  </c:pt>
                  <c:pt idx="673">
                    <c:v>#</c:v>
                  </c:pt>
                  <c:pt idx="674">
                    <c:v>#</c:v>
                  </c:pt>
                  <c:pt idx="678">
                    <c:v>#</c:v>
                  </c:pt>
                  <c:pt idx="679">
                    <c:v>#</c:v>
                  </c:pt>
                  <c:pt idx="680">
                    <c:v>#</c:v>
                  </c:pt>
                  <c:pt idx="682">
                    <c:v>#</c:v>
                  </c:pt>
                  <c:pt idx="683">
                    <c:v>#</c:v>
                  </c:pt>
                  <c:pt idx="690">
                    <c:v>#</c:v>
                  </c:pt>
                  <c:pt idx="709">
                    <c:v>#</c:v>
                  </c:pt>
                  <c:pt idx="710">
                    <c:v>#</c:v>
                  </c:pt>
                  <c:pt idx="730">
                    <c:v>#</c:v>
                  </c:pt>
                  <c:pt idx="731">
                    <c:v>#</c:v>
                  </c:pt>
                  <c:pt idx="732">
                    <c:v>#</c:v>
                  </c:pt>
                  <c:pt idx="733">
                    <c:v>#</c:v>
                  </c:pt>
                  <c:pt idx="734">
                    <c:v>#</c:v>
                  </c:pt>
                  <c:pt idx="735">
                    <c:v>#</c:v>
                  </c:pt>
                  <c:pt idx="778">
                    <c:v>#</c:v>
                  </c:pt>
                  <c:pt idx="783">
                    <c:v>#</c:v>
                  </c:pt>
                  <c:pt idx="794">
                    <c:v>#</c:v>
                  </c:pt>
                  <c:pt idx="802">
                    <c:v>#</c:v>
                  </c:pt>
                  <c:pt idx="803">
                    <c:v>#</c:v>
                  </c:pt>
                  <c:pt idx="808">
                    <c:v>+</c:v>
                  </c:pt>
                  <c:pt idx="811">
                    <c:v>#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0.1</c:v>
                  </c:pt>
                  <c:pt idx="3">
                    <c:v>0</c:v>
                  </c:pt>
                  <c:pt idx="4">
                    <c:v>11.6</c:v>
                  </c:pt>
                  <c:pt idx="5">
                    <c:v>4.85</c:v>
                  </c:pt>
                  <c:pt idx="6">
                    <c:v>17.4</c:v>
                  </c:pt>
                  <c:pt idx="7">
                    <c:v>0.21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0.37</c:v>
                  </c:pt>
                  <c:pt idx="13">
                    <c:v>0.63</c:v>
                  </c:pt>
                  <c:pt idx="14">
                    <c:v>5.33</c:v>
                  </c:pt>
                  <c:pt idx="15">
                    <c:v>2.93</c:v>
                  </c:pt>
                  <c:pt idx="16">
                    <c:v>0.03</c:v>
                  </c:pt>
                  <c:pt idx="17">
                    <c:v>0.15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0.01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8.08</c:v>
                  </c:pt>
                  <c:pt idx="26">
                    <c:v>0.22</c:v>
                  </c:pt>
                  <c:pt idx="27">
                    <c:v>4.63</c:v>
                  </c:pt>
                  <c:pt idx="28">
                    <c:v>8.93</c:v>
                  </c:pt>
                  <c:pt idx="29">
                    <c:v>1.31</c:v>
                  </c:pt>
                  <c:pt idx="30">
                    <c:v>0</c:v>
                  </c:pt>
                  <c:pt idx="31">
                    <c:v>0.39</c:v>
                  </c:pt>
                  <c:pt idx="32">
                    <c:v>0.91</c:v>
                  </c:pt>
                  <c:pt idx="33">
                    <c:v>0</c:v>
                  </c:pt>
                  <c:pt idx="34">
                    <c:v>0.01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0.47</c:v>
                  </c:pt>
                  <c:pt idx="38">
                    <c:v>0.69</c:v>
                  </c:pt>
                  <c:pt idx="39">
                    <c:v>1.34</c:v>
                  </c:pt>
                  <c:pt idx="40">
                    <c:v>1.31</c:v>
                  </c:pt>
                  <c:pt idx="41">
                    <c:v>24.1</c:v>
                  </c:pt>
                  <c:pt idx="42">
                    <c:v>0.38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0.45</c:v>
                  </c:pt>
                  <c:pt idx="48">
                    <c:v>0.02</c:v>
                  </c:pt>
                  <c:pt idx="49">
                    <c:v>4.23</c:v>
                  </c:pt>
                  <c:pt idx="50">
                    <c:v>2.66</c:v>
                  </c:pt>
                  <c:pt idx="51">
                    <c:v>2.05</c:v>
                  </c:pt>
                  <c:pt idx="52">
                    <c:v>17</c:v>
                  </c:pt>
                  <c:pt idx="53">
                    <c:v>47.9</c:v>
                  </c:pt>
                  <c:pt idx="54">
                    <c:v>29.8</c:v>
                  </c:pt>
                  <c:pt idx="55">
                    <c:v>11.5</c:v>
                  </c:pt>
                  <c:pt idx="56">
                    <c:v>9.39</c:v>
                  </c:pt>
                  <c:pt idx="57">
                    <c:v>0.87</c:v>
                  </c:pt>
                  <c:pt idx="58">
                    <c:v>0.86</c:v>
                  </c:pt>
                  <c:pt idx="59">
                    <c:v>0.22</c:v>
                  </c:pt>
                  <c:pt idx="60">
                    <c:v>0.09</c:v>
                  </c:pt>
                  <c:pt idx="61">
                    <c:v>5.04</c:v>
                  </c:pt>
                  <c:pt idx="62">
                    <c:v>0.13</c:v>
                  </c:pt>
                  <c:pt idx="63">
                    <c:v>0.95</c:v>
                  </c:pt>
                  <c:pt idx="64">
                    <c:v>1.02</c:v>
                  </c:pt>
                  <c:pt idx="65">
                    <c:v>1.81</c:v>
                  </c:pt>
                  <c:pt idx="66">
                    <c:v>0.5</c:v>
                  </c:pt>
                  <c:pt idx="67">
                    <c:v>0.97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0.02</c:v>
                  </c:pt>
                  <c:pt idx="73">
                    <c:v>0.41</c:v>
                  </c:pt>
                  <c:pt idx="74">
                    <c:v>0.35</c:v>
                  </c:pt>
                  <c:pt idx="75">
                    <c:v>5.81</c:v>
                  </c:pt>
                  <c:pt idx="76">
                    <c:v>3.76</c:v>
                  </c:pt>
                  <c:pt idx="77">
                    <c:v>7.32</c:v>
                  </c:pt>
                  <c:pt idx="78">
                    <c:v>2.76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0.02</c:v>
                  </c:pt>
                  <c:pt idx="82">
                    <c:v>0</c:v>
                  </c:pt>
                  <c:pt idx="83">
                    <c:v>0</c:v>
                  </c:pt>
                  <c:pt idx="84">
                    <c:v>1.16</c:v>
                  </c:pt>
                  <c:pt idx="85">
                    <c:v>0.2</c:v>
                  </c:pt>
                  <c:pt idx="86">
                    <c:v>4.51</c:v>
                  </c:pt>
                  <c:pt idx="87">
                    <c:v>8.13</c:v>
                  </c:pt>
                  <c:pt idx="88">
                    <c:v>1.02</c:v>
                  </c:pt>
                  <c:pt idx="89">
                    <c:v>0.03</c:v>
                  </c:pt>
                  <c:pt idx="90">
                    <c:v>0.06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0.62</c:v>
                  </c:pt>
                  <c:pt idx="96">
                    <c:v>0.71</c:v>
                  </c:pt>
                  <c:pt idx="97">
                    <c:v>2.9</c:v>
                  </c:pt>
                  <c:pt idx="98">
                    <c:v>7.33</c:v>
                  </c:pt>
                  <c:pt idx="99">
                    <c:v>6.53</c:v>
                  </c:pt>
                  <c:pt idx="100">
                    <c:v>0.57</c:v>
                  </c:pt>
                  <c:pt idx="101">
                    <c:v>9.41</c:v>
                  </c:pt>
                  <c:pt idx="102">
                    <c:v>0.01</c:v>
                  </c:pt>
                  <c:pt idx="103">
                    <c:v>1.13</c:v>
                  </c:pt>
                  <c:pt idx="104">
                    <c:v>0.64</c:v>
                  </c:pt>
                  <c:pt idx="105">
                    <c:v>2.18</c:v>
                  </c:pt>
                  <c:pt idx="106">
                    <c:v>0</c:v>
                  </c:pt>
                  <c:pt idx="107">
                    <c:v>18.3</c:v>
                  </c:pt>
                  <c:pt idx="108">
                    <c:v>3.27</c:v>
                  </c:pt>
                  <c:pt idx="109">
                    <c:v>1.32</c:v>
                  </c:pt>
                  <c:pt idx="110">
                    <c:v>9.83</c:v>
                  </c:pt>
                  <c:pt idx="111">
                    <c:v>4.21</c:v>
                  </c:pt>
                  <c:pt idx="112">
                    <c:v>3.23</c:v>
                  </c:pt>
                  <c:pt idx="113">
                    <c:v>3.31</c:v>
                  </c:pt>
                  <c:pt idx="114">
                    <c:v>2.53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2.48</c:v>
                  </c:pt>
                  <c:pt idx="119">
                    <c:v>0</c:v>
                  </c:pt>
                  <c:pt idx="120">
                    <c:v>1.09</c:v>
                  </c:pt>
                  <c:pt idx="121">
                    <c:v>0.52</c:v>
                  </c:pt>
                  <c:pt idx="122">
                    <c:v>0.74</c:v>
                  </c:pt>
                  <c:pt idx="123">
                    <c:v>4.23</c:v>
                  </c:pt>
                  <c:pt idx="124">
                    <c:v>2.31</c:v>
                  </c:pt>
                  <c:pt idx="125">
                    <c:v>1.55</c:v>
                  </c:pt>
                  <c:pt idx="126">
                    <c:v>7.24</c:v>
                  </c:pt>
                  <c:pt idx="127">
                    <c:v>0.02</c:v>
                  </c:pt>
                  <c:pt idx="128">
                    <c:v>0</c:v>
                  </c:pt>
                  <c:pt idx="129">
                    <c:v>5.37</c:v>
                  </c:pt>
                  <c:pt idx="130">
                    <c:v>0.06</c:v>
                  </c:pt>
                  <c:pt idx="131">
                    <c:v>0</c:v>
                  </c:pt>
                  <c:pt idx="132">
                    <c:v>0.42</c:v>
                  </c:pt>
                  <c:pt idx="133">
                    <c:v>4.47</c:v>
                  </c:pt>
                  <c:pt idx="134">
                    <c:v>8.14</c:v>
                  </c:pt>
                  <c:pt idx="135">
                    <c:v>9.13</c:v>
                  </c:pt>
                  <c:pt idx="136">
                    <c:v>5.74</c:v>
                  </c:pt>
                  <c:pt idx="137">
                    <c:v>0.36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2.03</c:v>
                  </c:pt>
                  <c:pt idx="144">
                    <c:v>0</c:v>
                  </c:pt>
                  <c:pt idx="145">
                    <c:v>0.11</c:v>
                  </c:pt>
                  <c:pt idx="146">
                    <c:v>0</c:v>
                  </c:pt>
                  <c:pt idx="147">
                    <c:v>1.13</c:v>
                  </c:pt>
                  <c:pt idx="148">
                    <c:v>0.09</c:v>
                  </c:pt>
                  <c:pt idx="149">
                    <c:v>7.57</c:v>
                  </c:pt>
                  <c:pt idx="150">
                    <c:v>1.73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21.6</c:v>
                  </c:pt>
                  <c:pt idx="158">
                    <c:v>22.7</c:v>
                  </c:pt>
                  <c:pt idx="159">
                    <c:v>11.7</c:v>
                  </c:pt>
                  <c:pt idx="160">
                    <c:v>6.2</c:v>
                  </c:pt>
                  <c:pt idx="161">
                    <c:v>20.6</c:v>
                  </c:pt>
                  <c:pt idx="162">
                    <c:v>3.13</c:v>
                  </c:pt>
                  <c:pt idx="163">
                    <c:v>0.02</c:v>
                  </c:pt>
                  <c:pt idx="164">
                    <c:v>0</c:v>
                  </c:pt>
                  <c:pt idx="165">
                    <c:v>0.21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1.01</c:v>
                  </c:pt>
                  <c:pt idx="169">
                    <c:v>5.26</c:v>
                  </c:pt>
                  <c:pt idx="170">
                    <c:v>5.53</c:v>
                  </c:pt>
                  <c:pt idx="171">
                    <c:v>1.97</c:v>
                  </c:pt>
                  <c:pt idx="172">
                    <c:v>0.63</c:v>
                  </c:pt>
                  <c:pt idx="173">
                    <c:v>8.08</c:v>
                  </c:pt>
                  <c:pt idx="174">
                    <c:v>3.63</c:v>
                  </c:pt>
                  <c:pt idx="175">
                    <c:v>14.1</c:v>
                  </c:pt>
                  <c:pt idx="176">
                    <c:v>0.38</c:v>
                  </c:pt>
                  <c:pt idx="177">
                    <c:v>0.06</c:v>
                  </c:pt>
                  <c:pt idx="178">
                    <c:v>0.58</c:v>
                  </c:pt>
                  <c:pt idx="179">
                    <c:v>0.02</c:v>
                  </c:pt>
                  <c:pt idx="180">
                    <c:v>0.56</c:v>
                  </c:pt>
                  <c:pt idx="181">
                    <c:v>2.03</c:v>
                  </c:pt>
                  <c:pt idx="182">
                    <c:v>0.61</c:v>
                  </c:pt>
                  <c:pt idx="183">
                    <c:v>0.66</c:v>
                  </c:pt>
                  <c:pt idx="184">
                    <c:v>0.62</c:v>
                  </c:pt>
                  <c:pt idx="185">
                    <c:v>0.54</c:v>
                  </c:pt>
                  <c:pt idx="186">
                    <c:v>0</c:v>
                  </c:pt>
                  <c:pt idx="187">
                    <c:v>0.2</c:v>
                  </c:pt>
                  <c:pt idx="188">
                    <c:v>0.02</c:v>
                  </c:pt>
                  <c:pt idx="189">
                    <c:v>0.07</c:v>
                  </c:pt>
                  <c:pt idx="190">
                    <c:v>0</c:v>
                  </c:pt>
                  <c:pt idx="191">
                    <c:v>0.13</c:v>
                  </c:pt>
                  <c:pt idx="192">
                    <c:v>0.43</c:v>
                  </c:pt>
                  <c:pt idx="193">
                    <c:v>8.6</c:v>
                  </c:pt>
                  <c:pt idx="194">
                    <c:v>1.15</c:v>
                  </c:pt>
                  <c:pt idx="195">
                    <c:v>2.83</c:v>
                  </c:pt>
                  <c:pt idx="196">
                    <c:v>2.14</c:v>
                  </c:pt>
                  <c:pt idx="197">
                    <c:v>1.98</c:v>
                  </c:pt>
                  <c:pt idx="198">
                    <c:v>0.62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8.89</c:v>
                  </c:pt>
                  <c:pt idx="207">
                    <c:v>6.53</c:v>
                  </c:pt>
                  <c:pt idx="208">
                    <c:v>13.2</c:v>
                  </c:pt>
                  <c:pt idx="209">
                    <c:v>5.21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0.13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5.85</c:v>
                  </c:pt>
                  <c:pt idx="217">
                    <c:v>1.46</c:v>
                  </c:pt>
                  <c:pt idx="218">
                    <c:v>9.74</c:v>
                  </c:pt>
                  <c:pt idx="219">
                    <c:v>12.6</c:v>
                  </c:pt>
                  <c:pt idx="220">
                    <c:v>38.7</c:v>
                  </c:pt>
                  <c:pt idx="221">
                    <c:v>0.28</c:v>
                  </c:pt>
                  <c:pt idx="222">
                    <c:v>0.7</c:v>
                  </c:pt>
                  <c:pt idx="223">
                    <c:v>0.73</c:v>
                  </c:pt>
                  <c:pt idx="224">
                    <c:v>0</c:v>
                  </c:pt>
                  <c:pt idx="225">
                    <c:v>0.02</c:v>
                  </c:pt>
                  <c:pt idx="226">
                    <c:v>3.85</c:v>
                  </c:pt>
                  <c:pt idx="227">
                    <c:v>0.38</c:v>
                  </c:pt>
                  <c:pt idx="228">
                    <c:v>0.44</c:v>
                  </c:pt>
                  <c:pt idx="229">
                    <c:v>0.01</c:v>
                  </c:pt>
                  <c:pt idx="230">
                    <c:v>3.22</c:v>
                  </c:pt>
                  <c:pt idx="231">
                    <c:v>0.16</c:v>
                  </c:pt>
                  <c:pt idx="232">
                    <c:v>3.36</c:v>
                  </c:pt>
                  <c:pt idx="233">
                    <c:v>8.38</c:v>
                  </c:pt>
                  <c:pt idx="234">
                    <c:v>5.33</c:v>
                  </c:pt>
                  <c:pt idx="235">
                    <c:v>9.01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0.95</c:v>
                  </c:pt>
                  <c:pt idx="240">
                    <c:v>0.05</c:v>
                  </c:pt>
                  <c:pt idx="241">
                    <c:v>1.36</c:v>
                  </c:pt>
                  <c:pt idx="242">
                    <c:v>0</c:v>
                  </c:pt>
                  <c:pt idx="243">
                    <c:v>1.61</c:v>
                  </c:pt>
                  <c:pt idx="244">
                    <c:v>33.3</c:v>
                  </c:pt>
                  <c:pt idx="245">
                    <c:v>4.18</c:v>
                  </c:pt>
                  <c:pt idx="246">
                    <c:v>7.08</c:v>
                  </c:pt>
                  <c:pt idx="247">
                    <c:v>0.05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0.51</c:v>
                  </c:pt>
                  <c:pt idx="251">
                    <c:v>0</c:v>
                  </c:pt>
                  <c:pt idx="252">
                    <c:v>0.21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0.22</c:v>
                  </c:pt>
                  <c:pt idx="256">
                    <c:v>8.54</c:v>
                  </c:pt>
                  <c:pt idx="257">
                    <c:v>18.3</c:v>
                  </c:pt>
                  <c:pt idx="258">
                    <c:v>5.95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2.08</c:v>
                  </c:pt>
                  <c:pt idx="263">
                    <c:v>1.5</c:v>
                  </c:pt>
                  <c:pt idx="264">
                    <c:v>5.05</c:v>
                  </c:pt>
                  <c:pt idx="265">
                    <c:v>10.1</c:v>
                  </c:pt>
                  <c:pt idx="266">
                    <c:v>4.4</c:v>
                  </c:pt>
                  <c:pt idx="267">
                    <c:v>1.42</c:v>
                  </c:pt>
                  <c:pt idx="268">
                    <c:v>0.28</c:v>
                  </c:pt>
                  <c:pt idx="269">
                    <c:v>1.65</c:v>
                  </c:pt>
                  <c:pt idx="270">
                    <c:v>11</c:v>
                  </c:pt>
                  <c:pt idx="271">
                    <c:v>18.5</c:v>
                  </c:pt>
                  <c:pt idx="272">
                    <c:v>1.5</c:v>
                  </c:pt>
                  <c:pt idx="273">
                    <c:v>0.38</c:v>
                  </c:pt>
                  <c:pt idx="274">
                    <c:v>1.09</c:v>
                  </c:pt>
                  <c:pt idx="275">
                    <c:v>2.38</c:v>
                  </c:pt>
                  <c:pt idx="276">
                    <c:v>1.06</c:v>
                  </c:pt>
                  <c:pt idx="277">
                    <c:v>20.7</c:v>
                  </c:pt>
                  <c:pt idx="278">
                    <c:v>10.2</c:v>
                  </c:pt>
                  <c:pt idx="279">
                    <c:v>12.9</c:v>
                  </c:pt>
                  <c:pt idx="280">
                    <c:v>1.93</c:v>
                  </c:pt>
                  <c:pt idx="281">
                    <c:v>8.06</c:v>
                  </c:pt>
                  <c:pt idx="282">
                    <c:v>0.44</c:v>
                  </c:pt>
                  <c:pt idx="283">
                    <c:v>1.02</c:v>
                  </c:pt>
                  <c:pt idx="284">
                    <c:v>3.06</c:v>
                  </c:pt>
                  <c:pt idx="285">
                    <c:v>0.44</c:v>
                  </c:pt>
                  <c:pt idx="286">
                    <c:v>0.04</c:v>
                  </c:pt>
                  <c:pt idx="287">
                    <c:v>4.06</c:v>
                  </c:pt>
                  <c:pt idx="288">
                    <c:v>3.81</c:v>
                  </c:pt>
                  <c:pt idx="289">
                    <c:v>0.01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3.12</c:v>
                  </c:pt>
                  <c:pt idx="294">
                    <c:v>0.86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0.1</c:v>
                  </c:pt>
                  <c:pt idx="301">
                    <c:v>0.2</c:v>
                  </c:pt>
                  <c:pt idx="302">
                    <c:v>0.77</c:v>
                  </c:pt>
                  <c:pt idx="303">
                    <c:v>8.13</c:v>
                  </c:pt>
                  <c:pt idx="304">
                    <c:v>2.89</c:v>
                  </c:pt>
                  <c:pt idx="305">
                    <c:v>1.78</c:v>
                  </c:pt>
                  <c:pt idx="306">
                    <c:v>12.3</c:v>
                  </c:pt>
                  <c:pt idx="307">
                    <c:v>30.2</c:v>
                  </c:pt>
                  <c:pt idx="308">
                    <c:v>0.78</c:v>
                  </c:pt>
                  <c:pt idx="309">
                    <c:v>0.12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8.93</c:v>
                  </c:pt>
                  <c:pt idx="313">
                    <c:v>0.07</c:v>
                  </c:pt>
                  <c:pt idx="314">
                    <c:v>0.08</c:v>
                  </c:pt>
                  <c:pt idx="315">
                    <c:v>1.1</c:v>
                  </c:pt>
                  <c:pt idx="316">
                    <c:v>3.23</c:v>
                  </c:pt>
                  <c:pt idx="317">
                    <c:v>2.31</c:v>
                  </c:pt>
                  <c:pt idx="318">
                    <c:v>1.02</c:v>
                  </c:pt>
                  <c:pt idx="319">
                    <c:v>0.82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0.57</c:v>
                  </c:pt>
                  <c:pt idx="324">
                    <c:v>1.59</c:v>
                  </c:pt>
                  <c:pt idx="325">
                    <c:v>0.05</c:v>
                  </c:pt>
                  <c:pt idx="326">
                    <c:v>10.6</c:v>
                  </c:pt>
                  <c:pt idx="327">
                    <c:v>2.44</c:v>
                  </c:pt>
                  <c:pt idx="328">
                    <c:v>9.51</c:v>
                  </c:pt>
                  <c:pt idx="329">
                    <c:v>47.3</c:v>
                  </c:pt>
                  <c:pt idx="330">
                    <c:v>4.54</c:v>
                  </c:pt>
                  <c:pt idx="331">
                    <c:v>0.41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0.85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0.2</c:v>
                  </c:pt>
                  <c:pt idx="340">
                    <c:v>0.14</c:v>
                  </c:pt>
                  <c:pt idx="341">
                    <c:v>1.19</c:v>
                  </c:pt>
                  <c:pt idx="342">
                    <c:v>0</c:v>
                  </c:pt>
                  <c:pt idx="343">
                    <c:v>0.06</c:v>
                  </c:pt>
                  <c:pt idx="344">
                    <c:v>0.05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9.36</c:v>
                  </c:pt>
                  <c:pt idx="350">
                    <c:v>0.69</c:v>
                  </c:pt>
                  <c:pt idx="351">
                    <c:v>3.48</c:v>
                  </c:pt>
                  <c:pt idx="352">
                    <c:v>11.9</c:v>
                  </c:pt>
                  <c:pt idx="353">
                    <c:v>23.2</c:v>
                  </c:pt>
                  <c:pt idx="354">
                    <c:v>33.5</c:v>
                  </c:pt>
                  <c:pt idx="355">
                    <c:v>38.4</c:v>
                  </c:pt>
                  <c:pt idx="356">
                    <c:v>1.32</c:v>
                  </c:pt>
                  <c:pt idx="357">
                    <c:v>0.53</c:v>
                  </c:pt>
                  <c:pt idx="358">
                    <c:v>1.31</c:v>
                  </c:pt>
                  <c:pt idx="359">
                    <c:v>3.93</c:v>
                  </c:pt>
                  <c:pt idx="360">
                    <c:v>0.56</c:v>
                  </c:pt>
                  <c:pt idx="361">
                    <c:v>0</c:v>
                  </c:pt>
                  <c:pt idx="362">
                    <c:v>8.5</c:v>
                  </c:pt>
                  <c:pt idx="363">
                    <c:v>9.23</c:v>
                  </c:pt>
                  <c:pt idx="364">
                    <c:v>4.16</c:v>
                  </c:pt>
                  <c:pt idx="365">
                    <c:v>4.67</c:v>
                  </c:pt>
                  <c:pt idx="366">
                    <c:v>0.98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4.9</c:v>
                  </c:pt>
                  <c:pt idx="373">
                    <c:v>0.41</c:v>
                  </c:pt>
                  <c:pt idx="374">
                    <c:v>0</c:v>
                  </c:pt>
                  <c:pt idx="375">
                    <c:v>1.27</c:v>
                  </c:pt>
                  <c:pt idx="376">
                    <c:v>10.2</c:v>
                  </c:pt>
                  <c:pt idx="377">
                    <c:v>0.43</c:v>
                  </c:pt>
                  <c:pt idx="378">
                    <c:v>1.44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2.05</c:v>
                  </c:pt>
                  <c:pt idx="382">
                    <c:v>0</c:v>
                  </c:pt>
                  <c:pt idx="383">
                    <c:v>0.61</c:v>
                  </c:pt>
                  <c:pt idx="384">
                    <c:v>0.79</c:v>
                  </c:pt>
                  <c:pt idx="385">
                    <c:v>2.15</c:v>
                  </c:pt>
                  <c:pt idx="386">
                    <c:v>11.2</c:v>
                  </c:pt>
                  <c:pt idx="387">
                    <c:v>0.31</c:v>
                  </c:pt>
                  <c:pt idx="388">
                    <c:v>1.22</c:v>
                  </c:pt>
                  <c:pt idx="389">
                    <c:v>0.64</c:v>
                  </c:pt>
                  <c:pt idx="390">
                    <c:v>0.78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1.74</c:v>
                  </c:pt>
                  <c:pt idx="396">
                    <c:v>0.04</c:v>
                  </c:pt>
                  <c:pt idx="397">
                    <c:v>23</c:v>
                  </c:pt>
                  <c:pt idx="398">
                    <c:v>0.09</c:v>
                  </c:pt>
                  <c:pt idx="399">
                    <c:v>1</c:v>
                  </c:pt>
                  <c:pt idx="400">
                    <c:v>0.7</c:v>
                  </c:pt>
                  <c:pt idx="401">
                    <c:v>4.45</c:v>
                  </c:pt>
                  <c:pt idx="402">
                    <c:v>0.69</c:v>
                  </c:pt>
                  <c:pt idx="403">
                    <c:v>0.52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2.07</c:v>
                  </c:pt>
                  <c:pt idx="410">
                    <c:v>0.19</c:v>
                  </c:pt>
                  <c:pt idx="411">
                    <c:v>4.51</c:v>
                  </c:pt>
                  <c:pt idx="412">
                    <c:v>10.9</c:v>
                  </c:pt>
                  <c:pt idx="413">
                    <c:v>17.7</c:v>
                  </c:pt>
                  <c:pt idx="414">
                    <c:v>1.33</c:v>
                  </c:pt>
                  <c:pt idx="415">
                    <c:v>0.35</c:v>
                  </c:pt>
                  <c:pt idx="416">
                    <c:v>0.08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1.05</c:v>
                  </c:pt>
                  <c:pt idx="421">
                    <c:v>0.75</c:v>
                  </c:pt>
                  <c:pt idx="422">
                    <c:v>0.85</c:v>
                  </c:pt>
                  <c:pt idx="423">
                    <c:v>1.83</c:v>
                  </c:pt>
                  <c:pt idx="424">
                    <c:v>2.73</c:v>
                  </c:pt>
                  <c:pt idx="425">
                    <c:v>7.21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4.67</c:v>
                  </c:pt>
                  <c:pt idx="434">
                    <c:v>4</c:v>
                  </c:pt>
                  <c:pt idx="435">
                    <c:v>1.11</c:v>
                  </c:pt>
                  <c:pt idx="436">
                    <c:v>1.66</c:v>
                  </c:pt>
                  <c:pt idx="437">
                    <c:v>5.17</c:v>
                  </c:pt>
                  <c:pt idx="438">
                    <c:v>0.6</c:v>
                  </c:pt>
                  <c:pt idx="439">
                    <c:v>0</c:v>
                  </c:pt>
                  <c:pt idx="440">
                    <c:v>0.07</c:v>
                  </c:pt>
                  <c:pt idx="441">
                    <c:v>0</c:v>
                  </c:pt>
                  <c:pt idx="442">
                    <c:v>0.75</c:v>
                  </c:pt>
                  <c:pt idx="443">
                    <c:v>0.41</c:v>
                  </c:pt>
                  <c:pt idx="444">
                    <c:v>0.55</c:v>
                  </c:pt>
                  <c:pt idx="445">
                    <c:v>0.83</c:v>
                  </c:pt>
                  <c:pt idx="446">
                    <c:v>1.95</c:v>
                  </c:pt>
                  <c:pt idx="447">
                    <c:v>16.1</c:v>
                  </c:pt>
                  <c:pt idx="448">
                    <c:v>0.38</c:v>
                  </c:pt>
                  <c:pt idx="449">
                    <c:v>2.57</c:v>
                  </c:pt>
                  <c:pt idx="450">
                    <c:v>0.31</c:v>
                  </c:pt>
                  <c:pt idx="451">
                    <c:v>2.1</c:v>
                  </c:pt>
                  <c:pt idx="452">
                    <c:v>0.4</c:v>
                  </c:pt>
                  <c:pt idx="453">
                    <c:v>0.25</c:v>
                  </c:pt>
                  <c:pt idx="454">
                    <c:v>0.02</c:v>
                  </c:pt>
                  <c:pt idx="455">
                    <c:v>0.37</c:v>
                  </c:pt>
                  <c:pt idx="456">
                    <c:v>0.16</c:v>
                  </c:pt>
                  <c:pt idx="457">
                    <c:v>0.83</c:v>
                  </c:pt>
                  <c:pt idx="458">
                    <c:v>0.3</c:v>
                  </c:pt>
                  <c:pt idx="459">
                    <c:v>0.91</c:v>
                  </c:pt>
                  <c:pt idx="460">
                    <c:v>4.64</c:v>
                  </c:pt>
                  <c:pt idx="461">
                    <c:v>0.8</c:v>
                  </c:pt>
                  <c:pt idx="462">
                    <c:v>0.76</c:v>
                  </c:pt>
                  <c:pt idx="463">
                    <c:v>2.79</c:v>
                  </c:pt>
                  <c:pt idx="464">
                    <c:v>0.01</c:v>
                  </c:pt>
                  <c:pt idx="465">
                    <c:v>0.01</c:v>
                  </c:pt>
                  <c:pt idx="466">
                    <c:v>0</c:v>
                  </c:pt>
                  <c:pt idx="467">
                    <c:v>0</c:v>
                  </c:pt>
                  <c:pt idx="468">
                    <c:v>0</c:v>
                  </c:pt>
                  <c:pt idx="469">
                    <c:v>0.52</c:v>
                  </c:pt>
                  <c:pt idx="470">
                    <c:v>2.07</c:v>
                  </c:pt>
                  <c:pt idx="471">
                    <c:v>0.23</c:v>
                  </c:pt>
                  <c:pt idx="472">
                    <c:v>0.01</c:v>
                  </c:pt>
                  <c:pt idx="473">
                    <c:v>0.04</c:v>
                  </c:pt>
                  <c:pt idx="474">
                    <c:v>0.47</c:v>
                  </c:pt>
                  <c:pt idx="475">
                    <c:v>0.61</c:v>
                  </c:pt>
                  <c:pt idx="476">
                    <c:v>0</c:v>
                  </c:pt>
                  <c:pt idx="477">
                    <c:v>0</c:v>
                  </c:pt>
                  <c:pt idx="478">
                    <c:v>0.89</c:v>
                  </c:pt>
                  <c:pt idx="479">
                    <c:v>0</c:v>
                  </c:pt>
                  <c:pt idx="480">
                    <c:v>0.9</c:v>
                  </c:pt>
                  <c:pt idx="481">
                    <c:v>1.51</c:v>
                  </c:pt>
                  <c:pt idx="482">
                    <c:v>4.39</c:v>
                  </c:pt>
                  <c:pt idx="483">
                    <c:v>0.18</c:v>
                  </c:pt>
                  <c:pt idx="484">
                    <c:v>0.01</c:v>
                  </c:pt>
                  <c:pt idx="485">
                    <c:v>1.41</c:v>
                  </c:pt>
                  <c:pt idx="486">
                    <c:v>0.52</c:v>
                  </c:pt>
                  <c:pt idx="487">
                    <c:v>3.88</c:v>
                  </c:pt>
                  <c:pt idx="488">
                    <c:v>0.57</c:v>
                  </c:pt>
                  <c:pt idx="489">
                    <c:v>0.1</c:v>
                  </c:pt>
                  <c:pt idx="490">
                    <c:v>0.27</c:v>
                  </c:pt>
                  <c:pt idx="491">
                    <c:v>0.02</c:v>
                  </c:pt>
                  <c:pt idx="492">
                    <c:v>0</c:v>
                  </c:pt>
                  <c:pt idx="493">
                    <c:v>0.07</c:v>
                  </c:pt>
                  <c:pt idx="494">
                    <c:v>0.9</c:v>
                  </c:pt>
                  <c:pt idx="495">
                    <c:v>0.04</c:v>
                  </c:pt>
                  <c:pt idx="496">
                    <c:v>24</c:v>
                  </c:pt>
                  <c:pt idx="497">
                    <c:v>8.24</c:v>
                  </c:pt>
                  <c:pt idx="498">
                    <c:v>1.08</c:v>
                  </c:pt>
                  <c:pt idx="499">
                    <c:v>0.37</c:v>
                  </c:pt>
                  <c:pt idx="500">
                    <c:v>0.02</c:v>
                  </c:pt>
                  <c:pt idx="501">
                    <c:v>0.01</c:v>
                  </c:pt>
                  <c:pt idx="502">
                    <c:v>0.01</c:v>
                  </c:pt>
                  <c:pt idx="503">
                    <c:v>0.02</c:v>
                  </c:pt>
                  <c:pt idx="504">
                    <c:v>0</c:v>
                  </c:pt>
                  <c:pt idx="505">
                    <c:v>2.33</c:v>
                  </c:pt>
                  <c:pt idx="506">
                    <c:v>0.08</c:v>
                  </c:pt>
                  <c:pt idx="507">
                    <c:v>20.7</c:v>
                  </c:pt>
                  <c:pt idx="508">
                    <c:v>4.32</c:v>
                  </c:pt>
                  <c:pt idx="509">
                    <c:v>23.2</c:v>
                  </c:pt>
                  <c:pt idx="510">
                    <c:v>18.1</c:v>
                  </c:pt>
                  <c:pt idx="511">
                    <c:v>0.83</c:v>
                  </c:pt>
                  <c:pt idx="512">
                    <c:v>0.88</c:v>
                  </c:pt>
                  <c:pt idx="513">
                    <c:v>0.76</c:v>
                  </c:pt>
                  <c:pt idx="514">
                    <c:v>0.22</c:v>
                  </c:pt>
                  <c:pt idx="515">
                    <c:v>0.09</c:v>
                  </c:pt>
                  <c:pt idx="516">
                    <c:v>4.05</c:v>
                  </c:pt>
                  <c:pt idx="517">
                    <c:v>14.8</c:v>
                  </c:pt>
                  <c:pt idx="518">
                    <c:v>2.8</c:v>
                  </c:pt>
                  <c:pt idx="519">
                    <c:v>0.15</c:v>
                  </c:pt>
                  <c:pt idx="520">
                    <c:v>0.01</c:v>
                  </c:pt>
                  <c:pt idx="521">
                    <c:v>0.02</c:v>
                  </c:pt>
                  <c:pt idx="522">
                    <c:v>0.57</c:v>
                  </c:pt>
                  <c:pt idx="523">
                    <c:v>0</c:v>
                  </c:pt>
                  <c:pt idx="524">
                    <c:v>0.04</c:v>
                  </c:pt>
                  <c:pt idx="525">
                    <c:v>0</c:v>
                  </c:pt>
                  <c:pt idx="526">
                    <c:v>0</c:v>
                  </c:pt>
                  <c:pt idx="527">
                    <c:v>0</c:v>
                  </c:pt>
                  <c:pt idx="528">
                    <c:v>0.05</c:v>
                  </c:pt>
                  <c:pt idx="529">
                    <c:v>0.11</c:v>
                  </c:pt>
                  <c:pt idx="530">
                    <c:v>0.31</c:v>
                  </c:pt>
                  <c:pt idx="531">
                    <c:v>0.78</c:v>
                  </c:pt>
                  <c:pt idx="532">
                    <c:v>0.7</c:v>
                  </c:pt>
                  <c:pt idx="533">
                    <c:v>0.05</c:v>
                  </c:pt>
                  <c:pt idx="534">
                    <c:v>3.46</c:v>
                  </c:pt>
                  <c:pt idx="535">
                    <c:v>0.13</c:v>
                  </c:pt>
                  <c:pt idx="536">
                    <c:v>0.2</c:v>
                  </c:pt>
                  <c:pt idx="537">
                    <c:v>0.07</c:v>
                  </c:pt>
                  <c:pt idx="538">
                    <c:v>0.07</c:v>
                  </c:pt>
                  <c:pt idx="539">
                    <c:v>0.02</c:v>
                  </c:pt>
                  <c:pt idx="540">
                    <c:v>0.08</c:v>
                  </c:pt>
                  <c:pt idx="541">
                    <c:v>0.7</c:v>
                  </c:pt>
                  <c:pt idx="542">
                    <c:v>0.02</c:v>
                  </c:pt>
                  <c:pt idx="543">
                    <c:v>0.44</c:v>
                  </c:pt>
                  <c:pt idx="544">
                    <c:v>0.32</c:v>
                  </c:pt>
                  <c:pt idx="545">
                    <c:v>0</c:v>
                  </c:pt>
                  <c:pt idx="546">
                    <c:v>0</c:v>
                  </c:pt>
                  <c:pt idx="547">
                    <c:v>0.02</c:v>
                  </c:pt>
                  <c:pt idx="548">
                    <c:v>0</c:v>
                  </c:pt>
                  <c:pt idx="549">
                    <c:v>0</c:v>
                  </c:pt>
                  <c:pt idx="550">
                    <c:v>0</c:v>
                  </c:pt>
                  <c:pt idx="551">
                    <c:v>0</c:v>
                  </c:pt>
                  <c:pt idx="552">
                    <c:v>0.01</c:v>
                  </c:pt>
                  <c:pt idx="553">
                    <c:v>0.14</c:v>
                  </c:pt>
                  <c:pt idx="554">
                    <c:v>2.6</c:v>
                  </c:pt>
                  <c:pt idx="555">
                    <c:v>27.6</c:v>
                  </c:pt>
                  <c:pt idx="556">
                    <c:v>13.9</c:v>
                  </c:pt>
                  <c:pt idx="557">
                    <c:v>8.24</c:v>
                  </c:pt>
                  <c:pt idx="558">
                    <c:v>27.5</c:v>
                  </c:pt>
                  <c:pt idx="559">
                    <c:v>13.9</c:v>
                  </c:pt>
                  <c:pt idx="560">
                    <c:v>15.3</c:v>
                  </c:pt>
                  <c:pt idx="561">
                    <c:v>1.25</c:v>
                  </c:pt>
                  <c:pt idx="562">
                    <c:v>0.38</c:v>
                  </c:pt>
                  <c:pt idx="563">
                    <c:v>0.13</c:v>
                  </c:pt>
                  <c:pt idx="564">
                    <c:v>0.07</c:v>
                  </c:pt>
                  <c:pt idx="565">
                    <c:v>0.09</c:v>
                  </c:pt>
                  <c:pt idx="566">
                    <c:v>0</c:v>
                  </c:pt>
                  <c:pt idx="567">
                    <c:v>0.03</c:v>
                  </c:pt>
                  <c:pt idx="568">
                    <c:v>0.01</c:v>
                  </c:pt>
                  <c:pt idx="569">
                    <c:v>0.03</c:v>
                  </c:pt>
                  <c:pt idx="570">
                    <c:v>0.27</c:v>
                  </c:pt>
                  <c:pt idx="571">
                    <c:v>0.02</c:v>
                  </c:pt>
                  <c:pt idx="572">
                    <c:v>0.02</c:v>
                  </c:pt>
                  <c:pt idx="573">
                    <c:v>0.01</c:v>
                  </c:pt>
                  <c:pt idx="574">
                    <c:v>0</c:v>
                  </c:pt>
                  <c:pt idx="575">
                    <c:v>0</c:v>
                  </c:pt>
                  <c:pt idx="576">
                    <c:v>0.06</c:v>
                  </c:pt>
                  <c:pt idx="577">
                    <c:v>0</c:v>
                  </c:pt>
                  <c:pt idx="578">
                    <c:v>2.67</c:v>
                  </c:pt>
                  <c:pt idx="579">
                    <c:v>0.13</c:v>
                  </c:pt>
                  <c:pt idx="580">
                    <c:v>3.18</c:v>
                  </c:pt>
                  <c:pt idx="581">
                    <c:v>20.6</c:v>
                  </c:pt>
                  <c:pt idx="582">
                    <c:v>7.15</c:v>
                  </c:pt>
                  <c:pt idx="583">
                    <c:v>0.05</c:v>
                  </c:pt>
                  <c:pt idx="584">
                    <c:v>0.02</c:v>
                  </c:pt>
                  <c:pt idx="585">
                    <c:v>0.06</c:v>
                  </c:pt>
                  <c:pt idx="586">
                    <c:v>0.09</c:v>
                  </c:pt>
                  <c:pt idx="587">
                    <c:v>0.12</c:v>
                  </c:pt>
                  <c:pt idx="588">
                    <c:v>0.47</c:v>
                  </c:pt>
                  <c:pt idx="589">
                    <c:v>0.08</c:v>
                  </c:pt>
                  <c:pt idx="590">
                    <c:v>0</c:v>
                  </c:pt>
                  <c:pt idx="591">
                    <c:v>0</c:v>
                  </c:pt>
                  <c:pt idx="592">
                    <c:v>0.87</c:v>
                  </c:pt>
                  <c:pt idx="593">
                    <c:v>0</c:v>
                  </c:pt>
                  <c:pt idx="594">
                    <c:v>0</c:v>
                  </c:pt>
                  <c:pt idx="595">
                    <c:v>0</c:v>
                  </c:pt>
                  <c:pt idx="596">
                    <c:v>0.07</c:v>
                  </c:pt>
                  <c:pt idx="597">
                    <c:v>0.4</c:v>
                  </c:pt>
                  <c:pt idx="598">
                    <c:v>6.62</c:v>
                  </c:pt>
                  <c:pt idx="599">
                    <c:v>1.32</c:v>
                  </c:pt>
                  <c:pt idx="600">
                    <c:v>0.57</c:v>
                  </c:pt>
                  <c:pt idx="601">
                    <c:v>0.11</c:v>
                  </c:pt>
                  <c:pt idx="602">
                    <c:v>4.45</c:v>
                  </c:pt>
                  <c:pt idx="603">
                    <c:v>2.99</c:v>
                  </c:pt>
                  <c:pt idx="604">
                    <c:v>7.22</c:v>
                  </c:pt>
                  <c:pt idx="605">
                    <c:v>2.98</c:v>
                  </c:pt>
                  <c:pt idx="606">
                    <c:v>10.5</c:v>
                  </c:pt>
                  <c:pt idx="607">
                    <c:v>1.8</c:v>
                  </c:pt>
                  <c:pt idx="608">
                    <c:v>0.21</c:v>
                  </c:pt>
                  <c:pt idx="609">
                    <c:v>0.17</c:v>
                  </c:pt>
                  <c:pt idx="610">
                    <c:v>0.2</c:v>
                  </c:pt>
                  <c:pt idx="611">
                    <c:v>0.07</c:v>
                  </c:pt>
                  <c:pt idx="612">
                    <c:v>0.12</c:v>
                  </c:pt>
                  <c:pt idx="613">
                    <c:v>0.01</c:v>
                  </c:pt>
                  <c:pt idx="614">
                    <c:v>0.54</c:v>
                  </c:pt>
                  <c:pt idx="615">
                    <c:v>5.45</c:v>
                  </c:pt>
                  <c:pt idx="616">
                    <c:v>21.2</c:v>
                  </c:pt>
                  <c:pt idx="617">
                    <c:v>10.2</c:v>
                  </c:pt>
                  <c:pt idx="618">
                    <c:v>6.32</c:v>
                  </c:pt>
                  <c:pt idx="619">
                    <c:v>0.64</c:v>
                  </c:pt>
                  <c:pt idx="620">
                    <c:v>0.2</c:v>
                  </c:pt>
                  <c:pt idx="621">
                    <c:v>0.16</c:v>
                  </c:pt>
                  <c:pt idx="622">
                    <c:v>0.07</c:v>
                  </c:pt>
                  <c:pt idx="623">
                    <c:v>0.02</c:v>
                  </c:pt>
                  <c:pt idx="624">
                    <c:v>0.49</c:v>
                  </c:pt>
                  <c:pt idx="625">
                    <c:v>0.97</c:v>
                  </c:pt>
                  <c:pt idx="626">
                    <c:v>0.03</c:v>
                  </c:pt>
                  <c:pt idx="627">
                    <c:v>0</c:v>
                  </c:pt>
                  <c:pt idx="628">
                    <c:v>0.52</c:v>
                  </c:pt>
                  <c:pt idx="629">
                    <c:v>0.22</c:v>
                  </c:pt>
                  <c:pt idx="630">
                    <c:v>0.48</c:v>
                  </c:pt>
                  <c:pt idx="631">
                    <c:v>0.38</c:v>
                  </c:pt>
                  <c:pt idx="632">
                    <c:v>0.08</c:v>
                  </c:pt>
                  <c:pt idx="633">
                    <c:v>0.06</c:v>
                  </c:pt>
                  <c:pt idx="634">
                    <c:v>0.07</c:v>
                  </c:pt>
                  <c:pt idx="635">
                    <c:v>0.04</c:v>
                  </c:pt>
                  <c:pt idx="636">
                    <c:v>0</c:v>
                  </c:pt>
                  <c:pt idx="637">
                    <c:v>0.04</c:v>
                  </c:pt>
                  <c:pt idx="638">
                    <c:v>0.56</c:v>
                  </c:pt>
                  <c:pt idx="639">
                    <c:v>13.8</c:v>
                  </c:pt>
                  <c:pt idx="640">
                    <c:v>28.7</c:v>
                  </c:pt>
                  <c:pt idx="641">
                    <c:v>85.7</c:v>
                  </c:pt>
                  <c:pt idx="642">
                    <c:v>22.1</c:v>
                  </c:pt>
                  <c:pt idx="643">
                    <c:v>42</c:v>
                  </c:pt>
                  <c:pt idx="644">
                    <c:v>8.58</c:v>
                  </c:pt>
                  <c:pt idx="645">
                    <c:v>2.29</c:v>
                  </c:pt>
                  <c:pt idx="646">
                    <c:v>72.5</c:v>
                  </c:pt>
                  <c:pt idx="647">
                    <c:v>2.38</c:v>
                  </c:pt>
                  <c:pt idx="648">
                    <c:v>0.17</c:v>
                  </c:pt>
                  <c:pt idx="649">
                    <c:v>3.76</c:v>
                  </c:pt>
                  <c:pt idx="650">
                    <c:v>4.33</c:v>
                  </c:pt>
                  <c:pt idx="651">
                    <c:v>0.72</c:v>
                  </c:pt>
                  <c:pt idx="652">
                    <c:v>0.75</c:v>
                  </c:pt>
                  <c:pt idx="653">
                    <c:v>2.1</c:v>
                  </c:pt>
                  <c:pt idx="654">
                    <c:v>0.53</c:v>
                  </c:pt>
                  <c:pt idx="655">
                    <c:v>0.23</c:v>
                  </c:pt>
                  <c:pt idx="656">
                    <c:v>1.33</c:v>
                  </c:pt>
                  <c:pt idx="657">
                    <c:v>1.35</c:v>
                  </c:pt>
                  <c:pt idx="658">
                    <c:v>0.36</c:v>
                  </c:pt>
                  <c:pt idx="659">
                    <c:v>0.34</c:v>
                  </c:pt>
                  <c:pt idx="660">
                    <c:v>0.17</c:v>
                  </c:pt>
                  <c:pt idx="661">
                    <c:v>0.27</c:v>
                  </c:pt>
                  <c:pt idx="662">
                    <c:v>4.12</c:v>
                  </c:pt>
                  <c:pt idx="663">
                    <c:v>3.48</c:v>
                  </c:pt>
                  <c:pt idx="664">
                    <c:v>36.5</c:v>
                  </c:pt>
                  <c:pt idx="665">
                    <c:v>150</c:v>
                  </c:pt>
                  <c:pt idx="666">
                    <c:v>36.1</c:v>
                  </c:pt>
                  <c:pt idx="667">
                    <c:v>42.1</c:v>
                  </c:pt>
                  <c:pt idx="668">
                    <c:v>8.3</c:v>
                  </c:pt>
                  <c:pt idx="669">
                    <c:v>6.03</c:v>
                  </c:pt>
                  <c:pt idx="670">
                    <c:v>3.07</c:v>
                  </c:pt>
                  <c:pt idx="671">
                    <c:v>3.5</c:v>
                  </c:pt>
                  <c:pt idx="672">
                    <c:v>40.8</c:v>
                  </c:pt>
                  <c:pt idx="673">
                    <c:v>17.4</c:v>
                  </c:pt>
                  <c:pt idx="674">
                    <c:v>0.43</c:v>
                  </c:pt>
                  <c:pt idx="675">
                    <c:v>1.42</c:v>
                  </c:pt>
                  <c:pt idx="676">
                    <c:v>4.42</c:v>
                  </c:pt>
                  <c:pt idx="677">
                    <c:v>2.38</c:v>
                  </c:pt>
                  <c:pt idx="678">
                    <c:v>0.29</c:v>
                  </c:pt>
                  <c:pt idx="679">
                    <c:v>0.61</c:v>
                  </c:pt>
                  <c:pt idx="680">
                    <c:v>0.41</c:v>
                  </c:pt>
                  <c:pt idx="681">
                    <c:v>0.8</c:v>
                  </c:pt>
                  <c:pt idx="682">
                    <c:v>0.14</c:v>
                  </c:pt>
                  <c:pt idx="683">
                    <c:v>1.26</c:v>
                  </c:pt>
                  <c:pt idx="684">
                    <c:v>0.91</c:v>
                  </c:pt>
                  <c:pt idx="685">
                    <c:v>0.35</c:v>
                  </c:pt>
                  <c:pt idx="686">
                    <c:v>1.17</c:v>
                  </c:pt>
                  <c:pt idx="687">
                    <c:v>3.21</c:v>
                  </c:pt>
                  <c:pt idx="688">
                    <c:v>0.43</c:v>
                  </c:pt>
                  <c:pt idx="689">
                    <c:v>3.12</c:v>
                  </c:pt>
                  <c:pt idx="690">
                    <c:v>6.87</c:v>
                  </c:pt>
                  <c:pt idx="691">
                    <c:v>0.62</c:v>
                  </c:pt>
                  <c:pt idx="692">
                    <c:v>0.39</c:v>
                  </c:pt>
                  <c:pt idx="693">
                    <c:v>0.3</c:v>
                  </c:pt>
                  <c:pt idx="694">
                    <c:v>0.22</c:v>
                  </c:pt>
                  <c:pt idx="695">
                    <c:v>0.29</c:v>
                  </c:pt>
                  <c:pt idx="696">
                    <c:v>0.28</c:v>
                  </c:pt>
                  <c:pt idx="697">
                    <c:v>0.04</c:v>
                  </c:pt>
                  <c:pt idx="698">
                    <c:v>0.34</c:v>
                  </c:pt>
                  <c:pt idx="699">
                    <c:v>0.05</c:v>
                  </c:pt>
                  <c:pt idx="700">
                    <c:v>0.09</c:v>
                  </c:pt>
                  <c:pt idx="701">
                    <c:v>0.01</c:v>
                  </c:pt>
                  <c:pt idx="702">
                    <c:v>0.01</c:v>
                  </c:pt>
                  <c:pt idx="703">
                    <c:v>0.4</c:v>
                  </c:pt>
                  <c:pt idx="704">
                    <c:v>0.07</c:v>
                  </c:pt>
                  <c:pt idx="705">
                    <c:v>2.09</c:v>
                  </c:pt>
                  <c:pt idx="706">
                    <c:v>0.29</c:v>
                  </c:pt>
                  <c:pt idx="707">
                    <c:v>0.1</c:v>
                  </c:pt>
                  <c:pt idx="708">
                    <c:v>0.13</c:v>
                  </c:pt>
                  <c:pt idx="709">
                    <c:v>0.04</c:v>
                  </c:pt>
                  <c:pt idx="710">
                    <c:v>0.52</c:v>
                  </c:pt>
                  <c:pt idx="711">
                    <c:v>0.02</c:v>
                  </c:pt>
                  <c:pt idx="712">
                    <c:v>0.75</c:v>
                  </c:pt>
                  <c:pt idx="713">
                    <c:v>1.54</c:v>
                  </c:pt>
                  <c:pt idx="714">
                    <c:v>0.2</c:v>
                  </c:pt>
                  <c:pt idx="715">
                    <c:v>0.06</c:v>
                  </c:pt>
                  <c:pt idx="716">
                    <c:v>0.05</c:v>
                  </c:pt>
                  <c:pt idx="717">
                    <c:v>0.05</c:v>
                  </c:pt>
                  <c:pt idx="718">
                    <c:v>0.05</c:v>
                  </c:pt>
                  <c:pt idx="719">
                    <c:v>0.01</c:v>
                  </c:pt>
                  <c:pt idx="720">
                    <c:v>0</c:v>
                  </c:pt>
                  <c:pt idx="721">
                    <c:v>0</c:v>
                  </c:pt>
                  <c:pt idx="722">
                    <c:v>0.17</c:v>
                  </c:pt>
                  <c:pt idx="723">
                    <c:v>0.1</c:v>
                  </c:pt>
                  <c:pt idx="724">
                    <c:v>3.57</c:v>
                  </c:pt>
                  <c:pt idx="725">
                    <c:v>16.5</c:v>
                  </c:pt>
                  <c:pt idx="726">
                    <c:v>0.59</c:v>
                  </c:pt>
                  <c:pt idx="727">
                    <c:v>1.14</c:v>
                  </c:pt>
                  <c:pt idx="728">
                    <c:v>9.33</c:v>
                  </c:pt>
                  <c:pt idx="729">
                    <c:v>0.34</c:v>
                  </c:pt>
                  <c:pt idx="730">
                    <c:v>0</c:v>
                  </c:pt>
                  <c:pt idx="731">
                    <c:v>0</c:v>
                  </c:pt>
                  <c:pt idx="732">
                    <c:v>0.06</c:v>
                  </c:pt>
                  <c:pt idx="733">
                    <c:v>0</c:v>
                  </c:pt>
                  <c:pt idx="734">
                    <c:v>0</c:v>
                  </c:pt>
                  <c:pt idx="735">
                    <c:v>0.01</c:v>
                  </c:pt>
                  <c:pt idx="736">
                    <c:v>0.02</c:v>
                  </c:pt>
                  <c:pt idx="737">
                    <c:v>0.11</c:v>
                  </c:pt>
                  <c:pt idx="738">
                    <c:v>1.07</c:v>
                  </c:pt>
                  <c:pt idx="739">
                    <c:v>0.1</c:v>
                  </c:pt>
                  <c:pt idx="740">
                    <c:v>0.16</c:v>
                  </c:pt>
                  <c:pt idx="741">
                    <c:v>0.45</c:v>
                  </c:pt>
                  <c:pt idx="742">
                    <c:v>0.2</c:v>
                  </c:pt>
                  <c:pt idx="743">
                    <c:v>0.1</c:v>
                  </c:pt>
                  <c:pt idx="744">
                    <c:v>0.06</c:v>
                  </c:pt>
                  <c:pt idx="745">
                    <c:v>4.67</c:v>
                  </c:pt>
                  <c:pt idx="746">
                    <c:v>0.16</c:v>
                  </c:pt>
                  <c:pt idx="747">
                    <c:v>0</c:v>
                  </c:pt>
                  <c:pt idx="748">
                    <c:v>0</c:v>
                  </c:pt>
                  <c:pt idx="749">
                    <c:v>0</c:v>
                  </c:pt>
                  <c:pt idx="750">
                    <c:v>0</c:v>
                  </c:pt>
                  <c:pt idx="751">
                    <c:v>0.04</c:v>
                  </c:pt>
                  <c:pt idx="752">
                    <c:v>0.11</c:v>
                  </c:pt>
                  <c:pt idx="753">
                    <c:v>1.49</c:v>
                  </c:pt>
                  <c:pt idx="754">
                    <c:v>0.13</c:v>
                  </c:pt>
                  <c:pt idx="755">
                    <c:v>0.06</c:v>
                  </c:pt>
                  <c:pt idx="756">
                    <c:v>0.03</c:v>
                  </c:pt>
                  <c:pt idx="757">
                    <c:v>0.21</c:v>
                  </c:pt>
                  <c:pt idx="758">
                    <c:v>0.53</c:v>
                  </c:pt>
                  <c:pt idx="759">
                    <c:v>0.37</c:v>
                  </c:pt>
                  <c:pt idx="760">
                    <c:v>0</c:v>
                  </c:pt>
                  <c:pt idx="761">
                    <c:v>0</c:v>
                  </c:pt>
                  <c:pt idx="762">
                    <c:v>0</c:v>
                  </c:pt>
                  <c:pt idx="763">
                    <c:v>0</c:v>
                  </c:pt>
                  <c:pt idx="764">
                    <c:v>0</c:v>
                  </c:pt>
                  <c:pt idx="765">
                    <c:v>0</c:v>
                  </c:pt>
                  <c:pt idx="766">
                    <c:v>0.03</c:v>
                  </c:pt>
                  <c:pt idx="767">
                    <c:v>0.1</c:v>
                  </c:pt>
                  <c:pt idx="768">
                    <c:v>0.32</c:v>
                  </c:pt>
                  <c:pt idx="769">
                    <c:v>0.37</c:v>
                  </c:pt>
                  <c:pt idx="770">
                    <c:v>0</c:v>
                  </c:pt>
                  <c:pt idx="771">
                    <c:v>0</c:v>
                  </c:pt>
                  <c:pt idx="772">
                    <c:v>4.01</c:v>
                  </c:pt>
                  <c:pt idx="773">
                    <c:v>2.89</c:v>
                  </c:pt>
                  <c:pt idx="774">
                    <c:v>0</c:v>
                  </c:pt>
                  <c:pt idx="775">
                    <c:v>0.02</c:v>
                  </c:pt>
                  <c:pt idx="776">
                    <c:v>0.05</c:v>
                  </c:pt>
                  <c:pt idx="777">
                    <c:v>0.01</c:v>
                  </c:pt>
                  <c:pt idx="778">
                    <c:v>0.01</c:v>
                  </c:pt>
                  <c:pt idx="779">
                    <c:v>0</c:v>
                  </c:pt>
                  <c:pt idx="780">
                    <c:v>0.03</c:v>
                  </c:pt>
                  <c:pt idx="781">
                    <c:v>0.74</c:v>
                  </c:pt>
                  <c:pt idx="782">
                    <c:v>18.3</c:v>
                  </c:pt>
                  <c:pt idx="783">
                    <c:v>6.09</c:v>
                  </c:pt>
                  <c:pt idx="784">
                    <c:v>8.08</c:v>
                  </c:pt>
                  <c:pt idx="785">
                    <c:v>1.85</c:v>
                  </c:pt>
                  <c:pt idx="786">
                    <c:v>0.18</c:v>
                  </c:pt>
                  <c:pt idx="787">
                    <c:v>0.04</c:v>
                  </c:pt>
                  <c:pt idx="788">
                    <c:v>0.05</c:v>
                  </c:pt>
                  <c:pt idx="789">
                    <c:v>0.04</c:v>
                  </c:pt>
                  <c:pt idx="790">
                    <c:v>0.11</c:v>
                  </c:pt>
                  <c:pt idx="791">
                    <c:v>0.07</c:v>
                  </c:pt>
                  <c:pt idx="792">
                    <c:v>0.97</c:v>
                  </c:pt>
                  <c:pt idx="793">
                    <c:v>3.8</c:v>
                  </c:pt>
                  <c:pt idx="794">
                    <c:v>0.1</c:v>
                  </c:pt>
                  <c:pt idx="795">
                    <c:v>0</c:v>
                  </c:pt>
                  <c:pt idx="796">
                    <c:v>0.02</c:v>
                  </c:pt>
                  <c:pt idx="797">
                    <c:v>0.05</c:v>
                  </c:pt>
                  <c:pt idx="798">
                    <c:v>0.01</c:v>
                  </c:pt>
                  <c:pt idx="799">
                    <c:v>0.01</c:v>
                  </c:pt>
                  <c:pt idx="800">
                    <c:v>0.03</c:v>
                  </c:pt>
                  <c:pt idx="801">
                    <c:v>0.01</c:v>
                  </c:pt>
                  <c:pt idx="802">
                    <c:v>0.01</c:v>
                  </c:pt>
                  <c:pt idx="803">
                    <c:v>0.37</c:v>
                  </c:pt>
                  <c:pt idx="804">
                    <c:v>0.76</c:v>
                  </c:pt>
                  <c:pt idx="805">
                    <c:v>2.5</c:v>
                  </c:pt>
                  <c:pt idx="806">
                    <c:v>0.03</c:v>
                  </c:pt>
                  <c:pt idx="807">
                    <c:v>0</c:v>
                  </c:pt>
                  <c:pt idx="808">
                    <c:v>54.9</c:v>
                  </c:pt>
                  <c:pt idx="809">
                    <c:v>26.7</c:v>
                  </c:pt>
                  <c:pt idx="810">
                    <c:v>11.8</c:v>
                  </c:pt>
                  <c:pt idx="811">
                    <c:v>2.93</c:v>
                  </c:pt>
                  <c:pt idx="812">
                    <c:v>0.9</c:v>
                  </c:pt>
                  <c:pt idx="813">
                    <c:v>0.96</c:v>
                  </c:pt>
                  <c:pt idx="814">
                    <c:v>0.38</c:v>
                  </c:pt>
                  <c:pt idx="815">
                    <c:v>4.97</c:v>
                  </c:pt>
                  <c:pt idx="816">
                    <c:v>0.53</c:v>
                  </c:pt>
                  <c:pt idx="817">
                    <c:v>0.56</c:v>
                  </c:pt>
                  <c:pt idx="818">
                    <c:v>8.71</c:v>
                  </c:pt>
                  <c:pt idx="819">
                    <c:v>5.17</c:v>
                  </c:pt>
                  <c:pt idx="820">
                    <c:v>15.2</c:v>
                  </c:pt>
                  <c:pt idx="821">
                    <c:v>2.33</c:v>
                  </c:pt>
                  <c:pt idx="822">
                    <c:v>9.22</c:v>
                  </c:pt>
                  <c:pt idx="823">
                    <c:v>2.93</c:v>
                  </c:pt>
                  <c:pt idx="824">
                    <c:v>2.22</c:v>
                  </c:pt>
                  <c:pt idx="825">
                    <c:v>0.98</c:v>
                  </c:pt>
                  <c:pt idx="826">
                    <c:v>0.48</c:v>
                  </c:pt>
                  <c:pt idx="827">
                    <c:v>0.33</c:v>
                  </c:pt>
                  <c:pt idx="828">
                    <c:v>0.11</c:v>
                  </c:pt>
                  <c:pt idx="829">
                    <c:v>2.44</c:v>
                  </c:pt>
                  <c:pt idx="830">
                    <c:v>1.82</c:v>
                  </c:pt>
                  <c:pt idx="831">
                    <c:v>0.04</c:v>
                  </c:pt>
                  <c:pt idx="832">
                    <c:v>0.05</c:v>
                  </c:pt>
                  <c:pt idx="833">
                    <c:v>0.22</c:v>
                  </c:pt>
                  <c:pt idx="834">
                    <c:v>0.26</c:v>
                  </c:pt>
                  <c:pt idx="835">
                    <c:v>0.1</c:v>
                  </c:pt>
                  <c:pt idx="836">
                    <c:v>0.16</c:v>
                  </c:pt>
                  <c:pt idx="837">
                    <c:v>0.13</c:v>
                  </c:pt>
                  <c:pt idx="838">
                    <c:v>0.1</c:v>
                  </c:pt>
                  <c:pt idx="839">
                    <c:v>0.07</c:v>
                  </c:pt>
                  <c:pt idx="840">
                    <c:v>0.04</c:v>
                  </c:pt>
                  <c:pt idx="841">
                    <c:v>0.01</c:v>
                  </c:pt>
                  <c:pt idx="842">
                    <c:v>0</c:v>
                  </c:pt>
                  <c:pt idx="843">
                    <c:v>14.3</c:v>
                  </c:pt>
                  <c:pt idx="844">
                    <c:v>15.1</c:v>
                  </c:pt>
                  <c:pt idx="845">
                    <c:v>2.83</c:v>
                  </c:pt>
                  <c:pt idx="846">
                    <c:v>0.09</c:v>
                  </c:pt>
                  <c:pt idx="847">
                    <c:v>0.07</c:v>
                  </c:pt>
                  <c:pt idx="848">
                    <c:v>0.09</c:v>
                  </c:pt>
                  <c:pt idx="849">
                    <c:v>0.12</c:v>
                  </c:pt>
                  <c:pt idx="850">
                    <c:v>0.11</c:v>
                  </c:pt>
                  <c:pt idx="851">
                    <c:v>0.14</c:v>
                  </c:pt>
                  <c:pt idx="852">
                    <c:v>19.5</c:v>
                  </c:pt>
                  <c:pt idx="853">
                    <c:v>8.25</c:v>
                  </c:pt>
                  <c:pt idx="854">
                    <c:v>0.51</c:v>
                  </c:pt>
                  <c:pt idx="855">
                    <c:v>0.09</c:v>
                  </c:pt>
                  <c:pt idx="856">
                    <c:v>0.05</c:v>
                  </c:pt>
                  <c:pt idx="857">
                    <c:v>0.11</c:v>
                  </c:pt>
                  <c:pt idx="858">
                    <c:v>0.12</c:v>
                  </c:pt>
                  <c:pt idx="859">
                    <c:v>0.09</c:v>
                  </c:pt>
                  <c:pt idx="860">
                    <c:v>0.06</c:v>
                  </c:pt>
                  <c:pt idx="861">
                    <c:v>0.05</c:v>
                  </c:pt>
                  <c:pt idx="862">
                    <c:v>0.06</c:v>
                  </c:pt>
                  <c:pt idx="863">
                    <c:v>0.06</c:v>
                  </c:pt>
                  <c:pt idx="864">
                    <c:v>0.1</c:v>
                  </c:pt>
                  <c:pt idx="865">
                    <c:v>0.06</c:v>
                  </c:pt>
                  <c:pt idx="866">
                    <c:v>0</c:v>
                  </c:pt>
                  <c:pt idx="867">
                    <c:v>0.13</c:v>
                  </c:pt>
                  <c:pt idx="868">
                    <c:v>0.1</c:v>
                  </c:pt>
                  <c:pt idx="869">
                    <c:v>0.21</c:v>
                  </c:pt>
                  <c:pt idx="870">
                    <c:v>0.12</c:v>
                  </c:pt>
                  <c:pt idx="871">
                    <c:v>0.09</c:v>
                  </c:pt>
                  <c:pt idx="872">
                    <c:v>0.04</c:v>
                  </c:pt>
                  <c:pt idx="873">
                    <c:v>0.05</c:v>
                  </c:pt>
                  <c:pt idx="874">
                    <c:v>0.03</c:v>
                  </c:pt>
                  <c:pt idx="875">
                    <c:v>0.01</c:v>
                  </c:pt>
                </c:lvl>
                <c:lvl>
                  <c:pt idx="0">
                    <c:v>Oct-20</c:v>
                  </c:pt>
                  <c:pt idx="1">
                    <c:v>Nov-20</c:v>
                  </c:pt>
                  <c:pt idx="2">
                    <c:v>Dec-20</c:v>
                  </c:pt>
                  <c:pt idx="3">
                    <c:v>Jan-21</c:v>
                  </c:pt>
                  <c:pt idx="4">
                    <c:v>Feb-21</c:v>
                  </c:pt>
                  <c:pt idx="5">
                    <c:v>Mar-21</c:v>
                  </c:pt>
                  <c:pt idx="6">
                    <c:v>Apr-21</c:v>
                  </c:pt>
                  <c:pt idx="7">
                    <c:v>May-21</c:v>
                  </c:pt>
                  <c:pt idx="8">
                    <c:v>Jun-21</c:v>
                  </c:pt>
                  <c:pt idx="9">
                    <c:v>Jul-21</c:v>
                  </c:pt>
                  <c:pt idx="10">
                    <c:v>Aug-21</c:v>
                  </c:pt>
                  <c:pt idx="11">
                    <c:v>Sep-21</c:v>
                  </c:pt>
                  <c:pt idx="12">
                    <c:v>Oct-21</c:v>
                  </c:pt>
                  <c:pt idx="13">
                    <c:v>Nov-21</c:v>
                  </c:pt>
                  <c:pt idx="14">
                    <c:v>Dec-21</c:v>
                  </c:pt>
                  <c:pt idx="15">
                    <c:v>Jan-22</c:v>
                  </c:pt>
                  <c:pt idx="16">
                    <c:v>Feb-22</c:v>
                  </c:pt>
                  <c:pt idx="17">
                    <c:v>Mar-22</c:v>
                  </c:pt>
                  <c:pt idx="18">
                    <c:v>Apr-22</c:v>
                  </c:pt>
                  <c:pt idx="19">
                    <c:v>May-22</c:v>
                  </c:pt>
                  <c:pt idx="20">
                    <c:v>Jun-22</c:v>
                  </c:pt>
                  <c:pt idx="21">
                    <c:v>Jul-22</c:v>
                  </c:pt>
                  <c:pt idx="22">
                    <c:v>Aug-22</c:v>
                  </c:pt>
                  <c:pt idx="23">
                    <c:v>Sep-22</c:v>
                  </c:pt>
                  <c:pt idx="24">
                    <c:v>Oct-22</c:v>
                  </c:pt>
                  <c:pt idx="25">
                    <c:v>Nov-22</c:v>
                  </c:pt>
                  <c:pt idx="26">
                    <c:v>Dec-22</c:v>
                  </c:pt>
                  <c:pt idx="27">
                    <c:v>Jan-23</c:v>
                  </c:pt>
                  <c:pt idx="28">
                    <c:v>Feb-23</c:v>
                  </c:pt>
                  <c:pt idx="29">
                    <c:v>Mar-23</c:v>
                  </c:pt>
                  <c:pt idx="30">
                    <c:v>Apr-23</c:v>
                  </c:pt>
                  <c:pt idx="31">
                    <c:v>May-23</c:v>
                  </c:pt>
                  <c:pt idx="32">
                    <c:v>Jun-23</c:v>
                  </c:pt>
                  <c:pt idx="33">
                    <c:v>Jul-23</c:v>
                  </c:pt>
                  <c:pt idx="34">
                    <c:v>Aug-23</c:v>
                  </c:pt>
                  <c:pt idx="35">
                    <c:v>Sep-23</c:v>
                  </c:pt>
                  <c:pt idx="36">
                    <c:v>Oct-23</c:v>
                  </c:pt>
                  <c:pt idx="37">
                    <c:v>Nov-23</c:v>
                  </c:pt>
                  <c:pt idx="38">
                    <c:v>Dec-23</c:v>
                  </c:pt>
                  <c:pt idx="39">
                    <c:v>Jan-24</c:v>
                  </c:pt>
                  <c:pt idx="40">
                    <c:v>Feb-24</c:v>
                  </c:pt>
                  <c:pt idx="41">
                    <c:v>Mar-24</c:v>
                  </c:pt>
                  <c:pt idx="42">
                    <c:v>Apr-24</c:v>
                  </c:pt>
                  <c:pt idx="43">
                    <c:v>May-24</c:v>
                  </c:pt>
                  <c:pt idx="44">
                    <c:v>Jun-24</c:v>
                  </c:pt>
                  <c:pt idx="45">
                    <c:v>Jul-24</c:v>
                  </c:pt>
                  <c:pt idx="46">
                    <c:v>Aug-24</c:v>
                  </c:pt>
                  <c:pt idx="47">
                    <c:v>Sep-24</c:v>
                  </c:pt>
                  <c:pt idx="48">
                    <c:v>Oct-24</c:v>
                  </c:pt>
                  <c:pt idx="49">
                    <c:v>Nov-24</c:v>
                  </c:pt>
                  <c:pt idx="50">
                    <c:v>Dec-24</c:v>
                  </c:pt>
                  <c:pt idx="51">
                    <c:v>Jan-25</c:v>
                  </c:pt>
                  <c:pt idx="52">
                    <c:v>Feb-25</c:v>
                  </c:pt>
                  <c:pt idx="53">
                    <c:v>Mar-25</c:v>
                  </c:pt>
                  <c:pt idx="54">
                    <c:v>Apr-25</c:v>
                  </c:pt>
                  <c:pt idx="55">
                    <c:v>May-25</c:v>
                  </c:pt>
                  <c:pt idx="56">
                    <c:v>Jun-25</c:v>
                  </c:pt>
                  <c:pt idx="57">
                    <c:v>Jul-25</c:v>
                  </c:pt>
                  <c:pt idx="58">
                    <c:v>Aug-25</c:v>
                  </c:pt>
                  <c:pt idx="59">
                    <c:v>Sep-25</c:v>
                  </c:pt>
                  <c:pt idx="60">
                    <c:v>Oct-25</c:v>
                  </c:pt>
                  <c:pt idx="61">
                    <c:v>Nov-25</c:v>
                  </c:pt>
                  <c:pt idx="62">
                    <c:v>Dec-25</c:v>
                  </c:pt>
                  <c:pt idx="63">
                    <c:v>Jan-26</c:v>
                  </c:pt>
                  <c:pt idx="64">
                    <c:v>Feb-26</c:v>
                  </c:pt>
                  <c:pt idx="65">
                    <c:v>Mar-26</c:v>
                  </c:pt>
                  <c:pt idx="66">
                    <c:v>Apr-26</c:v>
                  </c:pt>
                  <c:pt idx="67">
                    <c:v>May-26</c:v>
                  </c:pt>
                  <c:pt idx="68">
                    <c:v>Jun-26</c:v>
                  </c:pt>
                  <c:pt idx="69">
                    <c:v>Jul-26</c:v>
                  </c:pt>
                  <c:pt idx="70">
                    <c:v>Aug-26</c:v>
                  </c:pt>
                  <c:pt idx="71">
                    <c:v>Sep-26</c:v>
                  </c:pt>
                  <c:pt idx="72">
                    <c:v>Oct-26</c:v>
                  </c:pt>
                  <c:pt idx="73">
                    <c:v>Nov-26</c:v>
                  </c:pt>
                  <c:pt idx="74">
                    <c:v>Dec-26</c:v>
                  </c:pt>
                  <c:pt idx="75">
                    <c:v>Jan-27</c:v>
                  </c:pt>
                  <c:pt idx="76">
                    <c:v>Feb-27</c:v>
                  </c:pt>
                  <c:pt idx="77">
                    <c:v>Mar-27</c:v>
                  </c:pt>
                  <c:pt idx="78">
                    <c:v>Apr-27</c:v>
                  </c:pt>
                  <c:pt idx="79">
                    <c:v>May-27</c:v>
                  </c:pt>
                  <c:pt idx="80">
                    <c:v>Jun-27</c:v>
                  </c:pt>
                  <c:pt idx="81">
                    <c:v>Jul-27</c:v>
                  </c:pt>
                  <c:pt idx="82">
                    <c:v>Aug-27</c:v>
                  </c:pt>
                  <c:pt idx="83">
                    <c:v>Sep-27</c:v>
                  </c:pt>
                  <c:pt idx="84">
                    <c:v>Oct-27</c:v>
                  </c:pt>
                  <c:pt idx="85">
                    <c:v>Nov-27</c:v>
                  </c:pt>
                  <c:pt idx="86">
                    <c:v>Dec-27</c:v>
                  </c:pt>
                  <c:pt idx="87">
                    <c:v>Jan-28</c:v>
                  </c:pt>
                  <c:pt idx="88">
                    <c:v>Feb-28</c:v>
                  </c:pt>
                  <c:pt idx="89">
                    <c:v>Mar-28</c:v>
                  </c:pt>
                  <c:pt idx="90">
                    <c:v>Apr-28</c:v>
                  </c:pt>
                  <c:pt idx="91">
                    <c:v>May-28</c:v>
                  </c:pt>
                  <c:pt idx="92">
                    <c:v>Jun-28</c:v>
                  </c:pt>
                  <c:pt idx="93">
                    <c:v>Jul-28</c:v>
                  </c:pt>
                  <c:pt idx="94">
                    <c:v>Aug-28</c:v>
                  </c:pt>
                  <c:pt idx="95">
                    <c:v>Sep-28</c:v>
                  </c:pt>
                  <c:pt idx="96">
                    <c:v>Oct-28</c:v>
                  </c:pt>
                  <c:pt idx="97">
                    <c:v>Nov-28</c:v>
                  </c:pt>
                  <c:pt idx="98">
                    <c:v>Dec-28</c:v>
                  </c:pt>
                  <c:pt idx="99">
                    <c:v>Jan-29</c:v>
                  </c:pt>
                  <c:pt idx="100">
                    <c:v>Feb-29</c:v>
                  </c:pt>
                  <c:pt idx="101">
                    <c:v>Mar-29</c:v>
                  </c:pt>
                  <c:pt idx="102">
                    <c:v>Apr-29</c:v>
                  </c:pt>
                  <c:pt idx="103">
                    <c:v>May-29</c:v>
                  </c:pt>
                  <c:pt idx="104">
                    <c:v>Jun-29</c:v>
                  </c:pt>
                  <c:pt idx="105">
                    <c:v>Jul-29</c:v>
                  </c:pt>
                  <c:pt idx="106">
                    <c:v>Aug-29</c:v>
                  </c:pt>
                  <c:pt idx="107">
                    <c:v>Sep-29</c:v>
                  </c:pt>
                  <c:pt idx="108">
                    <c:v>Oct-29</c:v>
                  </c:pt>
                  <c:pt idx="109">
                    <c:v>Nov-29</c:v>
                  </c:pt>
                  <c:pt idx="110">
                    <c:v>Dec-29</c:v>
                  </c:pt>
                  <c:pt idx="111">
                    <c:v>Jan-30</c:v>
                  </c:pt>
                  <c:pt idx="112">
                    <c:v>Feb-30</c:v>
                  </c:pt>
                  <c:pt idx="113">
                    <c:v>Mar-30</c:v>
                  </c:pt>
                  <c:pt idx="114">
                    <c:v>Apr-30</c:v>
                  </c:pt>
                  <c:pt idx="115">
                    <c:v>May-30</c:v>
                  </c:pt>
                  <c:pt idx="116">
                    <c:v>Jun-30</c:v>
                  </c:pt>
                  <c:pt idx="117">
                    <c:v>Jul-30</c:v>
                  </c:pt>
                  <c:pt idx="118">
                    <c:v>Aug-30</c:v>
                  </c:pt>
                  <c:pt idx="119">
                    <c:v>Sep-30</c:v>
                  </c:pt>
                  <c:pt idx="120">
                    <c:v>Oct-30</c:v>
                  </c:pt>
                  <c:pt idx="121">
                    <c:v>Nov-30</c:v>
                  </c:pt>
                  <c:pt idx="122">
                    <c:v>Dec-30</c:v>
                  </c:pt>
                  <c:pt idx="123">
                    <c:v>Jan-31</c:v>
                  </c:pt>
                  <c:pt idx="124">
                    <c:v>Feb-31</c:v>
                  </c:pt>
                  <c:pt idx="125">
                    <c:v>Mar-31</c:v>
                  </c:pt>
                  <c:pt idx="126">
                    <c:v>Apr-31</c:v>
                  </c:pt>
                  <c:pt idx="127">
                    <c:v>May-31</c:v>
                  </c:pt>
                  <c:pt idx="128">
                    <c:v>Jun-31</c:v>
                  </c:pt>
                  <c:pt idx="129">
                    <c:v>Jul-31</c:v>
                  </c:pt>
                  <c:pt idx="130">
                    <c:v>Aug-31</c:v>
                  </c:pt>
                  <c:pt idx="131">
                    <c:v>Sep-31</c:v>
                  </c:pt>
                  <c:pt idx="132">
                    <c:v>Oct-31</c:v>
                  </c:pt>
                  <c:pt idx="133">
                    <c:v>Nov-31</c:v>
                  </c:pt>
                  <c:pt idx="134">
                    <c:v>Dec-31</c:v>
                  </c:pt>
                  <c:pt idx="135">
                    <c:v>Jan-32</c:v>
                  </c:pt>
                  <c:pt idx="136">
                    <c:v>Feb-32</c:v>
                  </c:pt>
                  <c:pt idx="137">
                    <c:v>Mar-32</c:v>
                  </c:pt>
                  <c:pt idx="138">
                    <c:v>Apr-32</c:v>
                  </c:pt>
                  <c:pt idx="139">
                    <c:v>May-32</c:v>
                  </c:pt>
                  <c:pt idx="140">
                    <c:v>Jun-32</c:v>
                  </c:pt>
                  <c:pt idx="141">
                    <c:v>Jul-32</c:v>
                  </c:pt>
                  <c:pt idx="142">
                    <c:v>Aug-32</c:v>
                  </c:pt>
                  <c:pt idx="143">
                    <c:v>Sep-32</c:v>
                  </c:pt>
                  <c:pt idx="144">
                    <c:v>Oct-32</c:v>
                  </c:pt>
                  <c:pt idx="145">
                    <c:v>Nov-32</c:v>
                  </c:pt>
                  <c:pt idx="146">
                    <c:v>Dec-32</c:v>
                  </c:pt>
                  <c:pt idx="147">
                    <c:v>Jan-33</c:v>
                  </c:pt>
                  <c:pt idx="148">
                    <c:v>Feb-33</c:v>
                  </c:pt>
                  <c:pt idx="149">
                    <c:v>Mar-33</c:v>
                  </c:pt>
                  <c:pt idx="150">
                    <c:v>Apr-33</c:v>
                  </c:pt>
                  <c:pt idx="151">
                    <c:v>May-33</c:v>
                  </c:pt>
                  <c:pt idx="152">
                    <c:v>Jun-33</c:v>
                  </c:pt>
                  <c:pt idx="153">
                    <c:v>Jul-33</c:v>
                  </c:pt>
                  <c:pt idx="154">
                    <c:v>Aug-33</c:v>
                  </c:pt>
                  <c:pt idx="155">
                    <c:v>Sep-33</c:v>
                  </c:pt>
                  <c:pt idx="156">
                    <c:v>Oct-33</c:v>
                  </c:pt>
                  <c:pt idx="157">
                    <c:v>Nov-33</c:v>
                  </c:pt>
                  <c:pt idx="158">
                    <c:v>Dec-33</c:v>
                  </c:pt>
                  <c:pt idx="159">
                    <c:v>Jan-34</c:v>
                  </c:pt>
                  <c:pt idx="160">
                    <c:v>Feb-34</c:v>
                  </c:pt>
                  <c:pt idx="161">
                    <c:v>Mar-34</c:v>
                  </c:pt>
                  <c:pt idx="162">
                    <c:v>Apr-34</c:v>
                  </c:pt>
                  <c:pt idx="163">
                    <c:v>May-34</c:v>
                  </c:pt>
                  <c:pt idx="164">
                    <c:v>Jun-34</c:v>
                  </c:pt>
                  <c:pt idx="165">
                    <c:v>Jul-34</c:v>
                  </c:pt>
                  <c:pt idx="166">
                    <c:v>Aug-34</c:v>
                  </c:pt>
                  <c:pt idx="167">
                    <c:v>Sep-34</c:v>
                  </c:pt>
                  <c:pt idx="168">
                    <c:v>Oct-34</c:v>
                  </c:pt>
                  <c:pt idx="169">
                    <c:v>Nov-34</c:v>
                  </c:pt>
                  <c:pt idx="170">
                    <c:v>Dec-34</c:v>
                  </c:pt>
                  <c:pt idx="171">
                    <c:v>Jan-35</c:v>
                  </c:pt>
                  <c:pt idx="172">
                    <c:v>Feb-35</c:v>
                  </c:pt>
                  <c:pt idx="173">
                    <c:v>Mar-35</c:v>
                  </c:pt>
                  <c:pt idx="174">
                    <c:v>Apr-35</c:v>
                  </c:pt>
                  <c:pt idx="175">
                    <c:v>May-35</c:v>
                  </c:pt>
                  <c:pt idx="176">
                    <c:v>Jun-35</c:v>
                  </c:pt>
                  <c:pt idx="177">
                    <c:v>Jul-35</c:v>
                  </c:pt>
                  <c:pt idx="178">
                    <c:v>Aug-35</c:v>
                  </c:pt>
                  <c:pt idx="179">
                    <c:v>Sep-35</c:v>
                  </c:pt>
                  <c:pt idx="180">
                    <c:v>Oct-35</c:v>
                  </c:pt>
                  <c:pt idx="181">
                    <c:v>Nov-35</c:v>
                  </c:pt>
                  <c:pt idx="182">
                    <c:v>Dec-35</c:v>
                  </c:pt>
                  <c:pt idx="183">
                    <c:v>Jan-36</c:v>
                  </c:pt>
                  <c:pt idx="184">
                    <c:v>Feb-36</c:v>
                  </c:pt>
                  <c:pt idx="185">
                    <c:v>Mar-36</c:v>
                  </c:pt>
                  <c:pt idx="186">
                    <c:v>Apr-36</c:v>
                  </c:pt>
                  <c:pt idx="187">
                    <c:v>May-36</c:v>
                  </c:pt>
                  <c:pt idx="188">
                    <c:v>Jun-36</c:v>
                  </c:pt>
                  <c:pt idx="189">
                    <c:v>Jul-36</c:v>
                  </c:pt>
                  <c:pt idx="190">
                    <c:v>Aug-36</c:v>
                  </c:pt>
                  <c:pt idx="191">
                    <c:v>Sep-36</c:v>
                  </c:pt>
                  <c:pt idx="192">
                    <c:v>Oct-36</c:v>
                  </c:pt>
                  <c:pt idx="193">
                    <c:v>Nov-36</c:v>
                  </c:pt>
                  <c:pt idx="194">
                    <c:v>Dec-36</c:v>
                  </c:pt>
                  <c:pt idx="195">
                    <c:v>Jan-37</c:v>
                  </c:pt>
                  <c:pt idx="196">
                    <c:v>Feb-37</c:v>
                  </c:pt>
                  <c:pt idx="197">
                    <c:v>Mar-37</c:v>
                  </c:pt>
                  <c:pt idx="198">
                    <c:v>Apr-37</c:v>
                  </c:pt>
                  <c:pt idx="199">
                    <c:v>May-37</c:v>
                  </c:pt>
                  <c:pt idx="200">
                    <c:v>Jun-37</c:v>
                  </c:pt>
                  <c:pt idx="201">
                    <c:v>Jul-37</c:v>
                  </c:pt>
                  <c:pt idx="202">
                    <c:v>Aug-37</c:v>
                  </c:pt>
                  <c:pt idx="203">
                    <c:v>Sep-37</c:v>
                  </c:pt>
                  <c:pt idx="204">
                    <c:v>Oct-37</c:v>
                  </c:pt>
                  <c:pt idx="205">
                    <c:v>Nov-37</c:v>
                  </c:pt>
                  <c:pt idx="206">
                    <c:v>Dec-37</c:v>
                  </c:pt>
                  <c:pt idx="207">
                    <c:v>Jan-38</c:v>
                  </c:pt>
                  <c:pt idx="208">
                    <c:v>Feb-38</c:v>
                  </c:pt>
                  <c:pt idx="209">
                    <c:v>Mar-38</c:v>
                  </c:pt>
                  <c:pt idx="210">
                    <c:v>Apr-38</c:v>
                  </c:pt>
                  <c:pt idx="211">
                    <c:v>May-38</c:v>
                  </c:pt>
                  <c:pt idx="212">
                    <c:v>Jun-38</c:v>
                  </c:pt>
                  <c:pt idx="213">
                    <c:v>Jul-38</c:v>
                  </c:pt>
                  <c:pt idx="214">
                    <c:v>Aug-38</c:v>
                  </c:pt>
                  <c:pt idx="215">
                    <c:v>Sep-38</c:v>
                  </c:pt>
                  <c:pt idx="216">
                    <c:v>Oct-38</c:v>
                  </c:pt>
                  <c:pt idx="217">
                    <c:v>Nov-38</c:v>
                  </c:pt>
                  <c:pt idx="218">
                    <c:v>Dec-38</c:v>
                  </c:pt>
                  <c:pt idx="219">
                    <c:v>Jan-39</c:v>
                  </c:pt>
                  <c:pt idx="220">
                    <c:v>Feb-39</c:v>
                  </c:pt>
                  <c:pt idx="221">
                    <c:v>Mar-39</c:v>
                  </c:pt>
                  <c:pt idx="222">
                    <c:v>Apr-39</c:v>
                  </c:pt>
                  <c:pt idx="223">
                    <c:v>May-39</c:v>
                  </c:pt>
                  <c:pt idx="224">
                    <c:v>Jun-39</c:v>
                  </c:pt>
                  <c:pt idx="225">
                    <c:v>Jul-39</c:v>
                  </c:pt>
                  <c:pt idx="226">
                    <c:v>Aug-39</c:v>
                  </c:pt>
                  <c:pt idx="227">
                    <c:v>Sep-39</c:v>
                  </c:pt>
                  <c:pt idx="228">
                    <c:v>Oct-39</c:v>
                  </c:pt>
                  <c:pt idx="229">
                    <c:v>Nov-39</c:v>
                  </c:pt>
                  <c:pt idx="230">
                    <c:v>Dec-39</c:v>
                  </c:pt>
                  <c:pt idx="231">
                    <c:v>Jan-40</c:v>
                  </c:pt>
                  <c:pt idx="232">
                    <c:v>Feb-40</c:v>
                  </c:pt>
                  <c:pt idx="233">
                    <c:v>Mar-40</c:v>
                  </c:pt>
                  <c:pt idx="234">
                    <c:v>Apr-40</c:v>
                  </c:pt>
                  <c:pt idx="235">
                    <c:v>May-40</c:v>
                  </c:pt>
                  <c:pt idx="236">
                    <c:v>Jun-40</c:v>
                  </c:pt>
                  <c:pt idx="237">
                    <c:v>Jul-40</c:v>
                  </c:pt>
                  <c:pt idx="238">
                    <c:v>Aug-40</c:v>
                  </c:pt>
                  <c:pt idx="239">
                    <c:v>Sep-40</c:v>
                  </c:pt>
                  <c:pt idx="240">
                    <c:v>Oct-40</c:v>
                  </c:pt>
                  <c:pt idx="241">
                    <c:v>Nov-40</c:v>
                  </c:pt>
                  <c:pt idx="242">
                    <c:v>Dec-40</c:v>
                  </c:pt>
                  <c:pt idx="243">
                    <c:v>Jan-41</c:v>
                  </c:pt>
                  <c:pt idx="244">
                    <c:v>Feb-41</c:v>
                  </c:pt>
                  <c:pt idx="245">
                    <c:v>Mar-41</c:v>
                  </c:pt>
                  <c:pt idx="246">
                    <c:v>Apr-41</c:v>
                  </c:pt>
                  <c:pt idx="247">
                    <c:v>May-41</c:v>
                  </c:pt>
                  <c:pt idx="248">
                    <c:v>Jun-41</c:v>
                  </c:pt>
                  <c:pt idx="249">
                    <c:v>Jul-41</c:v>
                  </c:pt>
                  <c:pt idx="250">
                    <c:v>Aug-41</c:v>
                  </c:pt>
                  <c:pt idx="251">
                    <c:v>Sep-41</c:v>
                  </c:pt>
                  <c:pt idx="252">
                    <c:v>Oct-41</c:v>
                  </c:pt>
                  <c:pt idx="253">
                    <c:v>Nov-41</c:v>
                  </c:pt>
                  <c:pt idx="254">
                    <c:v>Dec-41</c:v>
                  </c:pt>
                  <c:pt idx="255">
                    <c:v>Jan-42</c:v>
                  </c:pt>
                  <c:pt idx="256">
                    <c:v>Feb-42</c:v>
                  </c:pt>
                  <c:pt idx="257">
                    <c:v>Mar-42</c:v>
                  </c:pt>
                  <c:pt idx="258">
                    <c:v>Apr-42</c:v>
                  </c:pt>
                  <c:pt idx="259">
                    <c:v>May-42</c:v>
                  </c:pt>
                  <c:pt idx="260">
                    <c:v>Jun-42</c:v>
                  </c:pt>
                  <c:pt idx="261">
                    <c:v>Jul-42</c:v>
                  </c:pt>
                  <c:pt idx="262">
                    <c:v>Aug-42</c:v>
                  </c:pt>
                  <c:pt idx="263">
                    <c:v>Sep-42</c:v>
                  </c:pt>
                  <c:pt idx="264">
                    <c:v>Oct-42</c:v>
                  </c:pt>
                  <c:pt idx="265">
                    <c:v>Nov-42</c:v>
                  </c:pt>
                  <c:pt idx="266">
                    <c:v>Dec-42</c:v>
                  </c:pt>
                  <c:pt idx="267">
                    <c:v>Jan-43</c:v>
                  </c:pt>
                  <c:pt idx="268">
                    <c:v>Feb-43</c:v>
                  </c:pt>
                  <c:pt idx="269">
                    <c:v>Mar-43</c:v>
                  </c:pt>
                  <c:pt idx="270">
                    <c:v>Apr-43</c:v>
                  </c:pt>
                  <c:pt idx="271">
                    <c:v>May-43</c:v>
                  </c:pt>
                  <c:pt idx="272">
                    <c:v>Jun-43</c:v>
                  </c:pt>
                  <c:pt idx="273">
                    <c:v>Jul-43</c:v>
                  </c:pt>
                  <c:pt idx="274">
                    <c:v>Aug-43</c:v>
                  </c:pt>
                  <c:pt idx="275">
                    <c:v>Sep-43</c:v>
                  </c:pt>
                  <c:pt idx="276">
                    <c:v>Oct-43</c:v>
                  </c:pt>
                  <c:pt idx="277">
                    <c:v>Nov-43</c:v>
                  </c:pt>
                  <c:pt idx="278">
                    <c:v>Dec-43</c:v>
                  </c:pt>
                  <c:pt idx="279">
                    <c:v>Jan-44</c:v>
                  </c:pt>
                  <c:pt idx="280">
                    <c:v>Feb-44</c:v>
                  </c:pt>
                  <c:pt idx="281">
                    <c:v>Mar-44</c:v>
                  </c:pt>
                  <c:pt idx="282">
                    <c:v>Apr-44</c:v>
                  </c:pt>
                  <c:pt idx="283">
                    <c:v>May-44</c:v>
                  </c:pt>
                  <c:pt idx="284">
                    <c:v>Jun-44</c:v>
                  </c:pt>
                  <c:pt idx="285">
                    <c:v>Jul-44</c:v>
                  </c:pt>
                  <c:pt idx="286">
                    <c:v>Aug-44</c:v>
                  </c:pt>
                  <c:pt idx="287">
                    <c:v>Sep-44</c:v>
                  </c:pt>
                  <c:pt idx="288">
                    <c:v>Oct-44</c:v>
                  </c:pt>
                  <c:pt idx="289">
                    <c:v>Nov-44</c:v>
                  </c:pt>
                  <c:pt idx="290">
                    <c:v>Dec-44</c:v>
                  </c:pt>
                  <c:pt idx="291">
                    <c:v>Jan-45</c:v>
                  </c:pt>
                  <c:pt idx="292">
                    <c:v>Feb-45</c:v>
                  </c:pt>
                  <c:pt idx="293">
                    <c:v>Mar-45</c:v>
                  </c:pt>
                  <c:pt idx="294">
                    <c:v>Apr-45</c:v>
                  </c:pt>
                  <c:pt idx="295">
                    <c:v>May-45</c:v>
                  </c:pt>
                  <c:pt idx="296">
                    <c:v>Jun-45</c:v>
                  </c:pt>
                  <c:pt idx="297">
                    <c:v>Jul-45</c:v>
                  </c:pt>
                  <c:pt idx="298">
                    <c:v>Aug-45</c:v>
                  </c:pt>
                  <c:pt idx="299">
                    <c:v>Sep-45</c:v>
                  </c:pt>
                  <c:pt idx="300">
                    <c:v>Oct-45</c:v>
                  </c:pt>
                  <c:pt idx="301">
                    <c:v>Nov-45</c:v>
                  </c:pt>
                  <c:pt idx="302">
                    <c:v>Dec-45</c:v>
                  </c:pt>
                  <c:pt idx="303">
                    <c:v>Jan-46</c:v>
                  </c:pt>
                  <c:pt idx="304">
                    <c:v>Feb-46</c:v>
                  </c:pt>
                  <c:pt idx="305">
                    <c:v>Mar-46</c:v>
                  </c:pt>
                  <c:pt idx="306">
                    <c:v>Apr-46</c:v>
                  </c:pt>
                  <c:pt idx="307">
                    <c:v>May-46</c:v>
                  </c:pt>
                  <c:pt idx="308">
                    <c:v>Jun-46</c:v>
                  </c:pt>
                  <c:pt idx="309">
                    <c:v>Jul-46</c:v>
                  </c:pt>
                  <c:pt idx="310">
                    <c:v>Aug-46</c:v>
                  </c:pt>
                  <c:pt idx="311">
                    <c:v>Sep-46</c:v>
                  </c:pt>
                  <c:pt idx="312">
                    <c:v>Oct-46</c:v>
                  </c:pt>
                  <c:pt idx="313">
                    <c:v>Nov-46</c:v>
                  </c:pt>
                  <c:pt idx="314">
                    <c:v>Dec-46</c:v>
                  </c:pt>
                  <c:pt idx="315">
                    <c:v>Jan-47</c:v>
                  </c:pt>
                  <c:pt idx="316">
                    <c:v>Feb-47</c:v>
                  </c:pt>
                  <c:pt idx="317">
                    <c:v>Mar-47</c:v>
                  </c:pt>
                  <c:pt idx="318">
                    <c:v>Apr-47</c:v>
                  </c:pt>
                  <c:pt idx="319">
                    <c:v>May-47</c:v>
                  </c:pt>
                  <c:pt idx="320">
                    <c:v>Jun-47</c:v>
                  </c:pt>
                  <c:pt idx="321">
                    <c:v>Jul-47</c:v>
                  </c:pt>
                  <c:pt idx="322">
                    <c:v>Aug-47</c:v>
                  </c:pt>
                  <c:pt idx="323">
                    <c:v>Sep-47</c:v>
                  </c:pt>
                  <c:pt idx="324">
                    <c:v>Oct-47</c:v>
                  </c:pt>
                  <c:pt idx="325">
                    <c:v>Nov-47</c:v>
                  </c:pt>
                  <c:pt idx="326">
                    <c:v>Dec-47</c:v>
                  </c:pt>
                  <c:pt idx="327">
                    <c:v>Jan-48</c:v>
                  </c:pt>
                  <c:pt idx="328">
                    <c:v>Feb-48</c:v>
                  </c:pt>
                  <c:pt idx="329">
                    <c:v>Mar-48</c:v>
                  </c:pt>
                  <c:pt idx="330">
                    <c:v>Apr-48</c:v>
                  </c:pt>
                  <c:pt idx="331">
                    <c:v>May-48</c:v>
                  </c:pt>
                  <c:pt idx="332">
                    <c:v>Jun-48</c:v>
                  </c:pt>
                  <c:pt idx="333">
                    <c:v>Jul-48</c:v>
                  </c:pt>
                  <c:pt idx="334">
                    <c:v>Aug-48</c:v>
                  </c:pt>
                  <c:pt idx="335">
                    <c:v>Sep-48</c:v>
                  </c:pt>
                  <c:pt idx="336">
                    <c:v>Oct-48</c:v>
                  </c:pt>
                  <c:pt idx="337">
                    <c:v>Nov-48</c:v>
                  </c:pt>
                  <c:pt idx="338">
                    <c:v>Dec-48</c:v>
                  </c:pt>
                  <c:pt idx="339">
                    <c:v>Jan-49</c:v>
                  </c:pt>
                  <c:pt idx="340">
                    <c:v>Feb-49</c:v>
                  </c:pt>
                  <c:pt idx="341">
                    <c:v>Mar-49</c:v>
                  </c:pt>
                  <c:pt idx="342">
                    <c:v>Apr-49</c:v>
                  </c:pt>
                  <c:pt idx="343">
                    <c:v>May-49</c:v>
                  </c:pt>
                  <c:pt idx="344">
                    <c:v>Jun-49</c:v>
                  </c:pt>
                  <c:pt idx="345">
                    <c:v>Jul-49</c:v>
                  </c:pt>
                  <c:pt idx="346">
                    <c:v>Aug-49</c:v>
                  </c:pt>
                  <c:pt idx="347">
                    <c:v>Sep-49</c:v>
                  </c:pt>
                  <c:pt idx="348">
                    <c:v>Oct-49</c:v>
                  </c:pt>
                  <c:pt idx="349">
                    <c:v>Nov-49</c:v>
                  </c:pt>
                  <c:pt idx="350">
                    <c:v>Dec-49</c:v>
                  </c:pt>
                  <c:pt idx="351">
                    <c:v>Jan-50</c:v>
                  </c:pt>
                  <c:pt idx="352">
                    <c:v>Feb-50</c:v>
                  </c:pt>
                  <c:pt idx="353">
                    <c:v>Mar-50</c:v>
                  </c:pt>
                  <c:pt idx="354">
                    <c:v>Apr-50</c:v>
                  </c:pt>
                  <c:pt idx="355">
                    <c:v>May-50</c:v>
                  </c:pt>
                  <c:pt idx="356">
                    <c:v>Jun-50</c:v>
                  </c:pt>
                  <c:pt idx="357">
                    <c:v>Jul-50</c:v>
                  </c:pt>
                  <c:pt idx="358">
                    <c:v>Aug-50</c:v>
                  </c:pt>
                  <c:pt idx="359">
                    <c:v>Sep-50</c:v>
                  </c:pt>
                  <c:pt idx="360">
                    <c:v>Oct-50</c:v>
                  </c:pt>
                  <c:pt idx="361">
                    <c:v>Nov-50</c:v>
                  </c:pt>
                  <c:pt idx="362">
                    <c:v>Dec-50</c:v>
                  </c:pt>
                  <c:pt idx="363">
                    <c:v>Jan-51</c:v>
                  </c:pt>
                  <c:pt idx="364">
                    <c:v>Feb-51</c:v>
                  </c:pt>
                  <c:pt idx="365">
                    <c:v>Mar-51</c:v>
                  </c:pt>
                  <c:pt idx="366">
                    <c:v>Apr-51</c:v>
                  </c:pt>
                  <c:pt idx="367">
                    <c:v>May-51</c:v>
                  </c:pt>
                  <c:pt idx="368">
                    <c:v>Jun-51</c:v>
                  </c:pt>
                  <c:pt idx="369">
                    <c:v>Jul-51</c:v>
                  </c:pt>
                  <c:pt idx="370">
                    <c:v>Aug-51</c:v>
                  </c:pt>
                  <c:pt idx="371">
                    <c:v>Sep-51</c:v>
                  </c:pt>
                  <c:pt idx="372">
                    <c:v>Oct-51</c:v>
                  </c:pt>
                  <c:pt idx="373">
                    <c:v>Nov-51</c:v>
                  </c:pt>
                  <c:pt idx="374">
                    <c:v>Dec-51</c:v>
                  </c:pt>
                  <c:pt idx="375">
                    <c:v>Jan-52</c:v>
                  </c:pt>
                  <c:pt idx="376">
                    <c:v>Feb-52</c:v>
                  </c:pt>
                  <c:pt idx="377">
                    <c:v>Mar-52</c:v>
                  </c:pt>
                  <c:pt idx="378">
                    <c:v>Apr-52</c:v>
                  </c:pt>
                  <c:pt idx="379">
                    <c:v>May-52</c:v>
                  </c:pt>
                  <c:pt idx="380">
                    <c:v>Jun-52</c:v>
                  </c:pt>
                  <c:pt idx="381">
                    <c:v>Jul-52</c:v>
                  </c:pt>
                  <c:pt idx="382">
                    <c:v>Aug-52</c:v>
                  </c:pt>
                  <c:pt idx="383">
                    <c:v>Sep-52</c:v>
                  </c:pt>
                  <c:pt idx="384">
                    <c:v>Oct-52</c:v>
                  </c:pt>
                  <c:pt idx="385">
                    <c:v>Nov-52</c:v>
                  </c:pt>
                  <c:pt idx="386">
                    <c:v>Dec-52</c:v>
                  </c:pt>
                  <c:pt idx="387">
                    <c:v>Jan-53</c:v>
                  </c:pt>
                  <c:pt idx="388">
                    <c:v>Feb-53</c:v>
                  </c:pt>
                  <c:pt idx="389">
                    <c:v>Mar-53</c:v>
                  </c:pt>
                  <c:pt idx="390">
                    <c:v>Apr-53</c:v>
                  </c:pt>
                  <c:pt idx="391">
                    <c:v>May-53</c:v>
                  </c:pt>
                  <c:pt idx="392">
                    <c:v>Jun-53</c:v>
                  </c:pt>
                  <c:pt idx="393">
                    <c:v>Jul-53</c:v>
                  </c:pt>
                  <c:pt idx="394">
                    <c:v>Aug-53</c:v>
                  </c:pt>
                  <c:pt idx="395">
                    <c:v>Sep-53</c:v>
                  </c:pt>
                  <c:pt idx="396">
                    <c:v>Oct-53</c:v>
                  </c:pt>
                  <c:pt idx="397">
                    <c:v>Nov-53</c:v>
                  </c:pt>
                  <c:pt idx="398">
                    <c:v>Dec-53</c:v>
                  </c:pt>
                  <c:pt idx="399">
                    <c:v>Jan-54</c:v>
                  </c:pt>
                  <c:pt idx="400">
                    <c:v>Feb-54</c:v>
                  </c:pt>
                  <c:pt idx="401">
                    <c:v>Mar-54</c:v>
                  </c:pt>
                  <c:pt idx="402">
                    <c:v>Apr-54</c:v>
                  </c:pt>
                  <c:pt idx="403">
                    <c:v>May-54</c:v>
                  </c:pt>
                  <c:pt idx="404">
                    <c:v>Jun-54</c:v>
                  </c:pt>
                  <c:pt idx="405">
                    <c:v>Jul-54</c:v>
                  </c:pt>
                  <c:pt idx="406">
                    <c:v>Aug-54</c:v>
                  </c:pt>
                  <c:pt idx="407">
                    <c:v>Sep-54</c:v>
                  </c:pt>
                  <c:pt idx="408">
                    <c:v>Oct-54</c:v>
                  </c:pt>
                  <c:pt idx="409">
                    <c:v>Nov-54</c:v>
                  </c:pt>
                  <c:pt idx="410">
                    <c:v>Dec-54</c:v>
                  </c:pt>
                  <c:pt idx="411">
                    <c:v>Jan-55</c:v>
                  </c:pt>
                  <c:pt idx="412">
                    <c:v>Feb-55</c:v>
                  </c:pt>
                  <c:pt idx="413">
                    <c:v>Mar-55</c:v>
                  </c:pt>
                  <c:pt idx="414">
                    <c:v>Apr-55</c:v>
                  </c:pt>
                  <c:pt idx="415">
                    <c:v>May-55</c:v>
                  </c:pt>
                  <c:pt idx="416">
                    <c:v>Jun-55</c:v>
                  </c:pt>
                  <c:pt idx="417">
                    <c:v>Jul-55</c:v>
                  </c:pt>
                  <c:pt idx="418">
                    <c:v>Aug-55</c:v>
                  </c:pt>
                  <c:pt idx="419">
                    <c:v>Sep-55</c:v>
                  </c:pt>
                  <c:pt idx="420">
                    <c:v>Oct-55</c:v>
                  </c:pt>
                  <c:pt idx="421">
                    <c:v>Nov-55</c:v>
                  </c:pt>
                  <c:pt idx="422">
                    <c:v>Dec-55</c:v>
                  </c:pt>
                  <c:pt idx="423">
                    <c:v>Jan-56</c:v>
                  </c:pt>
                  <c:pt idx="424">
                    <c:v>Feb-56</c:v>
                  </c:pt>
                  <c:pt idx="425">
                    <c:v>Mar-56</c:v>
                  </c:pt>
                  <c:pt idx="426">
                    <c:v>Apr-56</c:v>
                  </c:pt>
                  <c:pt idx="427">
                    <c:v>May-56</c:v>
                  </c:pt>
                  <c:pt idx="428">
                    <c:v>Jun-56</c:v>
                  </c:pt>
                  <c:pt idx="429">
                    <c:v>Jul-56</c:v>
                  </c:pt>
                  <c:pt idx="430">
                    <c:v>Aug-56</c:v>
                  </c:pt>
                  <c:pt idx="431">
                    <c:v>Sep-56</c:v>
                  </c:pt>
                  <c:pt idx="432">
                    <c:v>Oct-56</c:v>
                  </c:pt>
                  <c:pt idx="433">
                    <c:v>Nov-56</c:v>
                  </c:pt>
                  <c:pt idx="434">
                    <c:v>Dec-56</c:v>
                  </c:pt>
                  <c:pt idx="435">
                    <c:v>Jan-57</c:v>
                  </c:pt>
                  <c:pt idx="436">
                    <c:v>Feb-57</c:v>
                  </c:pt>
                  <c:pt idx="437">
                    <c:v>Mar-57</c:v>
                  </c:pt>
                  <c:pt idx="438">
                    <c:v>Apr-57</c:v>
                  </c:pt>
                  <c:pt idx="439">
                    <c:v>May-57</c:v>
                  </c:pt>
                  <c:pt idx="440">
                    <c:v>Jun-57</c:v>
                  </c:pt>
                  <c:pt idx="441">
                    <c:v>Jul-57</c:v>
                  </c:pt>
                  <c:pt idx="442">
                    <c:v>Aug-57</c:v>
                  </c:pt>
                  <c:pt idx="443">
                    <c:v>Sep-57</c:v>
                  </c:pt>
                  <c:pt idx="444">
                    <c:v>Oct-57</c:v>
                  </c:pt>
                  <c:pt idx="445">
                    <c:v>Nov-57</c:v>
                  </c:pt>
                  <c:pt idx="446">
                    <c:v>Dec-57</c:v>
                  </c:pt>
                  <c:pt idx="447">
                    <c:v>Jan-58</c:v>
                  </c:pt>
                  <c:pt idx="448">
                    <c:v>Feb-58</c:v>
                  </c:pt>
                  <c:pt idx="449">
                    <c:v>Mar-58</c:v>
                  </c:pt>
                  <c:pt idx="450">
                    <c:v>Apr-58</c:v>
                  </c:pt>
                  <c:pt idx="451">
                    <c:v>May-58</c:v>
                  </c:pt>
                  <c:pt idx="452">
                    <c:v>Jun-58</c:v>
                  </c:pt>
                  <c:pt idx="453">
                    <c:v>Jul-58</c:v>
                  </c:pt>
                  <c:pt idx="454">
                    <c:v>Aug-58</c:v>
                  </c:pt>
                  <c:pt idx="455">
                    <c:v>Sep-58</c:v>
                  </c:pt>
                  <c:pt idx="456">
                    <c:v>Oct-58</c:v>
                  </c:pt>
                  <c:pt idx="457">
                    <c:v>Nov-58</c:v>
                  </c:pt>
                  <c:pt idx="458">
                    <c:v>Dec-58</c:v>
                  </c:pt>
                  <c:pt idx="459">
                    <c:v>Jan-59</c:v>
                  </c:pt>
                  <c:pt idx="460">
                    <c:v>Feb-59</c:v>
                  </c:pt>
                  <c:pt idx="461">
                    <c:v>Mar-59</c:v>
                  </c:pt>
                  <c:pt idx="462">
                    <c:v>Apr-59</c:v>
                  </c:pt>
                  <c:pt idx="463">
                    <c:v>May-59</c:v>
                  </c:pt>
                  <c:pt idx="464">
                    <c:v>Jun-59</c:v>
                  </c:pt>
                  <c:pt idx="465">
                    <c:v>Jul-59</c:v>
                  </c:pt>
                  <c:pt idx="466">
                    <c:v>Aug-59</c:v>
                  </c:pt>
                  <c:pt idx="467">
                    <c:v>Sep-59</c:v>
                  </c:pt>
                  <c:pt idx="468">
                    <c:v>Oct-59</c:v>
                  </c:pt>
                  <c:pt idx="469">
                    <c:v>Nov-59</c:v>
                  </c:pt>
                  <c:pt idx="470">
                    <c:v>Dec-59</c:v>
                  </c:pt>
                  <c:pt idx="471">
                    <c:v>Jan-60</c:v>
                  </c:pt>
                  <c:pt idx="472">
                    <c:v>Feb-60</c:v>
                  </c:pt>
                  <c:pt idx="473">
                    <c:v>Mar-60</c:v>
                  </c:pt>
                  <c:pt idx="474">
                    <c:v>Apr-60</c:v>
                  </c:pt>
                  <c:pt idx="475">
                    <c:v>May-60</c:v>
                  </c:pt>
                  <c:pt idx="476">
                    <c:v>Jun-60</c:v>
                  </c:pt>
                  <c:pt idx="477">
                    <c:v>Jul-60</c:v>
                  </c:pt>
                  <c:pt idx="478">
                    <c:v>Aug-60</c:v>
                  </c:pt>
                  <c:pt idx="479">
                    <c:v>Sep-60</c:v>
                  </c:pt>
                  <c:pt idx="480">
                    <c:v>Oct-60</c:v>
                  </c:pt>
                  <c:pt idx="481">
                    <c:v>Nov-60</c:v>
                  </c:pt>
                  <c:pt idx="482">
                    <c:v>Dec-60</c:v>
                  </c:pt>
                  <c:pt idx="483">
                    <c:v>Jan-61</c:v>
                  </c:pt>
                  <c:pt idx="484">
                    <c:v>Feb-61</c:v>
                  </c:pt>
                  <c:pt idx="485">
                    <c:v>Mar-61</c:v>
                  </c:pt>
                  <c:pt idx="486">
                    <c:v>Apr-61</c:v>
                  </c:pt>
                  <c:pt idx="487">
                    <c:v>May-61</c:v>
                  </c:pt>
                  <c:pt idx="488">
                    <c:v>Jun-61</c:v>
                  </c:pt>
                  <c:pt idx="489">
                    <c:v>Jul-61</c:v>
                  </c:pt>
                  <c:pt idx="490">
                    <c:v>Aug-61</c:v>
                  </c:pt>
                  <c:pt idx="491">
                    <c:v>Sep-61</c:v>
                  </c:pt>
                  <c:pt idx="492">
                    <c:v>Oct-61</c:v>
                  </c:pt>
                  <c:pt idx="493">
                    <c:v>Nov-61</c:v>
                  </c:pt>
                  <c:pt idx="494">
                    <c:v>Dec-61</c:v>
                  </c:pt>
                  <c:pt idx="495">
                    <c:v>Jan-62</c:v>
                  </c:pt>
                  <c:pt idx="496">
                    <c:v>Feb-62</c:v>
                  </c:pt>
                  <c:pt idx="497">
                    <c:v>Mar-62</c:v>
                  </c:pt>
                  <c:pt idx="498">
                    <c:v>Apr-62</c:v>
                  </c:pt>
                  <c:pt idx="499">
                    <c:v>May-62</c:v>
                  </c:pt>
                  <c:pt idx="500">
                    <c:v>Jun-62</c:v>
                  </c:pt>
                  <c:pt idx="501">
                    <c:v>Jul-62</c:v>
                  </c:pt>
                  <c:pt idx="502">
                    <c:v>Aug-62</c:v>
                  </c:pt>
                  <c:pt idx="503">
                    <c:v>Sep-62</c:v>
                  </c:pt>
                  <c:pt idx="504">
                    <c:v>Oct-62</c:v>
                  </c:pt>
                  <c:pt idx="505">
                    <c:v>Nov-62</c:v>
                  </c:pt>
                  <c:pt idx="506">
                    <c:v>Dec-62</c:v>
                  </c:pt>
                  <c:pt idx="507">
                    <c:v>Jan-63</c:v>
                  </c:pt>
                  <c:pt idx="508">
                    <c:v>Feb-63</c:v>
                  </c:pt>
                  <c:pt idx="509">
                    <c:v>Mar-63</c:v>
                  </c:pt>
                  <c:pt idx="510">
                    <c:v>Apr-63</c:v>
                  </c:pt>
                  <c:pt idx="511">
                    <c:v>May-63</c:v>
                  </c:pt>
                  <c:pt idx="512">
                    <c:v>Jun-63</c:v>
                  </c:pt>
                  <c:pt idx="513">
                    <c:v>Jul-63</c:v>
                  </c:pt>
                  <c:pt idx="514">
                    <c:v>Aug-63</c:v>
                  </c:pt>
                  <c:pt idx="515">
                    <c:v>Sep-63</c:v>
                  </c:pt>
                  <c:pt idx="516">
                    <c:v>Oct-63</c:v>
                  </c:pt>
                  <c:pt idx="517">
                    <c:v>Nov-63</c:v>
                  </c:pt>
                  <c:pt idx="518">
                    <c:v>Dec-63</c:v>
                  </c:pt>
                  <c:pt idx="519">
                    <c:v>Jan-64</c:v>
                  </c:pt>
                  <c:pt idx="520">
                    <c:v>Feb-64</c:v>
                  </c:pt>
                  <c:pt idx="521">
                    <c:v>Mar-64</c:v>
                  </c:pt>
                  <c:pt idx="522">
                    <c:v>Apr-64</c:v>
                  </c:pt>
                  <c:pt idx="523">
                    <c:v>May-64</c:v>
                  </c:pt>
                  <c:pt idx="524">
                    <c:v>Jun-64</c:v>
                  </c:pt>
                  <c:pt idx="525">
                    <c:v>Jul-64</c:v>
                  </c:pt>
                  <c:pt idx="526">
                    <c:v>Aug-64</c:v>
                  </c:pt>
                  <c:pt idx="527">
                    <c:v>Sep-64</c:v>
                  </c:pt>
                  <c:pt idx="528">
                    <c:v>Oct-64</c:v>
                  </c:pt>
                  <c:pt idx="529">
                    <c:v>Nov-64</c:v>
                  </c:pt>
                  <c:pt idx="530">
                    <c:v>Dec-64</c:v>
                  </c:pt>
                  <c:pt idx="531">
                    <c:v>Jan-65</c:v>
                  </c:pt>
                  <c:pt idx="532">
                    <c:v>Feb-65</c:v>
                  </c:pt>
                  <c:pt idx="533">
                    <c:v>Mar-65</c:v>
                  </c:pt>
                  <c:pt idx="534">
                    <c:v>Apr-65</c:v>
                  </c:pt>
                  <c:pt idx="535">
                    <c:v>May-65</c:v>
                  </c:pt>
                  <c:pt idx="536">
                    <c:v>Jun-65</c:v>
                  </c:pt>
                  <c:pt idx="537">
                    <c:v>Jul-65</c:v>
                  </c:pt>
                  <c:pt idx="538">
                    <c:v>Aug-65</c:v>
                  </c:pt>
                  <c:pt idx="539">
                    <c:v>Sep-65</c:v>
                  </c:pt>
                  <c:pt idx="540">
                    <c:v>Oct-65</c:v>
                  </c:pt>
                  <c:pt idx="541">
                    <c:v>Nov-65</c:v>
                  </c:pt>
                  <c:pt idx="542">
                    <c:v>Dec-65</c:v>
                  </c:pt>
                  <c:pt idx="543">
                    <c:v>Jan-66</c:v>
                  </c:pt>
                  <c:pt idx="544">
                    <c:v>Feb-66</c:v>
                  </c:pt>
                  <c:pt idx="545">
                    <c:v>Mar-66</c:v>
                  </c:pt>
                  <c:pt idx="546">
                    <c:v>Apr-66</c:v>
                  </c:pt>
                  <c:pt idx="547">
                    <c:v>May-66</c:v>
                  </c:pt>
                  <c:pt idx="548">
                    <c:v>Jun-66</c:v>
                  </c:pt>
                  <c:pt idx="549">
                    <c:v>Jul-66</c:v>
                  </c:pt>
                  <c:pt idx="550">
                    <c:v>Aug-66</c:v>
                  </c:pt>
                  <c:pt idx="551">
                    <c:v>Sep-66</c:v>
                  </c:pt>
                  <c:pt idx="552">
                    <c:v>Oct-66</c:v>
                  </c:pt>
                  <c:pt idx="553">
                    <c:v>Nov-66</c:v>
                  </c:pt>
                  <c:pt idx="554">
                    <c:v>Dec-66</c:v>
                  </c:pt>
                  <c:pt idx="555">
                    <c:v>Jan-67</c:v>
                  </c:pt>
                  <c:pt idx="556">
                    <c:v>Feb-67</c:v>
                  </c:pt>
                  <c:pt idx="557">
                    <c:v>Mar-67</c:v>
                  </c:pt>
                  <c:pt idx="558">
                    <c:v>Apr-67</c:v>
                  </c:pt>
                  <c:pt idx="559">
                    <c:v>May-67</c:v>
                  </c:pt>
                  <c:pt idx="560">
                    <c:v>Jun-67</c:v>
                  </c:pt>
                  <c:pt idx="561">
                    <c:v>Jul-67</c:v>
                  </c:pt>
                  <c:pt idx="562">
                    <c:v>Aug-67</c:v>
                  </c:pt>
                  <c:pt idx="563">
                    <c:v>Sep-67</c:v>
                  </c:pt>
                  <c:pt idx="564">
                    <c:v>Oct-67</c:v>
                  </c:pt>
                  <c:pt idx="565">
                    <c:v>Nov-67</c:v>
                  </c:pt>
                  <c:pt idx="566">
                    <c:v>Dec-67</c:v>
                  </c:pt>
                  <c:pt idx="567">
                    <c:v>Jan-68</c:v>
                  </c:pt>
                  <c:pt idx="568">
                    <c:v>Feb-68</c:v>
                  </c:pt>
                  <c:pt idx="569">
                    <c:v>Mar-68</c:v>
                  </c:pt>
                  <c:pt idx="570">
                    <c:v>Apr-68</c:v>
                  </c:pt>
                  <c:pt idx="571">
                    <c:v>May-68</c:v>
                  </c:pt>
                  <c:pt idx="572">
                    <c:v>Jun-68</c:v>
                  </c:pt>
                  <c:pt idx="573">
                    <c:v>Jul-68</c:v>
                  </c:pt>
                  <c:pt idx="574">
                    <c:v>Aug-68</c:v>
                  </c:pt>
                  <c:pt idx="575">
                    <c:v>Sep-68</c:v>
                  </c:pt>
                  <c:pt idx="576">
                    <c:v>Oct-68</c:v>
                  </c:pt>
                  <c:pt idx="577">
                    <c:v>Nov-68</c:v>
                  </c:pt>
                  <c:pt idx="578">
                    <c:v>Dec-68</c:v>
                  </c:pt>
                  <c:pt idx="579">
                    <c:v>Jan-69</c:v>
                  </c:pt>
                  <c:pt idx="580">
                    <c:v>Feb-69</c:v>
                  </c:pt>
                  <c:pt idx="581">
                    <c:v>Mar-69</c:v>
                  </c:pt>
                  <c:pt idx="582">
                    <c:v>Apr-69</c:v>
                  </c:pt>
                  <c:pt idx="583">
                    <c:v>May-69</c:v>
                  </c:pt>
                  <c:pt idx="584">
                    <c:v>Jun-69</c:v>
                  </c:pt>
                  <c:pt idx="585">
                    <c:v>Jul-69</c:v>
                  </c:pt>
                  <c:pt idx="586">
                    <c:v>Aug-69</c:v>
                  </c:pt>
                  <c:pt idx="587">
                    <c:v>Sep-69</c:v>
                  </c:pt>
                  <c:pt idx="588">
                    <c:v>Oct-69</c:v>
                  </c:pt>
                  <c:pt idx="589">
                    <c:v>Nov-69</c:v>
                  </c:pt>
                  <c:pt idx="590">
                    <c:v>Dec-69</c:v>
                  </c:pt>
                  <c:pt idx="591">
                    <c:v>Jan-70</c:v>
                  </c:pt>
                  <c:pt idx="592">
                    <c:v>Feb-70</c:v>
                  </c:pt>
                  <c:pt idx="593">
                    <c:v>Mar-70</c:v>
                  </c:pt>
                  <c:pt idx="594">
                    <c:v>Apr-70</c:v>
                  </c:pt>
                  <c:pt idx="595">
                    <c:v>May-70</c:v>
                  </c:pt>
                  <c:pt idx="596">
                    <c:v>Jun-70</c:v>
                  </c:pt>
                  <c:pt idx="597">
                    <c:v>Jul-70</c:v>
                  </c:pt>
                  <c:pt idx="598">
                    <c:v>Aug-70</c:v>
                  </c:pt>
                  <c:pt idx="599">
                    <c:v>Sep-70</c:v>
                  </c:pt>
                  <c:pt idx="600">
                    <c:v>Oct-70</c:v>
                  </c:pt>
                  <c:pt idx="601">
                    <c:v>Nov-70</c:v>
                  </c:pt>
                  <c:pt idx="602">
                    <c:v>Dec-70</c:v>
                  </c:pt>
                  <c:pt idx="603">
                    <c:v>Jan-71</c:v>
                  </c:pt>
                  <c:pt idx="604">
                    <c:v>Feb-71</c:v>
                  </c:pt>
                  <c:pt idx="605">
                    <c:v>Mar-71</c:v>
                  </c:pt>
                  <c:pt idx="606">
                    <c:v>Apr-71</c:v>
                  </c:pt>
                  <c:pt idx="607">
                    <c:v>May-71</c:v>
                  </c:pt>
                  <c:pt idx="608">
                    <c:v>Jun-71</c:v>
                  </c:pt>
                  <c:pt idx="609">
                    <c:v>Jul-71</c:v>
                  </c:pt>
                  <c:pt idx="610">
                    <c:v>Aug-71</c:v>
                  </c:pt>
                  <c:pt idx="611">
                    <c:v>Sep-71</c:v>
                  </c:pt>
                  <c:pt idx="612">
                    <c:v>Oct-71</c:v>
                  </c:pt>
                  <c:pt idx="613">
                    <c:v>Nov-71</c:v>
                  </c:pt>
                  <c:pt idx="614">
                    <c:v>Dec-71</c:v>
                  </c:pt>
                  <c:pt idx="615">
                    <c:v>Jan-72</c:v>
                  </c:pt>
                  <c:pt idx="616">
                    <c:v>Feb-72</c:v>
                  </c:pt>
                  <c:pt idx="617">
                    <c:v>Mar-72</c:v>
                  </c:pt>
                  <c:pt idx="618">
                    <c:v>Apr-72</c:v>
                  </c:pt>
                  <c:pt idx="619">
                    <c:v>May-72</c:v>
                  </c:pt>
                  <c:pt idx="620">
                    <c:v>Jun-72</c:v>
                  </c:pt>
                  <c:pt idx="621">
                    <c:v>Jul-72</c:v>
                  </c:pt>
                  <c:pt idx="622">
                    <c:v>Aug-72</c:v>
                  </c:pt>
                  <c:pt idx="623">
                    <c:v>Sep-72</c:v>
                  </c:pt>
                  <c:pt idx="624">
                    <c:v>Oct-72</c:v>
                  </c:pt>
                  <c:pt idx="625">
                    <c:v>Nov-72</c:v>
                  </c:pt>
                  <c:pt idx="626">
                    <c:v>Dec-72</c:v>
                  </c:pt>
                  <c:pt idx="627">
                    <c:v>Jan-73</c:v>
                  </c:pt>
                  <c:pt idx="628">
                    <c:v>Feb-73</c:v>
                  </c:pt>
                  <c:pt idx="629">
                    <c:v>Mar-73</c:v>
                  </c:pt>
                  <c:pt idx="630">
                    <c:v>Apr-73</c:v>
                  </c:pt>
                  <c:pt idx="631">
                    <c:v>May-73</c:v>
                  </c:pt>
                  <c:pt idx="632">
                    <c:v>Jun-73</c:v>
                  </c:pt>
                  <c:pt idx="633">
                    <c:v>Jul-73</c:v>
                  </c:pt>
                  <c:pt idx="634">
                    <c:v>Aug-73</c:v>
                  </c:pt>
                  <c:pt idx="635">
                    <c:v>Sep-73</c:v>
                  </c:pt>
                  <c:pt idx="636">
                    <c:v>Oct-73</c:v>
                  </c:pt>
                  <c:pt idx="637">
                    <c:v>Nov-73</c:v>
                  </c:pt>
                  <c:pt idx="638">
                    <c:v>Dec-73</c:v>
                  </c:pt>
                  <c:pt idx="639">
                    <c:v>Jan-74</c:v>
                  </c:pt>
                  <c:pt idx="640">
                    <c:v>Feb-74</c:v>
                  </c:pt>
                  <c:pt idx="641">
                    <c:v>Mar-74</c:v>
                  </c:pt>
                  <c:pt idx="642">
                    <c:v>Apr-74</c:v>
                  </c:pt>
                  <c:pt idx="643">
                    <c:v>May-74</c:v>
                  </c:pt>
                  <c:pt idx="644">
                    <c:v>Jun-74</c:v>
                  </c:pt>
                  <c:pt idx="645">
                    <c:v>Jul-74</c:v>
                  </c:pt>
                  <c:pt idx="646">
                    <c:v>Aug-74</c:v>
                  </c:pt>
                  <c:pt idx="647">
                    <c:v>Sep-74</c:v>
                  </c:pt>
                  <c:pt idx="648">
                    <c:v>Oct-74</c:v>
                  </c:pt>
                  <c:pt idx="649">
                    <c:v>Nov-74</c:v>
                  </c:pt>
                  <c:pt idx="650">
                    <c:v>Dec-74</c:v>
                  </c:pt>
                  <c:pt idx="651">
                    <c:v>Jan-75</c:v>
                  </c:pt>
                  <c:pt idx="652">
                    <c:v>Feb-75</c:v>
                  </c:pt>
                  <c:pt idx="653">
                    <c:v>Mar-75</c:v>
                  </c:pt>
                  <c:pt idx="654">
                    <c:v>Apr-75</c:v>
                  </c:pt>
                  <c:pt idx="655">
                    <c:v>May-75</c:v>
                  </c:pt>
                  <c:pt idx="656">
                    <c:v>Jun-75</c:v>
                  </c:pt>
                  <c:pt idx="657">
                    <c:v>Jul-75</c:v>
                  </c:pt>
                  <c:pt idx="658">
                    <c:v>Aug-75</c:v>
                  </c:pt>
                  <c:pt idx="659">
                    <c:v>Sep-75</c:v>
                  </c:pt>
                  <c:pt idx="660">
                    <c:v>Oct-75</c:v>
                  </c:pt>
                  <c:pt idx="661">
                    <c:v>Nov-75</c:v>
                  </c:pt>
                  <c:pt idx="662">
                    <c:v>Dec-75</c:v>
                  </c:pt>
                  <c:pt idx="663">
                    <c:v>Jan-76</c:v>
                  </c:pt>
                  <c:pt idx="664">
                    <c:v>Feb-76</c:v>
                  </c:pt>
                  <c:pt idx="665">
                    <c:v>Mar-76</c:v>
                  </c:pt>
                  <c:pt idx="666">
                    <c:v>Apr-76</c:v>
                  </c:pt>
                  <c:pt idx="667">
                    <c:v>May-76</c:v>
                  </c:pt>
                  <c:pt idx="668">
                    <c:v>Jun-76</c:v>
                  </c:pt>
                  <c:pt idx="669">
                    <c:v>Jul-76</c:v>
                  </c:pt>
                  <c:pt idx="670">
                    <c:v>Aug-76</c:v>
                  </c:pt>
                  <c:pt idx="671">
                    <c:v>Sep-76</c:v>
                  </c:pt>
                  <c:pt idx="672">
                    <c:v>Oct-76</c:v>
                  </c:pt>
                  <c:pt idx="673">
                    <c:v>Nov-76</c:v>
                  </c:pt>
                  <c:pt idx="674">
                    <c:v>Dec-76</c:v>
                  </c:pt>
                  <c:pt idx="675">
                    <c:v>Jan-77</c:v>
                  </c:pt>
                  <c:pt idx="676">
                    <c:v>Feb-77</c:v>
                  </c:pt>
                  <c:pt idx="677">
                    <c:v>Mar-77</c:v>
                  </c:pt>
                  <c:pt idx="678">
                    <c:v>Apr-77</c:v>
                  </c:pt>
                  <c:pt idx="679">
                    <c:v>May-77</c:v>
                  </c:pt>
                  <c:pt idx="680">
                    <c:v>Jun-77</c:v>
                  </c:pt>
                  <c:pt idx="681">
                    <c:v>Jul-77</c:v>
                  </c:pt>
                  <c:pt idx="682">
                    <c:v>Aug-77</c:v>
                  </c:pt>
                  <c:pt idx="683">
                    <c:v>Sep-77</c:v>
                  </c:pt>
                  <c:pt idx="684">
                    <c:v>Oct-77</c:v>
                  </c:pt>
                  <c:pt idx="685">
                    <c:v>Nov-77</c:v>
                  </c:pt>
                  <c:pt idx="686">
                    <c:v>Dec-77</c:v>
                  </c:pt>
                  <c:pt idx="687">
                    <c:v>Jan-78</c:v>
                  </c:pt>
                  <c:pt idx="688">
                    <c:v>Feb-78</c:v>
                  </c:pt>
                  <c:pt idx="689">
                    <c:v>Mar-78</c:v>
                  </c:pt>
                  <c:pt idx="690">
                    <c:v>Apr-78</c:v>
                  </c:pt>
                  <c:pt idx="691">
                    <c:v>May-78</c:v>
                  </c:pt>
                  <c:pt idx="692">
                    <c:v>Jun-78</c:v>
                  </c:pt>
                  <c:pt idx="693">
                    <c:v>Jul-78</c:v>
                  </c:pt>
                  <c:pt idx="694">
                    <c:v>Aug-78</c:v>
                  </c:pt>
                  <c:pt idx="695">
                    <c:v>Sep-78</c:v>
                  </c:pt>
                  <c:pt idx="696">
                    <c:v>Oct-78</c:v>
                  </c:pt>
                  <c:pt idx="697">
                    <c:v>Nov-78</c:v>
                  </c:pt>
                  <c:pt idx="698">
                    <c:v>Dec-78</c:v>
                  </c:pt>
                  <c:pt idx="699">
                    <c:v>Jan-79</c:v>
                  </c:pt>
                  <c:pt idx="700">
                    <c:v>Feb-79</c:v>
                  </c:pt>
                  <c:pt idx="701">
                    <c:v>Mar-79</c:v>
                  </c:pt>
                  <c:pt idx="702">
                    <c:v>Apr-79</c:v>
                  </c:pt>
                  <c:pt idx="703">
                    <c:v>May-79</c:v>
                  </c:pt>
                  <c:pt idx="704">
                    <c:v>Jun-79</c:v>
                  </c:pt>
                  <c:pt idx="705">
                    <c:v>Jul-79</c:v>
                  </c:pt>
                  <c:pt idx="706">
                    <c:v>Aug-79</c:v>
                  </c:pt>
                  <c:pt idx="707">
                    <c:v>Sep-79</c:v>
                  </c:pt>
                  <c:pt idx="708">
                    <c:v>Oct-79</c:v>
                  </c:pt>
                  <c:pt idx="709">
                    <c:v>Nov-79</c:v>
                  </c:pt>
                  <c:pt idx="710">
                    <c:v>Dec-79</c:v>
                  </c:pt>
                  <c:pt idx="711">
                    <c:v>Jan-80</c:v>
                  </c:pt>
                  <c:pt idx="712">
                    <c:v>Feb-80</c:v>
                  </c:pt>
                  <c:pt idx="713">
                    <c:v>Mar-80</c:v>
                  </c:pt>
                  <c:pt idx="714">
                    <c:v>Apr-80</c:v>
                  </c:pt>
                  <c:pt idx="715">
                    <c:v>May-80</c:v>
                  </c:pt>
                  <c:pt idx="716">
                    <c:v>Jun-80</c:v>
                  </c:pt>
                  <c:pt idx="717">
                    <c:v>Jul-80</c:v>
                  </c:pt>
                  <c:pt idx="718">
                    <c:v>Aug-80</c:v>
                  </c:pt>
                  <c:pt idx="719">
                    <c:v>Sep-80</c:v>
                  </c:pt>
                  <c:pt idx="720">
                    <c:v>Oct-80</c:v>
                  </c:pt>
                  <c:pt idx="721">
                    <c:v>Nov-80</c:v>
                  </c:pt>
                  <c:pt idx="722">
                    <c:v>Dec-80</c:v>
                  </c:pt>
                  <c:pt idx="723">
                    <c:v>Jan-81</c:v>
                  </c:pt>
                  <c:pt idx="724">
                    <c:v>Feb-81</c:v>
                  </c:pt>
                  <c:pt idx="725">
                    <c:v>Mar-81</c:v>
                  </c:pt>
                  <c:pt idx="726">
                    <c:v>Apr-81</c:v>
                  </c:pt>
                  <c:pt idx="727">
                    <c:v>May-81</c:v>
                  </c:pt>
                  <c:pt idx="728">
                    <c:v>Jun-81</c:v>
                  </c:pt>
                  <c:pt idx="729">
                    <c:v>Jul-81</c:v>
                  </c:pt>
                  <c:pt idx="730">
                    <c:v>Aug-81</c:v>
                  </c:pt>
                  <c:pt idx="731">
                    <c:v>Sep-81</c:v>
                  </c:pt>
                  <c:pt idx="732">
                    <c:v>Oct-81</c:v>
                  </c:pt>
                  <c:pt idx="733">
                    <c:v>Nov-81</c:v>
                  </c:pt>
                  <c:pt idx="734">
                    <c:v>Dec-81</c:v>
                  </c:pt>
                  <c:pt idx="735">
                    <c:v>Jan-82</c:v>
                  </c:pt>
                  <c:pt idx="736">
                    <c:v>Feb-82</c:v>
                  </c:pt>
                  <c:pt idx="737">
                    <c:v>Mar-82</c:v>
                  </c:pt>
                  <c:pt idx="738">
                    <c:v>Apr-82</c:v>
                  </c:pt>
                  <c:pt idx="739">
                    <c:v>May-82</c:v>
                  </c:pt>
                  <c:pt idx="740">
                    <c:v>Jun-82</c:v>
                  </c:pt>
                  <c:pt idx="741">
                    <c:v>Jul-82</c:v>
                  </c:pt>
                  <c:pt idx="742">
                    <c:v>Aug-82</c:v>
                  </c:pt>
                  <c:pt idx="743">
                    <c:v>Sep-82</c:v>
                  </c:pt>
                  <c:pt idx="744">
                    <c:v>Oct-82</c:v>
                  </c:pt>
                  <c:pt idx="745">
                    <c:v>Nov-82</c:v>
                  </c:pt>
                  <c:pt idx="746">
                    <c:v>Dec-82</c:v>
                  </c:pt>
                  <c:pt idx="747">
                    <c:v>Jan-83</c:v>
                  </c:pt>
                  <c:pt idx="748">
                    <c:v>Feb-83</c:v>
                  </c:pt>
                  <c:pt idx="749">
                    <c:v>Mar-83</c:v>
                  </c:pt>
                  <c:pt idx="750">
                    <c:v>Apr-83</c:v>
                  </c:pt>
                  <c:pt idx="751">
                    <c:v>May-83</c:v>
                  </c:pt>
                  <c:pt idx="752">
                    <c:v>Jun-83</c:v>
                  </c:pt>
                  <c:pt idx="753">
                    <c:v>Jul-83</c:v>
                  </c:pt>
                  <c:pt idx="754">
                    <c:v>Aug-83</c:v>
                  </c:pt>
                  <c:pt idx="755">
                    <c:v>Sep-83</c:v>
                  </c:pt>
                  <c:pt idx="756">
                    <c:v>Oct-83</c:v>
                  </c:pt>
                  <c:pt idx="757">
                    <c:v>Nov-83</c:v>
                  </c:pt>
                  <c:pt idx="758">
                    <c:v>Dec-83</c:v>
                  </c:pt>
                  <c:pt idx="759">
                    <c:v>Jan-84</c:v>
                  </c:pt>
                  <c:pt idx="760">
                    <c:v>Feb-84</c:v>
                  </c:pt>
                  <c:pt idx="761">
                    <c:v>Mar-84</c:v>
                  </c:pt>
                  <c:pt idx="762">
                    <c:v>Apr-84</c:v>
                  </c:pt>
                  <c:pt idx="763">
                    <c:v>May-84</c:v>
                  </c:pt>
                  <c:pt idx="764">
                    <c:v>Jun-84</c:v>
                  </c:pt>
                  <c:pt idx="765">
                    <c:v>Jul-84</c:v>
                  </c:pt>
                  <c:pt idx="766">
                    <c:v>Aug-84</c:v>
                  </c:pt>
                  <c:pt idx="767">
                    <c:v>Sep-84</c:v>
                  </c:pt>
                  <c:pt idx="768">
                    <c:v>Oct-84</c:v>
                  </c:pt>
                  <c:pt idx="769">
                    <c:v>Nov-84</c:v>
                  </c:pt>
                  <c:pt idx="770">
                    <c:v>Dec-84</c:v>
                  </c:pt>
                  <c:pt idx="771">
                    <c:v>Jan-85</c:v>
                  </c:pt>
                  <c:pt idx="772">
                    <c:v>Feb-85</c:v>
                  </c:pt>
                  <c:pt idx="773">
                    <c:v>Mar-85</c:v>
                  </c:pt>
                  <c:pt idx="774">
                    <c:v>Apr-85</c:v>
                  </c:pt>
                  <c:pt idx="775">
                    <c:v>May-85</c:v>
                  </c:pt>
                  <c:pt idx="776">
                    <c:v>Jun-85</c:v>
                  </c:pt>
                  <c:pt idx="777">
                    <c:v>Jul-85</c:v>
                  </c:pt>
                  <c:pt idx="778">
                    <c:v>Aug-85</c:v>
                  </c:pt>
                  <c:pt idx="779">
                    <c:v>Sep-85</c:v>
                  </c:pt>
                  <c:pt idx="780">
                    <c:v>Oct-85</c:v>
                  </c:pt>
                  <c:pt idx="781">
                    <c:v>Nov-85</c:v>
                  </c:pt>
                  <c:pt idx="782">
                    <c:v>Dec-85</c:v>
                  </c:pt>
                  <c:pt idx="783">
                    <c:v>Jan-86</c:v>
                  </c:pt>
                  <c:pt idx="784">
                    <c:v>Feb-86</c:v>
                  </c:pt>
                  <c:pt idx="785">
                    <c:v>Mar-86</c:v>
                  </c:pt>
                  <c:pt idx="786">
                    <c:v>Apr-86</c:v>
                  </c:pt>
                  <c:pt idx="787">
                    <c:v>May-86</c:v>
                  </c:pt>
                  <c:pt idx="788">
                    <c:v>Jun-86</c:v>
                  </c:pt>
                  <c:pt idx="789">
                    <c:v>Jul-86</c:v>
                  </c:pt>
                  <c:pt idx="790">
                    <c:v>Aug-86</c:v>
                  </c:pt>
                  <c:pt idx="791">
                    <c:v>Sep-86</c:v>
                  </c:pt>
                  <c:pt idx="792">
                    <c:v>Oct-86</c:v>
                  </c:pt>
                  <c:pt idx="793">
                    <c:v>Nov-86</c:v>
                  </c:pt>
                  <c:pt idx="794">
                    <c:v>Dec-86</c:v>
                  </c:pt>
                  <c:pt idx="795">
                    <c:v>Jan-87</c:v>
                  </c:pt>
                  <c:pt idx="796">
                    <c:v>Feb-87</c:v>
                  </c:pt>
                  <c:pt idx="797">
                    <c:v>Mar-87</c:v>
                  </c:pt>
                  <c:pt idx="798">
                    <c:v>Apr-87</c:v>
                  </c:pt>
                  <c:pt idx="799">
                    <c:v>May-87</c:v>
                  </c:pt>
                  <c:pt idx="800">
                    <c:v>Jun-87</c:v>
                  </c:pt>
                  <c:pt idx="801">
                    <c:v>Jul-87</c:v>
                  </c:pt>
                  <c:pt idx="802">
                    <c:v>Aug-87</c:v>
                  </c:pt>
                  <c:pt idx="803">
                    <c:v>Sep-87</c:v>
                  </c:pt>
                  <c:pt idx="804">
                    <c:v>Oct-87</c:v>
                  </c:pt>
                  <c:pt idx="805">
                    <c:v>Nov-87</c:v>
                  </c:pt>
                  <c:pt idx="806">
                    <c:v>Dec-87</c:v>
                  </c:pt>
                  <c:pt idx="807">
                    <c:v>Jan-88</c:v>
                  </c:pt>
                  <c:pt idx="808">
                    <c:v>Feb-88</c:v>
                  </c:pt>
                  <c:pt idx="809">
                    <c:v>Mar-88</c:v>
                  </c:pt>
                  <c:pt idx="810">
                    <c:v>Apr-88</c:v>
                  </c:pt>
                  <c:pt idx="811">
                    <c:v>May-88</c:v>
                  </c:pt>
                  <c:pt idx="812">
                    <c:v>Jun-88</c:v>
                  </c:pt>
                  <c:pt idx="813">
                    <c:v>Jul-88</c:v>
                  </c:pt>
                  <c:pt idx="814">
                    <c:v>Aug-88</c:v>
                  </c:pt>
                  <c:pt idx="815">
                    <c:v>Sep-88</c:v>
                  </c:pt>
                  <c:pt idx="816">
                    <c:v>Oct-88</c:v>
                  </c:pt>
                  <c:pt idx="817">
                    <c:v>Nov-88</c:v>
                  </c:pt>
                  <c:pt idx="818">
                    <c:v>Dec-88</c:v>
                  </c:pt>
                  <c:pt idx="819">
                    <c:v>Jan-89</c:v>
                  </c:pt>
                  <c:pt idx="820">
                    <c:v>Feb-89</c:v>
                  </c:pt>
                  <c:pt idx="821">
                    <c:v>Mar-89</c:v>
                  </c:pt>
                  <c:pt idx="822">
                    <c:v>Apr-89</c:v>
                  </c:pt>
                  <c:pt idx="823">
                    <c:v>May-89</c:v>
                  </c:pt>
                  <c:pt idx="824">
                    <c:v>Jun-89</c:v>
                  </c:pt>
                  <c:pt idx="825">
                    <c:v>Jul-89</c:v>
                  </c:pt>
                  <c:pt idx="826">
                    <c:v>Aug-89</c:v>
                  </c:pt>
                  <c:pt idx="827">
                    <c:v>Sep-89</c:v>
                  </c:pt>
                  <c:pt idx="828">
                    <c:v>Oct-89</c:v>
                  </c:pt>
                  <c:pt idx="829">
                    <c:v>Nov-89</c:v>
                  </c:pt>
                  <c:pt idx="830">
                    <c:v>Dec-89</c:v>
                  </c:pt>
                  <c:pt idx="831">
                    <c:v>Jan-90</c:v>
                  </c:pt>
                  <c:pt idx="832">
                    <c:v>Feb-90</c:v>
                  </c:pt>
                  <c:pt idx="833">
                    <c:v>Mar-90</c:v>
                  </c:pt>
                  <c:pt idx="834">
                    <c:v>Apr-90</c:v>
                  </c:pt>
                  <c:pt idx="835">
                    <c:v>May-90</c:v>
                  </c:pt>
                  <c:pt idx="836">
                    <c:v>Jun-90</c:v>
                  </c:pt>
                  <c:pt idx="837">
                    <c:v>Jul-90</c:v>
                  </c:pt>
                  <c:pt idx="838">
                    <c:v>Aug-90</c:v>
                  </c:pt>
                  <c:pt idx="839">
                    <c:v>Sep-90</c:v>
                  </c:pt>
                  <c:pt idx="840">
                    <c:v>Oct-90</c:v>
                  </c:pt>
                  <c:pt idx="841">
                    <c:v>Nov-90</c:v>
                  </c:pt>
                  <c:pt idx="842">
                    <c:v>Dec-90</c:v>
                  </c:pt>
                  <c:pt idx="843">
                    <c:v>Jan-91</c:v>
                  </c:pt>
                  <c:pt idx="844">
                    <c:v>Feb-91</c:v>
                  </c:pt>
                  <c:pt idx="845">
                    <c:v>Mar-91</c:v>
                  </c:pt>
                  <c:pt idx="846">
                    <c:v>Apr-91</c:v>
                  </c:pt>
                  <c:pt idx="847">
                    <c:v>May-91</c:v>
                  </c:pt>
                  <c:pt idx="848">
                    <c:v>Jun-91</c:v>
                  </c:pt>
                  <c:pt idx="849">
                    <c:v>Jul-91</c:v>
                  </c:pt>
                  <c:pt idx="850">
                    <c:v>Aug-91</c:v>
                  </c:pt>
                  <c:pt idx="851">
                    <c:v>Sep-91</c:v>
                  </c:pt>
                  <c:pt idx="852">
                    <c:v>Oct-91</c:v>
                  </c:pt>
                  <c:pt idx="853">
                    <c:v>Nov-91</c:v>
                  </c:pt>
                  <c:pt idx="854">
                    <c:v>Dec-91</c:v>
                  </c:pt>
                  <c:pt idx="855">
                    <c:v>Jan-92</c:v>
                  </c:pt>
                  <c:pt idx="856">
                    <c:v>Feb-92</c:v>
                  </c:pt>
                  <c:pt idx="857">
                    <c:v>Mar-92</c:v>
                  </c:pt>
                  <c:pt idx="858">
                    <c:v>Apr-92</c:v>
                  </c:pt>
                  <c:pt idx="859">
                    <c:v>May-92</c:v>
                  </c:pt>
                  <c:pt idx="860">
                    <c:v>Jun-92</c:v>
                  </c:pt>
                  <c:pt idx="861">
                    <c:v>Jul-92</c:v>
                  </c:pt>
                  <c:pt idx="862">
                    <c:v>Aug-92</c:v>
                  </c:pt>
                  <c:pt idx="863">
                    <c:v>Sep-92</c:v>
                  </c:pt>
                  <c:pt idx="864">
                    <c:v>Oct-92</c:v>
                  </c:pt>
                  <c:pt idx="865">
                    <c:v>Nov-92</c:v>
                  </c:pt>
                  <c:pt idx="866">
                    <c:v>Dec-92</c:v>
                  </c:pt>
                  <c:pt idx="867">
                    <c:v>Jan-93</c:v>
                  </c:pt>
                  <c:pt idx="868">
                    <c:v>Feb-93</c:v>
                  </c:pt>
                  <c:pt idx="869">
                    <c:v>Mar-93</c:v>
                  </c:pt>
                  <c:pt idx="870">
                    <c:v>Apr-93</c:v>
                  </c:pt>
                  <c:pt idx="871">
                    <c:v>May-93</c:v>
                  </c:pt>
                  <c:pt idx="872">
                    <c:v>Jun-93</c:v>
                  </c:pt>
                  <c:pt idx="873">
                    <c:v>Jul-93</c:v>
                  </c:pt>
                  <c:pt idx="874">
                    <c:v>Aug-93</c:v>
                  </c:pt>
                  <c:pt idx="875">
                    <c:v>Sep-93</c:v>
                  </c:pt>
                </c:lvl>
              </c:multiLvlStrCache>
            </c:multiLvlStrRef>
          </c:xVal>
          <c:yVal>
            <c:numRef>
              <c:f>Patch!$D$4:$D$879</c:f>
              <c:numCache>
                <c:formatCode>General</c:formatCode>
                <c:ptCount val="876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1"/>
          <c:order val="1"/>
          <c:tx>
            <c:v>Cumulative A3R001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</c:numCache>
            </c:numRef>
          </c:xVal>
          <c:yVal>
            <c:numRef>
              <c:f>Patch!$E$4:$E$879</c:f>
              <c:numCache>
                <c:formatCode>General</c:formatCode>
                <c:ptCount val="876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11.7</c:v>
                </c:pt>
                <c:pt idx="5">
                  <c:v>16.549999999999997</c:v>
                </c:pt>
                <c:pt idx="6">
                  <c:v>33.949999999999996</c:v>
                </c:pt>
                <c:pt idx="7">
                  <c:v>34.159999999999997</c:v>
                </c:pt>
                <c:pt idx="8">
                  <c:v>34.159999999999997</c:v>
                </c:pt>
                <c:pt idx="9">
                  <c:v>34.159999999999997</c:v>
                </c:pt>
                <c:pt idx="10">
                  <c:v>34.159999999999997</c:v>
                </c:pt>
                <c:pt idx="11">
                  <c:v>34.159999999999997</c:v>
                </c:pt>
                <c:pt idx="12">
                  <c:v>34.529999999999994</c:v>
                </c:pt>
                <c:pt idx="13">
                  <c:v>35.159999999999997</c:v>
                </c:pt>
                <c:pt idx="14">
                  <c:v>40.489999999999995</c:v>
                </c:pt>
                <c:pt idx="15">
                  <c:v>43.419999999999995</c:v>
                </c:pt>
                <c:pt idx="16">
                  <c:v>43.449999999999996</c:v>
                </c:pt>
                <c:pt idx="17">
                  <c:v>43.599999999999994</c:v>
                </c:pt>
                <c:pt idx="18">
                  <c:v>43.599999999999994</c:v>
                </c:pt>
                <c:pt idx="19">
                  <c:v>43.599999999999994</c:v>
                </c:pt>
                <c:pt idx="20">
                  <c:v>43.609999999999992</c:v>
                </c:pt>
                <c:pt idx="21">
                  <c:v>43.609999999999992</c:v>
                </c:pt>
                <c:pt idx="22">
                  <c:v>43.609999999999992</c:v>
                </c:pt>
                <c:pt idx="23">
                  <c:v>43.609999999999992</c:v>
                </c:pt>
                <c:pt idx="24">
                  <c:v>43.609999999999992</c:v>
                </c:pt>
                <c:pt idx="25">
                  <c:v>51.689999999999991</c:v>
                </c:pt>
                <c:pt idx="26">
                  <c:v>51.909999999999989</c:v>
                </c:pt>
                <c:pt idx="27">
                  <c:v>56.539999999999992</c:v>
                </c:pt>
                <c:pt idx="28">
                  <c:v>65.47</c:v>
                </c:pt>
                <c:pt idx="29">
                  <c:v>66.78</c:v>
                </c:pt>
                <c:pt idx="30">
                  <c:v>66.78</c:v>
                </c:pt>
                <c:pt idx="31">
                  <c:v>67.17</c:v>
                </c:pt>
                <c:pt idx="32">
                  <c:v>68.08</c:v>
                </c:pt>
                <c:pt idx="33">
                  <c:v>68.08</c:v>
                </c:pt>
                <c:pt idx="34">
                  <c:v>68.09</c:v>
                </c:pt>
                <c:pt idx="35">
                  <c:v>68.09</c:v>
                </c:pt>
                <c:pt idx="36">
                  <c:v>68.09</c:v>
                </c:pt>
                <c:pt idx="37">
                  <c:v>68.56</c:v>
                </c:pt>
                <c:pt idx="38">
                  <c:v>69.25</c:v>
                </c:pt>
                <c:pt idx="39">
                  <c:v>70.59</c:v>
                </c:pt>
                <c:pt idx="40">
                  <c:v>71.900000000000006</c:v>
                </c:pt>
                <c:pt idx="41">
                  <c:v>96</c:v>
                </c:pt>
                <c:pt idx="42">
                  <c:v>96.38</c:v>
                </c:pt>
                <c:pt idx="43">
                  <c:v>96.38</c:v>
                </c:pt>
                <c:pt idx="44">
                  <c:v>96.38</c:v>
                </c:pt>
                <c:pt idx="45">
                  <c:v>96.38</c:v>
                </c:pt>
                <c:pt idx="46">
                  <c:v>96.38</c:v>
                </c:pt>
                <c:pt idx="47">
                  <c:v>96.83</c:v>
                </c:pt>
                <c:pt idx="48">
                  <c:v>96.85</c:v>
                </c:pt>
                <c:pt idx="49">
                  <c:v>101.08</c:v>
                </c:pt>
                <c:pt idx="50">
                  <c:v>103.74</c:v>
                </c:pt>
                <c:pt idx="51">
                  <c:v>105.78999999999999</c:v>
                </c:pt>
                <c:pt idx="52">
                  <c:v>122.78999999999999</c:v>
                </c:pt>
                <c:pt idx="53">
                  <c:v>170.69</c:v>
                </c:pt>
                <c:pt idx="54">
                  <c:v>200.49</c:v>
                </c:pt>
                <c:pt idx="55">
                  <c:v>211.99</c:v>
                </c:pt>
                <c:pt idx="56">
                  <c:v>221.38</c:v>
                </c:pt>
                <c:pt idx="57">
                  <c:v>222.25</c:v>
                </c:pt>
                <c:pt idx="58">
                  <c:v>223.11</c:v>
                </c:pt>
                <c:pt idx="59">
                  <c:v>223.33</c:v>
                </c:pt>
                <c:pt idx="60">
                  <c:v>223.42000000000002</c:v>
                </c:pt>
                <c:pt idx="61">
                  <c:v>228.46</c:v>
                </c:pt>
                <c:pt idx="62">
                  <c:v>228.59</c:v>
                </c:pt>
                <c:pt idx="63">
                  <c:v>229.54</c:v>
                </c:pt>
                <c:pt idx="64">
                  <c:v>230.56</c:v>
                </c:pt>
                <c:pt idx="65">
                  <c:v>232.37</c:v>
                </c:pt>
                <c:pt idx="66">
                  <c:v>232.87</c:v>
                </c:pt>
                <c:pt idx="67">
                  <c:v>233.84</c:v>
                </c:pt>
                <c:pt idx="68">
                  <c:v>233.84</c:v>
                </c:pt>
                <c:pt idx="69">
                  <c:v>233.84</c:v>
                </c:pt>
                <c:pt idx="70">
                  <c:v>233.84</c:v>
                </c:pt>
                <c:pt idx="71">
                  <c:v>233.84</c:v>
                </c:pt>
                <c:pt idx="72">
                  <c:v>233.86</c:v>
                </c:pt>
                <c:pt idx="73">
                  <c:v>234.27</c:v>
                </c:pt>
                <c:pt idx="74">
                  <c:v>234.62</c:v>
                </c:pt>
                <c:pt idx="75">
                  <c:v>240.43</c:v>
                </c:pt>
                <c:pt idx="76">
                  <c:v>244.19</c:v>
                </c:pt>
                <c:pt idx="77">
                  <c:v>251.51</c:v>
                </c:pt>
                <c:pt idx="78">
                  <c:v>254.26999999999998</c:v>
                </c:pt>
                <c:pt idx="79">
                  <c:v>254.26999999999998</c:v>
                </c:pt>
                <c:pt idx="80">
                  <c:v>254.26999999999998</c:v>
                </c:pt>
                <c:pt idx="81">
                  <c:v>254.29</c:v>
                </c:pt>
                <c:pt idx="82">
                  <c:v>254.29</c:v>
                </c:pt>
                <c:pt idx="83">
                  <c:v>254.29</c:v>
                </c:pt>
                <c:pt idx="84">
                  <c:v>255.45</c:v>
                </c:pt>
                <c:pt idx="85">
                  <c:v>255.64999999999998</c:v>
                </c:pt>
                <c:pt idx="86">
                  <c:v>260.15999999999997</c:v>
                </c:pt>
                <c:pt idx="87">
                  <c:v>268.28999999999996</c:v>
                </c:pt>
                <c:pt idx="88">
                  <c:v>269.30999999999995</c:v>
                </c:pt>
                <c:pt idx="89">
                  <c:v>269.33999999999992</c:v>
                </c:pt>
                <c:pt idx="90">
                  <c:v>269.39999999999992</c:v>
                </c:pt>
                <c:pt idx="91">
                  <c:v>269.39999999999992</c:v>
                </c:pt>
                <c:pt idx="92">
                  <c:v>269.39999999999992</c:v>
                </c:pt>
                <c:pt idx="93">
                  <c:v>269.39999999999992</c:v>
                </c:pt>
                <c:pt idx="94">
                  <c:v>269.39999999999992</c:v>
                </c:pt>
                <c:pt idx="95">
                  <c:v>270.01999999999992</c:v>
                </c:pt>
                <c:pt idx="96">
                  <c:v>270.7299999999999</c:v>
                </c:pt>
                <c:pt idx="97">
                  <c:v>273.62999999999988</c:v>
                </c:pt>
                <c:pt idx="98">
                  <c:v>280.95999999999987</c:v>
                </c:pt>
                <c:pt idx="99">
                  <c:v>287.48999999999984</c:v>
                </c:pt>
                <c:pt idx="100">
                  <c:v>288.05999999999983</c:v>
                </c:pt>
                <c:pt idx="101">
                  <c:v>297.46999999999986</c:v>
                </c:pt>
                <c:pt idx="102">
                  <c:v>297.47999999999985</c:v>
                </c:pt>
                <c:pt idx="103">
                  <c:v>298.60999999999984</c:v>
                </c:pt>
                <c:pt idx="104">
                  <c:v>299.24999999999983</c:v>
                </c:pt>
                <c:pt idx="105">
                  <c:v>301.42999999999984</c:v>
                </c:pt>
                <c:pt idx="106">
                  <c:v>301.42999999999984</c:v>
                </c:pt>
                <c:pt idx="107">
                  <c:v>319.72999999999985</c:v>
                </c:pt>
                <c:pt idx="108">
                  <c:v>322.99999999999983</c:v>
                </c:pt>
                <c:pt idx="109">
                  <c:v>324.31999999999982</c:v>
                </c:pt>
                <c:pt idx="110">
                  <c:v>334.14999999999981</c:v>
                </c:pt>
                <c:pt idx="111">
                  <c:v>338.35999999999979</c:v>
                </c:pt>
                <c:pt idx="112">
                  <c:v>341.5899999999998</c:v>
                </c:pt>
                <c:pt idx="113">
                  <c:v>344.89999999999981</c:v>
                </c:pt>
                <c:pt idx="114">
                  <c:v>347.42999999999978</c:v>
                </c:pt>
                <c:pt idx="115">
                  <c:v>347.42999999999978</c:v>
                </c:pt>
                <c:pt idx="116">
                  <c:v>347.42999999999978</c:v>
                </c:pt>
                <c:pt idx="117">
                  <c:v>347.42999999999978</c:v>
                </c:pt>
                <c:pt idx="118">
                  <c:v>349.9099999999998</c:v>
                </c:pt>
                <c:pt idx="119">
                  <c:v>349.9099999999998</c:v>
                </c:pt>
                <c:pt idx="120">
                  <c:v>350.99999999999977</c:v>
                </c:pt>
                <c:pt idx="121">
                  <c:v>351.51999999999975</c:v>
                </c:pt>
                <c:pt idx="122">
                  <c:v>352.25999999999976</c:v>
                </c:pt>
                <c:pt idx="123">
                  <c:v>356.48999999999978</c:v>
                </c:pt>
                <c:pt idx="124">
                  <c:v>358.79999999999978</c:v>
                </c:pt>
                <c:pt idx="125">
                  <c:v>360.3499999999998</c:v>
                </c:pt>
                <c:pt idx="126">
                  <c:v>367.5899999999998</c:v>
                </c:pt>
                <c:pt idx="127">
                  <c:v>367.60999999999979</c:v>
                </c:pt>
                <c:pt idx="128">
                  <c:v>367.60999999999979</c:v>
                </c:pt>
                <c:pt idx="129">
                  <c:v>372.97999999999979</c:v>
                </c:pt>
                <c:pt idx="130">
                  <c:v>373.03999999999979</c:v>
                </c:pt>
                <c:pt idx="131">
                  <c:v>373.03999999999979</c:v>
                </c:pt>
                <c:pt idx="132">
                  <c:v>373.45999999999981</c:v>
                </c:pt>
                <c:pt idx="133">
                  <c:v>377.92999999999984</c:v>
                </c:pt>
                <c:pt idx="134">
                  <c:v>386.06999999999982</c:v>
                </c:pt>
                <c:pt idx="135">
                  <c:v>395.19999999999982</c:v>
                </c:pt>
                <c:pt idx="136">
                  <c:v>400.93999999999983</c:v>
                </c:pt>
                <c:pt idx="137">
                  <c:v>401.29999999999984</c:v>
                </c:pt>
                <c:pt idx="138">
                  <c:v>401.29999999999984</c:v>
                </c:pt>
                <c:pt idx="139">
                  <c:v>401.29999999999984</c:v>
                </c:pt>
                <c:pt idx="140">
                  <c:v>401.29999999999984</c:v>
                </c:pt>
                <c:pt idx="141">
                  <c:v>401.29999999999984</c:v>
                </c:pt>
                <c:pt idx="142">
                  <c:v>401.29999999999984</c:v>
                </c:pt>
                <c:pt idx="143">
                  <c:v>403.32999999999981</c:v>
                </c:pt>
                <c:pt idx="144">
                  <c:v>403.32999999999981</c:v>
                </c:pt>
                <c:pt idx="145">
                  <c:v>403.43999999999983</c:v>
                </c:pt>
                <c:pt idx="146">
                  <c:v>403.43999999999983</c:v>
                </c:pt>
                <c:pt idx="147">
                  <c:v>404.56999999999982</c:v>
                </c:pt>
                <c:pt idx="148">
                  <c:v>404.6599999999998</c:v>
                </c:pt>
                <c:pt idx="149">
                  <c:v>412.22999999999979</c:v>
                </c:pt>
                <c:pt idx="150">
                  <c:v>413.95999999999981</c:v>
                </c:pt>
                <c:pt idx="151">
                  <c:v>413.95999999999981</c:v>
                </c:pt>
                <c:pt idx="152">
                  <c:v>413.95999999999981</c:v>
                </c:pt>
                <c:pt idx="153">
                  <c:v>413.95999999999981</c:v>
                </c:pt>
                <c:pt idx="154">
                  <c:v>413.95999999999981</c:v>
                </c:pt>
                <c:pt idx="155">
                  <c:v>413.95999999999981</c:v>
                </c:pt>
                <c:pt idx="156">
                  <c:v>413.95999999999981</c:v>
                </c:pt>
                <c:pt idx="157">
                  <c:v>435.55999999999983</c:v>
                </c:pt>
                <c:pt idx="158">
                  <c:v>458.25999999999982</c:v>
                </c:pt>
                <c:pt idx="159">
                  <c:v>469.95999999999981</c:v>
                </c:pt>
                <c:pt idx="160">
                  <c:v>476.1599999999998</c:v>
                </c:pt>
                <c:pt idx="161">
                  <c:v>496.75999999999982</c:v>
                </c:pt>
                <c:pt idx="162">
                  <c:v>499.88999999999982</c:v>
                </c:pt>
                <c:pt idx="163">
                  <c:v>499.9099999999998</c:v>
                </c:pt>
                <c:pt idx="164">
                  <c:v>499.9099999999998</c:v>
                </c:pt>
                <c:pt idx="165">
                  <c:v>500.11999999999978</c:v>
                </c:pt>
                <c:pt idx="166">
                  <c:v>500.11999999999978</c:v>
                </c:pt>
                <c:pt idx="167">
                  <c:v>500.11999999999978</c:v>
                </c:pt>
                <c:pt idx="168">
                  <c:v>501.12999999999977</c:v>
                </c:pt>
                <c:pt idx="169">
                  <c:v>506.38999999999976</c:v>
                </c:pt>
                <c:pt idx="170">
                  <c:v>511.91999999999973</c:v>
                </c:pt>
                <c:pt idx="171">
                  <c:v>513.88999999999976</c:v>
                </c:pt>
                <c:pt idx="172">
                  <c:v>514.51999999999975</c:v>
                </c:pt>
                <c:pt idx="173">
                  <c:v>522.5999999999998</c:v>
                </c:pt>
                <c:pt idx="174">
                  <c:v>526.22999999999979</c:v>
                </c:pt>
                <c:pt idx="175">
                  <c:v>540.32999999999981</c:v>
                </c:pt>
                <c:pt idx="176">
                  <c:v>540.70999999999981</c:v>
                </c:pt>
                <c:pt idx="177">
                  <c:v>540.76999999999975</c:v>
                </c:pt>
                <c:pt idx="178">
                  <c:v>541.3499999999998</c:v>
                </c:pt>
                <c:pt idx="179">
                  <c:v>541.36999999999978</c:v>
                </c:pt>
                <c:pt idx="180">
                  <c:v>541.92999999999972</c:v>
                </c:pt>
                <c:pt idx="181">
                  <c:v>543.9599999999997</c:v>
                </c:pt>
                <c:pt idx="182">
                  <c:v>544.56999999999971</c:v>
                </c:pt>
                <c:pt idx="183">
                  <c:v>545.22999999999968</c:v>
                </c:pt>
                <c:pt idx="184">
                  <c:v>545.84999999999968</c:v>
                </c:pt>
                <c:pt idx="185">
                  <c:v>546.38999999999965</c:v>
                </c:pt>
                <c:pt idx="186">
                  <c:v>546.38999999999965</c:v>
                </c:pt>
                <c:pt idx="187">
                  <c:v>546.58999999999969</c:v>
                </c:pt>
                <c:pt idx="188">
                  <c:v>546.60999999999967</c:v>
                </c:pt>
                <c:pt idx="189">
                  <c:v>546.67999999999972</c:v>
                </c:pt>
                <c:pt idx="190">
                  <c:v>546.67999999999972</c:v>
                </c:pt>
                <c:pt idx="191">
                  <c:v>546.80999999999972</c:v>
                </c:pt>
                <c:pt idx="192">
                  <c:v>547.23999999999967</c:v>
                </c:pt>
                <c:pt idx="193">
                  <c:v>555.83999999999969</c:v>
                </c:pt>
                <c:pt idx="194">
                  <c:v>556.98999999999967</c:v>
                </c:pt>
                <c:pt idx="195">
                  <c:v>559.81999999999971</c:v>
                </c:pt>
                <c:pt idx="196">
                  <c:v>561.9599999999997</c:v>
                </c:pt>
                <c:pt idx="197">
                  <c:v>563.93999999999971</c:v>
                </c:pt>
                <c:pt idx="198">
                  <c:v>564.55999999999972</c:v>
                </c:pt>
                <c:pt idx="199">
                  <c:v>564.55999999999972</c:v>
                </c:pt>
                <c:pt idx="200">
                  <c:v>564.55999999999972</c:v>
                </c:pt>
                <c:pt idx="201">
                  <c:v>564.55999999999972</c:v>
                </c:pt>
                <c:pt idx="202">
                  <c:v>564.55999999999972</c:v>
                </c:pt>
                <c:pt idx="203">
                  <c:v>564.55999999999972</c:v>
                </c:pt>
                <c:pt idx="204">
                  <c:v>564.55999999999972</c:v>
                </c:pt>
                <c:pt idx="205">
                  <c:v>564.55999999999972</c:v>
                </c:pt>
                <c:pt idx="206">
                  <c:v>573.4499999999997</c:v>
                </c:pt>
                <c:pt idx="207">
                  <c:v>579.97999999999968</c:v>
                </c:pt>
                <c:pt idx="208">
                  <c:v>593.17999999999972</c:v>
                </c:pt>
                <c:pt idx="209">
                  <c:v>598.38999999999976</c:v>
                </c:pt>
                <c:pt idx="210">
                  <c:v>598.38999999999976</c:v>
                </c:pt>
                <c:pt idx="211">
                  <c:v>598.38999999999976</c:v>
                </c:pt>
                <c:pt idx="212">
                  <c:v>598.51999999999975</c:v>
                </c:pt>
                <c:pt idx="213">
                  <c:v>598.51999999999975</c:v>
                </c:pt>
                <c:pt idx="214">
                  <c:v>598.51999999999975</c:v>
                </c:pt>
                <c:pt idx="215">
                  <c:v>598.51999999999975</c:v>
                </c:pt>
                <c:pt idx="216">
                  <c:v>604.36999999999978</c:v>
                </c:pt>
                <c:pt idx="217">
                  <c:v>605.82999999999981</c:v>
                </c:pt>
                <c:pt idx="218">
                  <c:v>615.56999999999982</c:v>
                </c:pt>
                <c:pt idx="219">
                  <c:v>628.16999999999985</c:v>
                </c:pt>
                <c:pt idx="220">
                  <c:v>666.86999999999989</c:v>
                </c:pt>
                <c:pt idx="221">
                  <c:v>667.14999999999986</c:v>
                </c:pt>
                <c:pt idx="222">
                  <c:v>667.84999999999991</c:v>
                </c:pt>
                <c:pt idx="223">
                  <c:v>668.57999999999993</c:v>
                </c:pt>
                <c:pt idx="224">
                  <c:v>668.57999999999993</c:v>
                </c:pt>
                <c:pt idx="225">
                  <c:v>668.59999999999991</c:v>
                </c:pt>
                <c:pt idx="226">
                  <c:v>672.44999999999993</c:v>
                </c:pt>
                <c:pt idx="227">
                  <c:v>672.82999999999993</c:v>
                </c:pt>
                <c:pt idx="228">
                  <c:v>673.27</c:v>
                </c:pt>
                <c:pt idx="229">
                  <c:v>673.28</c:v>
                </c:pt>
                <c:pt idx="230">
                  <c:v>676.5</c:v>
                </c:pt>
                <c:pt idx="231">
                  <c:v>676.66</c:v>
                </c:pt>
                <c:pt idx="232">
                  <c:v>680.02</c:v>
                </c:pt>
                <c:pt idx="233">
                  <c:v>688.4</c:v>
                </c:pt>
                <c:pt idx="234">
                  <c:v>693.73</c:v>
                </c:pt>
                <c:pt idx="235">
                  <c:v>702.74</c:v>
                </c:pt>
                <c:pt idx="236">
                  <c:v>702.74</c:v>
                </c:pt>
                <c:pt idx="237">
                  <c:v>702.74</c:v>
                </c:pt>
                <c:pt idx="238">
                  <c:v>702.74</c:v>
                </c:pt>
                <c:pt idx="239">
                  <c:v>703.69</c:v>
                </c:pt>
                <c:pt idx="240">
                  <c:v>703.74</c:v>
                </c:pt>
                <c:pt idx="241">
                  <c:v>705.1</c:v>
                </c:pt>
                <c:pt idx="242">
                  <c:v>705.1</c:v>
                </c:pt>
                <c:pt idx="243">
                  <c:v>706.71</c:v>
                </c:pt>
                <c:pt idx="244">
                  <c:v>740.01</c:v>
                </c:pt>
                <c:pt idx="245">
                  <c:v>744.18999999999994</c:v>
                </c:pt>
                <c:pt idx="246">
                  <c:v>751.27</c:v>
                </c:pt>
                <c:pt idx="247">
                  <c:v>751.31999999999994</c:v>
                </c:pt>
                <c:pt idx="248">
                  <c:v>751.31999999999994</c:v>
                </c:pt>
                <c:pt idx="249">
                  <c:v>751.31999999999994</c:v>
                </c:pt>
                <c:pt idx="250">
                  <c:v>751.82999999999993</c:v>
                </c:pt>
                <c:pt idx="251">
                  <c:v>751.82999999999993</c:v>
                </c:pt>
                <c:pt idx="252">
                  <c:v>752.04</c:v>
                </c:pt>
                <c:pt idx="253">
                  <c:v>752.04</c:v>
                </c:pt>
                <c:pt idx="254">
                  <c:v>752.04</c:v>
                </c:pt>
                <c:pt idx="255">
                  <c:v>752.26</c:v>
                </c:pt>
                <c:pt idx="256">
                  <c:v>760.8</c:v>
                </c:pt>
                <c:pt idx="257">
                  <c:v>779.09999999999991</c:v>
                </c:pt>
                <c:pt idx="258">
                  <c:v>785.05</c:v>
                </c:pt>
                <c:pt idx="259">
                  <c:v>785.05</c:v>
                </c:pt>
                <c:pt idx="260">
                  <c:v>785.05</c:v>
                </c:pt>
                <c:pt idx="261">
                  <c:v>785.05</c:v>
                </c:pt>
                <c:pt idx="262">
                  <c:v>787.13</c:v>
                </c:pt>
                <c:pt idx="263">
                  <c:v>788.63</c:v>
                </c:pt>
                <c:pt idx="264">
                  <c:v>793.68</c:v>
                </c:pt>
                <c:pt idx="265">
                  <c:v>803.78</c:v>
                </c:pt>
                <c:pt idx="266">
                  <c:v>808.18</c:v>
                </c:pt>
                <c:pt idx="267">
                  <c:v>809.59999999999991</c:v>
                </c:pt>
                <c:pt idx="268">
                  <c:v>809.87999999999988</c:v>
                </c:pt>
                <c:pt idx="269">
                  <c:v>811.52999999999986</c:v>
                </c:pt>
                <c:pt idx="270">
                  <c:v>822.52999999999986</c:v>
                </c:pt>
                <c:pt idx="271">
                  <c:v>841.02999999999986</c:v>
                </c:pt>
                <c:pt idx="272">
                  <c:v>842.52999999999986</c:v>
                </c:pt>
                <c:pt idx="273">
                  <c:v>842.90999999999985</c:v>
                </c:pt>
                <c:pt idx="274">
                  <c:v>843.99999999999989</c:v>
                </c:pt>
                <c:pt idx="275">
                  <c:v>846.37999999999988</c:v>
                </c:pt>
                <c:pt idx="276">
                  <c:v>847.43999999999983</c:v>
                </c:pt>
                <c:pt idx="277">
                  <c:v>868.13999999999987</c:v>
                </c:pt>
                <c:pt idx="278">
                  <c:v>878.33999999999992</c:v>
                </c:pt>
                <c:pt idx="279">
                  <c:v>891.2399999999999</c:v>
                </c:pt>
                <c:pt idx="280">
                  <c:v>893.16999999999985</c:v>
                </c:pt>
                <c:pt idx="281">
                  <c:v>901.22999999999979</c:v>
                </c:pt>
                <c:pt idx="282">
                  <c:v>901.66999999999985</c:v>
                </c:pt>
                <c:pt idx="283">
                  <c:v>902.68999999999983</c:v>
                </c:pt>
                <c:pt idx="284">
                  <c:v>905.74999999999977</c:v>
                </c:pt>
                <c:pt idx="285">
                  <c:v>906.18999999999983</c:v>
                </c:pt>
                <c:pt idx="286">
                  <c:v>906.22999999999979</c:v>
                </c:pt>
                <c:pt idx="287">
                  <c:v>910.28999999999974</c:v>
                </c:pt>
                <c:pt idx="288">
                  <c:v>914.09999999999968</c:v>
                </c:pt>
                <c:pt idx="289">
                  <c:v>914.10999999999967</c:v>
                </c:pt>
                <c:pt idx="290">
                  <c:v>914.10999999999967</c:v>
                </c:pt>
                <c:pt idx="291">
                  <c:v>914.10999999999967</c:v>
                </c:pt>
                <c:pt idx="292">
                  <c:v>914.10999999999967</c:v>
                </c:pt>
                <c:pt idx="293">
                  <c:v>917.22999999999968</c:v>
                </c:pt>
                <c:pt idx="294">
                  <c:v>918.08999999999969</c:v>
                </c:pt>
                <c:pt idx="295">
                  <c:v>918.08999999999969</c:v>
                </c:pt>
                <c:pt idx="296">
                  <c:v>918.08999999999969</c:v>
                </c:pt>
                <c:pt idx="297">
                  <c:v>918.08999999999969</c:v>
                </c:pt>
                <c:pt idx="298">
                  <c:v>918.08999999999969</c:v>
                </c:pt>
                <c:pt idx="299">
                  <c:v>918.08999999999969</c:v>
                </c:pt>
                <c:pt idx="300">
                  <c:v>918.18999999999971</c:v>
                </c:pt>
                <c:pt idx="301">
                  <c:v>918.38999999999976</c:v>
                </c:pt>
                <c:pt idx="302">
                  <c:v>919.15999999999974</c:v>
                </c:pt>
                <c:pt idx="303">
                  <c:v>927.28999999999974</c:v>
                </c:pt>
                <c:pt idx="304">
                  <c:v>930.17999999999972</c:v>
                </c:pt>
                <c:pt idx="305">
                  <c:v>931.9599999999997</c:v>
                </c:pt>
                <c:pt idx="306">
                  <c:v>944.25999999999965</c:v>
                </c:pt>
                <c:pt idx="307">
                  <c:v>974.4599999999997</c:v>
                </c:pt>
                <c:pt idx="308">
                  <c:v>975.23999999999967</c:v>
                </c:pt>
                <c:pt idx="309">
                  <c:v>975.35999999999967</c:v>
                </c:pt>
                <c:pt idx="310">
                  <c:v>975.35999999999967</c:v>
                </c:pt>
                <c:pt idx="311">
                  <c:v>975.35999999999967</c:v>
                </c:pt>
                <c:pt idx="312">
                  <c:v>984.28999999999962</c:v>
                </c:pt>
                <c:pt idx="313">
                  <c:v>984.35999999999967</c:v>
                </c:pt>
                <c:pt idx="314">
                  <c:v>984.43999999999971</c:v>
                </c:pt>
                <c:pt idx="315">
                  <c:v>985.53999999999974</c:v>
                </c:pt>
                <c:pt idx="316">
                  <c:v>988.76999999999975</c:v>
                </c:pt>
                <c:pt idx="317">
                  <c:v>991.0799999999997</c:v>
                </c:pt>
                <c:pt idx="318">
                  <c:v>992.09999999999968</c:v>
                </c:pt>
                <c:pt idx="319">
                  <c:v>992.91999999999973</c:v>
                </c:pt>
                <c:pt idx="320">
                  <c:v>992.91999999999973</c:v>
                </c:pt>
                <c:pt idx="321">
                  <c:v>992.91999999999973</c:v>
                </c:pt>
                <c:pt idx="322">
                  <c:v>992.91999999999973</c:v>
                </c:pt>
                <c:pt idx="323">
                  <c:v>993.48999999999978</c:v>
                </c:pt>
                <c:pt idx="324">
                  <c:v>995.07999999999981</c:v>
                </c:pt>
                <c:pt idx="325">
                  <c:v>995.12999999999977</c:v>
                </c:pt>
                <c:pt idx="326">
                  <c:v>1005.7299999999998</c:v>
                </c:pt>
                <c:pt idx="327">
                  <c:v>1008.1699999999998</c:v>
                </c:pt>
                <c:pt idx="328">
                  <c:v>1017.6799999999998</c:v>
                </c:pt>
                <c:pt idx="329">
                  <c:v>1064.9799999999998</c:v>
                </c:pt>
                <c:pt idx="330">
                  <c:v>1069.5199999999998</c:v>
                </c:pt>
                <c:pt idx="331">
                  <c:v>1069.9299999999998</c:v>
                </c:pt>
                <c:pt idx="332">
                  <c:v>1069.9299999999998</c:v>
                </c:pt>
                <c:pt idx="333">
                  <c:v>1069.9299999999998</c:v>
                </c:pt>
                <c:pt idx="334">
                  <c:v>1069.9299999999998</c:v>
                </c:pt>
                <c:pt idx="335">
                  <c:v>1069.9299999999998</c:v>
                </c:pt>
                <c:pt idx="336">
                  <c:v>1070.7799999999997</c:v>
                </c:pt>
                <c:pt idx="337">
                  <c:v>1070.7799999999997</c:v>
                </c:pt>
                <c:pt idx="338">
                  <c:v>1070.7799999999997</c:v>
                </c:pt>
                <c:pt idx="339">
                  <c:v>1070.9799999999998</c:v>
                </c:pt>
                <c:pt idx="340">
                  <c:v>1071.1199999999999</c:v>
                </c:pt>
                <c:pt idx="341">
                  <c:v>1072.31</c:v>
                </c:pt>
                <c:pt idx="342">
                  <c:v>1072.31</c:v>
                </c:pt>
                <c:pt idx="343">
                  <c:v>1072.3699999999999</c:v>
                </c:pt>
                <c:pt idx="344">
                  <c:v>1072.4199999999998</c:v>
                </c:pt>
                <c:pt idx="345">
                  <c:v>1072.4199999999998</c:v>
                </c:pt>
                <c:pt idx="346">
                  <c:v>1072.4199999999998</c:v>
                </c:pt>
                <c:pt idx="347">
                  <c:v>1072.4199999999998</c:v>
                </c:pt>
                <c:pt idx="348">
                  <c:v>1072.4199999999998</c:v>
                </c:pt>
                <c:pt idx="349">
                  <c:v>1081.7799999999997</c:v>
                </c:pt>
                <c:pt idx="350">
                  <c:v>1082.4699999999998</c:v>
                </c:pt>
                <c:pt idx="351">
                  <c:v>1085.9499999999998</c:v>
                </c:pt>
                <c:pt idx="352">
                  <c:v>1097.8499999999999</c:v>
                </c:pt>
                <c:pt idx="353">
                  <c:v>1121.05</c:v>
                </c:pt>
                <c:pt idx="354">
                  <c:v>1154.55</c:v>
                </c:pt>
                <c:pt idx="355">
                  <c:v>1192.95</c:v>
                </c:pt>
                <c:pt idx="356">
                  <c:v>1194.27</c:v>
                </c:pt>
                <c:pt idx="357">
                  <c:v>1194.8</c:v>
                </c:pt>
                <c:pt idx="358">
                  <c:v>1196.1099999999999</c:v>
                </c:pt>
                <c:pt idx="359">
                  <c:v>1200.04</c:v>
                </c:pt>
                <c:pt idx="360">
                  <c:v>1200.5999999999999</c:v>
                </c:pt>
                <c:pt idx="361">
                  <c:v>1200.5999999999999</c:v>
                </c:pt>
                <c:pt idx="362">
                  <c:v>1209.0999999999999</c:v>
                </c:pt>
                <c:pt idx="363">
                  <c:v>1218.33</c:v>
                </c:pt>
                <c:pt idx="364">
                  <c:v>1222.49</c:v>
                </c:pt>
                <c:pt idx="365">
                  <c:v>1227.1600000000001</c:v>
                </c:pt>
                <c:pt idx="366">
                  <c:v>1228.1400000000001</c:v>
                </c:pt>
                <c:pt idx="367">
                  <c:v>1228.1400000000001</c:v>
                </c:pt>
                <c:pt idx="368">
                  <c:v>1228.1400000000001</c:v>
                </c:pt>
                <c:pt idx="369">
                  <c:v>1228.1400000000001</c:v>
                </c:pt>
                <c:pt idx="370">
                  <c:v>1228.1400000000001</c:v>
                </c:pt>
                <c:pt idx="371">
                  <c:v>1228.1400000000001</c:v>
                </c:pt>
                <c:pt idx="372">
                  <c:v>1233.0400000000002</c:v>
                </c:pt>
                <c:pt idx="373">
                  <c:v>1233.4500000000003</c:v>
                </c:pt>
                <c:pt idx="374">
                  <c:v>1233.4500000000003</c:v>
                </c:pt>
                <c:pt idx="375">
                  <c:v>1234.7200000000003</c:v>
                </c:pt>
                <c:pt idx="376">
                  <c:v>1244.9200000000003</c:v>
                </c:pt>
                <c:pt idx="377">
                  <c:v>1245.3500000000004</c:v>
                </c:pt>
                <c:pt idx="378">
                  <c:v>1246.7900000000004</c:v>
                </c:pt>
                <c:pt idx="379">
                  <c:v>1246.7900000000004</c:v>
                </c:pt>
                <c:pt idx="380">
                  <c:v>1246.7900000000004</c:v>
                </c:pt>
                <c:pt idx="381">
                  <c:v>1248.8400000000004</c:v>
                </c:pt>
                <c:pt idx="382">
                  <c:v>1248.8400000000004</c:v>
                </c:pt>
                <c:pt idx="383">
                  <c:v>1249.4500000000003</c:v>
                </c:pt>
                <c:pt idx="384">
                  <c:v>1250.2400000000002</c:v>
                </c:pt>
                <c:pt idx="385">
                  <c:v>1252.3900000000003</c:v>
                </c:pt>
                <c:pt idx="386">
                  <c:v>1263.5900000000004</c:v>
                </c:pt>
                <c:pt idx="387">
                  <c:v>1263.9000000000003</c:v>
                </c:pt>
                <c:pt idx="388">
                  <c:v>1265.1200000000003</c:v>
                </c:pt>
                <c:pt idx="389">
                  <c:v>1265.7600000000004</c:v>
                </c:pt>
                <c:pt idx="390">
                  <c:v>1266.5400000000004</c:v>
                </c:pt>
                <c:pt idx="391">
                  <c:v>1266.5400000000004</c:v>
                </c:pt>
                <c:pt idx="392">
                  <c:v>1266.5400000000004</c:v>
                </c:pt>
                <c:pt idx="393">
                  <c:v>1266.5400000000004</c:v>
                </c:pt>
                <c:pt idx="394">
                  <c:v>1266.5400000000004</c:v>
                </c:pt>
                <c:pt idx="395">
                  <c:v>1268.2800000000004</c:v>
                </c:pt>
                <c:pt idx="396">
                  <c:v>1268.3200000000004</c:v>
                </c:pt>
                <c:pt idx="397">
                  <c:v>1291.3200000000004</c:v>
                </c:pt>
                <c:pt idx="398">
                  <c:v>1291.4100000000003</c:v>
                </c:pt>
                <c:pt idx="399">
                  <c:v>1292.4100000000003</c:v>
                </c:pt>
                <c:pt idx="400">
                  <c:v>1293.1100000000004</c:v>
                </c:pt>
                <c:pt idx="401">
                  <c:v>1297.5600000000004</c:v>
                </c:pt>
                <c:pt idx="402">
                  <c:v>1298.2500000000005</c:v>
                </c:pt>
                <c:pt idx="403">
                  <c:v>1298.7700000000004</c:v>
                </c:pt>
                <c:pt idx="404">
                  <c:v>1298.7700000000004</c:v>
                </c:pt>
                <c:pt idx="405">
                  <c:v>1298.7700000000004</c:v>
                </c:pt>
                <c:pt idx="406">
                  <c:v>1298.7700000000004</c:v>
                </c:pt>
                <c:pt idx="407">
                  <c:v>1298.7700000000004</c:v>
                </c:pt>
                <c:pt idx="408">
                  <c:v>1298.7700000000004</c:v>
                </c:pt>
                <c:pt idx="409">
                  <c:v>1300.8400000000004</c:v>
                </c:pt>
                <c:pt idx="410">
                  <c:v>1301.0300000000004</c:v>
                </c:pt>
                <c:pt idx="411">
                  <c:v>1305.5400000000004</c:v>
                </c:pt>
                <c:pt idx="412">
                  <c:v>1316.4400000000005</c:v>
                </c:pt>
                <c:pt idx="413">
                  <c:v>1334.1400000000006</c:v>
                </c:pt>
                <c:pt idx="414">
                  <c:v>1335.4700000000005</c:v>
                </c:pt>
                <c:pt idx="415">
                  <c:v>1335.8200000000004</c:v>
                </c:pt>
                <c:pt idx="416">
                  <c:v>1335.9000000000003</c:v>
                </c:pt>
                <c:pt idx="417">
                  <c:v>1335.9000000000003</c:v>
                </c:pt>
                <c:pt idx="418">
                  <c:v>1335.9000000000003</c:v>
                </c:pt>
                <c:pt idx="419">
                  <c:v>1335.9000000000003</c:v>
                </c:pt>
                <c:pt idx="420">
                  <c:v>1336.9500000000003</c:v>
                </c:pt>
                <c:pt idx="421">
                  <c:v>1337.7000000000003</c:v>
                </c:pt>
                <c:pt idx="422">
                  <c:v>1338.5500000000002</c:v>
                </c:pt>
                <c:pt idx="423">
                  <c:v>1340.38</c:v>
                </c:pt>
                <c:pt idx="424">
                  <c:v>1343.1100000000001</c:v>
                </c:pt>
                <c:pt idx="425">
                  <c:v>1350.3200000000002</c:v>
                </c:pt>
                <c:pt idx="426">
                  <c:v>1350.3200000000002</c:v>
                </c:pt>
                <c:pt idx="427">
                  <c:v>1350.3200000000002</c:v>
                </c:pt>
                <c:pt idx="428">
                  <c:v>1350.3200000000002</c:v>
                </c:pt>
                <c:pt idx="429">
                  <c:v>1350.3200000000002</c:v>
                </c:pt>
                <c:pt idx="430">
                  <c:v>1350.3200000000002</c:v>
                </c:pt>
                <c:pt idx="431">
                  <c:v>1350.3200000000002</c:v>
                </c:pt>
                <c:pt idx="432">
                  <c:v>1350.3200000000002</c:v>
                </c:pt>
                <c:pt idx="433">
                  <c:v>1354.9900000000002</c:v>
                </c:pt>
                <c:pt idx="434">
                  <c:v>1358.9900000000002</c:v>
                </c:pt>
                <c:pt idx="435">
                  <c:v>1360.1000000000001</c:v>
                </c:pt>
                <c:pt idx="436">
                  <c:v>1361.7600000000002</c:v>
                </c:pt>
                <c:pt idx="437">
                  <c:v>1366.9300000000003</c:v>
                </c:pt>
                <c:pt idx="438">
                  <c:v>1367.5300000000002</c:v>
                </c:pt>
                <c:pt idx="439">
                  <c:v>1367.5300000000002</c:v>
                </c:pt>
                <c:pt idx="440">
                  <c:v>1367.6000000000001</c:v>
                </c:pt>
                <c:pt idx="441">
                  <c:v>1367.6000000000001</c:v>
                </c:pt>
                <c:pt idx="442">
                  <c:v>1368.3500000000001</c:v>
                </c:pt>
                <c:pt idx="443">
                  <c:v>1368.7600000000002</c:v>
                </c:pt>
                <c:pt idx="444">
                  <c:v>1369.3100000000002</c:v>
                </c:pt>
                <c:pt idx="445">
                  <c:v>1370.14</c:v>
                </c:pt>
                <c:pt idx="446">
                  <c:v>1372.0900000000001</c:v>
                </c:pt>
                <c:pt idx="447">
                  <c:v>1388.19</c:v>
                </c:pt>
                <c:pt idx="448">
                  <c:v>1388.5700000000002</c:v>
                </c:pt>
                <c:pt idx="449">
                  <c:v>1391.14</c:v>
                </c:pt>
                <c:pt idx="450">
                  <c:v>1391.45</c:v>
                </c:pt>
                <c:pt idx="451">
                  <c:v>1393.55</c:v>
                </c:pt>
                <c:pt idx="452">
                  <c:v>1393.95</c:v>
                </c:pt>
                <c:pt idx="453">
                  <c:v>1394.2</c:v>
                </c:pt>
                <c:pt idx="454">
                  <c:v>1394.22</c:v>
                </c:pt>
                <c:pt idx="455">
                  <c:v>1394.59</c:v>
                </c:pt>
                <c:pt idx="456">
                  <c:v>1394.75</c:v>
                </c:pt>
                <c:pt idx="457">
                  <c:v>1395.58</c:v>
                </c:pt>
                <c:pt idx="458">
                  <c:v>1395.8799999999999</c:v>
                </c:pt>
                <c:pt idx="459">
                  <c:v>1396.79</c:v>
                </c:pt>
                <c:pt idx="460">
                  <c:v>1401.43</c:v>
                </c:pt>
                <c:pt idx="461">
                  <c:v>1402.23</c:v>
                </c:pt>
                <c:pt idx="462">
                  <c:v>1402.99</c:v>
                </c:pt>
                <c:pt idx="463">
                  <c:v>1405.78</c:v>
                </c:pt>
                <c:pt idx="464">
                  <c:v>1405.79</c:v>
                </c:pt>
                <c:pt idx="465">
                  <c:v>1405.8</c:v>
                </c:pt>
                <c:pt idx="466">
                  <c:v>1405.8</c:v>
                </c:pt>
                <c:pt idx="467">
                  <c:v>1405.8</c:v>
                </c:pt>
                <c:pt idx="468">
                  <c:v>1405.8</c:v>
                </c:pt>
                <c:pt idx="469">
                  <c:v>1406.32</c:v>
                </c:pt>
                <c:pt idx="470">
                  <c:v>1408.3899999999999</c:v>
                </c:pt>
                <c:pt idx="471">
                  <c:v>1408.62</c:v>
                </c:pt>
                <c:pt idx="472">
                  <c:v>1408.6299999999999</c:v>
                </c:pt>
                <c:pt idx="473">
                  <c:v>1408.6699999999998</c:v>
                </c:pt>
                <c:pt idx="474">
                  <c:v>1409.1399999999999</c:v>
                </c:pt>
                <c:pt idx="475">
                  <c:v>1409.7499999999998</c:v>
                </c:pt>
                <c:pt idx="476">
                  <c:v>1409.7499999999998</c:v>
                </c:pt>
                <c:pt idx="477">
                  <c:v>1409.7499999999998</c:v>
                </c:pt>
                <c:pt idx="478">
                  <c:v>1410.6399999999999</c:v>
                </c:pt>
                <c:pt idx="479">
                  <c:v>1410.6399999999999</c:v>
                </c:pt>
                <c:pt idx="480">
                  <c:v>1411.54</c:v>
                </c:pt>
                <c:pt idx="481">
                  <c:v>1413.05</c:v>
                </c:pt>
                <c:pt idx="482">
                  <c:v>1417.44</c:v>
                </c:pt>
                <c:pt idx="483">
                  <c:v>1417.6200000000001</c:v>
                </c:pt>
                <c:pt idx="484">
                  <c:v>1417.63</c:v>
                </c:pt>
                <c:pt idx="485">
                  <c:v>1419.0400000000002</c:v>
                </c:pt>
                <c:pt idx="486">
                  <c:v>1419.5600000000002</c:v>
                </c:pt>
                <c:pt idx="487">
                  <c:v>1423.4400000000003</c:v>
                </c:pt>
                <c:pt idx="488">
                  <c:v>1424.0100000000002</c:v>
                </c:pt>
                <c:pt idx="489">
                  <c:v>1424.1100000000001</c:v>
                </c:pt>
                <c:pt idx="490">
                  <c:v>1424.38</c:v>
                </c:pt>
                <c:pt idx="491">
                  <c:v>1424.4</c:v>
                </c:pt>
                <c:pt idx="492">
                  <c:v>1424.4</c:v>
                </c:pt>
                <c:pt idx="493">
                  <c:v>1424.47</c:v>
                </c:pt>
                <c:pt idx="494">
                  <c:v>1425.3700000000001</c:v>
                </c:pt>
                <c:pt idx="495">
                  <c:v>1425.41</c:v>
                </c:pt>
                <c:pt idx="496">
                  <c:v>1449.41</c:v>
                </c:pt>
                <c:pt idx="497">
                  <c:v>1457.65</c:v>
                </c:pt>
                <c:pt idx="498">
                  <c:v>1458.73</c:v>
                </c:pt>
                <c:pt idx="499">
                  <c:v>1459.1</c:v>
                </c:pt>
                <c:pt idx="500">
                  <c:v>1459.12</c:v>
                </c:pt>
                <c:pt idx="501">
                  <c:v>1459.1299999999999</c:v>
                </c:pt>
                <c:pt idx="502">
                  <c:v>1459.1399999999999</c:v>
                </c:pt>
                <c:pt idx="503">
                  <c:v>1459.1599999999999</c:v>
                </c:pt>
                <c:pt idx="504">
                  <c:v>1459.1599999999999</c:v>
                </c:pt>
                <c:pt idx="505">
                  <c:v>1461.4899999999998</c:v>
                </c:pt>
                <c:pt idx="506">
                  <c:v>1461.5699999999997</c:v>
                </c:pt>
                <c:pt idx="507">
                  <c:v>1482.2699999999998</c:v>
                </c:pt>
                <c:pt idx="508">
                  <c:v>1486.5899999999997</c:v>
                </c:pt>
                <c:pt idx="509">
                  <c:v>1509.7899999999997</c:v>
                </c:pt>
                <c:pt idx="510">
                  <c:v>1527.8899999999996</c:v>
                </c:pt>
                <c:pt idx="511">
                  <c:v>1528.7199999999996</c:v>
                </c:pt>
                <c:pt idx="512">
                  <c:v>1529.5999999999997</c:v>
                </c:pt>
                <c:pt idx="513">
                  <c:v>1530.3599999999997</c:v>
                </c:pt>
                <c:pt idx="514">
                  <c:v>1530.5799999999997</c:v>
                </c:pt>
                <c:pt idx="515">
                  <c:v>1530.6699999999996</c:v>
                </c:pt>
                <c:pt idx="516">
                  <c:v>1534.7199999999996</c:v>
                </c:pt>
                <c:pt idx="517">
                  <c:v>1549.5199999999995</c:v>
                </c:pt>
                <c:pt idx="518">
                  <c:v>1552.3199999999995</c:v>
                </c:pt>
                <c:pt idx="519">
                  <c:v>1552.4699999999996</c:v>
                </c:pt>
                <c:pt idx="520">
                  <c:v>1552.4799999999996</c:v>
                </c:pt>
                <c:pt idx="521">
                  <c:v>1552.4999999999995</c:v>
                </c:pt>
                <c:pt idx="522">
                  <c:v>1553.0699999999995</c:v>
                </c:pt>
                <c:pt idx="523">
                  <c:v>1553.0699999999995</c:v>
                </c:pt>
                <c:pt idx="524">
                  <c:v>1553.1099999999994</c:v>
                </c:pt>
                <c:pt idx="525">
                  <c:v>1553.1099999999994</c:v>
                </c:pt>
                <c:pt idx="526">
                  <c:v>1553.1099999999994</c:v>
                </c:pt>
                <c:pt idx="527">
                  <c:v>1553.1099999999994</c:v>
                </c:pt>
                <c:pt idx="528">
                  <c:v>1553.1599999999994</c:v>
                </c:pt>
                <c:pt idx="529">
                  <c:v>1553.2699999999993</c:v>
                </c:pt>
                <c:pt idx="530">
                  <c:v>1553.5799999999992</c:v>
                </c:pt>
                <c:pt idx="531">
                  <c:v>1554.3599999999992</c:v>
                </c:pt>
                <c:pt idx="532">
                  <c:v>1555.0599999999993</c:v>
                </c:pt>
                <c:pt idx="533">
                  <c:v>1555.1099999999992</c:v>
                </c:pt>
                <c:pt idx="534">
                  <c:v>1558.5699999999993</c:v>
                </c:pt>
                <c:pt idx="535">
                  <c:v>1558.6999999999994</c:v>
                </c:pt>
                <c:pt idx="536">
                  <c:v>1558.8999999999994</c:v>
                </c:pt>
                <c:pt idx="537">
                  <c:v>1558.9699999999993</c:v>
                </c:pt>
                <c:pt idx="538">
                  <c:v>1559.0399999999993</c:v>
                </c:pt>
                <c:pt idx="539">
                  <c:v>1559.0599999999993</c:v>
                </c:pt>
                <c:pt idx="540">
                  <c:v>1559.1399999999992</c:v>
                </c:pt>
                <c:pt idx="541">
                  <c:v>1559.8399999999992</c:v>
                </c:pt>
                <c:pt idx="542">
                  <c:v>1559.8599999999992</c:v>
                </c:pt>
                <c:pt idx="543">
                  <c:v>1560.2999999999993</c:v>
                </c:pt>
                <c:pt idx="544">
                  <c:v>1560.6199999999992</c:v>
                </c:pt>
                <c:pt idx="545">
                  <c:v>1560.6199999999992</c:v>
                </c:pt>
                <c:pt idx="546">
                  <c:v>1560.6199999999992</c:v>
                </c:pt>
                <c:pt idx="547">
                  <c:v>1560.6399999999992</c:v>
                </c:pt>
                <c:pt idx="548">
                  <c:v>1560.6399999999992</c:v>
                </c:pt>
                <c:pt idx="549">
                  <c:v>1560.6399999999992</c:v>
                </c:pt>
                <c:pt idx="550">
                  <c:v>1560.6399999999992</c:v>
                </c:pt>
                <c:pt idx="551">
                  <c:v>1560.6399999999992</c:v>
                </c:pt>
                <c:pt idx="552">
                  <c:v>1560.6499999999992</c:v>
                </c:pt>
                <c:pt idx="553">
                  <c:v>1560.7899999999993</c:v>
                </c:pt>
                <c:pt idx="554">
                  <c:v>1563.3899999999992</c:v>
                </c:pt>
                <c:pt idx="555">
                  <c:v>1590.9899999999991</c:v>
                </c:pt>
                <c:pt idx="556">
                  <c:v>1604.8899999999992</c:v>
                </c:pt>
                <c:pt idx="557">
                  <c:v>1613.1299999999992</c:v>
                </c:pt>
                <c:pt idx="558">
                  <c:v>1640.6299999999992</c:v>
                </c:pt>
                <c:pt idx="559">
                  <c:v>1654.5299999999993</c:v>
                </c:pt>
                <c:pt idx="560">
                  <c:v>1669.8299999999992</c:v>
                </c:pt>
                <c:pt idx="561">
                  <c:v>1671.0799999999992</c:v>
                </c:pt>
                <c:pt idx="562">
                  <c:v>1671.4599999999994</c:v>
                </c:pt>
                <c:pt idx="563">
                  <c:v>1671.5899999999995</c:v>
                </c:pt>
                <c:pt idx="564">
                  <c:v>1671.6599999999994</c:v>
                </c:pt>
                <c:pt idx="565">
                  <c:v>1671.7499999999993</c:v>
                </c:pt>
                <c:pt idx="566">
                  <c:v>1671.7499999999993</c:v>
                </c:pt>
                <c:pt idx="567">
                  <c:v>1671.7799999999993</c:v>
                </c:pt>
                <c:pt idx="568">
                  <c:v>1671.7899999999993</c:v>
                </c:pt>
                <c:pt idx="569">
                  <c:v>1671.8199999999993</c:v>
                </c:pt>
                <c:pt idx="570">
                  <c:v>1672.0899999999992</c:v>
                </c:pt>
                <c:pt idx="571">
                  <c:v>1672.1099999999992</c:v>
                </c:pt>
                <c:pt idx="572">
                  <c:v>1672.1299999999992</c:v>
                </c:pt>
                <c:pt idx="573">
                  <c:v>1672.1399999999992</c:v>
                </c:pt>
                <c:pt idx="574">
                  <c:v>1672.1399999999992</c:v>
                </c:pt>
                <c:pt idx="575">
                  <c:v>1672.1399999999992</c:v>
                </c:pt>
                <c:pt idx="576">
                  <c:v>1672.1999999999991</c:v>
                </c:pt>
                <c:pt idx="577">
                  <c:v>1672.1999999999991</c:v>
                </c:pt>
                <c:pt idx="578">
                  <c:v>1674.8699999999992</c:v>
                </c:pt>
                <c:pt idx="579">
                  <c:v>1674.9999999999993</c:v>
                </c:pt>
                <c:pt idx="580">
                  <c:v>1678.1799999999994</c:v>
                </c:pt>
                <c:pt idx="581">
                  <c:v>1698.7799999999993</c:v>
                </c:pt>
                <c:pt idx="582">
                  <c:v>1705.9299999999994</c:v>
                </c:pt>
                <c:pt idx="583">
                  <c:v>1705.9799999999993</c:v>
                </c:pt>
                <c:pt idx="584">
                  <c:v>1705.9999999999993</c:v>
                </c:pt>
                <c:pt idx="585">
                  <c:v>1706.0599999999993</c:v>
                </c:pt>
                <c:pt idx="586">
                  <c:v>1706.1499999999992</c:v>
                </c:pt>
                <c:pt idx="587">
                  <c:v>1706.2699999999991</c:v>
                </c:pt>
                <c:pt idx="588">
                  <c:v>1706.7399999999991</c:v>
                </c:pt>
                <c:pt idx="589">
                  <c:v>1706.819999999999</c:v>
                </c:pt>
                <c:pt idx="590">
                  <c:v>1706.819999999999</c:v>
                </c:pt>
                <c:pt idx="591">
                  <c:v>1706.819999999999</c:v>
                </c:pt>
                <c:pt idx="592">
                  <c:v>1707.6899999999989</c:v>
                </c:pt>
                <c:pt idx="593">
                  <c:v>1707.6899999999989</c:v>
                </c:pt>
                <c:pt idx="594">
                  <c:v>1707.6899999999989</c:v>
                </c:pt>
                <c:pt idx="595">
                  <c:v>1707.6899999999989</c:v>
                </c:pt>
                <c:pt idx="596">
                  <c:v>1707.7599999999989</c:v>
                </c:pt>
                <c:pt idx="597">
                  <c:v>1708.1599999999989</c:v>
                </c:pt>
                <c:pt idx="598">
                  <c:v>1714.7799999999988</c:v>
                </c:pt>
                <c:pt idx="599">
                  <c:v>1716.0999999999988</c:v>
                </c:pt>
                <c:pt idx="600">
                  <c:v>1716.6699999999987</c:v>
                </c:pt>
                <c:pt idx="601">
                  <c:v>1716.7799999999986</c:v>
                </c:pt>
                <c:pt idx="602">
                  <c:v>1721.2299999999987</c:v>
                </c:pt>
                <c:pt idx="603">
                  <c:v>1724.2199999999987</c:v>
                </c:pt>
                <c:pt idx="604">
                  <c:v>1731.4399999999987</c:v>
                </c:pt>
                <c:pt idx="605">
                  <c:v>1734.4199999999987</c:v>
                </c:pt>
                <c:pt idx="606">
                  <c:v>1744.9199999999987</c:v>
                </c:pt>
                <c:pt idx="607">
                  <c:v>1746.7199999999987</c:v>
                </c:pt>
                <c:pt idx="608">
                  <c:v>1746.9299999999987</c:v>
                </c:pt>
                <c:pt idx="609">
                  <c:v>1747.0999999999988</c:v>
                </c:pt>
                <c:pt idx="610">
                  <c:v>1747.2999999999988</c:v>
                </c:pt>
                <c:pt idx="611">
                  <c:v>1747.3699999999988</c:v>
                </c:pt>
                <c:pt idx="612">
                  <c:v>1747.4899999999986</c:v>
                </c:pt>
                <c:pt idx="613">
                  <c:v>1747.4999999999986</c:v>
                </c:pt>
                <c:pt idx="614">
                  <c:v>1748.0399999999986</c:v>
                </c:pt>
                <c:pt idx="615">
                  <c:v>1753.4899999999986</c:v>
                </c:pt>
                <c:pt idx="616">
                  <c:v>1774.6899999999987</c:v>
                </c:pt>
                <c:pt idx="617">
                  <c:v>1784.8899999999987</c:v>
                </c:pt>
                <c:pt idx="618">
                  <c:v>1791.2099999999987</c:v>
                </c:pt>
                <c:pt idx="619">
                  <c:v>1791.8499999999988</c:v>
                </c:pt>
                <c:pt idx="620">
                  <c:v>1792.0499999999988</c:v>
                </c:pt>
                <c:pt idx="621">
                  <c:v>1792.2099999999989</c:v>
                </c:pt>
                <c:pt idx="622">
                  <c:v>1792.2799999999988</c:v>
                </c:pt>
                <c:pt idx="623">
                  <c:v>1792.2999999999988</c:v>
                </c:pt>
                <c:pt idx="624">
                  <c:v>1792.7899999999988</c:v>
                </c:pt>
                <c:pt idx="625">
                  <c:v>1793.7599999999989</c:v>
                </c:pt>
                <c:pt idx="626">
                  <c:v>1793.7899999999988</c:v>
                </c:pt>
                <c:pt idx="627">
                  <c:v>1793.7899999999988</c:v>
                </c:pt>
                <c:pt idx="628">
                  <c:v>1794.3099999999988</c:v>
                </c:pt>
                <c:pt idx="629">
                  <c:v>1794.5299999999988</c:v>
                </c:pt>
                <c:pt idx="630">
                  <c:v>1795.0099999999989</c:v>
                </c:pt>
                <c:pt idx="631">
                  <c:v>1795.389999999999</c:v>
                </c:pt>
                <c:pt idx="632">
                  <c:v>1795.4699999999989</c:v>
                </c:pt>
                <c:pt idx="633">
                  <c:v>1795.5299999999988</c:v>
                </c:pt>
                <c:pt idx="634">
                  <c:v>1795.5999999999988</c:v>
                </c:pt>
                <c:pt idx="635">
                  <c:v>1795.6399999999987</c:v>
                </c:pt>
                <c:pt idx="636">
                  <c:v>1795.6399999999987</c:v>
                </c:pt>
                <c:pt idx="637">
                  <c:v>1795.6799999999987</c:v>
                </c:pt>
                <c:pt idx="638">
                  <c:v>1796.2399999999986</c:v>
                </c:pt>
                <c:pt idx="639">
                  <c:v>1810.0399999999986</c:v>
                </c:pt>
                <c:pt idx="640">
                  <c:v>1838.7399999999986</c:v>
                </c:pt>
                <c:pt idx="641">
                  <c:v>1924.4399999999987</c:v>
                </c:pt>
                <c:pt idx="642">
                  <c:v>1946.5399999999986</c:v>
                </c:pt>
                <c:pt idx="643">
                  <c:v>1988.5399999999986</c:v>
                </c:pt>
                <c:pt idx="644">
                  <c:v>1997.1199999999985</c:v>
                </c:pt>
                <c:pt idx="645">
                  <c:v>1999.4099999999985</c:v>
                </c:pt>
                <c:pt idx="646">
                  <c:v>2071.9099999999985</c:v>
                </c:pt>
                <c:pt idx="647">
                  <c:v>2074.2899999999986</c:v>
                </c:pt>
                <c:pt idx="648">
                  <c:v>2074.4599999999987</c:v>
                </c:pt>
                <c:pt idx="649">
                  <c:v>2078.2199999999989</c:v>
                </c:pt>
                <c:pt idx="650">
                  <c:v>2082.5499999999988</c:v>
                </c:pt>
                <c:pt idx="651">
                  <c:v>2083.2699999999986</c:v>
                </c:pt>
                <c:pt idx="652">
                  <c:v>2084.0199999999986</c:v>
                </c:pt>
                <c:pt idx="653">
                  <c:v>2086.1199999999985</c:v>
                </c:pt>
                <c:pt idx="654">
                  <c:v>2086.6499999999987</c:v>
                </c:pt>
                <c:pt idx="655">
                  <c:v>2086.8799999999987</c:v>
                </c:pt>
                <c:pt idx="656">
                  <c:v>2088.2099999999987</c:v>
                </c:pt>
                <c:pt idx="657">
                  <c:v>2089.5599999999986</c:v>
                </c:pt>
                <c:pt idx="658">
                  <c:v>2089.9199999999987</c:v>
                </c:pt>
                <c:pt idx="659">
                  <c:v>2090.2599999999989</c:v>
                </c:pt>
                <c:pt idx="660">
                  <c:v>2090.4299999999989</c:v>
                </c:pt>
                <c:pt idx="661">
                  <c:v>2090.6999999999989</c:v>
                </c:pt>
                <c:pt idx="662">
                  <c:v>2094.8199999999988</c:v>
                </c:pt>
                <c:pt idx="663">
                  <c:v>2098.2999999999988</c:v>
                </c:pt>
                <c:pt idx="664">
                  <c:v>2134.7999999999988</c:v>
                </c:pt>
                <c:pt idx="665">
                  <c:v>2284.7999999999988</c:v>
                </c:pt>
                <c:pt idx="666">
                  <c:v>2320.8999999999987</c:v>
                </c:pt>
                <c:pt idx="667">
                  <c:v>2362.9999999999986</c:v>
                </c:pt>
                <c:pt idx="668">
                  <c:v>2371.2999999999988</c:v>
                </c:pt>
                <c:pt idx="669">
                  <c:v>2377.329999999999</c:v>
                </c:pt>
                <c:pt idx="670">
                  <c:v>2380.3999999999992</c:v>
                </c:pt>
                <c:pt idx="671">
                  <c:v>2383.8999999999992</c:v>
                </c:pt>
                <c:pt idx="672">
                  <c:v>2424.6999999999994</c:v>
                </c:pt>
                <c:pt idx="673">
                  <c:v>2442.0999999999995</c:v>
                </c:pt>
                <c:pt idx="674">
                  <c:v>2442.5299999999993</c:v>
                </c:pt>
                <c:pt idx="675">
                  <c:v>2443.9499999999994</c:v>
                </c:pt>
                <c:pt idx="676">
                  <c:v>2448.3699999999994</c:v>
                </c:pt>
                <c:pt idx="677">
                  <c:v>2450.7499999999995</c:v>
                </c:pt>
                <c:pt idx="678">
                  <c:v>2451.0399999999995</c:v>
                </c:pt>
                <c:pt idx="679">
                  <c:v>2451.6499999999996</c:v>
                </c:pt>
                <c:pt idx="680">
                  <c:v>2452.0599999999995</c:v>
                </c:pt>
                <c:pt idx="681">
                  <c:v>2452.8599999999997</c:v>
                </c:pt>
                <c:pt idx="682">
                  <c:v>2452.9999999999995</c:v>
                </c:pt>
                <c:pt idx="683">
                  <c:v>2454.2599999999998</c:v>
                </c:pt>
                <c:pt idx="684">
                  <c:v>2455.1699999999996</c:v>
                </c:pt>
                <c:pt idx="685">
                  <c:v>2455.5199999999995</c:v>
                </c:pt>
                <c:pt idx="686">
                  <c:v>2456.6899999999996</c:v>
                </c:pt>
                <c:pt idx="687">
                  <c:v>2459.8999999999996</c:v>
                </c:pt>
                <c:pt idx="688">
                  <c:v>2460.3299999999995</c:v>
                </c:pt>
                <c:pt idx="689">
                  <c:v>2463.4499999999994</c:v>
                </c:pt>
                <c:pt idx="690">
                  <c:v>2470.3199999999993</c:v>
                </c:pt>
                <c:pt idx="691">
                  <c:v>2470.9399999999991</c:v>
                </c:pt>
                <c:pt idx="692">
                  <c:v>2471.329999999999</c:v>
                </c:pt>
                <c:pt idx="693">
                  <c:v>2471.6299999999992</c:v>
                </c:pt>
                <c:pt idx="694">
                  <c:v>2471.849999999999</c:v>
                </c:pt>
                <c:pt idx="695">
                  <c:v>2472.139999999999</c:v>
                </c:pt>
                <c:pt idx="696">
                  <c:v>2472.4199999999992</c:v>
                </c:pt>
                <c:pt idx="697">
                  <c:v>2472.4599999999991</c:v>
                </c:pt>
                <c:pt idx="698">
                  <c:v>2472.7999999999993</c:v>
                </c:pt>
                <c:pt idx="699">
                  <c:v>2472.8499999999995</c:v>
                </c:pt>
                <c:pt idx="700">
                  <c:v>2472.9399999999996</c:v>
                </c:pt>
                <c:pt idx="701">
                  <c:v>2472.9499999999998</c:v>
                </c:pt>
                <c:pt idx="702">
                  <c:v>2472.96</c:v>
                </c:pt>
                <c:pt idx="703">
                  <c:v>2473.36</c:v>
                </c:pt>
                <c:pt idx="704">
                  <c:v>2473.4300000000003</c:v>
                </c:pt>
                <c:pt idx="705">
                  <c:v>2475.5200000000004</c:v>
                </c:pt>
                <c:pt idx="706">
                  <c:v>2475.8100000000004</c:v>
                </c:pt>
                <c:pt idx="707">
                  <c:v>2475.9100000000003</c:v>
                </c:pt>
                <c:pt idx="708">
                  <c:v>2476.0400000000004</c:v>
                </c:pt>
                <c:pt idx="709">
                  <c:v>2476.0800000000004</c:v>
                </c:pt>
                <c:pt idx="710">
                  <c:v>2476.6000000000004</c:v>
                </c:pt>
                <c:pt idx="711">
                  <c:v>2476.6200000000003</c:v>
                </c:pt>
                <c:pt idx="712">
                  <c:v>2477.3700000000003</c:v>
                </c:pt>
                <c:pt idx="713">
                  <c:v>2478.9100000000003</c:v>
                </c:pt>
                <c:pt idx="714">
                  <c:v>2479.11</c:v>
                </c:pt>
                <c:pt idx="715">
                  <c:v>2479.17</c:v>
                </c:pt>
                <c:pt idx="716">
                  <c:v>2479.2200000000003</c:v>
                </c:pt>
                <c:pt idx="717">
                  <c:v>2479.2700000000004</c:v>
                </c:pt>
                <c:pt idx="718">
                  <c:v>2479.3200000000006</c:v>
                </c:pt>
                <c:pt idx="719">
                  <c:v>2479.3300000000008</c:v>
                </c:pt>
                <c:pt idx="720">
                  <c:v>2479.3300000000008</c:v>
                </c:pt>
                <c:pt idx="721">
                  <c:v>2479.3300000000008</c:v>
                </c:pt>
                <c:pt idx="722">
                  <c:v>2479.5000000000009</c:v>
                </c:pt>
                <c:pt idx="723">
                  <c:v>2479.6000000000008</c:v>
                </c:pt>
                <c:pt idx="724">
                  <c:v>2483.170000000001</c:v>
                </c:pt>
                <c:pt idx="725">
                  <c:v>2499.670000000001</c:v>
                </c:pt>
                <c:pt idx="726">
                  <c:v>2500.2600000000011</c:v>
                </c:pt>
                <c:pt idx="727">
                  <c:v>2501.400000000001</c:v>
                </c:pt>
                <c:pt idx="728">
                  <c:v>2510.7300000000009</c:v>
                </c:pt>
                <c:pt idx="729">
                  <c:v>2511.0700000000011</c:v>
                </c:pt>
                <c:pt idx="730">
                  <c:v>2511.0700000000011</c:v>
                </c:pt>
                <c:pt idx="731">
                  <c:v>2511.0700000000011</c:v>
                </c:pt>
                <c:pt idx="732">
                  <c:v>2511.130000000001</c:v>
                </c:pt>
                <c:pt idx="733">
                  <c:v>2511.130000000001</c:v>
                </c:pt>
                <c:pt idx="734">
                  <c:v>2511.130000000001</c:v>
                </c:pt>
                <c:pt idx="735">
                  <c:v>2511.1400000000012</c:v>
                </c:pt>
                <c:pt idx="736">
                  <c:v>2511.1600000000012</c:v>
                </c:pt>
                <c:pt idx="737">
                  <c:v>2511.2700000000013</c:v>
                </c:pt>
                <c:pt idx="738">
                  <c:v>2512.3400000000015</c:v>
                </c:pt>
                <c:pt idx="739">
                  <c:v>2512.4400000000014</c:v>
                </c:pt>
                <c:pt idx="740">
                  <c:v>2512.6000000000013</c:v>
                </c:pt>
                <c:pt idx="741">
                  <c:v>2513.0500000000011</c:v>
                </c:pt>
                <c:pt idx="742">
                  <c:v>2513.2500000000009</c:v>
                </c:pt>
                <c:pt idx="743">
                  <c:v>2513.3500000000008</c:v>
                </c:pt>
                <c:pt idx="744">
                  <c:v>2513.4100000000008</c:v>
                </c:pt>
                <c:pt idx="745">
                  <c:v>2518.0800000000008</c:v>
                </c:pt>
                <c:pt idx="746">
                  <c:v>2518.2400000000007</c:v>
                </c:pt>
                <c:pt idx="747">
                  <c:v>2518.2400000000007</c:v>
                </c:pt>
                <c:pt idx="748">
                  <c:v>2518.2400000000007</c:v>
                </c:pt>
                <c:pt idx="749">
                  <c:v>2518.2400000000007</c:v>
                </c:pt>
                <c:pt idx="750">
                  <c:v>2518.2400000000007</c:v>
                </c:pt>
                <c:pt idx="751">
                  <c:v>2518.2800000000007</c:v>
                </c:pt>
                <c:pt idx="752">
                  <c:v>2518.3900000000008</c:v>
                </c:pt>
                <c:pt idx="753">
                  <c:v>2519.8800000000006</c:v>
                </c:pt>
                <c:pt idx="754">
                  <c:v>2520.0100000000007</c:v>
                </c:pt>
                <c:pt idx="755">
                  <c:v>2520.0700000000006</c:v>
                </c:pt>
                <c:pt idx="756">
                  <c:v>2520.1000000000008</c:v>
                </c:pt>
                <c:pt idx="757">
                  <c:v>2520.3100000000009</c:v>
                </c:pt>
                <c:pt idx="758">
                  <c:v>2520.8400000000011</c:v>
                </c:pt>
                <c:pt idx="759">
                  <c:v>2521.2100000000009</c:v>
                </c:pt>
                <c:pt idx="760">
                  <c:v>2521.2100000000009</c:v>
                </c:pt>
                <c:pt idx="761">
                  <c:v>2521.2100000000009</c:v>
                </c:pt>
                <c:pt idx="762">
                  <c:v>2521.2100000000009</c:v>
                </c:pt>
                <c:pt idx="763">
                  <c:v>2521.2100000000009</c:v>
                </c:pt>
                <c:pt idx="764">
                  <c:v>2521.2100000000009</c:v>
                </c:pt>
                <c:pt idx="765">
                  <c:v>2521.2100000000009</c:v>
                </c:pt>
                <c:pt idx="766">
                  <c:v>2521.2400000000011</c:v>
                </c:pt>
                <c:pt idx="767">
                  <c:v>2521.3400000000011</c:v>
                </c:pt>
                <c:pt idx="768">
                  <c:v>2521.6600000000012</c:v>
                </c:pt>
                <c:pt idx="769">
                  <c:v>2522.0300000000011</c:v>
                </c:pt>
                <c:pt idx="770">
                  <c:v>2522.0300000000011</c:v>
                </c:pt>
                <c:pt idx="771">
                  <c:v>2522.0300000000011</c:v>
                </c:pt>
                <c:pt idx="772">
                  <c:v>2526.0400000000013</c:v>
                </c:pt>
                <c:pt idx="773">
                  <c:v>2528.9300000000012</c:v>
                </c:pt>
                <c:pt idx="774">
                  <c:v>2528.9300000000012</c:v>
                </c:pt>
                <c:pt idx="775">
                  <c:v>2528.9500000000012</c:v>
                </c:pt>
                <c:pt idx="776">
                  <c:v>2529.0000000000014</c:v>
                </c:pt>
                <c:pt idx="777">
                  <c:v>2529.0100000000016</c:v>
                </c:pt>
                <c:pt idx="778">
                  <c:v>2529.0200000000018</c:v>
                </c:pt>
                <c:pt idx="779">
                  <c:v>2529.0200000000018</c:v>
                </c:pt>
                <c:pt idx="780">
                  <c:v>2529.050000000002</c:v>
                </c:pt>
                <c:pt idx="781">
                  <c:v>2529.7900000000018</c:v>
                </c:pt>
                <c:pt idx="782">
                  <c:v>2548.090000000002</c:v>
                </c:pt>
                <c:pt idx="783">
                  <c:v>2554.1800000000021</c:v>
                </c:pt>
                <c:pt idx="784">
                  <c:v>2562.260000000002</c:v>
                </c:pt>
                <c:pt idx="785">
                  <c:v>2564.1100000000019</c:v>
                </c:pt>
                <c:pt idx="786">
                  <c:v>2564.2900000000018</c:v>
                </c:pt>
                <c:pt idx="787">
                  <c:v>2564.3300000000017</c:v>
                </c:pt>
                <c:pt idx="788">
                  <c:v>2564.3800000000019</c:v>
                </c:pt>
                <c:pt idx="789">
                  <c:v>2564.4200000000019</c:v>
                </c:pt>
                <c:pt idx="790">
                  <c:v>2564.530000000002</c:v>
                </c:pt>
                <c:pt idx="791">
                  <c:v>2564.6000000000022</c:v>
                </c:pt>
                <c:pt idx="792">
                  <c:v>2565.570000000002</c:v>
                </c:pt>
                <c:pt idx="793">
                  <c:v>2569.3700000000022</c:v>
                </c:pt>
                <c:pt idx="794">
                  <c:v>2569.4700000000021</c:v>
                </c:pt>
                <c:pt idx="795">
                  <c:v>2569.4700000000021</c:v>
                </c:pt>
                <c:pt idx="796">
                  <c:v>2569.4900000000021</c:v>
                </c:pt>
                <c:pt idx="797">
                  <c:v>2569.5400000000022</c:v>
                </c:pt>
                <c:pt idx="798">
                  <c:v>2569.5500000000025</c:v>
                </c:pt>
                <c:pt idx="799">
                  <c:v>2569.5600000000027</c:v>
                </c:pt>
                <c:pt idx="800">
                  <c:v>2569.5900000000029</c:v>
                </c:pt>
                <c:pt idx="801">
                  <c:v>2569.6000000000031</c:v>
                </c:pt>
                <c:pt idx="802">
                  <c:v>2569.6100000000033</c:v>
                </c:pt>
                <c:pt idx="803">
                  <c:v>2569.9800000000032</c:v>
                </c:pt>
                <c:pt idx="804">
                  <c:v>2570.7400000000034</c:v>
                </c:pt>
                <c:pt idx="805">
                  <c:v>2573.2400000000034</c:v>
                </c:pt>
                <c:pt idx="806">
                  <c:v>2573.2700000000036</c:v>
                </c:pt>
                <c:pt idx="807">
                  <c:v>2573.2700000000036</c:v>
                </c:pt>
                <c:pt idx="808">
                  <c:v>2628.1700000000037</c:v>
                </c:pt>
                <c:pt idx="809">
                  <c:v>2654.8700000000035</c:v>
                </c:pt>
                <c:pt idx="810">
                  <c:v>2666.6700000000037</c:v>
                </c:pt>
                <c:pt idx="811">
                  <c:v>2669.6000000000035</c:v>
                </c:pt>
                <c:pt idx="812">
                  <c:v>2670.5000000000036</c:v>
                </c:pt>
                <c:pt idx="813">
                  <c:v>2671.4600000000037</c:v>
                </c:pt>
                <c:pt idx="814">
                  <c:v>2671.8400000000038</c:v>
                </c:pt>
                <c:pt idx="815">
                  <c:v>2676.8100000000036</c:v>
                </c:pt>
                <c:pt idx="816">
                  <c:v>2677.3400000000038</c:v>
                </c:pt>
                <c:pt idx="817">
                  <c:v>2677.9000000000037</c:v>
                </c:pt>
                <c:pt idx="818">
                  <c:v>2686.6100000000038</c:v>
                </c:pt>
                <c:pt idx="819">
                  <c:v>2691.7800000000038</c:v>
                </c:pt>
                <c:pt idx="820">
                  <c:v>2706.9800000000037</c:v>
                </c:pt>
                <c:pt idx="821">
                  <c:v>2709.3100000000036</c:v>
                </c:pt>
                <c:pt idx="822">
                  <c:v>2718.5300000000034</c:v>
                </c:pt>
                <c:pt idx="823">
                  <c:v>2721.4600000000032</c:v>
                </c:pt>
                <c:pt idx="824">
                  <c:v>2723.680000000003</c:v>
                </c:pt>
                <c:pt idx="825">
                  <c:v>2724.660000000003</c:v>
                </c:pt>
                <c:pt idx="826">
                  <c:v>2725.1400000000031</c:v>
                </c:pt>
                <c:pt idx="827">
                  <c:v>2725.470000000003</c:v>
                </c:pt>
                <c:pt idx="828">
                  <c:v>2725.5800000000031</c:v>
                </c:pt>
                <c:pt idx="829">
                  <c:v>2728.0200000000032</c:v>
                </c:pt>
                <c:pt idx="830">
                  <c:v>2729.8400000000033</c:v>
                </c:pt>
                <c:pt idx="831">
                  <c:v>2729.8800000000033</c:v>
                </c:pt>
                <c:pt idx="832">
                  <c:v>2729.9300000000035</c:v>
                </c:pt>
                <c:pt idx="833">
                  <c:v>2730.1500000000033</c:v>
                </c:pt>
                <c:pt idx="834">
                  <c:v>2730.4100000000035</c:v>
                </c:pt>
                <c:pt idx="835">
                  <c:v>2730.5100000000034</c:v>
                </c:pt>
                <c:pt idx="836">
                  <c:v>2730.6700000000033</c:v>
                </c:pt>
                <c:pt idx="837">
                  <c:v>2730.8000000000034</c:v>
                </c:pt>
                <c:pt idx="838">
                  <c:v>2730.9000000000033</c:v>
                </c:pt>
                <c:pt idx="839">
                  <c:v>2730.9700000000034</c:v>
                </c:pt>
                <c:pt idx="840">
                  <c:v>2731.0100000000034</c:v>
                </c:pt>
                <c:pt idx="841">
                  <c:v>2731.0200000000036</c:v>
                </c:pt>
                <c:pt idx="842">
                  <c:v>2731.0200000000036</c:v>
                </c:pt>
                <c:pt idx="843">
                  <c:v>2745.3200000000038</c:v>
                </c:pt>
                <c:pt idx="844">
                  <c:v>2760.4200000000037</c:v>
                </c:pt>
                <c:pt idx="845">
                  <c:v>2763.2500000000036</c:v>
                </c:pt>
                <c:pt idx="846">
                  <c:v>2763.3400000000038</c:v>
                </c:pt>
                <c:pt idx="847">
                  <c:v>2763.4100000000039</c:v>
                </c:pt>
                <c:pt idx="848">
                  <c:v>2763.5000000000041</c:v>
                </c:pt>
                <c:pt idx="849">
                  <c:v>2763.620000000004</c:v>
                </c:pt>
                <c:pt idx="850">
                  <c:v>2763.7300000000041</c:v>
                </c:pt>
                <c:pt idx="851">
                  <c:v>2763.870000000004</c:v>
                </c:pt>
                <c:pt idx="852">
                  <c:v>2783.370000000004</c:v>
                </c:pt>
                <c:pt idx="853">
                  <c:v>2791.620000000004</c:v>
                </c:pt>
                <c:pt idx="854">
                  <c:v>2792.1300000000042</c:v>
                </c:pt>
                <c:pt idx="855">
                  <c:v>2792.2200000000043</c:v>
                </c:pt>
                <c:pt idx="856">
                  <c:v>2792.2700000000045</c:v>
                </c:pt>
                <c:pt idx="857">
                  <c:v>2792.3800000000047</c:v>
                </c:pt>
                <c:pt idx="858">
                  <c:v>2792.5000000000045</c:v>
                </c:pt>
                <c:pt idx="859">
                  <c:v>2792.5900000000047</c:v>
                </c:pt>
                <c:pt idx="860">
                  <c:v>2792.6500000000046</c:v>
                </c:pt>
                <c:pt idx="861">
                  <c:v>2792.7000000000048</c:v>
                </c:pt>
                <c:pt idx="862">
                  <c:v>2792.7600000000048</c:v>
                </c:pt>
                <c:pt idx="863">
                  <c:v>2792.8200000000047</c:v>
                </c:pt>
                <c:pt idx="864">
                  <c:v>2792.9200000000046</c:v>
                </c:pt>
                <c:pt idx="865">
                  <c:v>2792.9800000000046</c:v>
                </c:pt>
                <c:pt idx="866">
                  <c:v>2792.9800000000046</c:v>
                </c:pt>
                <c:pt idx="867">
                  <c:v>2793.1100000000047</c:v>
                </c:pt>
                <c:pt idx="868">
                  <c:v>2793.2100000000046</c:v>
                </c:pt>
                <c:pt idx="869">
                  <c:v>2793.4200000000046</c:v>
                </c:pt>
                <c:pt idx="870">
                  <c:v>2793.5400000000045</c:v>
                </c:pt>
                <c:pt idx="871">
                  <c:v>2793.6300000000047</c:v>
                </c:pt>
                <c:pt idx="872">
                  <c:v>2793.6700000000046</c:v>
                </c:pt>
                <c:pt idx="873">
                  <c:v>2793.7200000000048</c:v>
                </c:pt>
                <c:pt idx="874">
                  <c:v>2793.750000000005</c:v>
                </c:pt>
                <c:pt idx="875">
                  <c:v>2793.7600000000052</c:v>
                </c:pt>
              </c:numCache>
            </c:numRef>
          </c:yVal>
        </c:ser>
        <c:axId val="114829184"/>
        <c:axId val="114830720"/>
      </c:scatterChart>
      <c:scatterChart>
        <c:scatterStyle val="lineMarker"/>
        <c:ser>
          <c:idx val="2"/>
          <c:order val="2"/>
          <c:tx>
            <c:v>Rainfall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</c:numCache>
            </c:numRef>
          </c:xVal>
          <c:yVal>
            <c:numRef>
              <c:f>Patch!$F$4:$F$879</c:f>
              <c:numCache>
                <c:formatCode>General</c:formatCode>
                <c:ptCount val="876"/>
                <c:pt idx="0">
                  <c:v>79.08</c:v>
                </c:pt>
                <c:pt idx="1">
                  <c:v>149.1</c:v>
                </c:pt>
                <c:pt idx="2">
                  <c:v>215.27999999999997</c:v>
                </c:pt>
                <c:pt idx="3">
                  <c:v>328.26</c:v>
                </c:pt>
                <c:pt idx="4">
                  <c:v>433.91999999999996</c:v>
                </c:pt>
                <c:pt idx="5">
                  <c:v>620.52</c:v>
                </c:pt>
                <c:pt idx="6">
                  <c:v>657.9</c:v>
                </c:pt>
                <c:pt idx="7">
                  <c:v>692.57999999999993</c:v>
                </c:pt>
                <c:pt idx="8">
                  <c:v>692.57999999999993</c:v>
                </c:pt>
                <c:pt idx="9">
                  <c:v>692.57999999999993</c:v>
                </c:pt>
                <c:pt idx="10">
                  <c:v>692.57999999999993</c:v>
                </c:pt>
                <c:pt idx="11">
                  <c:v>692.57999999999993</c:v>
                </c:pt>
                <c:pt idx="12">
                  <c:v>744.9</c:v>
                </c:pt>
                <c:pt idx="13">
                  <c:v>809.33999999999992</c:v>
                </c:pt>
                <c:pt idx="14">
                  <c:v>968.69999999999993</c:v>
                </c:pt>
                <c:pt idx="15">
                  <c:v>1071.24</c:v>
                </c:pt>
                <c:pt idx="16">
                  <c:v>1126.92</c:v>
                </c:pt>
                <c:pt idx="17">
                  <c:v>1199.94</c:v>
                </c:pt>
                <c:pt idx="18">
                  <c:v>1200.1200000000001</c:v>
                </c:pt>
                <c:pt idx="19">
                  <c:v>1215.42</c:v>
                </c:pt>
                <c:pt idx="20">
                  <c:v>1226.94</c:v>
                </c:pt>
                <c:pt idx="21">
                  <c:v>1226.94</c:v>
                </c:pt>
                <c:pt idx="22">
                  <c:v>1264.68</c:v>
                </c:pt>
                <c:pt idx="23">
                  <c:v>1264.68</c:v>
                </c:pt>
                <c:pt idx="24">
                  <c:v>1284.9000000000001</c:v>
                </c:pt>
                <c:pt idx="25">
                  <c:v>1357.5</c:v>
                </c:pt>
                <c:pt idx="26">
                  <c:v>1462.26</c:v>
                </c:pt>
                <c:pt idx="27">
                  <c:v>1584.06</c:v>
                </c:pt>
                <c:pt idx="28">
                  <c:v>1728.96</c:v>
                </c:pt>
                <c:pt idx="29">
                  <c:v>1791.3600000000001</c:v>
                </c:pt>
                <c:pt idx="30">
                  <c:v>1827.96</c:v>
                </c:pt>
                <c:pt idx="31">
                  <c:v>1832.16</c:v>
                </c:pt>
                <c:pt idx="32">
                  <c:v>1837.5</c:v>
                </c:pt>
                <c:pt idx="33">
                  <c:v>1846.38</c:v>
                </c:pt>
                <c:pt idx="34">
                  <c:v>1846.74</c:v>
                </c:pt>
                <c:pt idx="35">
                  <c:v>1862.4</c:v>
                </c:pt>
                <c:pt idx="36">
                  <c:v>1875.96</c:v>
                </c:pt>
                <c:pt idx="37">
                  <c:v>1973.1000000000001</c:v>
                </c:pt>
                <c:pt idx="38">
                  <c:v>2024.4</c:v>
                </c:pt>
                <c:pt idx="39">
                  <c:v>2044.6200000000001</c:v>
                </c:pt>
                <c:pt idx="40">
                  <c:v>2104.44</c:v>
                </c:pt>
                <c:pt idx="41">
                  <c:v>2285.2200000000003</c:v>
                </c:pt>
                <c:pt idx="42">
                  <c:v>2292.36</c:v>
                </c:pt>
                <c:pt idx="43">
                  <c:v>2312.1</c:v>
                </c:pt>
                <c:pt idx="44">
                  <c:v>2312.1</c:v>
                </c:pt>
                <c:pt idx="45">
                  <c:v>2312.1</c:v>
                </c:pt>
                <c:pt idx="46">
                  <c:v>2315.88</c:v>
                </c:pt>
                <c:pt idx="47">
                  <c:v>2347.92</c:v>
                </c:pt>
                <c:pt idx="48">
                  <c:v>2367.42</c:v>
                </c:pt>
                <c:pt idx="49">
                  <c:v>2467.08</c:v>
                </c:pt>
                <c:pt idx="50">
                  <c:v>2644.7999999999997</c:v>
                </c:pt>
                <c:pt idx="51">
                  <c:v>2763.4799999999996</c:v>
                </c:pt>
                <c:pt idx="52">
                  <c:v>2869.1399999999994</c:v>
                </c:pt>
                <c:pt idx="53">
                  <c:v>3008.3399999999992</c:v>
                </c:pt>
                <c:pt idx="54">
                  <c:v>3136.6799999999994</c:v>
                </c:pt>
                <c:pt idx="55">
                  <c:v>3251.0999999999995</c:v>
                </c:pt>
                <c:pt idx="56">
                  <c:v>3269.1599999999994</c:v>
                </c:pt>
                <c:pt idx="57">
                  <c:v>3283.1999999999994</c:v>
                </c:pt>
                <c:pt idx="58">
                  <c:v>3283.1999999999994</c:v>
                </c:pt>
                <c:pt idx="59">
                  <c:v>3316.3799999999992</c:v>
                </c:pt>
                <c:pt idx="60">
                  <c:v>3339.9599999999991</c:v>
                </c:pt>
                <c:pt idx="61">
                  <c:v>3410.9999999999991</c:v>
                </c:pt>
                <c:pt idx="62">
                  <c:v>3438.2399999999989</c:v>
                </c:pt>
                <c:pt idx="63">
                  <c:v>3493.0199999999991</c:v>
                </c:pt>
                <c:pt idx="64">
                  <c:v>3545.8799999999992</c:v>
                </c:pt>
                <c:pt idx="65">
                  <c:v>3586.8599999999992</c:v>
                </c:pt>
                <c:pt idx="66">
                  <c:v>3594.8399999999992</c:v>
                </c:pt>
                <c:pt idx="67">
                  <c:v>3630.6599999999994</c:v>
                </c:pt>
                <c:pt idx="68">
                  <c:v>3638.2799999999993</c:v>
                </c:pt>
                <c:pt idx="69">
                  <c:v>3647.3399999999992</c:v>
                </c:pt>
                <c:pt idx="70">
                  <c:v>3647.4599999999991</c:v>
                </c:pt>
                <c:pt idx="71">
                  <c:v>3662.1599999999989</c:v>
                </c:pt>
                <c:pt idx="72">
                  <c:v>3699.2399999999989</c:v>
                </c:pt>
                <c:pt idx="73">
                  <c:v>3786.119999999999</c:v>
                </c:pt>
                <c:pt idx="74">
                  <c:v>3880.6799999999989</c:v>
                </c:pt>
                <c:pt idx="75">
                  <c:v>3946.2599999999989</c:v>
                </c:pt>
                <c:pt idx="76">
                  <c:v>4024.3199999999988</c:v>
                </c:pt>
                <c:pt idx="77">
                  <c:v>4106.579999999999</c:v>
                </c:pt>
                <c:pt idx="78">
                  <c:v>4151.5199999999986</c:v>
                </c:pt>
                <c:pt idx="79">
                  <c:v>4157.4599999999982</c:v>
                </c:pt>
                <c:pt idx="80">
                  <c:v>4157.4599999999982</c:v>
                </c:pt>
                <c:pt idx="81">
                  <c:v>4184.9999999999982</c:v>
                </c:pt>
                <c:pt idx="82">
                  <c:v>4185.8399999999983</c:v>
                </c:pt>
                <c:pt idx="83">
                  <c:v>4185.8399999999983</c:v>
                </c:pt>
                <c:pt idx="84">
                  <c:v>4271.0999999999985</c:v>
                </c:pt>
                <c:pt idx="85">
                  <c:v>4288.3199999999988</c:v>
                </c:pt>
                <c:pt idx="86">
                  <c:v>4327.2599999999984</c:v>
                </c:pt>
                <c:pt idx="87">
                  <c:v>4550.7599999999984</c:v>
                </c:pt>
                <c:pt idx="88">
                  <c:v>4692.5399999999981</c:v>
                </c:pt>
                <c:pt idx="89">
                  <c:v>4754.8799999999983</c:v>
                </c:pt>
                <c:pt idx="90">
                  <c:v>4776.0599999999986</c:v>
                </c:pt>
                <c:pt idx="91">
                  <c:v>4779.2399999999989</c:v>
                </c:pt>
                <c:pt idx="92">
                  <c:v>4779.9599999999991</c:v>
                </c:pt>
                <c:pt idx="93">
                  <c:v>4779.9599999999991</c:v>
                </c:pt>
                <c:pt idx="94">
                  <c:v>4800.1799999999994</c:v>
                </c:pt>
                <c:pt idx="95">
                  <c:v>4816.9199999999992</c:v>
                </c:pt>
                <c:pt idx="96">
                  <c:v>4838.9399999999996</c:v>
                </c:pt>
                <c:pt idx="97">
                  <c:v>4954.32</c:v>
                </c:pt>
                <c:pt idx="98">
                  <c:v>5004.96</c:v>
                </c:pt>
                <c:pt idx="99">
                  <c:v>5159.82</c:v>
                </c:pt>
                <c:pt idx="100">
                  <c:v>5179.7999999999993</c:v>
                </c:pt>
                <c:pt idx="101">
                  <c:v>5296.4999999999991</c:v>
                </c:pt>
                <c:pt idx="102">
                  <c:v>5321.0399999999991</c:v>
                </c:pt>
                <c:pt idx="103">
                  <c:v>5338.9199999999992</c:v>
                </c:pt>
                <c:pt idx="104">
                  <c:v>5374.1999999999989</c:v>
                </c:pt>
                <c:pt idx="105">
                  <c:v>5375.3999999999987</c:v>
                </c:pt>
                <c:pt idx="106">
                  <c:v>5376.5399999999991</c:v>
                </c:pt>
                <c:pt idx="107">
                  <c:v>5414.0399999999991</c:v>
                </c:pt>
                <c:pt idx="108">
                  <c:v>5475.5399999999991</c:v>
                </c:pt>
                <c:pt idx="109">
                  <c:v>5580.6599999999989</c:v>
                </c:pt>
                <c:pt idx="110">
                  <c:v>5698.3199999999988</c:v>
                </c:pt>
                <c:pt idx="111">
                  <c:v>5811.8399999999992</c:v>
                </c:pt>
                <c:pt idx="112">
                  <c:v>5852.4</c:v>
                </c:pt>
                <c:pt idx="113">
                  <c:v>5989.6799999999994</c:v>
                </c:pt>
                <c:pt idx="114">
                  <c:v>6018.24</c:v>
                </c:pt>
                <c:pt idx="115">
                  <c:v>6041.4</c:v>
                </c:pt>
                <c:pt idx="116">
                  <c:v>6041.5199999999995</c:v>
                </c:pt>
                <c:pt idx="117">
                  <c:v>6041.6399999999994</c:v>
                </c:pt>
                <c:pt idx="118">
                  <c:v>6047.7599999999993</c:v>
                </c:pt>
                <c:pt idx="119">
                  <c:v>6047.7599999999993</c:v>
                </c:pt>
                <c:pt idx="120">
                  <c:v>6058.44</c:v>
                </c:pt>
                <c:pt idx="121">
                  <c:v>6102.7199999999993</c:v>
                </c:pt>
                <c:pt idx="122">
                  <c:v>6169.079999999999</c:v>
                </c:pt>
                <c:pt idx="123">
                  <c:v>6254.579999999999</c:v>
                </c:pt>
                <c:pt idx="124">
                  <c:v>6323.1599999999989</c:v>
                </c:pt>
                <c:pt idx="125">
                  <c:v>6376.3199999999988</c:v>
                </c:pt>
                <c:pt idx="126">
                  <c:v>6434.7599999999984</c:v>
                </c:pt>
                <c:pt idx="127">
                  <c:v>6434.7599999999984</c:v>
                </c:pt>
                <c:pt idx="128">
                  <c:v>6434.7599999999984</c:v>
                </c:pt>
                <c:pt idx="129">
                  <c:v>6437.8199999999988</c:v>
                </c:pt>
                <c:pt idx="130">
                  <c:v>6437.8199999999988</c:v>
                </c:pt>
                <c:pt idx="131">
                  <c:v>6437.8199999999988</c:v>
                </c:pt>
                <c:pt idx="132">
                  <c:v>6450.8399999999992</c:v>
                </c:pt>
                <c:pt idx="133">
                  <c:v>6560.1599999999989</c:v>
                </c:pt>
                <c:pt idx="134">
                  <c:v>6636.8999999999987</c:v>
                </c:pt>
                <c:pt idx="135">
                  <c:v>6740.8799999999983</c:v>
                </c:pt>
                <c:pt idx="136">
                  <c:v>6805.739999999998</c:v>
                </c:pt>
                <c:pt idx="137">
                  <c:v>6857.8199999999979</c:v>
                </c:pt>
                <c:pt idx="138">
                  <c:v>6935.8799999999983</c:v>
                </c:pt>
                <c:pt idx="139">
                  <c:v>6935.8799999999983</c:v>
                </c:pt>
                <c:pt idx="140">
                  <c:v>6935.8799999999983</c:v>
                </c:pt>
                <c:pt idx="141">
                  <c:v>6935.8799999999983</c:v>
                </c:pt>
                <c:pt idx="142">
                  <c:v>6935.8799999999983</c:v>
                </c:pt>
                <c:pt idx="143">
                  <c:v>6936.1799999999985</c:v>
                </c:pt>
                <c:pt idx="144">
                  <c:v>6955.4399999999987</c:v>
                </c:pt>
                <c:pt idx="145">
                  <c:v>6983.8199999999988</c:v>
                </c:pt>
                <c:pt idx="146">
                  <c:v>7064.8799999999992</c:v>
                </c:pt>
                <c:pt idx="147">
                  <c:v>7115.7599999999993</c:v>
                </c:pt>
                <c:pt idx="148">
                  <c:v>7157.94</c:v>
                </c:pt>
                <c:pt idx="149">
                  <c:v>7194.2999999999993</c:v>
                </c:pt>
                <c:pt idx="150">
                  <c:v>7201.0199999999995</c:v>
                </c:pt>
                <c:pt idx="151">
                  <c:v>7204.7999999999993</c:v>
                </c:pt>
                <c:pt idx="152">
                  <c:v>7206.36</c:v>
                </c:pt>
                <c:pt idx="153">
                  <c:v>7206.36</c:v>
                </c:pt>
                <c:pt idx="154">
                  <c:v>7206.36</c:v>
                </c:pt>
                <c:pt idx="155">
                  <c:v>7216.2599999999993</c:v>
                </c:pt>
                <c:pt idx="156">
                  <c:v>7225.3799999999992</c:v>
                </c:pt>
                <c:pt idx="157">
                  <c:v>7318.9199999999992</c:v>
                </c:pt>
                <c:pt idx="158">
                  <c:v>7538.5199999999995</c:v>
                </c:pt>
                <c:pt idx="159">
                  <c:v>7725.2999999999993</c:v>
                </c:pt>
                <c:pt idx="160">
                  <c:v>7855.5599999999995</c:v>
                </c:pt>
                <c:pt idx="161">
                  <c:v>7893.9</c:v>
                </c:pt>
                <c:pt idx="162">
                  <c:v>7908.54</c:v>
                </c:pt>
                <c:pt idx="163">
                  <c:v>7943.76</c:v>
                </c:pt>
                <c:pt idx="164">
                  <c:v>7944.96</c:v>
                </c:pt>
                <c:pt idx="165">
                  <c:v>7946.52</c:v>
                </c:pt>
                <c:pt idx="166">
                  <c:v>7950</c:v>
                </c:pt>
                <c:pt idx="167">
                  <c:v>7951.14</c:v>
                </c:pt>
                <c:pt idx="168">
                  <c:v>8002.7400000000007</c:v>
                </c:pt>
                <c:pt idx="169">
                  <c:v>8122.920000000001</c:v>
                </c:pt>
                <c:pt idx="170">
                  <c:v>8280.0000000000018</c:v>
                </c:pt>
                <c:pt idx="171">
                  <c:v>8306.760000000002</c:v>
                </c:pt>
                <c:pt idx="172">
                  <c:v>8414.8800000000028</c:v>
                </c:pt>
                <c:pt idx="173">
                  <c:v>8478.3600000000024</c:v>
                </c:pt>
                <c:pt idx="174">
                  <c:v>8511.840000000002</c:v>
                </c:pt>
                <c:pt idx="175">
                  <c:v>8513.9400000000023</c:v>
                </c:pt>
                <c:pt idx="176">
                  <c:v>8513.9400000000023</c:v>
                </c:pt>
                <c:pt idx="177">
                  <c:v>8513.9400000000023</c:v>
                </c:pt>
                <c:pt idx="178">
                  <c:v>8513.9400000000023</c:v>
                </c:pt>
                <c:pt idx="179">
                  <c:v>8524.6800000000021</c:v>
                </c:pt>
                <c:pt idx="180">
                  <c:v>8536.2000000000025</c:v>
                </c:pt>
                <c:pt idx="181">
                  <c:v>8552.4000000000033</c:v>
                </c:pt>
                <c:pt idx="182">
                  <c:v>8668.7400000000034</c:v>
                </c:pt>
                <c:pt idx="183">
                  <c:v>8833.5000000000036</c:v>
                </c:pt>
                <c:pt idx="184">
                  <c:v>8952.4800000000032</c:v>
                </c:pt>
                <c:pt idx="185">
                  <c:v>9128.8800000000028</c:v>
                </c:pt>
                <c:pt idx="186">
                  <c:v>9145.5600000000031</c:v>
                </c:pt>
                <c:pt idx="187">
                  <c:v>9248.7600000000039</c:v>
                </c:pt>
                <c:pt idx="188">
                  <c:v>9248.7600000000039</c:v>
                </c:pt>
                <c:pt idx="189">
                  <c:v>9248.7600000000039</c:v>
                </c:pt>
                <c:pt idx="190">
                  <c:v>9248.7600000000039</c:v>
                </c:pt>
                <c:pt idx="191">
                  <c:v>9248.7600000000039</c:v>
                </c:pt>
                <c:pt idx="192">
                  <c:v>9283.8000000000047</c:v>
                </c:pt>
                <c:pt idx="193">
                  <c:v>9507.0000000000055</c:v>
                </c:pt>
                <c:pt idx="194">
                  <c:v>9572.4000000000051</c:v>
                </c:pt>
                <c:pt idx="195">
                  <c:v>9683.4000000000051</c:v>
                </c:pt>
                <c:pt idx="196">
                  <c:v>9768.3000000000047</c:v>
                </c:pt>
                <c:pt idx="197">
                  <c:v>9809.5800000000054</c:v>
                </c:pt>
                <c:pt idx="198">
                  <c:v>9866.2800000000061</c:v>
                </c:pt>
                <c:pt idx="199">
                  <c:v>9867.4800000000068</c:v>
                </c:pt>
                <c:pt idx="200">
                  <c:v>9867.4800000000068</c:v>
                </c:pt>
                <c:pt idx="201">
                  <c:v>9867.4800000000068</c:v>
                </c:pt>
                <c:pt idx="202">
                  <c:v>9868.9800000000068</c:v>
                </c:pt>
                <c:pt idx="203">
                  <c:v>9879.4800000000068</c:v>
                </c:pt>
                <c:pt idx="204">
                  <c:v>9897.3000000000065</c:v>
                </c:pt>
                <c:pt idx="205">
                  <c:v>9939.0000000000073</c:v>
                </c:pt>
                <c:pt idx="206">
                  <c:v>10191.780000000008</c:v>
                </c:pt>
                <c:pt idx="207">
                  <c:v>10262.640000000009</c:v>
                </c:pt>
                <c:pt idx="208">
                  <c:v>10336.140000000009</c:v>
                </c:pt>
                <c:pt idx="209">
                  <c:v>10352.040000000008</c:v>
                </c:pt>
                <c:pt idx="210">
                  <c:v>10421.340000000007</c:v>
                </c:pt>
                <c:pt idx="211">
                  <c:v>10436.400000000007</c:v>
                </c:pt>
                <c:pt idx="212">
                  <c:v>10437.480000000007</c:v>
                </c:pt>
                <c:pt idx="213">
                  <c:v>10437.480000000007</c:v>
                </c:pt>
                <c:pt idx="214">
                  <c:v>10440.120000000006</c:v>
                </c:pt>
                <c:pt idx="215">
                  <c:v>10454.340000000006</c:v>
                </c:pt>
                <c:pt idx="216">
                  <c:v>10506.300000000005</c:v>
                </c:pt>
                <c:pt idx="217">
                  <c:v>10531.200000000004</c:v>
                </c:pt>
                <c:pt idx="218">
                  <c:v>10637.460000000005</c:v>
                </c:pt>
                <c:pt idx="219">
                  <c:v>10721.940000000004</c:v>
                </c:pt>
                <c:pt idx="220">
                  <c:v>10930.260000000004</c:v>
                </c:pt>
                <c:pt idx="221">
                  <c:v>11017.620000000004</c:v>
                </c:pt>
                <c:pt idx="222">
                  <c:v>11023.740000000005</c:v>
                </c:pt>
                <c:pt idx="223">
                  <c:v>11063.640000000005</c:v>
                </c:pt>
                <c:pt idx="224">
                  <c:v>11064.840000000006</c:v>
                </c:pt>
                <c:pt idx="225">
                  <c:v>11113.860000000006</c:v>
                </c:pt>
                <c:pt idx="226">
                  <c:v>11124.480000000007</c:v>
                </c:pt>
                <c:pt idx="227">
                  <c:v>11155.980000000007</c:v>
                </c:pt>
                <c:pt idx="228">
                  <c:v>11205.240000000007</c:v>
                </c:pt>
                <c:pt idx="229">
                  <c:v>11303.520000000008</c:v>
                </c:pt>
                <c:pt idx="230">
                  <c:v>11414.760000000007</c:v>
                </c:pt>
                <c:pt idx="231">
                  <c:v>11481.660000000007</c:v>
                </c:pt>
                <c:pt idx="232">
                  <c:v>11536.740000000007</c:v>
                </c:pt>
                <c:pt idx="233">
                  <c:v>11676.360000000008</c:v>
                </c:pt>
                <c:pt idx="234">
                  <c:v>11703.360000000008</c:v>
                </c:pt>
                <c:pt idx="235">
                  <c:v>11724.540000000008</c:v>
                </c:pt>
                <c:pt idx="236">
                  <c:v>11741.340000000007</c:v>
                </c:pt>
                <c:pt idx="237">
                  <c:v>11741.340000000007</c:v>
                </c:pt>
                <c:pt idx="238">
                  <c:v>11743.080000000007</c:v>
                </c:pt>
                <c:pt idx="239">
                  <c:v>11847.360000000008</c:v>
                </c:pt>
                <c:pt idx="240">
                  <c:v>11875.920000000007</c:v>
                </c:pt>
                <c:pt idx="241">
                  <c:v>11957.700000000008</c:v>
                </c:pt>
                <c:pt idx="242">
                  <c:v>12079.500000000007</c:v>
                </c:pt>
                <c:pt idx="243">
                  <c:v>12173.760000000007</c:v>
                </c:pt>
                <c:pt idx="244">
                  <c:v>12209.580000000007</c:v>
                </c:pt>
                <c:pt idx="245">
                  <c:v>12234.240000000007</c:v>
                </c:pt>
                <c:pt idx="246">
                  <c:v>12287.460000000006</c:v>
                </c:pt>
                <c:pt idx="247">
                  <c:v>12287.940000000006</c:v>
                </c:pt>
                <c:pt idx="248">
                  <c:v>12287.940000000006</c:v>
                </c:pt>
                <c:pt idx="249">
                  <c:v>12287.940000000006</c:v>
                </c:pt>
                <c:pt idx="250">
                  <c:v>12287.940000000006</c:v>
                </c:pt>
                <c:pt idx="251">
                  <c:v>12316.560000000007</c:v>
                </c:pt>
                <c:pt idx="252">
                  <c:v>12347.700000000006</c:v>
                </c:pt>
                <c:pt idx="253">
                  <c:v>12368.460000000006</c:v>
                </c:pt>
                <c:pt idx="254">
                  <c:v>12476.640000000007</c:v>
                </c:pt>
                <c:pt idx="255">
                  <c:v>12617.820000000007</c:v>
                </c:pt>
                <c:pt idx="256">
                  <c:v>12654.240000000007</c:v>
                </c:pt>
                <c:pt idx="257">
                  <c:v>12867.540000000006</c:v>
                </c:pt>
                <c:pt idx="258">
                  <c:v>12885.120000000006</c:v>
                </c:pt>
                <c:pt idx="259">
                  <c:v>12888.300000000007</c:v>
                </c:pt>
                <c:pt idx="260">
                  <c:v>12888.360000000006</c:v>
                </c:pt>
                <c:pt idx="261">
                  <c:v>12890.520000000006</c:v>
                </c:pt>
                <c:pt idx="262">
                  <c:v>12903.360000000006</c:v>
                </c:pt>
                <c:pt idx="263">
                  <c:v>12905.940000000006</c:v>
                </c:pt>
                <c:pt idx="264">
                  <c:v>12982.200000000006</c:v>
                </c:pt>
                <c:pt idx="265">
                  <c:v>13026.120000000006</c:v>
                </c:pt>
                <c:pt idx="266">
                  <c:v>13200.780000000006</c:v>
                </c:pt>
                <c:pt idx="267">
                  <c:v>13280.580000000005</c:v>
                </c:pt>
                <c:pt idx="268">
                  <c:v>13323.120000000006</c:v>
                </c:pt>
                <c:pt idx="269">
                  <c:v>13416.600000000006</c:v>
                </c:pt>
                <c:pt idx="270">
                  <c:v>13560.720000000007</c:v>
                </c:pt>
                <c:pt idx="271">
                  <c:v>13585.560000000007</c:v>
                </c:pt>
                <c:pt idx="272">
                  <c:v>13585.560000000007</c:v>
                </c:pt>
                <c:pt idx="273">
                  <c:v>13621.020000000006</c:v>
                </c:pt>
                <c:pt idx="274">
                  <c:v>13661.160000000005</c:v>
                </c:pt>
                <c:pt idx="275">
                  <c:v>13705.140000000005</c:v>
                </c:pt>
                <c:pt idx="276">
                  <c:v>13848.900000000005</c:v>
                </c:pt>
                <c:pt idx="277">
                  <c:v>14005.620000000004</c:v>
                </c:pt>
                <c:pt idx="278">
                  <c:v>14055.960000000005</c:v>
                </c:pt>
                <c:pt idx="279">
                  <c:v>14171.580000000005</c:v>
                </c:pt>
                <c:pt idx="280">
                  <c:v>14442.540000000005</c:v>
                </c:pt>
                <c:pt idx="281">
                  <c:v>14455.620000000004</c:v>
                </c:pt>
                <c:pt idx="282">
                  <c:v>14456.880000000005</c:v>
                </c:pt>
                <c:pt idx="283">
                  <c:v>14462.880000000005</c:v>
                </c:pt>
                <c:pt idx="284">
                  <c:v>14600.280000000004</c:v>
                </c:pt>
                <c:pt idx="285">
                  <c:v>14600.280000000004</c:v>
                </c:pt>
                <c:pt idx="286">
                  <c:v>14600.280000000004</c:v>
                </c:pt>
                <c:pt idx="287">
                  <c:v>14662.680000000004</c:v>
                </c:pt>
                <c:pt idx="288">
                  <c:v>14737.260000000004</c:v>
                </c:pt>
                <c:pt idx="289">
                  <c:v>14823.240000000003</c:v>
                </c:pt>
                <c:pt idx="290">
                  <c:v>14842.800000000003</c:v>
                </c:pt>
                <c:pt idx="291">
                  <c:v>14884.080000000004</c:v>
                </c:pt>
                <c:pt idx="292">
                  <c:v>14933.520000000004</c:v>
                </c:pt>
                <c:pt idx="293">
                  <c:v>15128.220000000005</c:v>
                </c:pt>
                <c:pt idx="294">
                  <c:v>15142.200000000004</c:v>
                </c:pt>
                <c:pt idx="295">
                  <c:v>15142.440000000004</c:v>
                </c:pt>
                <c:pt idx="296">
                  <c:v>15142.440000000004</c:v>
                </c:pt>
                <c:pt idx="297">
                  <c:v>15142.440000000004</c:v>
                </c:pt>
                <c:pt idx="298">
                  <c:v>15142.440000000004</c:v>
                </c:pt>
                <c:pt idx="299">
                  <c:v>15142.440000000004</c:v>
                </c:pt>
                <c:pt idx="300">
                  <c:v>15150.840000000004</c:v>
                </c:pt>
                <c:pt idx="301">
                  <c:v>15181.200000000004</c:v>
                </c:pt>
                <c:pt idx="302">
                  <c:v>15193.320000000005</c:v>
                </c:pt>
                <c:pt idx="303">
                  <c:v>15450.120000000004</c:v>
                </c:pt>
                <c:pt idx="304">
                  <c:v>15599.280000000004</c:v>
                </c:pt>
                <c:pt idx="305">
                  <c:v>15713.760000000004</c:v>
                </c:pt>
                <c:pt idx="306">
                  <c:v>15736.620000000004</c:v>
                </c:pt>
                <c:pt idx="307">
                  <c:v>15740.940000000004</c:v>
                </c:pt>
                <c:pt idx="308">
                  <c:v>15740.940000000004</c:v>
                </c:pt>
                <c:pt idx="309">
                  <c:v>15740.940000000004</c:v>
                </c:pt>
                <c:pt idx="310">
                  <c:v>15740.940000000004</c:v>
                </c:pt>
                <c:pt idx="311">
                  <c:v>15744.780000000004</c:v>
                </c:pt>
                <c:pt idx="312">
                  <c:v>15798.480000000005</c:v>
                </c:pt>
                <c:pt idx="313">
                  <c:v>15831.360000000004</c:v>
                </c:pt>
                <c:pt idx="314">
                  <c:v>15941.580000000004</c:v>
                </c:pt>
                <c:pt idx="315">
                  <c:v>16066.560000000003</c:v>
                </c:pt>
                <c:pt idx="316">
                  <c:v>16106.700000000003</c:v>
                </c:pt>
                <c:pt idx="317">
                  <c:v>16245.060000000003</c:v>
                </c:pt>
                <c:pt idx="318">
                  <c:v>16256.220000000003</c:v>
                </c:pt>
                <c:pt idx="319">
                  <c:v>16257.420000000004</c:v>
                </c:pt>
                <c:pt idx="320">
                  <c:v>16257.420000000004</c:v>
                </c:pt>
                <c:pt idx="321">
                  <c:v>16259.040000000005</c:v>
                </c:pt>
                <c:pt idx="322">
                  <c:v>16259.040000000005</c:v>
                </c:pt>
                <c:pt idx="323">
                  <c:v>16281.300000000005</c:v>
                </c:pt>
                <c:pt idx="324">
                  <c:v>16300.320000000005</c:v>
                </c:pt>
                <c:pt idx="325">
                  <c:v>16361.580000000005</c:v>
                </c:pt>
                <c:pt idx="326">
                  <c:v>16493.820000000007</c:v>
                </c:pt>
                <c:pt idx="327">
                  <c:v>16563.480000000007</c:v>
                </c:pt>
                <c:pt idx="328">
                  <c:v>16615.140000000007</c:v>
                </c:pt>
                <c:pt idx="329">
                  <c:v>16747.080000000005</c:v>
                </c:pt>
                <c:pt idx="330">
                  <c:v>16849.260000000006</c:v>
                </c:pt>
                <c:pt idx="331">
                  <c:v>16860.300000000007</c:v>
                </c:pt>
                <c:pt idx="332">
                  <c:v>16860.300000000007</c:v>
                </c:pt>
                <c:pt idx="333">
                  <c:v>16861.380000000008</c:v>
                </c:pt>
                <c:pt idx="334">
                  <c:v>16861.380000000008</c:v>
                </c:pt>
                <c:pt idx="335">
                  <c:v>16863.360000000008</c:v>
                </c:pt>
                <c:pt idx="336">
                  <c:v>16928.400000000009</c:v>
                </c:pt>
                <c:pt idx="337">
                  <c:v>17008.860000000008</c:v>
                </c:pt>
                <c:pt idx="338">
                  <c:v>17029.080000000009</c:v>
                </c:pt>
                <c:pt idx="339">
                  <c:v>17154.30000000001</c:v>
                </c:pt>
                <c:pt idx="340">
                  <c:v>17202.060000000009</c:v>
                </c:pt>
                <c:pt idx="341">
                  <c:v>17279.220000000008</c:v>
                </c:pt>
                <c:pt idx="342">
                  <c:v>17282.46000000001</c:v>
                </c:pt>
                <c:pt idx="343">
                  <c:v>17283.660000000011</c:v>
                </c:pt>
                <c:pt idx="344">
                  <c:v>17311.020000000011</c:v>
                </c:pt>
                <c:pt idx="345">
                  <c:v>17311.020000000011</c:v>
                </c:pt>
                <c:pt idx="346">
                  <c:v>17311.020000000011</c:v>
                </c:pt>
                <c:pt idx="347">
                  <c:v>17311.320000000011</c:v>
                </c:pt>
                <c:pt idx="348">
                  <c:v>17339.760000000009</c:v>
                </c:pt>
                <c:pt idx="349">
                  <c:v>17420.520000000008</c:v>
                </c:pt>
                <c:pt idx="350">
                  <c:v>17568.240000000009</c:v>
                </c:pt>
                <c:pt idx="351">
                  <c:v>17656.80000000001</c:v>
                </c:pt>
                <c:pt idx="352">
                  <c:v>17688.000000000011</c:v>
                </c:pt>
                <c:pt idx="353">
                  <c:v>17756.520000000011</c:v>
                </c:pt>
                <c:pt idx="354">
                  <c:v>17811.180000000011</c:v>
                </c:pt>
                <c:pt idx="355">
                  <c:v>17848.500000000011</c:v>
                </c:pt>
                <c:pt idx="356">
                  <c:v>17875.920000000009</c:v>
                </c:pt>
                <c:pt idx="357">
                  <c:v>17876.520000000008</c:v>
                </c:pt>
                <c:pt idx="358">
                  <c:v>17878.320000000007</c:v>
                </c:pt>
                <c:pt idx="359">
                  <c:v>17881.440000000006</c:v>
                </c:pt>
                <c:pt idx="360">
                  <c:v>17917.200000000004</c:v>
                </c:pt>
                <c:pt idx="361">
                  <c:v>17955.120000000003</c:v>
                </c:pt>
                <c:pt idx="362">
                  <c:v>18088.740000000002</c:v>
                </c:pt>
                <c:pt idx="363">
                  <c:v>18160.980000000003</c:v>
                </c:pt>
                <c:pt idx="364">
                  <c:v>18216.900000000001</c:v>
                </c:pt>
                <c:pt idx="365">
                  <c:v>18278.760000000002</c:v>
                </c:pt>
                <c:pt idx="366">
                  <c:v>18375.600000000002</c:v>
                </c:pt>
                <c:pt idx="367">
                  <c:v>18427.140000000003</c:v>
                </c:pt>
                <c:pt idx="368">
                  <c:v>18427.560000000001</c:v>
                </c:pt>
                <c:pt idx="369">
                  <c:v>18436.080000000002</c:v>
                </c:pt>
                <c:pt idx="370">
                  <c:v>18444.54</c:v>
                </c:pt>
                <c:pt idx="371">
                  <c:v>18449.100000000002</c:v>
                </c:pt>
                <c:pt idx="372">
                  <c:v>18536.04</c:v>
                </c:pt>
                <c:pt idx="373">
                  <c:v>18539.7</c:v>
                </c:pt>
                <c:pt idx="374">
                  <c:v>18600.54</c:v>
                </c:pt>
                <c:pt idx="375">
                  <c:v>18645.66</c:v>
                </c:pt>
                <c:pt idx="376">
                  <c:v>18722.579999999998</c:v>
                </c:pt>
                <c:pt idx="377">
                  <c:v>18800.64</c:v>
                </c:pt>
                <c:pt idx="378">
                  <c:v>18834.54</c:v>
                </c:pt>
                <c:pt idx="379">
                  <c:v>18840.66</c:v>
                </c:pt>
                <c:pt idx="380">
                  <c:v>18843.72</c:v>
                </c:pt>
                <c:pt idx="381">
                  <c:v>18859.740000000002</c:v>
                </c:pt>
                <c:pt idx="382">
                  <c:v>18860.22</c:v>
                </c:pt>
                <c:pt idx="383">
                  <c:v>18861.120000000003</c:v>
                </c:pt>
                <c:pt idx="384">
                  <c:v>18899.04</c:v>
                </c:pt>
                <c:pt idx="385">
                  <c:v>18992.04</c:v>
                </c:pt>
                <c:pt idx="386">
                  <c:v>19105.68</c:v>
                </c:pt>
                <c:pt idx="387">
                  <c:v>19170.900000000001</c:v>
                </c:pt>
                <c:pt idx="388">
                  <c:v>19252.800000000003</c:v>
                </c:pt>
                <c:pt idx="389">
                  <c:v>19326.240000000002</c:v>
                </c:pt>
                <c:pt idx="390">
                  <c:v>19397.88</c:v>
                </c:pt>
                <c:pt idx="391">
                  <c:v>19404.48</c:v>
                </c:pt>
                <c:pt idx="392">
                  <c:v>19404.48</c:v>
                </c:pt>
                <c:pt idx="393">
                  <c:v>19404.48</c:v>
                </c:pt>
                <c:pt idx="394">
                  <c:v>19404.599999999999</c:v>
                </c:pt>
                <c:pt idx="395">
                  <c:v>19404.599999999999</c:v>
                </c:pt>
                <c:pt idx="396">
                  <c:v>19439.039999999997</c:v>
                </c:pt>
                <c:pt idx="397">
                  <c:v>19542.78</c:v>
                </c:pt>
                <c:pt idx="398">
                  <c:v>19610.46</c:v>
                </c:pt>
                <c:pt idx="399">
                  <c:v>19737.419999999998</c:v>
                </c:pt>
                <c:pt idx="400">
                  <c:v>19844.039999999997</c:v>
                </c:pt>
                <c:pt idx="401">
                  <c:v>19944.299999999996</c:v>
                </c:pt>
                <c:pt idx="402">
                  <c:v>19993.079999999994</c:v>
                </c:pt>
                <c:pt idx="403">
                  <c:v>19998.959999999995</c:v>
                </c:pt>
                <c:pt idx="404">
                  <c:v>19999.019999999997</c:v>
                </c:pt>
                <c:pt idx="405">
                  <c:v>19999.019999999997</c:v>
                </c:pt>
                <c:pt idx="406">
                  <c:v>19999.439999999995</c:v>
                </c:pt>
                <c:pt idx="407">
                  <c:v>20011.259999999995</c:v>
                </c:pt>
                <c:pt idx="408">
                  <c:v>20023.979999999996</c:v>
                </c:pt>
                <c:pt idx="409">
                  <c:v>20099.219999999998</c:v>
                </c:pt>
                <c:pt idx="410">
                  <c:v>20178.239999999998</c:v>
                </c:pt>
                <c:pt idx="411">
                  <c:v>20351.28</c:v>
                </c:pt>
                <c:pt idx="412">
                  <c:v>20640.599999999999</c:v>
                </c:pt>
                <c:pt idx="413">
                  <c:v>20662.259999999998</c:v>
                </c:pt>
                <c:pt idx="414">
                  <c:v>20720.34</c:v>
                </c:pt>
                <c:pt idx="415">
                  <c:v>20731.62</c:v>
                </c:pt>
                <c:pt idx="416">
                  <c:v>20747.039999999997</c:v>
                </c:pt>
                <c:pt idx="417">
                  <c:v>20747.099999999999</c:v>
                </c:pt>
                <c:pt idx="418">
                  <c:v>20747.099999999999</c:v>
                </c:pt>
                <c:pt idx="419">
                  <c:v>20747.099999999999</c:v>
                </c:pt>
                <c:pt idx="420">
                  <c:v>20807.16</c:v>
                </c:pt>
                <c:pt idx="421">
                  <c:v>20904.36</c:v>
                </c:pt>
                <c:pt idx="422">
                  <c:v>21009.119999999999</c:v>
                </c:pt>
                <c:pt idx="423">
                  <c:v>21068.16</c:v>
                </c:pt>
                <c:pt idx="424">
                  <c:v>21321.360000000001</c:v>
                </c:pt>
                <c:pt idx="425">
                  <c:v>21409.74</c:v>
                </c:pt>
                <c:pt idx="426">
                  <c:v>21409.920000000002</c:v>
                </c:pt>
                <c:pt idx="427">
                  <c:v>21473.640000000003</c:v>
                </c:pt>
                <c:pt idx="428">
                  <c:v>21473.640000000003</c:v>
                </c:pt>
                <c:pt idx="429">
                  <c:v>21473.700000000004</c:v>
                </c:pt>
                <c:pt idx="430">
                  <c:v>21473.700000000004</c:v>
                </c:pt>
                <c:pt idx="431">
                  <c:v>21493.140000000003</c:v>
                </c:pt>
                <c:pt idx="432">
                  <c:v>21606.660000000003</c:v>
                </c:pt>
                <c:pt idx="433">
                  <c:v>21674.520000000004</c:v>
                </c:pt>
                <c:pt idx="434">
                  <c:v>21791.820000000003</c:v>
                </c:pt>
                <c:pt idx="435">
                  <c:v>21859.440000000002</c:v>
                </c:pt>
                <c:pt idx="436">
                  <c:v>21998.640000000003</c:v>
                </c:pt>
                <c:pt idx="437">
                  <c:v>22136.280000000002</c:v>
                </c:pt>
                <c:pt idx="438">
                  <c:v>22162.260000000002</c:v>
                </c:pt>
                <c:pt idx="439">
                  <c:v>22162.500000000004</c:v>
                </c:pt>
                <c:pt idx="440">
                  <c:v>22229.880000000005</c:v>
                </c:pt>
                <c:pt idx="441">
                  <c:v>22324.620000000006</c:v>
                </c:pt>
                <c:pt idx="442">
                  <c:v>22357.380000000005</c:v>
                </c:pt>
                <c:pt idx="443">
                  <c:v>22438.860000000004</c:v>
                </c:pt>
                <c:pt idx="444">
                  <c:v>22524.900000000005</c:v>
                </c:pt>
                <c:pt idx="445">
                  <c:v>22566.000000000004</c:v>
                </c:pt>
                <c:pt idx="446">
                  <c:v>22654.740000000005</c:v>
                </c:pt>
                <c:pt idx="447">
                  <c:v>22785.360000000004</c:v>
                </c:pt>
                <c:pt idx="448">
                  <c:v>22879.260000000006</c:v>
                </c:pt>
                <c:pt idx="449">
                  <c:v>22920.240000000005</c:v>
                </c:pt>
                <c:pt idx="450">
                  <c:v>22962.240000000005</c:v>
                </c:pt>
                <c:pt idx="451">
                  <c:v>22964.340000000004</c:v>
                </c:pt>
                <c:pt idx="452">
                  <c:v>22964.760000000002</c:v>
                </c:pt>
                <c:pt idx="453">
                  <c:v>22964.760000000002</c:v>
                </c:pt>
                <c:pt idx="454">
                  <c:v>22964.760000000002</c:v>
                </c:pt>
                <c:pt idx="455">
                  <c:v>22987.38</c:v>
                </c:pt>
                <c:pt idx="456">
                  <c:v>23014.440000000002</c:v>
                </c:pt>
                <c:pt idx="457">
                  <c:v>23091.24</c:v>
                </c:pt>
                <c:pt idx="458">
                  <c:v>23210.280000000002</c:v>
                </c:pt>
                <c:pt idx="459">
                  <c:v>23290.800000000003</c:v>
                </c:pt>
                <c:pt idx="460">
                  <c:v>23326.560000000001</c:v>
                </c:pt>
                <c:pt idx="461">
                  <c:v>23342.82</c:v>
                </c:pt>
                <c:pt idx="462">
                  <c:v>23415.119999999999</c:v>
                </c:pt>
                <c:pt idx="463">
                  <c:v>23464.62</c:v>
                </c:pt>
                <c:pt idx="464">
                  <c:v>23467.32</c:v>
                </c:pt>
                <c:pt idx="465">
                  <c:v>23479.439999999999</c:v>
                </c:pt>
                <c:pt idx="466">
                  <c:v>23479.439999999999</c:v>
                </c:pt>
                <c:pt idx="467">
                  <c:v>23480.1</c:v>
                </c:pt>
                <c:pt idx="468">
                  <c:v>23503.68</c:v>
                </c:pt>
                <c:pt idx="469">
                  <c:v>23571.24</c:v>
                </c:pt>
                <c:pt idx="470">
                  <c:v>23667.120000000003</c:v>
                </c:pt>
                <c:pt idx="471">
                  <c:v>23722.38</c:v>
                </c:pt>
                <c:pt idx="472">
                  <c:v>23778.48</c:v>
                </c:pt>
                <c:pt idx="473">
                  <c:v>23875.98</c:v>
                </c:pt>
                <c:pt idx="474">
                  <c:v>23941.02</c:v>
                </c:pt>
                <c:pt idx="475">
                  <c:v>23944.02</c:v>
                </c:pt>
                <c:pt idx="476">
                  <c:v>23956.98</c:v>
                </c:pt>
                <c:pt idx="477">
                  <c:v>23959.98</c:v>
                </c:pt>
                <c:pt idx="478">
                  <c:v>23962.739999999998</c:v>
                </c:pt>
                <c:pt idx="479">
                  <c:v>23963.64</c:v>
                </c:pt>
                <c:pt idx="480">
                  <c:v>24000.36</c:v>
                </c:pt>
                <c:pt idx="481">
                  <c:v>24154.62</c:v>
                </c:pt>
                <c:pt idx="482">
                  <c:v>24357.719999999998</c:v>
                </c:pt>
                <c:pt idx="483">
                  <c:v>24408.359999999997</c:v>
                </c:pt>
                <c:pt idx="484">
                  <c:v>24518.1</c:v>
                </c:pt>
                <c:pt idx="485">
                  <c:v>24593.46</c:v>
                </c:pt>
                <c:pt idx="486">
                  <c:v>24727.02</c:v>
                </c:pt>
                <c:pt idx="487">
                  <c:v>24780.54</c:v>
                </c:pt>
                <c:pt idx="488">
                  <c:v>24800.940000000002</c:v>
                </c:pt>
                <c:pt idx="489">
                  <c:v>24809.4</c:v>
                </c:pt>
                <c:pt idx="490">
                  <c:v>24810.480000000003</c:v>
                </c:pt>
                <c:pt idx="491">
                  <c:v>24816.240000000002</c:v>
                </c:pt>
                <c:pt idx="492">
                  <c:v>24835.140000000003</c:v>
                </c:pt>
                <c:pt idx="493">
                  <c:v>24907.320000000003</c:v>
                </c:pt>
                <c:pt idx="494">
                  <c:v>24963.420000000002</c:v>
                </c:pt>
                <c:pt idx="495">
                  <c:v>25064.34</c:v>
                </c:pt>
                <c:pt idx="496">
                  <c:v>25134.6</c:v>
                </c:pt>
                <c:pt idx="497">
                  <c:v>25194.719999999998</c:v>
                </c:pt>
                <c:pt idx="498">
                  <c:v>25310.879999999997</c:v>
                </c:pt>
                <c:pt idx="499">
                  <c:v>25311.839999999997</c:v>
                </c:pt>
                <c:pt idx="500">
                  <c:v>25311.839999999997</c:v>
                </c:pt>
                <c:pt idx="501">
                  <c:v>25312.019999999997</c:v>
                </c:pt>
                <c:pt idx="502">
                  <c:v>25312.439999999995</c:v>
                </c:pt>
                <c:pt idx="503">
                  <c:v>25314.179999999997</c:v>
                </c:pt>
                <c:pt idx="504">
                  <c:v>25353.239999999998</c:v>
                </c:pt>
                <c:pt idx="505">
                  <c:v>25507.079999999998</c:v>
                </c:pt>
                <c:pt idx="506">
                  <c:v>25555.199999999997</c:v>
                </c:pt>
                <c:pt idx="507">
                  <c:v>25683.959999999995</c:v>
                </c:pt>
                <c:pt idx="508">
                  <c:v>25712.399999999994</c:v>
                </c:pt>
                <c:pt idx="509">
                  <c:v>25718.879999999994</c:v>
                </c:pt>
                <c:pt idx="510">
                  <c:v>25745.519999999993</c:v>
                </c:pt>
                <c:pt idx="511">
                  <c:v>25758.059999999994</c:v>
                </c:pt>
                <c:pt idx="512">
                  <c:v>25778.639999999996</c:v>
                </c:pt>
                <c:pt idx="513">
                  <c:v>25779.359999999997</c:v>
                </c:pt>
                <c:pt idx="514">
                  <c:v>25779.359999999997</c:v>
                </c:pt>
                <c:pt idx="515">
                  <c:v>25780.859999999997</c:v>
                </c:pt>
                <c:pt idx="516">
                  <c:v>25849.859999999997</c:v>
                </c:pt>
                <c:pt idx="517">
                  <c:v>26021.579999999998</c:v>
                </c:pt>
                <c:pt idx="518">
                  <c:v>26057.1</c:v>
                </c:pt>
                <c:pt idx="519">
                  <c:v>26145.66</c:v>
                </c:pt>
                <c:pt idx="520">
                  <c:v>26246.46</c:v>
                </c:pt>
                <c:pt idx="521">
                  <c:v>26290.62</c:v>
                </c:pt>
                <c:pt idx="522">
                  <c:v>26306.639999999999</c:v>
                </c:pt>
                <c:pt idx="523">
                  <c:v>26308.5</c:v>
                </c:pt>
                <c:pt idx="524">
                  <c:v>26309.58</c:v>
                </c:pt>
                <c:pt idx="525">
                  <c:v>26309.58</c:v>
                </c:pt>
                <c:pt idx="526">
                  <c:v>26309.58</c:v>
                </c:pt>
                <c:pt idx="527">
                  <c:v>26309.58</c:v>
                </c:pt>
                <c:pt idx="528">
                  <c:v>26372.22</c:v>
                </c:pt>
                <c:pt idx="529">
                  <c:v>26395.32</c:v>
                </c:pt>
                <c:pt idx="530">
                  <c:v>26500.739999999998</c:v>
                </c:pt>
                <c:pt idx="531">
                  <c:v>26585.039999999997</c:v>
                </c:pt>
                <c:pt idx="532">
                  <c:v>26619.959999999995</c:v>
                </c:pt>
                <c:pt idx="533">
                  <c:v>26628.059999999994</c:v>
                </c:pt>
                <c:pt idx="534">
                  <c:v>26714.939999999995</c:v>
                </c:pt>
                <c:pt idx="535">
                  <c:v>26716.439999999995</c:v>
                </c:pt>
                <c:pt idx="536">
                  <c:v>26716.919999999995</c:v>
                </c:pt>
                <c:pt idx="537">
                  <c:v>26717.639999999996</c:v>
                </c:pt>
                <c:pt idx="538">
                  <c:v>26717.639999999996</c:v>
                </c:pt>
                <c:pt idx="539">
                  <c:v>26723.819999999996</c:v>
                </c:pt>
                <c:pt idx="540">
                  <c:v>26739.599999999995</c:v>
                </c:pt>
                <c:pt idx="541">
                  <c:v>26812.379999999994</c:v>
                </c:pt>
                <c:pt idx="542">
                  <c:v>26832.959999999995</c:v>
                </c:pt>
                <c:pt idx="543">
                  <c:v>26920.319999999996</c:v>
                </c:pt>
                <c:pt idx="544">
                  <c:v>27066.479999999996</c:v>
                </c:pt>
                <c:pt idx="545">
                  <c:v>27075.899999999994</c:v>
                </c:pt>
                <c:pt idx="546">
                  <c:v>27082.859999999993</c:v>
                </c:pt>
                <c:pt idx="547">
                  <c:v>27097.919999999995</c:v>
                </c:pt>
                <c:pt idx="548">
                  <c:v>27132.239999999994</c:v>
                </c:pt>
                <c:pt idx="549">
                  <c:v>27132.239999999994</c:v>
                </c:pt>
                <c:pt idx="550">
                  <c:v>27132.239999999994</c:v>
                </c:pt>
                <c:pt idx="551">
                  <c:v>27143.159999999993</c:v>
                </c:pt>
                <c:pt idx="552">
                  <c:v>27203.219999999994</c:v>
                </c:pt>
                <c:pt idx="553">
                  <c:v>27251.819999999992</c:v>
                </c:pt>
                <c:pt idx="554">
                  <c:v>27406.619999999992</c:v>
                </c:pt>
                <c:pt idx="555">
                  <c:v>27645.479999999992</c:v>
                </c:pt>
                <c:pt idx="556">
                  <c:v>27777.899999999991</c:v>
                </c:pt>
                <c:pt idx="557">
                  <c:v>27965.159999999989</c:v>
                </c:pt>
                <c:pt idx="558">
                  <c:v>28151.819999999989</c:v>
                </c:pt>
                <c:pt idx="559">
                  <c:v>28168.799999999988</c:v>
                </c:pt>
                <c:pt idx="560">
                  <c:v>28168.799999999988</c:v>
                </c:pt>
                <c:pt idx="561">
                  <c:v>28168.799999999988</c:v>
                </c:pt>
                <c:pt idx="562">
                  <c:v>28198.01999999999</c:v>
                </c:pt>
                <c:pt idx="563">
                  <c:v>28199.939999999988</c:v>
                </c:pt>
                <c:pt idx="564">
                  <c:v>28237.139999999989</c:v>
                </c:pt>
                <c:pt idx="565">
                  <c:v>28286.759999999987</c:v>
                </c:pt>
                <c:pt idx="566">
                  <c:v>28354.319999999989</c:v>
                </c:pt>
                <c:pt idx="567">
                  <c:v>28416.599999999988</c:v>
                </c:pt>
                <c:pt idx="568">
                  <c:v>28457.879999999986</c:v>
                </c:pt>
                <c:pt idx="569">
                  <c:v>28606.079999999987</c:v>
                </c:pt>
                <c:pt idx="570">
                  <c:v>28692.719999999987</c:v>
                </c:pt>
                <c:pt idx="571">
                  <c:v>28726.019999999986</c:v>
                </c:pt>
                <c:pt idx="572">
                  <c:v>28726.019999999986</c:v>
                </c:pt>
                <c:pt idx="573">
                  <c:v>28726.019999999986</c:v>
                </c:pt>
                <c:pt idx="574">
                  <c:v>28732.139999999985</c:v>
                </c:pt>
                <c:pt idx="575">
                  <c:v>28732.139999999985</c:v>
                </c:pt>
                <c:pt idx="576">
                  <c:v>28750.139999999985</c:v>
                </c:pt>
                <c:pt idx="577">
                  <c:v>28845.239999999983</c:v>
                </c:pt>
                <c:pt idx="578">
                  <c:v>28912.319999999985</c:v>
                </c:pt>
                <c:pt idx="579">
                  <c:v>28953.899999999987</c:v>
                </c:pt>
                <c:pt idx="580">
                  <c:v>29035.799999999988</c:v>
                </c:pt>
                <c:pt idx="581">
                  <c:v>29139.419999999987</c:v>
                </c:pt>
                <c:pt idx="582">
                  <c:v>29197.079999999987</c:v>
                </c:pt>
                <c:pt idx="583">
                  <c:v>29244.299999999988</c:v>
                </c:pt>
                <c:pt idx="584">
                  <c:v>29244.299999999988</c:v>
                </c:pt>
                <c:pt idx="585">
                  <c:v>29246.87999999999</c:v>
                </c:pt>
                <c:pt idx="586">
                  <c:v>29248.139999999989</c:v>
                </c:pt>
                <c:pt idx="587">
                  <c:v>29251.01999999999</c:v>
                </c:pt>
                <c:pt idx="588">
                  <c:v>29315.21999999999</c:v>
                </c:pt>
                <c:pt idx="589">
                  <c:v>29408.759999999991</c:v>
                </c:pt>
                <c:pt idx="590">
                  <c:v>29495.099999999991</c:v>
                </c:pt>
                <c:pt idx="591">
                  <c:v>29594.69999999999</c:v>
                </c:pt>
                <c:pt idx="592">
                  <c:v>29643.599999999991</c:v>
                </c:pt>
                <c:pt idx="593">
                  <c:v>29671.919999999991</c:v>
                </c:pt>
                <c:pt idx="594">
                  <c:v>29699.639999999992</c:v>
                </c:pt>
                <c:pt idx="595">
                  <c:v>29716.919999999991</c:v>
                </c:pt>
                <c:pt idx="596">
                  <c:v>29717.759999999991</c:v>
                </c:pt>
                <c:pt idx="597">
                  <c:v>29718.479999999992</c:v>
                </c:pt>
                <c:pt idx="598">
                  <c:v>29721.059999999994</c:v>
                </c:pt>
                <c:pt idx="599">
                  <c:v>29736.839999999993</c:v>
                </c:pt>
                <c:pt idx="600">
                  <c:v>29767.439999999991</c:v>
                </c:pt>
                <c:pt idx="601">
                  <c:v>29816.759999999991</c:v>
                </c:pt>
                <c:pt idx="602">
                  <c:v>29951.939999999991</c:v>
                </c:pt>
                <c:pt idx="603">
                  <c:v>30156.119999999992</c:v>
                </c:pt>
                <c:pt idx="604">
                  <c:v>30249.53999999999</c:v>
                </c:pt>
                <c:pt idx="605">
                  <c:v>30288.839999999989</c:v>
                </c:pt>
                <c:pt idx="606">
                  <c:v>30430.079999999991</c:v>
                </c:pt>
                <c:pt idx="607">
                  <c:v>30448.739999999991</c:v>
                </c:pt>
                <c:pt idx="608">
                  <c:v>30468.71999999999</c:v>
                </c:pt>
                <c:pt idx="609">
                  <c:v>30469.079999999991</c:v>
                </c:pt>
                <c:pt idx="610">
                  <c:v>30469.079999999991</c:v>
                </c:pt>
                <c:pt idx="611">
                  <c:v>30495.959999999992</c:v>
                </c:pt>
                <c:pt idx="612">
                  <c:v>30537.05999999999</c:v>
                </c:pt>
                <c:pt idx="613">
                  <c:v>30645.839999999989</c:v>
                </c:pt>
                <c:pt idx="614">
                  <c:v>30749.759999999987</c:v>
                </c:pt>
                <c:pt idx="615">
                  <c:v>31042.919999999987</c:v>
                </c:pt>
                <c:pt idx="616">
                  <c:v>31092.359999999986</c:v>
                </c:pt>
                <c:pt idx="617">
                  <c:v>31191.959999999985</c:v>
                </c:pt>
                <c:pt idx="618">
                  <c:v>31213.499999999985</c:v>
                </c:pt>
                <c:pt idx="619">
                  <c:v>31214.039999999986</c:v>
                </c:pt>
                <c:pt idx="620">
                  <c:v>31216.919999999987</c:v>
                </c:pt>
                <c:pt idx="621">
                  <c:v>31216.919999999987</c:v>
                </c:pt>
                <c:pt idx="622">
                  <c:v>31218.659999999989</c:v>
                </c:pt>
                <c:pt idx="623">
                  <c:v>31221.239999999991</c:v>
                </c:pt>
                <c:pt idx="624">
                  <c:v>31233.35999999999</c:v>
                </c:pt>
                <c:pt idx="625">
                  <c:v>31301.639999999989</c:v>
                </c:pt>
                <c:pt idx="626">
                  <c:v>31319.21999999999</c:v>
                </c:pt>
                <c:pt idx="627">
                  <c:v>31389.119999999992</c:v>
                </c:pt>
                <c:pt idx="628">
                  <c:v>31474.55999999999</c:v>
                </c:pt>
                <c:pt idx="629">
                  <c:v>31563.179999999989</c:v>
                </c:pt>
                <c:pt idx="630">
                  <c:v>31666.319999999989</c:v>
                </c:pt>
                <c:pt idx="631">
                  <c:v>31666.619999999988</c:v>
                </c:pt>
                <c:pt idx="632">
                  <c:v>31666.619999999988</c:v>
                </c:pt>
                <c:pt idx="633">
                  <c:v>31666.619999999988</c:v>
                </c:pt>
                <c:pt idx="634">
                  <c:v>31667.579999999987</c:v>
                </c:pt>
                <c:pt idx="635">
                  <c:v>31739.399999999987</c:v>
                </c:pt>
                <c:pt idx="636">
                  <c:v>31785.239999999987</c:v>
                </c:pt>
                <c:pt idx="637">
                  <c:v>31873.859999999986</c:v>
                </c:pt>
                <c:pt idx="638">
                  <c:v>31981.319999999985</c:v>
                </c:pt>
                <c:pt idx="639">
                  <c:v>32158.919999999984</c:v>
                </c:pt>
                <c:pt idx="640">
                  <c:v>32266.919999999984</c:v>
                </c:pt>
                <c:pt idx="641">
                  <c:v>32365.019999999982</c:v>
                </c:pt>
                <c:pt idx="642">
                  <c:v>32451.719999999983</c:v>
                </c:pt>
                <c:pt idx="643">
                  <c:v>32451.839999999982</c:v>
                </c:pt>
                <c:pt idx="644">
                  <c:v>32451.839999999982</c:v>
                </c:pt>
                <c:pt idx="645">
                  <c:v>32451.839999999982</c:v>
                </c:pt>
                <c:pt idx="646">
                  <c:v>32452.25999999998</c:v>
                </c:pt>
                <c:pt idx="647">
                  <c:v>32470.679999999978</c:v>
                </c:pt>
                <c:pt idx="648">
                  <c:v>32497.499999999978</c:v>
                </c:pt>
                <c:pt idx="649">
                  <c:v>32623.019999999979</c:v>
                </c:pt>
                <c:pt idx="650">
                  <c:v>32759.459999999977</c:v>
                </c:pt>
                <c:pt idx="651">
                  <c:v>32887.859999999979</c:v>
                </c:pt>
                <c:pt idx="652">
                  <c:v>32998.619999999981</c:v>
                </c:pt>
                <c:pt idx="653">
                  <c:v>33133.07999999998</c:v>
                </c:pt>
                <c:pt idx="654">
                  <c:v>33231.659999999982</c:v>
                </c:pt>
                <c:pt idx="655">
                  <c:v>33278.459999999985</c:v>
                </c:pt>
                <c:pt idx="656">
                  <c:v>33284.099999999984</c:v>
                </c:pt>
                <c:pt idx="657">
                  <c:v>33284.099999999984</c:v>
                </c:pt>
                <c:pt idx="658">
                  <c:v>33294.359999999986</c:v>
                </c:pt>
                <c:pt idx="659">
                  <c:v>33301.199999999983</c:v>
                </c:pt>
                <c:pt idx="660">
                  <c:v>33332.459999999985</c:v>
                </c:pt>
                <c:pt idx="661">
                  <c:v>33438.119999999988</c:v>
                </c:pt>
                <c:pt idx="662">
                  <c:v>33587.399999999987</c:v>
                </c:pt>
                <c:pt idx="663">
                  <c:v>33879.719999999987</c:v>
                </c:pt>
                <c:pt idx="664">
                  <c:v>33992.51999999999</c:v>
                </c:pt>
                <c:pt idx="665">
                  <c:v>34223.339999999989</c:v>
                </c:pt>
                <c:pt idx="666">
                  <c:v>34303.619999999988</c:v>
                </c:pt>
                <c:pt idx="667">
                  <c:v>34344.05999999999</c:v>
                </c:pt>
                <c:pt idx="668">
                  <c:v>34344.479999999989</c:v>
                </c:pt>
                <c:pt idx="669">
                  <c:v>34344.479999999989</c:v>
                </c:pt>
                <c:pt idx="670">
                  <c:v>34344.479999999989</c:v>
                </c:pt>
                <c:pt idx="671">
                  <c:v>34373.999999999985</c:v>
                </c:pt>
                <c:pt idx="672">
                  <c:v>34430.339999999982</c:v>
                </c:pt>
                <c:pt idx="673">
                  <c:v>34512.539999999979</c:v>
                </c:pt>
                <c:pt idx="674">
                  <c:v>34581.89999999998</c:v>
                </c:pt>
                <c:pt idx="675">
                  <c:v>34651.139999999978</c:v>
                </c:pt>
                <c:pt idx="676">
                  <c:v>34719.719999999979</c:v>
                </c:pt>
                <c:pt idx="677">
                  <c:v>34829.639999999978</c:v>
                </c:pt>
                <c:pt idx="678">
                  <c:v>34856.879999999976</c:v>
                </c:pt>
                <c:pt idx="679">
                  <c:v>34856.879999999976</c:v>
                </c:pt>
                <c:pt idx="680">
                  <c:v>34856.879999999976</c:v>
                </c:pt>
                <c:pt idx="681">
                  <c:v>34856.879999999976</c:v>
                </c:pt>
                <c:pt idx="682">
                  <c:v>34858.139999999978</c:v>
                </c:pt>
                <c:pt idx="683">
                  <c:v>34911.239999999976</c:v>
                </c:pt>
                <c:pt idx="684">
                  <c:v>34940.39999999998</c:v>
                </c:pt>
                <c:pt idx="685">
                  <c:v>34998.179999999978</c:v>
                </c:pt>
                <c:pt idx="686">
                  <c:v>35131.619999999981</c:v>
                </c:pt>
                <c:pt idx="687">
                  <c:v>35397.299999999981</c:v>
                </c:pt>
                <c:pt idx="688">
                  <c:v>35517.419999999984</c:v>
                </c:pt>
                <c:pt idx="689">
                  <c:v>35579.219999999987</c:v>
                </c:pt>
                <c:pt idx="690">
                  <c:v>35607.119999999988</c:v>
                </c:pt>
                <c:pt idx="691">
                  <c:v>35607.179999999986</c:v>
                </c:pt>
                <c:pt idx="692">
                  <c:v>35607.359999999986</c:v>
                </c:pt>
                <c:pt idx="693">
                  <c:v>35607.479999999989</c:v>
                </c:pt>
                <c:pt idx="694">
                  <c:v>35634.479999999989</c:v>
                </c:pt>
                <c:pt idx="695">
                  <c:v>35668.739999999991</c:v>
                </c:pt>
                <c:pt idx="696">
                  <c:v>35706.839999999989</c:v>
                </c:pt>
                <c:pt idx="697">
                  <c:v>35732.87999999999</c:v>
                </c:pt>
                <c:pt idx="698">
                  <c:v>35770.55999999999</c:v>
                </c:pt>
                <c:pt idx="699">
                  <c:v>35916.05999999999</c:v>
                </c:pt>
                <c:pt idx="700">
                  <c:v>35956.979999999989</c:v>
                </c:pt>
                <c:pt idx="701">
                  <c:v>35981.87999999999</c:v>
                </c:pt>
                <c:pt idx="702">
                  <c:v>35993.939999999988</c:v>
                </c:pt>
                <c:pt idx="703">
                  <c:v>36019.979999999989</c:v>
                </c:pt>
                <c:pt idx="704">
                  <c:v>36019.979999999989</c:v>
                </c:pt>
                <c:pt idx="705">
                  <c:v>36020.219999999987</c:v>
                </c:pt>
                <c:pt idx="706">
                  <c:v>36049.079999999987</c:v>
                </c:pt>
                <c:pt idx="707">
                  <c:v>36079.499999999985</c:v>
                </c:pt>
                <c:pt idx="708">
                  <c:v>36139.499999999985</c:v>
                </c:pt>
                <c:pt idx="709">
                  <c:v>36281.579999999987</c:v>
                </c:pt>
                <c:pt idx="710">
                  <c:v>36386.399999999987</c:v>
                </c:pt>
                <c:pt idx="711">
                  <c:v>36486.419999999984</c:v>
                </c:pt>
                <c:pt idx="712">
                  <c:v>36595.499999999985</c:v>
                </c:pt>
                <c:pt idx="713">
                  <c:v>36661.139999999985</c:v>
                </c:pt>
                <c:pt idx="714">
                  <c:v>36685.919999999984</c:v>
                </c:pt>
                <c:pt idx="715">
                  <c:v>36686.639999999985</c:v>
                </c:pt>
                <c:pt idx="716">
                  <c:v>36686.639999999985</c:v>
                </c:pt>
                <c:pt idx="717">
                  <c:v>36686.639999999985</c:v>
                </c:pt>
                <c:pt idx="718">
                  <c:v>36686.639999999985</c:v>
                </c:pt>
                <c:pt idx="719">
                  <c:v>36776.339999999982</c:v>
                </c:pt>
                <c:pt idx="720">
                  <c:v>36785.099999999984</c:v>
                </c:pt>
                <c:pt idx="721">
                  <c:v>36939.419999999984</c:v>
                </c:pt>
                <c:pt idx="722">
                  <c:v>37016.939999999981</c:v>
                </c:pt>
                <c:pt idx="723">
                  <c:v>37184.159999999982</c:v>
                </c:pt>
                <c:pt idx="724">
                  <c:v>37276.739999999983</c:v>
                </c:pt>
                <c:pt idx="725">
                  <c:v>37364.639999999985</c:v>
                </c:pt>
                <c:pt idx="726">
                  <c:v>37388.339999999982</c:v>
                </c:pt>
                <c:pt idx="727">
                  <c:v>37389.659999999982</c:v>
                </c:pt>
                <c:pt idx="728">
                  <c:v>37390.139999999985</c:v>
                </c:pt>
                <c:pt idx="729">
                  <c:v>37390.139999999985</c:v>
                </c:pt>
                <c:pt idx="730">
                  <c:v>37419.839999999982</c:v>
                </c:pt>
                <c:pt idx="731">
                  <c:v>37419.959999999985</c:v>
                </c:pt>
                <c:pt idx="732">
                  <c:v>37449.719999999987</c:v>
                </c:pt>
                <c:pt idx="733">
                  <c:v>37480.799999999988</c:v>
                </c:pt>
                <c:pt idx="734">
                  <c:v>37564.01999999999</c:v>
                </c:pt>
                <c:pt idx="735">
                  <c:v>37681.619999999988</c:v>
                </c:pt>
                <c:pt idx="736">
                  <c:v>37773.659999999989</c:v>
                </c:pt>
                <c:pt idx="737">
                  <c:v>37860.539999999986</c:v>
                </c:pt>
                <c:pt idx="738">
                  <c:v>37954.619999999988</c:v>
                </c:pt>
                <c:pt idx="739">
                  <c:v>37956.119999999988</c:v>
                </c:pt>
                <c:pt idx="740">
                  <c:v>37956.119999999988</c:v>
                </c:pt>
                <c:pt idx="741">
                  <c:v>37970.87999999999</c:v>
                </c:pt>
                <c:pt idx="742">
                  <c:v>37971.05999999999</c:v>
                </c:pt>
                <c:pt idx="743">
                  <c:v>37973.399999999987</c:v>
                </c:pt>
                <c:pt idx="744">
                  <c:v>38071.319999999985</c:v>
                </c:pt>
                <c:pt idx="745">
                  <c:v>38130.959999999985</c:v>
                </c:pt>
                <c:pt idx="746">
                  <c:v>38199.239999999983</c:v>
                </c:pt>
                <c:pt idx="747">
                  <c:v>38263.559999999983</c:v>
                </c:pt>
                <c:pt idx="748">
                  <c:v>38337.119999999981</c:v>
                </c:pt>
                <c:pt idx="749">
                  <c:v>38378.279999999984</c:v>
                </c:pt>
                <c:pt idx="750">
                  <c:v>38401.559999999983</c:v>
                </c:pt>
                <c:pt idx="751">
                  <c:v>38417.57999999998</c:v>
                </c:pt>
                <c:pt idx="752">
                  <c:v>38435.819999999978</c:v>
                </c:pt>
                <c:pt idx="753">
                  <c:v>38455.25999999998</c:v>
                </c:pt>
                <c:pt idx="754">
                  <c:v>38455.619999999981</c:v>
                </c:pt>
                <c:pt idx="755">
                  <c:v>38467.139999999978</c:v>
                </c:pt>
                <c:pt idx="756">
                  <c:v>38500.199999999975</c:v>
                </c:pt>
                <c:pt idx="757">
                  <c:v>38566.619999999974</c:v>
                </c:pt>
                <c:pt idx="758">
                  <c:v>38686.919999999976</c:v>
                </c:pt>
                <c:pt idx="759">
                  <c:v>38702.759999999973</c:v>
                </c:pt>
                <c:pt idx="760">
                  <c:v>38726.999999999971</c:v>
                </c:pt>
                <c:pt idx="761">
                  <c:v>38793.599999999969</c:v>
                </c:pt>
                <c:pt idx="762">
                  <c:v>38801.339999999967</c:v>
                </c:pt>
                <c:pt idx="763">
                  <c:v>38803.379999999968</c:v>
                </c:pt>
                <c:pt idx="764">
                  <c:v>38821.559999999969</c:v>
                </c:pt>
                <c:pt idx="765">
                  <c:v>38824.259999999966</c:v>
                </c:pt>
                <c:pt idx="766">
                  <c:v>38825.939999999966</c:v>
                </c:pt>
                <c:pt idx="767">
                  <c:v>38830.799999999967</c:v>
                </c:pt>
                <c:pt idx="768">
                  <c:v>38876.879999999968</c:v>
                </c:pt>
                <c:pt idx="769">
                  <c:v>38924.579999999965</c:v>
                </c:pt>
                <c:pt idx="770">
                  <c:v>38951.219999999965</c:v>
                </c:pt>
                <c:pt idx="771">
                  <c:v>39063.299999999967</c:v>
                </c:pt>
                <c:pt idx="772">
                  <c:v>39128.639999999963</c:v>
                </c:pt>
                <c:pt idx="773">
                  <c:v>39158.219999999965</c:v>
                </c:pt>
                <c:pt idx="774">
                  <c:v>39162.959999999963</c:v>
                </c:pt>
                <c:pt idx="775">
                  <c:v>39167.33999999996</c:v>
                </c:pt>
                <c:pt idx="776">
                  <c:v>39167.639999999963</c:v>
                </c:pt>
                <c:pt idx="777">
                  <c:v>39167.639999999963</c:v>
                </c:pt>
                <c:pt idx="778">
                  <c:v>39168.059999999961</c:v>
                </c:pt>
                <c:pt idx="779">
                  <c:v>39173.639999999963</c:v>
                </c:pt>
                <c:pt idx="780">
                  <c:v>39232.319999999963</c:v>
                </c:pt>
                <c:pt idx="781">
                  <c:v>39239.039999999964</c:v>
                </c:pt>
                <c:pt idx="782">
                  <c:v>39332.639999999963</c:v>
                </c:pt>
                <c:pt idx="783">
                  <c:v>39390.539999999964</c:v>
                </c:pt>
                <c:pt idx="784">
                  <c:v>39429.599999999962</c:v>
                </c:pt>
                <c:pt idx="785">
                  <c:v>39504.539999999964</c:v>
                </c:pt>
                <c:pt idx="786">
                  <c:v>39508.319999999963</c:v>
                </c:pt>
                <c:pt idx="787">
                  <c:v>39508.319999999963</c:v>
                </c:pt>
                <c:pt idx="788">
                  <c:v>39514.979999999967</c:v>
                </c:pt>
                <c:pt idx="789">
                  <c:v>39515.159999999967</c:v>
                </c:pt>
                <c:pt idx="790">
                  <c:v>39545.759999999966</c:v>
                </c:pt>
                <c:pt idx="791">
                  <c:v>39552.419999999969</c:v>
                </c:pt>
                <c:pt idx="792">
                  <c:v>39612.77999999997</c:v>
                </c:pt>
                <c:pt idx="793">
                  <c:v>39687.77999999997</c:v>
                </c:pt>
                <c:pt idx="794">
                  <c:v>39793.439999999973</c:v>
                </c:pt>
                <c:pt idx="795">
                  <c:v>39915.599999999977</c:v>
                </c:pt>
                <c:pt idx="796">
                  <c:v>39969.359999999979</c:v>
                </c:pt>
                <c:pt idx="797">
                  <c:v>40071.359999999979</c:v>
                </c:pt>
                <c:pt idx="798">
                  <c:v>40083.89999999998</c:v>
                </c:pt>
                <c:pt idx="799">
                  <c:v>40083.89999999998</c:v>
                </c:pt>
                <c:pt idx="800">
                  <c:v>40083.89999999998</c:v>
                </c:pt>
                <c:pt idx="801">
                  <c:v>40084.07999999998</c:v>
                </c:pt>
                <c:pt idx="802">
                  <c:v>40088.819999999978</c:v>
                </c:pt>
                <c:pt idx="803">
                  <c:v>40167.779999999977</c:v>
                </c:pt>
                <c:pt idx="804">
                  <c:v>40198.07999999998</c:v>
                </c:pt>
                <c:pt idx="805">
                  <c:v>40272.719999999979</c:v>
                </c:pt>
                <c:pt idx="806">
                  <c:v>40345.07999999998</c:v>
                </c:pt>
                <c:pt idx="807">
                  <c:v>40405.859999999979</c:v>
                </c:pt>
                <c:pt idx="808">
                  <c:v>40597.619999999981</c:v>
                </c:pt>
                <c:pt idx="809">
                  <c:v>40668.779999999984</c:v>
                </c:pt>
                <c:pt idx="810">
                  <c:v>40725.779999999984</c:v>
                </c:pt>
                <c:pt idx="811">
                  <c:v>40726.199999999983</c:v>
                </c:pt>
                <c:pt idx="812">
                  <c:v>40726.859999999986</c:v>
                </c:pt>
                <c:pt idx="813">
                  <c:v>40726.859999999986</c:v>
                </c:pt>
                <c:pt idx="814">
                  <c:v>40728.719999999987</c:v>
                </c:pt>
                <c:pt idx="815">
                  <c:v>40785.419999999984</c:v>
                </c:pt>
                <c:pt idx="816">
                  <c:v>40857.179999999986</c:v>
                </c:pt>
                <c:pt idx="817">
                  <c:v>40895.099999999984</c:v>
                </c:pt>
                <c:pt idx="818">
                  <c:v>41010.239999999983</c:v>
                </c:pt>
                <c:pt idx="819">
                  <c:v>41086.799999999981</c:v>
                </c:pt>
                <c:pt idx="820">
                  <c:v>41247.239999999983</c:v>
                </c:pt>
                <c:pt idx="821">
                  <c:v>41266.739999999983</c:v>
                </c:pt>
                <c:pt idx="822">
                  <c:v>41343.359999999986</c:v>
                </c:pt>
                <c:pt idx="823">
                  <c:v>41363.219999999987</c:v>
                </c:pt>
                <c:pt idx="824">
                  <c:v>41381.579999999987</c:v>
                </c:pt>
                <c:pt idx="825">
                  <c:v>41381.579999999987</c:v>
                </c:pt>
                <c:pt idx="826">
                  <c:v>41382.779999999984</c:v>
                </c:pt>
                <c:pt idx="827">
                  <c:v>41382.779999999984</c:v>
                </c:pt>
                <c:pt idx="828">
                  <c:v>41404.739999999983</c:v>
                </c:pt>
                <c:pt idx="829">
                  <c:v>41496.059999999983</c:v>
                </c:pt>
                <c:pt idx="830">
                  <c:v>41669.879999999983</c:v>
                </c:pt>
                <c:pt idx="831">
                  <c:v>41726.939999999981</c:v>
                </c:pt>
                <c:pt idx="832">
                  <c:v>41825.159999999982</c:v>
                </c:pt>
                <c:pt idx="833">
                  <c:v>41896.139999999985</c:v>
                </c:pt>
                <c:pt idx="834">
                  <c:v>41968.319999999985</c:v>
                </c:pt>
                <c:pt idx="835">
                  <c:v>41968.319999999985</c:v>
                </c:pt>
                <c:pt idx="836">
                  <c:v>41968.319999999985</c:v>
                </c:pt>
                <c:pt idx="837">
                  <c:v>41972.099999999984</c:v>
                </c:pt>
                <c:pt idx="838">
                  <c:v>41972.579999999987</c:v>
                </c:pt>
                <c:pt idx="839">
                  <c:v>41977.739999999991</c:v>
                </c:pt>
                <c:pt idx="840">
                  <c:v>42005.219999999994</c:v>
                </c:pt>
                <c:pt idx="841">
                  <c:v>42031.38</c:v>
                </c:pt>
                <c:pt idx="842">
                  <c:v>42093.899999999994</c:v>
                </c:pt>
                <c:pt idx="843">
                  <c:v>42224.999999999993</c:v>
                </c:pt>
                <c:pt idx="844">
                  <c:v>42279.659999999996</c:v>
                </c:pt>
                <c:pt idx="845">
                  <c:v>42381.78</c:v>
                </c:pt>
                <c:pt idx="846">
                  <c:v>42381.78</c:v>
                </c:pt>
                <c:pt idx="847">
                  <c:v>42381.78</c:v>
                </c:pt>
                <c:pt idx="848">
                  <c:v>42396.84</c:v>
                </c:pt>
                <c:pt idx="849">
                  <c:v>42396.84</c:v>
                </c:pt>
                <c:pt idx="850">
                  <c:v>42396.84</c:v>
                </c:pt>
                <c:pt idx="851">
                  <c:v>42422.939999999995</c:v>
                </c:pt>
                <c:pt idx="852">
                  <c:v>42487.799999999996</c:v>
                </c:pt>
                <c:pt idx="853">
                  <c:v>42543.299999999996</c:v>
                </c:pt>
                <c:pt idx="854">
                  <c:v>42567.719999999994</c:v>
                </c:pt>
                <c:pt idx="855">
                  <c:v>42606.779999999992</c:v>
                </c:pt>
                <c:pt idx="856">
                  <c:v>42636.599999999991</c:v>
                </c:pt>
                <c:pt idx="857">
                  <c:v>42663.719999999994</c:v>
                </c:pt>
                <c:pt idx="858">
                  <c:v>42672.299999999996</c:v>
                </c:pt>
                <c:pt idx="859">
                  <c:v>42672.299999999996</c:v>
                </c:pt>
                <c:pt idx="860">
                  <c:v>42672.299999999996</c:v>
                </c:pt>
                <c:pt idx="861">
                  <c:v>42672.299999999996</c:v>
                </c:pt>
                <c:pt idx="862">
                  <c:v>42674.159999999996</c:v>
                </c:pt>
                <c:pt idx="863">
                  <c:v>42674.159999999996</c:v>
                </c:pt>
                <c:pt idx="864">
                  <c:v>42730.259999999995</c:v>
                </c:pt>
                <c:pt idx="865">
                  <c:v>42796.079999999994</c:v>
                </c:pt>
                <c:pt idx="866">
                  <c:v>42884.88</c:v>
                </c:pt>
                <c:pt idx="867">
                  <c:v>42898.5</c:v>
                </c:pt>
                <c:pt idx="868">
                  <c:v>42953.04</c:v>
                </c:pt>
                <c:pt idx="869">
                  <c:v>42967.98</c:v>
                </c:pt>
                <c:pt idx="870">
                  <c:v>42976.920000000006</c:v>
                </c:pt>
                <c:pt idx="871">
                  <c:v>42976.920000000006</c:v>
                </c:pt>
                <c:pt idx="872">
                  <c:v>42976.920000000006</c:v>
                </c:pt>
                <c:pt idx="873">
                  <c:v>42976.920000000006</c:v>
                </c:pt>
                <c:pt idx="874">
                  <c:v>42976.920000000006</c:v>
                </c:pt>
                <c:pt idx="875">
                  <c:v>42979.26</c:v>
                </c:pt>
              </c:numCache>
            </c:numRef>
          </c:yVal>
        </c:ser>
        <c:axId val="114846336"/>
        <c:axId val="114844800"/>
      </c:scatterChart>
      <c:valAx>
        <c:axId val="114829184"/>
        <c:scaling>
          <c:orientation val="minMax"/>
          <c:min val="10000"/>
        </c:scaling>
        <c:axPos val="b"/>
        <c:numFmt formatCode="yyyy/mm" sourceLinked="0"/>
        <c:tickLblPos val="nextTo"/>
        <c:crossAx val="114830720"/>
        <c:crosses val="autoZero"/>
        <c:crossBetween val="midCat"/>
        <c:majorUnit val="3652.5"/>
      </c:valAx>
      <c:valAx>
        <c:axId val="114830720"/>
        <c:scaling>
          <c:orientation val="minMax"/>
        </c:scaling>
        <c:axPos val="l"/>
        <c:majorGridlines/>
        <c:numFmt formatCode="General" sourceLinked="1"/>
        <c:tickLblPos val="nextTo"/>
        <c:crossAx val="114829184"/>
        <c:crosses val="autoZero"/>
        <c:crossBetween val="midCat"/>
      </c:valAx>
      <c:valAx>
        <c:axId val="114844800"/>
        <c:scaling>
          <c:orientation val="minMax"/>
        </c:scaling>
        <c:axPos val="r"/>
        <c:numFmt formatCode="General" sourceLinked="1"/>
        <c:tickLblPos val="nextTo"/>
        <c:crossAx val="114846336"/>
        <c:crosses val="max"/>
        <c:crossBetween val="midCat"/>
      </c:valAx>
      <c:valAx>
        <c:axId val="114846336"/>
        <c:scaling>
          <c:orientation val="minMax"/>
        </c:scaling>
        <c:delete val="1"/>
        <c:axPos val="b"/>
        <c:numFmt formatCode="mmm\-yy" sourceLinked="1"/>
        <c:tickLblPos val="none"/>
        <c:crossAx val="114844800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5"/>
  <sheetViews>
    <sheetView zoomScale="55" zoomScaleNormal="55" workbookViewId="0">
      <pane ySplit="3" topLeftCell="A954" activePane="bottomLeft" state="frozen"/>
      <selection pane="bottomLeft" activeCell="Q4" sqref="Q4"/>
    </sheetView>
  </sheetViews>
  <sheetFormatPr defaultRowHeight="12.75"/>
  <cols>
    <col min="3" max="3" width="6.7109375" customWidth="1"/>
    <col min="4" max="6" width="9.140625" customWidth="1"/>
    <col min="10" max="10" width="9.28515625" bestFit="1" customWidth="1"/>
    <col min="11" max="11" width="9.140625" customWidth="1"/>
    <col min="12" max="12" width="15.140625" customWidth="1"/>
    <col min="13" max="13" width="9.85546875" customWidth="1"/>
    <col min="14" max="15" width="9.140625" customWidth="1"/>
    <col min="16" max="16" width="19.28515625" customWidth="1"/>
    <col min="19" max="19" width="38.7109375" style="7" bestFit="1" customWidth="1"/>
    <col min="21" max="21" width="16.42578125" customWidth="1"/>
    <col min="22" max="24" width="8.85546875" style="9" customWidth="1"/>
    <col min="25" max="25" width="27" style="20" customWidth="1"/>
    <col min="26" max="26" width="8.85546875" style="9" customWidth="1"/>
  </cols>
  <sheetData>
    <row r="1" spans="1:26" s="7" customFormat="1" ht="26.45" customHeight="1">
      <c r="A1" s="30" t="s">
        <v>21</v>
      </c>
      <c r="B1" s="32"/>
      <c r="C1" s="31"/>
      <c r="D1" s="10"/>
      <c r="E1" s="10"/>
      <c r="F1" s="10"/>
      <c r="G1" s="24"/>
      <c r="H1" s="24"/>
      <c r="I1" s="30" t="s">
        <v>22</v>
      </c>
      <c r="J1" s="31"/>
      <c r="K1" s="10"/>
      <c r="L1" s="10"/>
      <c r="M1" s="30" t="s">
        <v>23</v>
      </c>
      <c r="N1" s="31"/>
      <c r="O1" s="10"/>
      <c r="P1" s="10"/>
      <c r="Q1" s="30" t="s">
        <v>24</v>
      </c>
      <c r="R1" s="32"/>
      <c r="S1" s="31"/>
      <c r="T1" s="10"/>
      <c r="U1" s="16" t="s">
        <v>25</v>
      </c>
      <c r="V1" s="10"/>
      <c r="W1" s="28" t="s">
        <v>26</v>
      </c>
      <c r="X1" s="29"/>
      <c r="Y1" s="29"/>
      <c r="Z1" s="10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7"/>
    </row>
    <row r="3" spans="1:26">
      <c r="A3" s="8"/>
      <c r="B3" s="8" t="s">
        <v>3</v>
      </c>
      <c r="C3" s="8" t="s">
        <v>11</v>
      </c>
      <c r="D3" s="8" t="s">
        <v>5</v>
      </c>
      <c r="E3" s="8"/>
      <c r="F3" s="8"/>
      <c r="G3" s="8"/>
      <c r="H3" s="8"/>
      <c r="I3" s="8" t="s">
        <v>3</v>
      </c>
      <c r="J3" s="8"/>
      <c r="K3" s="8" t="s">
        <v>5</v>
      </c>
      <c r="L3" s="8"/>
      <c r="M3" s="8" t="s">
        <v>3</v>
      </c>
      <c r="N3" s="8" t="s">
        <v>11</v>
      </c>
      <c r="O3" s="8" t="s">
        <v>5</v>
      </c>
      <c r="P3" s="8"/>
      <c r="Q3" s="8" t="s">
        <v>3</v>
      </c>
      <c r="R3" s="8" t="s">
        <v>4</v>
      </c>
      <c r="S3" s="14" t="s">
        <v>9</v>
      </c>
      <c r="T3" s="8"/>
      <c r="U3" s="18" t="s">
        <v>10</v>
      </c>
      <c r="W3" s="19" t="s">
        <v>3</v>
      </c>
      <c r="X3" s="19" t="s">
        <v>4</v>
      </c>
      <c r="Y3" s="21" t="s">
        <v>9</v>
      </c>
    </row>
    <row r="4" spans="1:26">
      <c r="A4" s="11">
        <v>7580</v>
      </c>
      <c r="B4" s="9">
        <f>VLOOKUP((IF(MONTH($A4)=10,YEAR($A4),IF(MONTH($A4)=11,YEAR($A4),IF(MONTH($A4)=12, YEAR($A4),YEAR($A4)-1)))),File_1.prn!$A$2:$AA$87,VLOOKUP(MONTH($A4),Conversion!$A$1:$B$12,2),FALSE)</f>
        <v>0</v>
      </c>
      <c r="C4" s="9" t="str">
        <f>IF(VLOOKUP((IF(MONTH($A4)=10,YEAR($A4),IF(MONTH($A4)=11,YEAR($A4),IF(MONTH($A4)=12, YEAR($A4),YEAR($A4)-1)))),File_1.prn!$A$2:$AA$87,VLOOKUP(MONTH($A4),'Patch Conversion'!$A$1:$B$12,2),FALSE)="","",VLOOKUP((IF(MONTH($A4)=10,YEAR($A4),IF(MONTH($A4)=11,YEAR($A4),IF(MONTH($A4)=12, YEAR($A4),YEAR($A4)-1)))),File_1.prn!$A$2:$AA$87,VLOOKUP(MONTH($A4),'Patch Conversion'!$A$1:$B$12,2),FALSE))</f>
        <v/>
      </c>
      <c r="D4" s="9"/>
      <c r="E4" s="9">
        <f>B4</f>
        <v>0</v>
      </c>
      <c r="F4" s="9">
        <f>VLOOKUP((IF(MONTH($A4)=10,YEAR($A4),IF(MONTH($A4)=11,YEAR($A4),IF(MONTH($A4)=12, YEAR($A4),YEAR($A4)-1)))),Rainfall!$A$1:$Z$87,VLOOKUP(MONTH($A4),Conversion!$A$1:$B$12,2),FALSE)</f>
        <v>79.08</v>
      </c>
      <c r="G4" s="9"/>
      <c r="H4" s="9"/>
      <c r="I4" s="9">
        <f>VLOOKUP((IF(MONTH($A4)=10,YEAR($A4),IF(MONTH($A4)=11,YEAR($A4),IF(MONTH($A4)=12, YEAR($A4),YEAR($A4)-1)))),FirstSim!$A$1:$Y$86,VLOOKUP(MONTH($A4),Conversion!$A$1:$B$12,2),FALSE)</f>
        <v>0.18</v>
      </c>
      <c r="J4" s="9"/>
      <c r="K4" s="9" t="str">
        <f>IF(J4="","",I4)</f>
        <v/>
      </c>
      <c r="L4" s="9"/>
      <c r="M4" s="12" t="e">
        <f>VLOOKUP((IF(MONTH($A4)=10,YEAR($A4),IF(MONTH($A4)=11,YEAR($A4),IF(MONTH($A4)=12, YEAR($A4),YEAR($A4)-1)))),#REF!,VLOOKUP(MONTH($A4),Conversion!$A$1:$B$12,2),FALSE)</f>
        <v>#REF!</v>
      </c>
      <c r="N4" s="9" t="e">
        <f>VLOOKUP((IF(MONTH($A4)=10,YEAR($A4),IF(MONTH($A4)=11,YEAR($A4),IF(MONTH($A4)=12, YEAR($A4),YEAR($A4)-1)))),#REF!,VLOOKUP(MONTH($A4),'Patch Conversion'!$A$1:$B$12,2),FALSE)</f>
        <v>#REF!</v>
      </c>
      <c r="O4" s="9"/>
      <c r="P4" s="11"/>
      <c r="Q4" s="9">
        <f>IF(C4="",B4,IF(C4="*",B4,IF(I4&lt;B4,B4,I4)))</f>
        <v>0</v>
      </c>
      <c r="R4" s="9" t="str">
        <f t="shared" ref="R4" si="0">IF(C4="",C4,IF(C4="*",C4,IF(I4&lt;B4,C4,"*")))</f>
        <v/>
      </c>
      <c r="S4" s="10" t="str">
        <f>IF(C4="","",IF(C4="*","Estimated",IF(I4&lt;B4,"First Simulation&lt;Observed, Observed Used","First Silumation patch")))</f>
        <v/>
      </c>
      <c r="T4" s="9"/>
      <c r="U4" s="17">
        <f>VLOOKUP((IF(MONTH($A4)=10,YEAR($A4),IF(MONTH($A4)=11,YEAR($A4),IF(MONTH($A4)=12, YEAR($A4),YEAR($A4)-1)))),'Final Sim'!$A$1:$O$85,VLOOKUP(MONTH($A4),'Conversion WRSM'!$A$1:$B$12,2),FALSE)</f>
        <v>35.89</v>
      </c>
      <c r="W4" s="9">
        <f>IF(C4="",B4,IF(C4="*",B4,IF(C4="#",U4,IF(U4&gt;B4,U4,B4))))</f>
        <v>0</v>
      </c>
      <c r="X4" s="9" t="str">
        <f>IF(C4="","",IF(C4="*","*",IF(C4="#","*", IF(U4&gt;B4,"*",C4))))</f>
        <v/>
      </c>
      <c r="Y4" s="20" t="str">
        <f>IF(C4="","",IF(C4="*","Observed estimate used",IF(C4="#","Simulated value used", IF(U4&gt;B4,"Simulated value used","Observed estimate used"))))</f>
        <v/>
      </c>
    </row>
    <row r="5" spans="1:26">
      <c r="A5" s="11">
        <v>7611</v>
      </c>
      <c r="B5" s="9">
        <f>VLOOKUP((IF(MONTH($A5)=10,YEAR($A5),IF(MONTH($A5)=11,YEAR($A5),IF(MONTH($A5)=12, YEAR($A5),YEAR($A5)-1)))),File_1.prn!$A$2:$AA$87,VLOOKUP(MONTH($A5),Conversion!$A$1:$B$12,2),FALSE)</f>
        <v>0</v>
      </c>
      <c r="C5" s="9" t="str">
        <f>IF(VLOOKUP((IF(MONTH($A5)=10,YEAR($A5),IF(MONTH($A5)=11,YEAR($A5),IF(MONTH($A5)=12, YEAR($A5),YEAR($A5)-1)))),File_1.prn!$A$2:$AA$87,VLOOKUP(MONTH($A5),'Patch Conversion'!$A$1:$B$12,2),FALSE)="","",VLOOKUP((IF(MONTH($A5)=10,YEAR($A5),IF(MONTH($A5)=11,YEAR($A5),IF(MONTH($A5)=12, YEAR($A5),YEAR($A5)-1)))),File_1.prn!$A$2:$AA$87,VLOOKUP(MONTH($A5),'Patch Conversion'!$A$1:$B$12,2),FALSE))</f>
        <v/>
      </c>
      <c r="D5" s="9" t="str">
        <f>IF(C5="","",B5)</f>
        <v/>
      </c>
      <c r="E5" s="9">
        <f>E4+B5</f>
        <v>0</v>
      </c>
      <c r="F5" s="9">
        <f>F4+VLOOKUP((IF(MONTH($A5)=10,YEAR($A5),IF(MONTH($A5)=11,YEAR($A5),IF(MONTH($A5)=12, YEAR($A5),YEAR($A5)-1)))),Rainfall!$A$1:$Z$87,VLOOKUP(MONTH($A5),Conversion!$A$1:$B$12,2),FALSE)</f>
        <v>149.1</v>
      </c>
      <c r="G5" s="9"/>
      <c r="H5" s="9"/>
      <c r="I5" s="9">
        <f>VLOOKUP((IF(MONTH($A5)=10,YEAR($A5),IF(MONTH($A5)=11,YEAR($A5),IF(MONTH($A5)=12, YEAR($A5),YEAR($A5)-1)))),FirstSim!$A$1:$Y$86,VLOOKUP(MONTH($A5),Conversion!$A$1:$B$12,2),FALSE)</f>
        <v>7.0000000000000007E-2</v>
      </c>
      <c r="J5" s="9"/>
      <c r="K5" s="9"/>
      <c r="L5" s="9"/>
      <c r="M5" s="12" t="e">
        <f>VLOOKUP((IF(MONTH($A5)=10,YEAR($A5),IF(MONTH($A5)=11,YEAR($A5),IF(MONTH($A5)=12, YEAR($A5),YEAR($A5)-1)))),#REF!,VLOOKUP(MONTH($A5),Conversion!$A$1:$B$12,2),FALSE)</f>
        <v>#REF!</v>
      </c>
      <c r="N5" s="9" t="e">
        <f>VLOOKUP((IF(MONTH($A5)=10,YEAR($A5),IF(MONTH($A5)=11,YEAR($A5),IF(MONTH($A5)=12, YEAR($A5),YEAR($A5)-1)))),#REF!,VLOOKUP(MONTH($A5),'Patch Conversion'!$A$1:$B$12,2),FALSE)</f>
        <v>#REF!</v>
      </c>
      <c r="O5" s="9"/>
      <c r="P5" s="11"/>
      <c r="Q5" s="9">
        <f t="shared" ref="Q5:Q68" si="1">IF(C5="",B5,IF(C5="*",B5,IF(I5&lt;B5,B5,I5)))</f>
        <v>0</v>
      </c>
      <c r="R5" s="9" t="str">
        <f t="shared" ref="R5:R68" si="2">IF(C5="",C5,IF(C5="*",C5,IF(I5&lt;B5,C5,"*")))</f>
        <v/>
      </c>
      <c r="S5" s="10" t="str">
        <f t="shared" ref="S5:S68" si="3">IF(C5="","",IF(C5="*","Estimated",IF(I5&lt;B5,"First Simulation&lt;Observed, Observed Used","First Silumation patch")))</f>
        <v/>
      </c>
      <c r="T5" s="9"/>
      <c r="U5" s="17">
        <f>VLOOKUP((IF(MONTH($A5)=10,YEAR($A5),IF(MONTH($A5)=11,YEAR($A5),IF(MONTH($A5)=12, YEAR($A5),YEAR($A5)-1)))),'Final Sim'!$A$1:$O$85,VLOOKUP(MONTH($A5),'Conversion WRSM'!$A$1:$B$12,2),FALSE)</f>
        <v>0</v>
      </c>
      <c r="W5" s="9">
        <f t="shared" ref="W5:W67" si="4">IF(C5="",B5,IF(C5="*",B5,IF(U5&gt;B5,U5,B5)))</f>
        <v>0</v>
      </c>
      <c r="X5" s="9" t="str">
        <f>IF(C5="","",IF(C5="*","*",IF(C5="#","*", IF(U5&gt;B5,"*",C5))))</f>
        <v/>
      </c>
      <c r="Y5" s="20" t="str">
        <f t="shared" ref="Y5:Y68" si="5">IF(C5="","",IF(C5="*","Observed estimate used",IF(C5="#","Simulated value used", IF(U5&gt;B5,"Simulated value used","Observed estimate used"))))</f>
        <v/>
      </c>
    </row>
    <row r="6" spans="1:26">
      <c r="A6" s="11">
        <v>7641</v>
      </c>
      <c r="B6" s="9">
        <f>VLOOKUP((IF(MONTH($A6)=10,YEAR($A6),IF(MONTH($A6)=11,YEAR($A6),IF(MONTH($A6)=12, YEAR($A6),YEAR($A6)-1)))),File_1.prn!$A$2:$AA$87,VLOOKUP(MONTH($A6),Conversion!$A$1:$B$12,2),FALSE)</f>
        <v>0.1</v>
      </c>
      <c r="C6" s="9" t="str">
        <f>IF(VLOOKUP((IF(MONTH($A6)=10,YEAR($A6),IF(MONTH($A6)=11,YEAR($A6),IF(MONTH($A6)=12, YEAR($A6),YEAR($A6)-1)))),File_1.prn!$A$2:$AA$87,VLOOKUP(MONTH($A6),'Patch Conversion'!$A$1:$B$12,2),FALSE)="","",VLOOKUP((IF(MONTH($A6)=10,YEAR($A6),IF(MONTH($A6)=11,YEAR($A6),IF(MONTH($A6)=12, YEAR($A6),YEAR($A6)-1)))),File_1.prn!$A$2:$AA$87,VLOOKUP(MONTH($A6),'Patch Conversion'!$A$1:$B$12,2),FALSE))</f>
        <v/>
      </c>
      <c r="D6" s="9"/>
      <c r="E6" s="9">
        <f t="shared" ref="E6:E69" si="6">E5+B6</f>
        <v>0.1</v>
      </c>
      <c r="F6" s="9">
        <f>F5+VLOOKUP((IF(MONTH($A6)=10,YEAR($A6),IF(MONTH($A6)=11,YEAR($A6),IF(MONTH($A6)=12, YEAR($A6),YEAR($A6)-1)))),Rainfall!$A$1:$Z$87,VLOOKUP(MONTH($A6),Conversion!$A$1:$B$12,2),FALSE)</f>
        <v>215.27999999999997</v>
      </c>
      <c r="G6" s="9"/>
      <c r="H6" s="9"/>
      <c r="I6" s="9">
        <f>VLOOKUP((IF(MONTH($A6)=10,YEAR($A6),IF(MONTH($A6)=11,YEAR($A6),IF(MONTH($A6)=12, YEAR($A6),YEAR($A6)-1)))),FirstSim!$A$1:$Y$86,VLOOKUP(MONTH($A6),Conversion!$A$1:$B$12,2),FALSE)</f>
        <v>0.01</v>
      </c>
      <c r="J6" s="9"/>
      <c r="K6" s="9"/>
      <c r="L6" s="9"/>
      <c r="M6" s="12" t="e">
        <f>VLOOKUP((IF(MONTH($A6)=10,YEAR($A6),IF(MONTH($A6)=11,YEAR($A6),IF(MONTH($A6)=12, YEAR($A6),YEAR($A6)-1)))),#REF!,VLOOKUP(MONTH($A6),Conversion!$A$1:$B$12,2),FALSE)</f>
        <v>#REF!</v>
      </c>
      <c r="N6" s="9" t="e">
        <f>VLOOKUP((IF(MONTH($A6)=10,YEAR($A6),IF(MONTH($A6)=11,YEAR($A6),IF(MONTH($A6)=12, YEAR($A6),YEAR($A6)-1)))),#REF!,VLOOKUP(MONTH($A6),'Patch Conversion'!$A$1:$B$12,2),FALSE)</f>
        <v>#REF!</v>
      </c>
      <c r="O6" s="9"/>
      <c r="P6" s="11"/>
      <c r="Q6" s="9">
        <f t="shared" si="1"/>
        <v>0.1</v>
      </c>
      <c r="R6" s="9" t="str">
        <f t="shared" si="2"/>
        <v/>
      </c>
      <c r="S6" s="10" t="str">
        <f t="shared" si="3"/>
        <v/>
      </c>
      <c r="T6" s="9"/>
      <c r="U6" s="17">
        <f>VLOOKUP((IF(MONTH($A6)=10,YEAR($A6),IF(MONTH($A6)=11,YEAR($A6),IF(MONTH($A6)=12, YEAR($A6),YEAR($A6)-1)))),'Final Sim'!$A$1:$O$85,VLOOKUP(MONTH($A6),'Conversion WRSM'!$A$1:$B$12,2),FALSE)</f>
        <v>16.579999999999998</v>
      </c>
      <c r="W6" s="9">
        <f t="shared" si="4"/>
        <v>0.1</v>
      </c>
      <c r="X6" s="9" t="str">
        <f t="shared" ref="X6:X69" si="7">IF(C6="","",IF(C6="*","*",IF(C6="#","*", IF(U6&gt;B6,"*",C6))))</f>
        <v/>
      </c>
      <c r="Y6" s="20" t="str">
        <f t="shared" si="5"/>
        <v/>
      </c>
    </row>
    <row r="7" spans="1:26">
      <c r="A7" s="11">
        <v>7672</v>
      </c>
      <c r="B7" s="9">
        <f>VLOOKUP((IF(MONTH($A7)=10,YEAR($A7),IF(MONTH($A7)=11,YEAR($A7),IF(MONTH($A7)=12, YEAR($A7),YEAR($A7)-1)))),File_1.prn!$A$2:$AA$87,VLOOKUP(MONTH($A7),Conversion!$A$1:$B$12,2),FALSE)</f>
        <v>0</v>
      </c>
      <c r="C7" s="9" t="str">
        <f>IF(VLOOKUP((IF(MONTH($A7)=10,YEAR($A7),IF(MONTH($A7)=11,YEAR($A7),IF(MONTH($A7)=12, YEAR($A7),YEAR($A7)-1)))),File_1.prn!$A$2:$AA$87,VLOOKUP(MONTH($A7),'Patch Conversion'!$A$1:$B$12,2),FALSE)="","",VLOOKUP((IF(MONTH($A7)=10,YEAR($A7),IF(MONTH($A7)=11,YEAR($A7),IF(MONTH($A7)=12, YEAR($A7),YEAR($A7)-1)))),File_1.prn!$A$2:$AA$87,VLOOKUP(MONTH($A7),'Patch Conversion'!$A$1:$B$12,2),FALSE))</f>
        <v/>
      </c>
      <c r="D7" s="9"/>
      <c r="E7" s="9">
        <f t="shared" si="6"/>
        <v>0.1</v>
      </c>
      <c r="F7" s="9">
        <f>F6+VLOOKUP((IF(MONTH($A7)=10,YEAR($A7),IF(MONTH($A7)=11,YEAR($A7),IF(MONTH($A7)=12, YEAR($A7),YEAR($A7)-1)))),Rainfall!$A$1:$Z$87,VLOOKUP(MONTH($A7),Conversion!$A$1:$B$12,2),FALSE)</f>
        <v>328.26</v>
      </c>
      <c r="G7" s="9"/>
      <c r="H7" s="9"/>
      <c r="I7" s="9">
        <f>VLOOKUP((IF(MONTH($A7)=10,YEAR($A7),IF(MONTH($A7)=11,YEAR($A7),IF(MONTH($A7)=12, YEAR($A7),YEAR($A7)-1)))),FirstSim!$A$1:$Y$86,VLOOKUP(MONTH($A7),Conversion!$A$1:$B$12,2),FALSE)</f>
        <v>0.08</v>
      </c>
      <c r="J7" s="9"/>
      <c r="K7" s="9"/>
      <c r="L7" s="9"/>
      <c r="M7" s="12" t="e">
        <f>VLOOKUP((IF(MONTH($A7)=10,YEAR($A7),IF(MONTH($A7)=11,YEAR($A7),IF(MONTH($A7)=12, YEAR($A7),YEAR($A7)-1)))),#REF!,VLOOKUP(MONTH($A7),Conversion!$A$1:$B$12,2),FALSE)</f>
        <v>#REF!</v>
      </c>
      <c r="N7" s="9" t="e">
        <f>VLOOKUP((IF(MONTH($A7)=10,YEAR($A7),IF(MONTH($A7)=11,YEAR($A7),IF(MONTH($A7)=12, YEAR($A7),YEAR($A7)-1)))),#REF!,VLOOKUP(MONTH($A7),'Patch Conversion'!$A$1:$B$12,2),FALSE)</f>
        <v>#REF!</v>
      </c>
      <c r="O7" s="9"/>
      <c r="P7" s="11"/>
      <c r="Q7" s="9">
        <f t="shared" si="1"/>
        <v>0</v>
      </c>
      <c r="R7" s="9" t="str">
        <f t="shared" si="2"/>
        <v/>
      </c>
      <c r="S7" s="10" t="str">
        <f t="shared" si="3"/>
        <v/>
      </c>
      <c r="T7" s="9"/>
      <c r="U7" s="17">
        <f>VLOOKUP((IF(MONTH($A7)=10,YEAR($A7),IF(MONTH($A7)=11,YEAR($A7),IF(MONTH($A7)=12, YEAR($A7),YEAR($A7)-1)))),'Final Sim'!$A$1:$O$85,VLOOKUP(MONTH($A7),'Conversion WRSM'!$A$1:$B$12,2),FALSE)</f>
        <v>0</v>
      </c>
      <c r="W7" s="9">
        <f t="shared" si="4"/>
        <v>0</v>
      </c>
      <c r="X7" s="9" t="str">
        <f t="shared" si="7"/>
        <v/>
      </c>
      <c r="Y7" s="20" t="str">
        <f t="shared" si="5"/>
        <v/>
      </c>
    </row>
    <row r="8" spans="1:26">
      <c r="A8" s="11">
        <v>7703</v>
      </c>
      <c r="B8" s="9">
        <f>VLOOKUP((IF(MONTH($A8)=10,YEAR($A8),IF(MONTH($A8)=11,YEAR($A8),IF(MONTH($A8)=12, YEAR($A8),YEAR($A8)-1)))),File_1.prn!$A$2:$AA$87,VLOOKUP(MONTH($A8),Conversion!$A$1:$B$12,2),FALSE)</f>
        <v>11.6</v>
      </c>
      <c r="C8" s="9" t="str">
        <f>IF(VLOOKUP((IF(MONTH($A8)=10,YEAR($A8),IF(MONTH($A8)=11,YEAR($A8),IF(MONTH($A8)=12, YEAR($A8),YEAR($A8)-1)))),File_1.prn!$A$2:$AA$87,VLOOKUP(MONTH($A8),'Patch Conversion'!$A$1:$B$12,2),FALSE)="","",VLOOKUP((IF(MONTH($A8)=10,YEAR($A8),IF(MONTH($A8)=11,YEAR($A8),IF(MONTH($A8)=12, YEAR($A8),YEAR($A8)-1)))),File_1.prn!$A$2:$AA$87,VLOOKUP(MONTH($A8),'Patch Conversion'!$A$1:$B$12,2),FALSE))</f>
        <v/>
      </c>
      <c r="D8" s="9" t="str">
        <f>IF(C8="","",B8)</f>
        <v/>
      </c>
      <c r="E8" s="9">
        <f t="shared" si="6"/>
        <v>11.7</v>
      </c>
      <c r="F8" s="9">
        <f>F7+VLOOKUP((IF(MONTH($A8)=10,YEAR($A8),IF(MONTH($A8)=11,YEAR($A8),IF(MONTH($A8)=12, YEAR($A8),YEAR($A8)-1)))),Rainfall!$A$1:$Z$87,VLOOKUP(MONTH($A8),Conversion!$A$1:$B$12,2),FALSE)</f>
        <v>433.91999999999996</v>
      </c>
      <c r="G8" s="9"/>
      <c r="H8" s="9"/>
      <c r="I8" s="9">
        <f>VLOOKUP((IF(MONTH($A8)=10,YEAR($A8),IF(MONTH($A8)=11,YEAR($A8),IF(MONTH($A8)=12, YEAR($A8),YEAR($A8)-1)))),FirstSim!$A$1:$Y$86,VLOOKUP(MONTH($A8),Conversion!$A$1:$B$12,2),FALSE)</f>
        <v>3.57</v>
      </c>
      <c r="J8" s="9"/>
      <c r="K8" s="9"/>
      <c r="L8" s="9"/>
      <c r="M8" s="12" t="e">
        <f>VLOOKUP((IF(MONTH($A8)=10,YEAR($A8),IF(MONTH($A8)=11,YEAR($A8),IF(MONTH($A8)=12, YEAR($A8),YEAR($A8)-1)))),#REF!,VLOOKUP(MONTH($A8),Conversion!$A$1:$B$12,2),FALSE)</f>
        <v>#REF!</v>
      </c>
      <c r="N8" s="9" t="e">
        <f>VLOOKUP((IF(MONTH($A8)=10,YEAR($A8),IF(MONTH($A8)=11,YEAR($A8),IF(MONTH($A8)=12, YEAR($A8),YEAR($A8)-1)))),#REF!,VLOOKUP(MONTH($A8),'Patch Conversion'!$A$1:$B$12,2),FALSE)</f>
        <v>#REF!</v>
      </c>
      <c r="O8" s="9"/>
      <c r="P8" s="11"/>
      <c r="Q8" s="9">
        <f t="shared" si="1"/>
        <v>11.6</v>
      </c>
      <c r="R8" s="9" t="str">
        <f t="shared" si="2"/>
        <v/>
      </c>
      <c r="S8" s="10" t="str">
        <f t="shared" si="3"/>
        <v/>
      </c>
      <c r="T8" s="9"/>
      <c r="U8" s="17">
        <f>VLOOKUP((IF(MONTH($A8)=10,YEAR($A8),IF(MONTH($A8)=11,YEAR($A8),IF(MONTH($A8)=12, YEAR($A8),YEAR($A8)-1)))),'Final Sim'!$A$1:$O$85,VLOOKUP(MONTH($A8),'Conversion WRSM'!$A$1:$B$12,2),FALSE)</f>
        <v>14.33</v>
      </c>
      <c r="W8" s="9">
        <f t="shared" si="4"/>
        <v>11.6</v>
      </c>
      <c r="X8" s="9" t="str">
        <f t="shared" si="7"/>
        <v/>
      </c>
      <c r="Y8" s="20" t="str">
        <f t="shared" si="5"/>
        <v/>
      </c>
    </row>
    <row r="9" spans="1:26">
      <c r="A9" s="11">
        <v>7731</v>
      </c>
      <c r="B9" s="9">
        <f>VLOOKUP((IF(MONTH($A9)=10,YEAR($A9),IF(MONTH($A9)=11,YEAR($A9),IF(MONTH($A9)=12, YEAR($A9),YEAR($A9)-1)))),File_1.prn!$A$2:$AA$87,VLOOKUP(MONTH($A9),Conversion!$A$1:$B$12,2),FALSE)</f>
        <v>4.8499999999999996</v>
      </c>
      <c r="C9" s="9" t="str">
        <f>IF(VLOOKUP((IF(MONTH($A9)=10,YEAR($A9),IF(MONTH($A9)=11,YEAR($A9),IF(MONTH($A9)=12, YEAR($A9),YEAR($A9)-1)))),File_1.prn!$A$2:$AA$87,VLOOKUP(MONTH($A9),'Patch Conversion'!$A$1:$B$12,2),FALSE)="","",VLOOKUP((IF(MONTH($A9)=10,YEAR($A9),IF(MONTH($A9)=11,YEAR($A9),IF(MONTH($A9)=12, YEAR($A9),YEAR($A9)-1)))),File_1.prn!$A$2:$AA$87,VLOOKUP(MONTH($A9),'Patch Conversion'!$A$1:$B$12,2),FALSE))</f>
        <v/>
      </c>
      <c r="D9" s="9"/>
      <c r="E9" s="9">
        <f t="shared" si="6"/>
        <v>16.549999999999997</v>
      </c>
      <c r="F9" s="9">
        <f>F8+VLOOKUP((IF(MONTH($A9)=10,YEAR($A9),IF(MONTH($A9)=11,YEAR($A9),IF(MONTH($A9)=12, YEAR($A9),YEAR($A9)-1)))),Rainfall!$A$1:$Z$87,VLOOKUP(MONTH($A9),Conversion!$A$1:$B$12,2),FALSE)</f>
        <v>620.52</v>
      </c>
      <c r="G9" s="9"/>
      <c r="H9" s="9"/>
      <c r="I9" s="9">
        <f>VLOOKUP((IF(MONTH($A9)=10,YEAR($A9),IF(MONTH($A9)=11,YEAR($A9),IF(MONTH($A9)=12, YEAR($A9),YEAR($A9)-1)))),FirstSim!$A$1:$Y$86,VLOOKUP(MONTH($A9),Conversion!$A$1:$B$12,2),FALSE)</f>
        <v>12.55</v>
      </c>
      <c r="J9" s="9"/>
      <c r="K9" s="9"/>
      <c r="L9" s="9"/>
      <c r="M9" s="12" t="e">
        <f>VLOOKUP((IF(MONTH($A9)=10,YEAR($A9),IF(MONTH($A9)=11,YEAR($A9),IF(MONTH($A9)=12, YEAR($A9),YEAR($A9)-1)))),#REF!,VLOOKUP(MONTH($A9),Conversion!$A$1:$B$12,2),FALSE)</f>
        <v>#REF!</v>
      </c>
      <c r="N9" s="9" t="e">
        <f>VLOOKUP((IF(MONTH($A9)=10,YEAR($A9),IF(MONTH($A9)=11,YEAR($A9),IF(MONTH($A9)=12, YEAR($A9),YEAR($A9)-1)))),#REF!,VLOOKUP(MONTH($A9),'Patch Conversion'!$A$1:$B$12,2),FALSE)</f>
        <v>#REF!</v>
      </c>
      <c r="O9" s="9"/>
      <c r="P9" s="11"/>
      <c r="Q9" s="9">
        <f t="shared" si="1"/>
        <v>4.8499999999999996</v>
      </c>
      <c r="R9" s="9" t="str">
        <f t="shared" si="2"/>
        <v/>
      </c>
      <c r="S9" s="10" t="str">
        <f t="shared" si="3"/>
        <v/>
      </c>
      <c r="T9" s="9"/>
      <c r="U9" s="17">
        <f>VLOOKUP((IF(MONTH($A9)=10,YEAR($A9),IF(MONTH($A9)=11,YEAR($A9),IF(MONTH($A9)=12, YEAR($A9),YEAR($A9)-1)))),'Final Sim'!$A$1:$O$85,VLOOKUP(MONTH($A9),'Conversion WRSM'!$A$1:$B$12,2),FALSE)</f>
        <v>0</v>
      </c>
      <c r="W9" s="9">
        <f t="shared" si="4"/>
        <v>4.8499999999999996</v>
      </c>
      <c r="X9" s="9" t="str">
        <f t="shared" si="7"/>
        <v/>
      </c>
      <c r="Y9" s="20" t="str">
        <f t="shared" si="5"/>
        <v/>
      </c>
    </row>
    <row r="10" spans="1:26">
      <c r="A10" s="11">
        <v>7762</v>
      </c>
      <c r="B10" s="9">
        <f>VLOOKUP((IF(MONTH($A10)=10,YEAR($A10),IF(MONTH($A10)=11,YEAR($A10),IF(MONTH($A10)=12, YEAR($A10),YEAR($A10)-1)))),File_1.prn!$A$2:$AA$87,VLOOKUP(MONTH($A10),Conversion!$A$1:$B$12,2),FALSE)</f>
        <v>17.399999999999999</v>
      </c>
      <c r="C10" s="9" t="str">
        <f>IF(VLOOKUP((IF(MONTH($A10)=10,YEAR($A10),IF(MONTH($A10)=11,YEAR($A10),IF(MONTH($A10)=12, YEAR($A10),YEAR($A10)-1)))),File_1.prn!$A$2:$AA$87,VLOOKUP(MONTH($A10),'Patch Conversion'!$A$1:$B$12,2),FALSE)="","",VLOOKUP((IF(MONTH($A10)=10,YEAR($A10),IF(MONTH($A10)=11,YEAR($A10),IF(MONTH($A10)=12, YEAR($A10),YEAR($A10)-1)))),File_1.prn!$A$2:$AA$87,VLOOKUP(MONTH($A10),'Patch Conversion'!$A$1:$B$12,2),FALSE))</f>
        <v/>
      </c>
      <c r="D10" s="9"/>
      <c r="E10" s="9">
        <f t="shared" si="6"/>
        <v>33.949999999999996</v>
      </c>
      <c r="F10" s="9">
        <f>F9+VLOOKUP((IF(MONTH($A10)=10,YEAR($A10),IF(MONTH($A10)=11,YEAR($A10),IF(MONTH($A10)=12, YEAR($A10),YEAR($A10)-1)))),Rainfall!$A$1:$Z$87,VLOOKUP(MONTH($A10),Conversion!$A$1:$B$12,2),FALSE)</f>
        <v>657.9</v>
      </c>
      <c r="G10" s="9"/>
      <c r="H10" s="9"/>
      <c r="I10" s="9">
        <f>VLOOKUP((IF(MONTH($A10)=10,YEAR($A10),IF(MONTH($A10)=11,YEAR($A10),IF(MONTH($A10)=12, YEAR($A10),YEAR($A10)-1)))),FirstSim!$A$1:$Y$86,VLOOKUP(MONTH($A10),Conversion!$A$1:$B$12,2),FALSE)</f>
        <v>6.52</v>
      </c>
      <c r="J10" s="9"/>
      <c r="K10" s="9"/>
      <c r="L10" s="9"/>
      <c r="M10" s="12" t="e">
        <f>VLOOKUP((IF(MONTH($A10)=10,YEAR($A10),IF(MONTH($A10)=11,YEAR($A10),IF(MONTH($A10)=12, YEAR($A10),YEAR($A10)-1)))),#REF!,VLOOKUP(MONTH($A10),Conversion!$A$1:$B$12,2),FALSE)</f>
        <v>#REF!</v>
      </c>
      <c r="N10" s="9" t="e">
        <f>VLOOKUP((IF(MONTH($A10)=10,YEAR($A10),IF(MONTH($A10)=11,YEAR($A10),IF(MONTH($A10)=12, YEAR($A10),YEAR($A10)-1)))),#REF!,VLOOKUP(MONTH($A10),'Patch Conversion'!$A$1:$B$12,2),FALSE)</f>
        <v>#REF!</v>
      </c>
      <c r="O10" s="9"/>
      <c r="P10" s="11"/>
      <c r="Q10" s="9">
        <f t="shared" si="1"/>
        <v>17.399999999999999</v>
      </c>
      <c r="R10" s="9" t="str">
        <f t="shared" si="2"/>
        <v/>
      </c>
      <c r="S10" s="10" t="str">
        <f t="shared" si="3"/>
        <v/>
      </c>
      <c r="T10" s="9"/>
      <c r="U10" s="17">
        <f>VLOOKUP((IF(MONTH($A10)=10,YEAR($A10),IF(MONTH($A10)=11,YEAR($A10),IF(MONTH($A10)=12, YEAR($A10),YEAR($A10)-1)))),'Final Sim'!$A$1:$O$85,VLOOKUP(MONTH($A10),'Conversion WRSM'!$A$1:$B$12,2),FALSE)</f>
        <v>99.45</v>
      </c>
      <c r="W10" s="9">
        <f t="shared" si="4"/>
        <v>17.399999999999999</v>
      </c>
      <c r="X10" s="9" t="str">
        <f t="shared" si="7"/>
        <v/>
      </c>
      <c r="Y10" s="20" t="str">
        <f t="shared" si="5"/>
        <v/>
      </c>
    </row>
    <row r="11" spans="1:26">
      <c r="A11" s="11">
        <v>7792</v>
      </c>
      <c r="B11" s="9">
        <f>VLOOKUP((IF(MONTH($A11)=10,YEAR($A11),IF(MONTH($A11)=11,YEAR($A11),IF(MONTH($A11)=12, YEAR($A11),YEAR($A11)-1)))),File_1.prn!$A$2:$AA$87,VLOOKUP(MONTH($A11),Conversion!$A$1:$B$12,2),FALSE)</f>
        <v>0.21</v>
      </c>
      <c r="C11" s="9" t="str">
        <f>IF(VLOOKUP((IF(MONTH($A11)=10,YEAR($A11),IF(MONTH($A11)=11,YEAR($A11),IF(MONTH($A11)=12, YEAR($A11),YEAR($A11)-1)))),File_1.prn!$A$2:$AA$87,VLOOKUP(MONTH($A11),'Patch Conversion'!$A$1:$B$12,2),FALSE)="","",VLOOKUP((IF(MONTH($A11)=10,YEAR($A11),IF(MONTH($A11)=11,YEAR($A11),IF(MONTH($A11)=12, YEAR($A11),YEAR($A11)-1)))),File_1.prn!$A$2:$AA$87,VLOOKUP(MONTH($A11),'Patch Conversion'!$A$1:$B$12,2),FALSE))</f>
        <v/>
      </c>
      <c r="D11" s="9"/>
      <c r="E11" s="9">
        <f t="shared" si="6"/>
        <v>34.159999999999997</v>
      </c>
      <c r="F11" s="9">
        <f>F10+VLOOKUP((IF(MONTH($A11)=10,YEAR($A11),IF(MONTH($A11)=11,YEAR($A11),IF(MONTH($A11)=12, YEAR($A11),YEAR($A11)-1)))),Rainfall!$A$1:$Z$87,VLOOKUP(MONTH($A11),Conversion!$A$1:$B$12,2),FALSE)</f>
        <v>692.57999999999993</v>
      </c>
      <c r="G11" s="9"/>
      <c r="H11" s="9"/>
      <c r="I11" s="9">
        <f>VLOOKUP((IF(MONTH($A11)=10,YEAR($A11),IF(MONTH($A11)=11,YEAR($A11),IF(MONTH($A11)=12, YEAR($A11),YEAR($A11)-1)))),FirstSim!$A$1:$Y$86,VLOOKUP(MONTH($A11),Conversion!$A$1:$B$12,2),FALSE)</f>
        <v>1.65</v>
      </c>
      <c r="J11" s="9"/>
      <c r="K11" s="9"/>
      <c r="L11" s="9"/>
      <c r="M11" s="12" t="e">
        <f>VLOOKUP((IF(MONTH($A11)=10,YEAR($A11),IF(MONTH($A11)=11,YEAR($A11),IF(MONTH($A11)=12, YEAR($A11),YEAR($A11)-1)))),#REF!,VLOOKUP(MONTH($A11),Conversion!$A$1:$B$12,2),FALSE)</f>
        <v>#REF!</v>
      </c>
      <c r="N11" s="9" t="e">
        <f>VLOOKUP((IF(MONTH($A11)=10,YEAR($A11),IF(MONTH($A11)=11,YEAR($A11),IF(MONTH($A11)=12, YEAR($A11),YEAR($A11)-1)))),#REF!,VLOOKUP(MONTH($A11),'Patch Conversion'!$A$1:$B$12,2),FALSE)</f>
        <v>#REF!</v>
      </c>
      <c r="O11" s="9"/>
      <c r="P11" s="11"/>
      <c r="Q11" s="9">
        <f t="shared" si="1"/>
        <v>0.21</v>
      </c>
      <c r="R11" s="9" t="str">
        <f t="shared" si="2"/>
        <v/>
      </c>
      <c r="S11" s="10" t="str">
        <f t="shared" si="3"/>
        <v/>
      </c>
      <c r="T11" s="9"/>
      <c r="U11" s="17">
        <f>VLOOKUP((IF(MONTH($A11)=10,YEAR($A11),IF(MONTH($A11)=11,YEAR($A11),IF(MONTH($A11)=12, YEAR($A11),YEAR($A11)-1)))),'Final Sim'!$A$1:$O$85,VLOOKUP(MONTH($A11),'Conversion WRSM'!$A$1:$B$12,2),FALSE)</f>
        <v>0</v>
      </c>
      <c r="W11" s="9">
        <f t="shared" si="4"/>
        <v>0.21</v>
      </c>
      <c r="X11" s="9" t="str">
        <f t="shared" si="7"/>
        <v/>
      </c>
      <c r="Y11" s="20" t="str">
        <f t="shared" si="5"/>
        <v/>
      </c>
    </row>
    <row r="12" spans="1:26">
      <c r="A12" s="11">
        <v>7823</v>
      </c>
      <c r="B12" s="9">
        <f>VLOOKUP((IF(MONTH($A12)=10,YEAR($A12),IF(MONTH($A12)=11,YEAR($A12),IF(MONTH($A12)=12, YEAR($A12),YEAR($A12)-1)))),File_1.prn!$A$2:$AA$87,VLOOKUP(MONTH($A12),Conversion!$A$1:$B$12,2),FALSE)</f>
        <v>0</v>
      </c>
      <c r="C12" s="9" t="str">
        <f>IF(VLOOKUP((IF(MONTH($A12)=10,YEAR($A12),IF(MONTH($A12)=11,YEAR($A12),IF(MONTH($A12)=12, YEAR($A12),YEAR($A12)-1)))),File_1.prn!$A$2:$AA$87,VLOOKUP(MONTH($A12),'Patch Conversion'!$A$1:$B$12,2),FALSE)="","",VLOOKUP((IF(MONTH($A12)=10,YEAR($A12),IF(MONTH($A12)=11,YEAR($A12),IF(MONTH($A12)=12, YEAR($A12),YEAR($A12)-1)))),File_1.prn!$A$2:$AA$87,VLOOKUP(MONTH($A12),'Patch Conversion'!$A$1:$B$12,2),FALSE))</f>
        <v/>
      </c>
      <c r="D12" s="9"/>
      <c r="E12" s="9">
        <f t="shared" si="6"/>
        <v>34.159999999999997</v>
      </c>
      <c r="F12" s="9">
        <f>F11+VLOOKUP((IF(MONTH($A12)=10,YEAR($A12),IF(MONTH($A12)=11,YEAR($A12),IF(MONTH($A12)=12, YEAR($A12),YEAR($A12)-1)))),Rainfall!$A$1:$Z$87,VLOOKUP(MONTH($A12),Conversion!$A$1:$B$12,2),FALSE)</f>
        <v>692.57999999999993</v>
      </c>
      <c r="G12" s="9"/>
      <c r="H12" s="9"/>
      <c r="I12" s="9">
        <f>VLOOKUP((IF(MONTH($A12)=10,YEAR($A12),IF(MONTH($A12)=11,YEAR($A12),IF(MONTH($A12)=12, YEAR($A12),YEAR($A12)-1)))),FirstSim!$A$1:$Y$86,VLOOKUP(MONTH($A12),Conversion!$A$1:$B$12,2),FALSE)</f>
        <v>0.65</v>
      </c>
      <c r="J12" s="9"/>
      <c r="K12" s="9"/>
      <c r="L12" s="9"/>
      <c r="M12" s="12" t="e">
        <f>VLOOKUP((IF(MONTH($A12)=10,YEAR($A12),IF(MONTH($A12)=11,YEAR($A12),IF(MONTH($A12)=12, YEAR($A12),YEAR($A12)-1)))),#REF!,VLOOKUP(MONTH($A12),Conversion!$A$1:$B$12,2),FALSE)</f>
        <v>#REF!</v>
      </c>
      <c r="N12" s="9" t="e">
        <f>VLOOKUP((IF(MONTH($A12)=10,YEAR($A12),IF(MONTH($A12)=11,YEAR($A12),IF(MONTH($A12)=12, YEAR($A12),YEAR($A12)-1)))),#REF!,VLOOKUP(MONTH($A12),'Patch Conversion'!$A$1:$B$12,2),FALSE)</f>
        <v>#REF!</v>
      </c>
      <c r="O12" s="9"/>
      <c r="P12" s="11"/>
      <c r="Q12" s="9">
        <f t="shared" si="1"/>
        <v>0</v>
      </c>
      <c r="R12" s="9" t="str">
        <f t="shared" si="2"/>
        <v/>
      </c>
      <c r="S12" s="10" t="str">
        <f t="shared" si="3"/>
        <v/>
      </c>
      <c r="T12" s="9"/>
      <c r="U12" s="17">
        <f>VLOOKUP((IF(MONTH($A12)=10,YEAR($A12),IF(MONTH($A12)=11,YEAR($A12),IF(MONTH($A12)=12, YEAR($A12),YEAR($A12)-1)))),'Final Sim'!$A$1:$O$85,VLOOKUP(MONTH($A12),'Conversion WRSM'!$A$1:$B$12,2),FALSE)</f>
        <v>277.51</v>
      </c>
      <c r="W12" s="9">
        <f t="shared" si="4"/>
        <v>0</v>
      </c>
      <c r="X12" s="9" t="str">
        <f t="shared" si="7"/>
        <v/>
      </c>
      <c r="Y12" s="20" t="str">
        <f t="shared" si="5"/>
        <v/>
      </c>
    </row>
    <row r="13" spans="1:26">
      <c r="A13" s="11">
        <v>7853</v>
      </c>
      <c r="B13" s="9">
        <f>VLOOKUP((IF(MONTH($A13)=10,YEAR($A13),IF(MONTH($A13)=11,YEAR($A13),IF(MONTH($A13)=12, YEAR($A13),YEAR($A13)-1)))),File_1.prn!$A$2:$AA$87,VLOOKUP(MONTH($A13),Conversion!$A$1:$B$12,2),FALSE)</f>
        <v>0</v>
      </c>
      <c r="C13" s="9" t="str">
        <f>IF(VLOOKUP((IF(MONTH($A13)=10,YEAR($A13),IF(MONTH($A13)=11,YEAR($A13),IF(MONTH($A13)=12, YEAR($A13),YEAR($A13)-1)))),File_1.prn!$A$2:$AA$87,VLOOKUP(MONTH($A13),'Patch Conversion'!$A$1:$B$12,2),FALSE)="","",VLOOKUP((IF(MONTH($A13)=10,YEAR($A13),IF(MONTH($A13)=11,YEAR($A13),IF(MONTH($A13)=12, YEAR($A13),YEAR($A13)-1)))),File_1.prn!$A$2:$AA$87,VLOOKUP(MONTH($A13),'Patch Conversion'!$A$1:$B$12,2),FALSE))</f>
        <v/>
      </c>
      <c r="D13" s="9"/>
      <c r="E13" s="9">
        <f t="shared" si="6"/>
        <v>34.159999999999997</v>
      </c>
      <c r="F13" s="9">
        <f>F12+VLOOKUP((IF(MONTH($A13)=10,YEAR($A13),IF(MONTH($A13)=11,YEAR($A13),IF(MONTH($A13)=12, YEAR($A13),YEAR($A13)-1)))),Rainfall!$A$1:$Z$87,VLOOKUP(MONTH($A13),Conversion!$A$1:$B$12,2),FALSE)</f>
        <v>692.57999999999993</v>
      </c>
      <c r="G13" s="9"/>
      <c r="H13" s="9"/>
      <c r="I13" s="9">
        <f>VLOOKUP((IF(MONTH($A13)=10,YEAR($A13),IF(MONTH($A13)=11,YEAR($A13),IF(MONTH($A13)=12, YEAR($A13),YEAR($A13)-1)))),FirstSim!$A$1:$Y$86,VLOOKUP(MONTH($A13),Conversion!$A$1:$B$12,2),FALSE)</f>
        <v>0.38</v>
      </c>
      <c r="J13" s="9"/>
      <c r="K13" s="9"/>
      <c r="L13" s="9"/>
      <c r="M13" s="12" t="e">
        <f>VLOOKUP((IF(MONTH($A13)=10,YEAR($A13),IF(MONTH($A13)=11,YEAR($A13),IF(MONTH($A13)=12, YEAR($A13),YEAR($A13)-1)))),#REF!,VLOOKUP(MONTH($A13),Conversion!$A$1:$B$12,2),FALSE)</f>
        <v>#REF!</v>
      </c>
      <c r="N13" s="9" t="e">
        <f>VLOOKUP((IF(MONTH($A13)=10,YEAR($A13),IF(MONTH($A13)=11,YEAR($A13),IF(MONTH($A13)=12, YEAR($A13),YEAR($A13)-1)))),#REF!,VLOOKUP(MONTH($A13),'Patch Conversion'!$A$1:$B$12,2),FALSE)</f>
        <v>#REF!</v>
      </c>
      <c r="O13" s="9"/>
      <c r="P13" s="11"/>
      <c r="Q13" s="9">
        <f t="shared" si="1"/>
        <v>0</v>
      </c>
      <c r="R13" s="9" t="str">
        <f t="shared" si="2"/>
        <v/>
      </c>
      <c r="S13" s="10" t="str">
        <f t="shared" si="3"/>
        <v/>
      </c>
      <c r="T13" s="9"/>
      <c r="U13" s="17">
        <f>VLOOKUP((IF(MONTH($A13)=10,YEAR($A13),IF(MONTH($A13)=11,YEAR($A13),IF(MONTH($A13)=12, YEAR($A13),YEAR($A13)-1)))),'Final Sim'!$A$1:$O$85,VLOOKUP(MONTH($A13),'Conversion WRSM'!$A$1:$B$12,2),FALSE)</f>
        <v>0</v>
      </c>
      <c r="W13" s="9">
        <f t="shared" si="4"/>
        <v>0</v>
      </c>
      <c r="X13" s="9" t="str">
        <f t="shared" si="7"/>
        <v/>
      </c>
      <c r="Y13" s="20" t="str">
        <f t="shared" si="5"/>
        <v/>
      </c>
    </row>
    <row r="14" spans="1:26">
      <c r="A14" s="11">
        <v>7884</v>
      </c>
      <c r="B14" s="9">
        <f>VLOOKUP((IF(MONTH($A14)=10,YEAR($A14),IF(MONTH($A14)=11,YEAR($A14),IF(MONTH($A14)=12, YEAR($A14),YEAR($A14)-1)))),File_1.prn!$A$2:$AA$87,VLOOKUP(MONTH($A14),Conversion!$A$1:$B$12,2),FALSE)</f>
        <v>0</v>
      </c>
      <c r="C14" s="9" t="str">
        <f>IF(VLOOKUP((IF(MONTH($A14)=10,YEAR($A14),IF(MONTH($A14)=11,YEAR($A14),IF(MONTH($A14)=12, YEAR($A14),YEAR($A14)-1)))),File_1.prn!$A$2:$AA$87,VLOOKUP(MONTH($A14),'Patch Conversion'!$A$1:$B$12,2),FALSE)="","",VLOOKUP((IF(MONTH($A14)=10,YEAR($A14),IF(MONTH($A14)=11,YEAR($A14),IF(MONTH($A14)=12, YEAR($A14),YEAR($A14)-1)))),File_1.prn!$A$2:$AA$87,VLOOKUP(MONTH($A14),'Patch Conversion'!$A$1:$B$12,2),FALSE))</f>
        <v/>
      </c>
      <c r="D14" s="9"/>
      <c r="E14" s="9">
        <f t="shared" si="6"/>
        <v>34.159999999999997</v>
      </c>
      <c r="F14" s="9">
        <f>F13+VLOOKUP((IF(MONTH($A14)=10,YEAR($A14),IF(MONTH($A14)=11,YEAR($A14),IF(MONTH($A14)=12, YEAR($A14),YEAR($A14)-1)))),Rainfall!$A$1:$Z$87,VLOOKUP(MONTH($A14),Conversion!$A$1:$B$12,2),FALSE)</f>
        <v>692.57999999999993</v>
      </c>
      <c r="G14" s="9"/>
      <c r="H14" s="9"/>
      <c r="I14" s="9">
        <f>VLOOKUP((IF(MONTH($A14)=10,YEAR($A14),IF(MONTH($A14)=11,YEAR($A14),IF(MONTH($A14)=12, YEAR($A14),YEAR($A14)-1)))),FirstSim!$A$1:$Y$86,VLOOKUP(MONTH($A14),Conversion!$A$1:$B$12,2),FALSE)</f>
        <v>0.27</v>
      </c>
      <c r="J14" s="9"/>
      <c r="K14" s="9"/>
      <c r="L14" s="9"/>
      <c r="M14" s="12" t="e">
        <f>VLOOKUP((IF(MONTH($A14)=10,YEAR($A14),IF(MONTH($A14)=11,YEAR($A14),IF(MONTH($A14)=12, YEAR($A14),YEAR($A14)-1)))),#REF!,VLOOKUP(MONTH($A14),Conversion!$A$1:$B$12,2),FALSE)</f>
        <v>#REF!</v>
      </c>
      <c r="N14" s="9" t="e">
        <f>VLOOKUP((IF(MONTH($A14)=10,YEAR($A14),IF(MONTH($A14)=11,YEAR($A14),IF(MONTH($A14)=12, YEAR($A14),YEAR($A14)-1)))),#REF!,VLOOKUP(MONTH($A14),'Patch Conversion'!$A$1:$B$12,2),FALSE)</f>
        <v>#REF!</v>
      </c>
      <c r="O14" s="9"/>
      <c r="P14" s="11"/>
      <c r="Q14" s="9">
        <f t="shared" si="1"/>
        <v>0</v>
      </c>
      <c r="R14" s="9" t="str">
        <f t="shared" si="2"/>
        <v/>
      </c>
      <c r="S14" s="10" t="str">
        <f t="shared" si="3"/>
        <v/>
      </c>
      <c r="T14" s="9"/>
      <c r="U14" s="17">
        <f>VLOOKUP((IF(MONTH($A14)=10,YEAR($A14),IF(MONTH($A14)=11,YEAR($A14),IF(MONTH($A14)=12, YEAR($A14),YEAR($A14)-1)))),'Final Sim'!$A$1:$O$85,VLOOKUP(MONTH($A14),'Conversion WRSM'!$A$1:$B$12,2),FALSE)</f>
        <v>428.6</v>
      </c>
      <c r="W14" s="9">
        <f t="shared" si="4"/>
        <v>0</v>
      </c>
      <c r="X14" s="9" t="str">
        <f t="shared" si="7"/>
        <v/>
      </c>
      <c r="Y14" s="20" t="str">
        <f t="shared" si="5"/>
        <v/>
      </c>
    </row>
    <row r="15" spans="1:26">
      <c r="A15" s="11">
        <v>7915</v>
      </c>
      <c r="B15" s="9">
        <f>VLOOKUP((IF(MONTH($A15)=10,YEAR($A15),IF(MONTH($A15)=11,YEAR($A15),IF(MONTH($A15)=12, YEAR($A15),YEAR($A15)-1)))),File_1.prn!$A$2:$AA$87,VLOOKUP(MONTH($A15),Conversion!$A$1:$B$12,2),FALSE)</f>
        <v>0</v>
      </c>
      <c r="C15" s="9" t="str">
        <f>IF(VLOOKUP((IF(MONTH($A15)=10,YEAR($A15),IF(MONTH($A15)=11,YEAR($A15),IF(MONTH($A15)=12, YEAR($A15),YEAR($A15)-1)))),File_1.prn!$A$2:$AA$87,VLOOKUP(MONTH($A15),'Patch Conversion'!$A$1:$B$12,2),FALSE)="","",VLOOKUP((IF(MONTH($A15)=10,YEAR($A15),IF(MONTH($A15)=11,YEAR($A15),IF(MONTH($A15)=12, YEAR($A15),YEAR($A15)-1)))),File_1.prn!$A$2:$AA$87,VLOOKUP(MONTH($A15),'Patch Conversion'!$A$1:$B$12,2),FALSE))</f>
        <v/>
      </c>
      <c r="D15" s="9"/>
      <c r="E15" s="9">
        <f t="shared" si="6"/>
        <v>34.159999999999997</v>
      </c>
      <c r="F15" s="9">
        <f>F14+VLOOKUP((IF(MONTH($A15)=10,YEAR($A15),IF(MONTH($A15)=11,YEAR($A15),IF(MONTH($A15)=12, YEAR($A15),YEAR($A15)-1)))),Rainfall!$A$1:$Z$87,VLOOKUP(MONTH($A15),Conversion!$A$1:$B$12,2),FALSE)</f>
        <v>692.57999999999993</v>
      </c>
      <c r="G15" s="9"/>
      <c r="H15" s="9"/>
      <c r="I15" s="9">
        <f>VLOOKUP((IF(MONTH($A15)=10,YEAR($A15),IF(MONTH($A15)=11,YEAR($A15),IF(MONTH($A15)=12, YEAR($A15),YEAR($A15)-1)))),FirstSim!$A$1:$Y$86,VLOOKUP(MONTH($A15),Conversion!$A$1:$B$12,2),FALSE)</f>
        <v>0.17</v>
      </c>
      <c r="J15" s="9"/>
      <c r="K15" s="9"/>
      <c r="L15" s="9"/>
      <c r="M15" s="12" t="e">
        <f>VLOOKUP((IF(MONTH($A15)=10,YEAR($A15),IF(MONTH($A15)=11,YEAR($A15),IF(MONTH($A15)=12, YEAR($A15),YEAR($A15)-1)))),#REF!,VLOOKUP(MONTH($A15),Conversion!$A$1:$B$12,2),FALSE)</f>
        <v>#REF!</v>
      </c>
      <c r="N15" s="9" t="e">
        <f>VLOOKUP((IF(MONTH($A15)=10,YEAR($A15),IF(MONTH($A15)=11,YEAR($A15),IF(MONTH($A15)=12, YEAR($A15),YEAR($A15)-1)))),#REF!,VLOOKUP(MONTH($A15),'Patch Conversion'!$A$1:$B$12,2),FALSE)</f>
        <v>#REF!</v>
      </c>
      <c r="O15" s="9"/>
      <c r="P15" s="11"/>
      <c r="Q15" s="9">
        <f t="shared" si="1"/>
        <v>0</v>
      </c>
      <c r="R15" s="9" t="str">
        <f t="shared" si="2"/>
        <v/>
      </c>
      <c r="S15" s="10" t="str">
        <f t="shared" si="3"/>
        <v/>
      </c>
      <c r="T15" s="9"/>
      <c r="U15" s="17">
        <f>VLOOKUP((IF(MONTH($A15)=10,YEAR($A15),IF(MONTH($A15)=11,YEAR($A15),IF(MONTH($A15)=12, YEAR($A15),YEAR($A15)-1)))),'Final Sim'!$A$1:$O$85,VLOOKUP(MONTH($A15),'Conversion WRSM'!$A$1:$B$12,2),FALSE)</f>
        <v>0</v>
      </c>
      <c r="W15" s="9">
        <f t="shared" si="4"/>
        <v>0</v>
      </c>
      <c r="X15" s="9" t="str">
        <f t="shared" si="7"/>
        <v/>
      </c>
      <c r="Y15" s="20" t="str">
        <f t="shared" si="5"/>
        <v/>
      </c>
    </row>
    <row r="16" spans="1:26">
      <c r="A16" s="11">
        <v>7945</v>
      </c>
      <c r="B16" s="9">
        <f>VLOOKUP((IF(MONTH($A16)=10,YEAR($A16),IF(MONTH($A16)=11,YEAR($A16),IF(MONTH($A16)=12, YEAR($A16),YEAR($A16)-1)))),File_1.prn!$A$2:$AA$87,VLOOKUP(MONTH($A16),Conversion!$A$1:$B$12,2),FALSE)</f>
        <v>0.37</v>
      </c>
      <c r="C16" s="9" t="str">
        <f>IF(VLOOKUP((IF(MONTH($A16)=10,YEAR($A16),IF(MONTH($A16)=11,YEAR($A16),IF(MONTH($A16)=12, YEAR($A16),YEAR($A16)-1)))),File_1.prn!$A$2:$AA$87,VLOOKUP(MONTH($A16),'Patch Conversion'!$A$1:$B$12,2),FALSE)="","",VLOOKUP((IF(MONTH($A16)=10,YEAR($A16),IF(MONTH($A16)=11,YEAR($A16),IF(MONTH($A16)=12, YEAR($A16),YEAR($A16)-1)))),File_1.prn!$A$2:$AA$87,VLOOKUP(MONTH($A16),'Patch Conversion'!$A$1:$B$12,2),FALSE))</f>
        <v/>
      </c>
      <c r="D16" s="9"/>
      <c r="E16" s="9">
        <f t="shared" si="6"/>
        <v>34.529999999999994</v>
      </c>
      <c r="F16" s="9">
        <f>F15+VLOOKUP((IF(MONTH($A16)=10,YEAR($A16),IF(MONTH($A16)=11,YEAR($A16),IF(MONTH($A16)=12, YEAR($A16),YEAR($A16)-1)))),Rainfall!$A$1:$Z$87,VLOOKUP(MONTH($A16),Conversion!$A$1:$B$12,2),FALSE)</f>
        <v>744.9</v>
      </c>
      <c r="G16" s="9"/>
      <c r="H16" s="9"/>
      <c r="I16" s="9">
        <f>VLOOKUP((IF(MONTH($A16)=10,YEAR($A16),IF(MONTH($A16)=11,YEAR($A16),IF(MONTH($A16)=12, YEAR($A16),YEAR($A16)-1)))),FirstSim!$A$1:$Y$86,VLOOKUP(MONTH($A16),Conversion!$A$1:$B$12,2),FALSE)</f>
        <v>0.04</v>
      </c>
      <c r="J16" s="9"/>
      <c r="K16" s="9"/>
      <c r="L16" s="9"/>
      <c r="M16" s="12" t="e">
        <f>VLOOKUP((IF(MONTH($A16)=10,YEAR($A16),IF(MONTH($A16)=11,YEAR($A16),IF(MONTH($A16)=12, YEAR($A16),YEAR($A16)-1)))),#REF!,VLOOKUP(MONTH($A16),Conversion!$A$1:$B$12,2),FALSE)</f>
        <v>#REF!</v>
      </c>
      <c r="N16" s="9" t="e">
        <f>VLOOKUP((IF(MONTH($A16)=10,YEAR($A16),IF(MONTH($A16)=11,YEAR($A16),IF(MONTH($A16)=12, YEAR($A16),YEAR($A16)-1)))),#REF!,VLOOKUP(MONTH($A16),'Patch Conversion'!$A$1:$B$12,2),FALSE)</f>
        <v>#REF!</v>
      </c>
      <c r="O16" s="9"/>
      <c r="P16" s="11"/>
      <c r="Q16" s="9">
        <f t="shared" si="1"/>
        <v>0.37</v>
      </c>
      <c r="R16" s="9" t="str">
        <f t="shared" si="2"/>
        <v/>
      </c>
      <c r="S16" s="10" t="str">
        <f t="shared" si="3"/>
        <v/>
      </c>
      <c r="T16" s="9"/>
      <c r="U16" s="17">
        <f>VLOOKUP((IF(MONTH($A16)=10,YEAR($A16),IF(MONTH($A16)=11,YEAR($A16),IF(MONTH($A16)=12, YEAR($A16),YEAR($A16)-1)))),'Final Sim'!$A$1:$O$85,VLOOKUP(MONTH($A16),'Conversion WRSM'!$A$1:$B$12,2),FALSE)</f>
        <v>4.6500000000000004</v>
      </c>
      <c r="W16" s="9">
        <f t="shared" si="4"/>
        <v>0.37</v>
      </c>
      <c r="X16" s="9" t="str">
        <f t="shared" si="7"/>
        <v/>
      </c>
      <c r="Y16" s="20" t="str">
        <f t="shared" si="5"/>
        <v/>
      </c>
    </row>
    <row r="17" spans="1:25">
      <c r="A17" s="11">
        <v>7976</v>
      </c>
      <c r="B17" s="9">
        <f>VLOOKUP((IF(MONTH($A17)=10,YEAR($A17),IF(MONTH($A17)=11,YEAR($A17),IF(MONTH($A17)=12, YEAR($A17),YEAR($A17)-1)))),File_1.prn!$A$2:$AA$87,VLOOKUP(MONTH($A17),Conversion!$A$1:$B$12,2),FALSE)</f>
        <v>0.63</v>
      </c>
      <c r="C17" s="9" t="str">
        <f>IF(VLOOKUP((IF(MONTH($A17)=10,YEAR($A17),IF(MONTH($A17)=11,YEAR($A17),IF(MONTH($A17)=12, YEAR($A17),YEAR($A17)-1)))),File_1.prn!$A$2:$AA$87,VLOOKUP(MONTH($A17),'Patch Conversion'!$A$1:$B$12,2),FALSE)="","",VLOOKUP((IF(MONTH($A17)=10,YEAR($A17),IF(MONTH($A17)=11,YEAR($A17),IF(MONTH($A17)=12, YEAR($A17),YEAR($A17)-1)))),File_1.prn!$A$2:$AA$87,VLOOKUP(MONTH($A17),'Patch Conversion'!$A$1:$B$12,2),FALSE))</f>
        <v/>
      </c>
      <c r="D17" s="9" t="str">
        <f>IF(C17="","",B17)</f>
        <v/>
      </c>
      <c r="E17" s="9">
        <f t="shared" si="6"/>
        <v>35.159999999999997</v>
      </c>
      <c r="F17" s="9">
        <f>F16+VLOOKUP((IF(MONTH($A17)=10,YEAR($A17),IF(MONTH($A17)=11,YEAR($A17),IF(MONTH($A17)=12, YEAR($A17),YEAR($A17)-1)))),Rainfall!$A$1:$Z$87,VLOOKUP(MONTH($A17),Conversion!$A$1:$B$12,2),FALSE)</f>
        <v>809.33999999999992</v>
      </c>
      <c r="G17" s="9"/>
      <c r="H17" s="9"/>
      <c r="I17" s="9">
        <f>VLOOKUP((IF(MONTH($A17)=10,YEAR($A17),IF(MONTH($A17)=11,YEAR($A17),IF(MONTH($A17)=12, YEAR($A17),YEAR($A17)-1)))),FirstSim!$A$1:$Y$86,VLOOKUP(MONTH($A17),Conversion!$A$1:$B$12,2),FALSE)</f>
        <v>1.83</v>
      </c>
      <c r="J17" s="9"/>
      <c r="K17" s="9"/>
      <c r="L17" s="9"/>
      <c r="M17" s="12" t="e">
        <f>VLOOKUP((IF(MONTH($A17)=10,YEAR($A17),IF(MONTH($A17)=11,YEAR($A17),IF(MONTH($A17)=12, YEAR($A17),YEAR($A17)-1)))),#REF!,VLOOKUP(MONTH($A17),Conversion!$A$1:$B$12,2),FALSE)</f>
        <v>#REF!</v>
      </c>
      <c r="N17" s="9" t="e">
        <f>VLOOKUP((IF(MONTH($A17)=10,YEAR($A17),IF(MONTH($A17)=11,YEAR($A17),IF(MONTH($A17)=12, YEAR($A17),YEAR($A17)-1)))),#REF!,VLOOKUP(MONTH($A17),'Patch Conversion'!$A$1:$B$12,2),FALSE)</f>
        <v>#REF!</v>
      </c>
      <c r="O17" s="9"/>
      <c r="P17" s="11"/>
      <c r="Q17" s="9">
        <f t="shared" si="1"/>
        <v>0.63</v>
      </c>
      <c r="R17" s="9" t="str">
        <f t="shared" si="2"/>
        <v/>
      </c>
      <c r="S17" s="10" t="str">
        <f t="shared" si="3"/>
        <v/>
      </c>
      <c r="T17" s="9"/>
      <c r="U17" s="17">
        <f>VLOOKUP((IF(MONTH($A17)=10,YEAR($A17),IF(MONTH($A17)=11,YEAR($A17),IF(MONTH($A17)=12, YEAR($A17),YEAR($A17)-1)))),'Final Sim'!$A$1:$O$85,VLOOKUP(MONTH($A17),'Conversion WRSM'!$A$1:$B$12,2),FALSE)</f>
        <v>0</v>
      </c>
      <c r="W17" s="9">
        <f t="shared" si="4"/>
        <v>0.63</v>
      </c>
      <c r="X17" s="9" t="str">
        <f t="shared" si="7"/>
        <v/>
      </c>
      <c r="Y17" s="20" t="str">
        <f t="shared" si="5"/>
        <v/>
      </c>
    </row>
    <row r="18" spans="1:25">
      <c r="A18" s="11">
        <v>8006</v>
      </c>
      <c r="B18" s="9">
        <f>VLOOKUP((IF(MONTH($A18)=10,YEAR($A18),IF(MONTH($A18)=11,YEAR($A18),IF(MONTH($A18)=12, YEAR($A18),YEAR($A18)-1)))),File_1.prn!$A$2:$AA$87,VLOOKUP(MONTH($A18),Conversion!$A$1:$B$12,2),FALSE)</f>
        <v>5.33</v>
      </c>
      <c r="C18" s="9" t="str">
        <f>IF(VLOOKUP((IF(MONTH($A18)=10,YEAR($A18),IF(MONTH($A18)=11,YEAR($A18),IF(MONTH($A18)=12, YEAR($A18),YEAR($A18)-1)))),File_1.prn!$A$2:$AA$87,VLOOKUP(MONTH($A18),'Patch Conversion'!$A$1:$B$12,2),FALSE)="","",VLOOKUP((IF(MONTH($A18)=10,YEAR($A18),IF(MONTH($A18)=11,YEAR($A18),IF(MONTH($A18)=12, YEAR($A18),YEAR($A18)-1)))),File_1.prn!$A$2:$AA$87,VLOOKUP(MONTH($A18),'Patch Conversion'!$A$1:$B$12,2),FALSE))</f>
        <v/>
      </c>
      <c r="D18" s="9"/>
      <c r="E18" s="9">
        <f t="shared" si="6"/>
        <v>40.489999999999995</v>
      </c>
      <c r="F18" s="9">
        <f>F17+VLOOKUP((IF(MONTH($A18)=10,YEAR($A18),IF(MONTH($A18)=11,YEAR($A18),IF(MONTH($A18)=12, YEAR($A18),YEAR($A18)-1)))),Rainfall!$A$1:$Z$87,VLOOKUP(MONTH($A18),Conversion!$A$1:$B$12,2),FALSE)</f>
        <v>968.69999999999993</v>
      </c>
      <c r="G18" s="9"/>
      <c r="H18" s="9"/>
      <c r="I18" s="9">
        <f>VLOOKUP((IF(MONTH($A18)=10,YEAR($A18),IF(MONTH($A18)=11,YEAR($A18),IF(MONTH($A18)=12, YEAR($A18),YEAR($A18)-1)))),FirstSim!$A$1:$Y$86,VLOOKUP(MONTH($A18),Conversion!$A$1:$B$12,2),FALSE)</f>
        <v>6.01</v>
      </c>
      <c r="J18" s="9"/>
      <c r="K18" s="9"/>
      <c r="L18" s="9"/>
      <c r="M18" s="12" t="e">
        <f>VLOOKUP((IF(MONTH($A18)=10,YEAR($A18),IF(MONTH($A18)=11,YEAR($A18),IF(MONTH($A18)=12, YEAR($A18),YEAR($A18)-1)))),#REF!,VLOOKUP(MONTH($A18),Conversion!$A$1:$B$12,2),FALSE)</f>
        <v>#REF!</v>
      </c>
      <c r="N18" s="9" t="e">
        <f>VLOOKUP((IF(MONTH($A18)=10,YEAR($A18),IF(MONTH($A18)=11,YEAR($A18),IF(MONTH($A18)=12, YEAR($A18),YEAR($A18)-1)))),#REF!,VLOOKUP(MONTH($A18),'Patch Conversion'!$A$1:$B$12,2),FALSE)</f>
        <v>#REF!</v>
      </c>
      <c r="O18" s="9"/>
      <c r="P18" s="11"/>
      <c r="Q18" s="9">
        <f t="shared" si="1"/>
        <v>5.33</v>
      </c>
      <c r="R18" s="9" t="str">
        <f t="shared" si="2"/>
        <v/>
      </c>
      <c r="S18" s="10" t="str">
        <f t="shared" si="3"/>
        <v/>
      </c>
      <c r="T18" s="9"/>
      <c r="U18" s="17">
        <f>VLOOKUP((IF(MONTH($A18)=10,YEAR($A18),IF(MONTH($A18)=11,YEAR($A18),IF(MONTH($A18)=12, YEAR($A18),YEAR($A18)-1)))),'Final Sim'!$A$1:$O$85,VLOOKUP(MONTH($A18),'Conversion WRSM'!$A$1:$B$12,2),FALSE)</f>
        <v>150.76</v>
      </c>
      <c r="W18" s="9">
        <f t="shared" si="4"/>
        <v>5.33</v>
      </c>
      <c r="X18" s="9" t="str">
        <f t="shared" si="7"/>
        <v/>
      </c>
      <c r="Y18" s="20" t="str">
        <f t="shared" si="5"/>
        <v/>
      </c>
    </row>
    <row r="19" spans="1:25">
      <c r="A19" s="11">
        <v>8037</v>
      </c>
      <c r="B19" s="9">
        <f>VLOOKUP((IF(MONTH($A19)=10,YEAR($A19),IF(MONTH($A19)=11,YEAR($A19),IF(MONTH($A19)=12, YEAR($A19),YEAR($A19)-1)))),File_1.prn!$A$2:$AA$87,VLOOKUP(MONTH($A19),Conversion!$A$1:$B$12,2),FALSE)</f>
        <v>2.93</v>
      </c>
      <c r="C19" s="9" t="str">
        <f>IF(VLOOKUP((IF(MONTH($A19)=10,YEAR($A19),IF(MONTH($A19)=11,YEAR($A19),IF(MONTH($A19)=12, YEAR($A19),YEAR($A19)-1)))),File_1.prn!$A$2:$AA$87,VLOOKUP(MONTH($A19),'Patch Conversion'!$A$1:$B$12,2),FALSE)="","",VLOOKUP((IF(MONTH($A19)=10,YEAR($A19),IF(MONTH($A19)=11,YEAR($A19),IF(MONTH($A19)=12, YEAR($A19),YEAR($A19)-1)))),File_1.prn!$A$2:$AA$87,VLOOKUP(MONTH($A19),'Patch Conversion'!$A$1:$B$12,2),FALSE))</f>
        <v/>
      </c>
      <c r="D19" s="9"/>
      <c r="E19" s="9">
        <f t="shared" si="6"/>
        <v>43.419999999999995</v>
      </c>
      <c r="F19" s="9">
        <f>F18+VLOOKUP((IF(MONTH($A19)=10,YEAR($A19),IF(MONTH($A19)=11,YEAR($A19),IF(MONTH($A19)=12, YEAR($A19),YEAR($A19)-1)))),Rainfall!$A$1:$Z$87,VLOOKUP(MONTH($A19),Conversion!$A$1:$B$12,2),FALSE)</f>
        <v>1071.24</v>
      </c>
      <c r="G19" s="9"/>
      <c r="H19" s="9"/>
      <c r="I19" s="9">
        <f>VLOOKUP((IF(MONTH($A19)=10,YEAR($A19),IF(MONTH($A19)=11,YEAR($A19),IF(MONTH($A19)=12, YEAR($A19),YEAR($A19)-1)))),FirstSim!$A$1:$Y$86,VLOOKUP(MONTH($A19),Conversion!$A$1:$B$12,2),FALSE)</f>
        <v>1.76</v>
      </c>
      <c r="J19" s="9"/>
      <c r="K19" s="9"/>
      <c r="L19" s="9"/>
      <c r="M19" s="12" t="e">
        <f>VLOOKUP((IF(MONTH($A19)=10,YEAR($A19),IF(MONTH($A19)=11,YEAR($A19),IF(MONTH($A19)=12, YEAR($A19),YEAR($A19)-1)))),#REF!,VLOOKUP(MONTH($A19),Conversion!$A$1:$B$12,2),FALSE)</f>
        <v>#REF!</v>
      </c>
      <c r="N19" s="9" t="e">
        <f>VLOOKUP((IF(MONTH($A19)=10,YEAR($A19),IF(MONTH($A19)=11,YEAR($A19),IF(MONTH($A19)=12, YEAR($A19),YEAR($A19)-1)))),#REF!,VLOOKUP(MONTH($A19),'Patch Conversion'!$A$1:$B$12,2),FALSE)</f>
        <v>#REF!</v>
      </c>
      <c r="O19" s="9"/>
      <c r="P19" s="11"/>
      <c r="Q19" s="9">
        <f t="shared" si="1"/>
        <v>2.93</v>
      </c>
      <c r="R19" s="9" t="str">
        <f t="shared" si="2"/>
        <v/>
      </c>
      <c r="S19" s="10" t="str">
        <f t="shared" si="3"/>
        <v/>
      </c>
      <c r="T19" s="9"/>
      <c r="U19" s="17">
        <f>VLOOKUP((IF(MONTH($A19)=10,YEAR($A19),IF(MONTH($A19)=11,YEAR($A19),IF(MONTH($A19)=12, YEAR($A19),YEAR($A19)-1)))),'Final Sim'!$A$1:$O$85,VLOOKUP(MONTH($A19),'Conversion WRSM'!$A$1:$B$12,2),FALSE)</f>
        <v>0</v>
      </c>
      <c r="W19" s="9">
        <f t="shared" si="4"/>
        <v>2.93</v>
      </c>
      <c r="X19" s="9" t="str">
        <f t="shared" si="7"/>
        <v/>
      </c>
      <c r="Y19" s="20" t="str">
        <f t="shared" si="5"/>
        <v/>
      </c>
    </row>
    <row r="20" spans="1:25">
      <c r="A20" s="11">
        <v>8068</v>
      </c>
      <c r="B20" s="9">
        <f>VLOOKUP((IF(MONTH($A20)=10,YEAR($A20),IF(MONTH($A20)=11,YEAR($A20),IF(MONTH($A20)=12, YEAR($A20),YEAR($A20)-1)))),File_1.prn!$A$2:$AA$87,VLOOKUP(MONTH($A20),Conversion!$A$1:$B$12,2),FALSE)</f>
        <v>0.03</v>
      </c>
      <c r="C20" s="9" t="str">
        <f>IF(VLOOKUP((IF(MONTH($A20)=10,YEAR($A20),IF(MONTH($A20)=11,YEAR($A20),IF(MONTH($A20)=12, YEAR($A20),YEAR($A20)-1)))),File_1.prn!$A$2:$AA$87,VLOOKUP(MONTH($A20),'Patch Conversion'!$A$1:$B$12,2),FALSE)="","",VLOOKUP((IF(MONTH($A20)=10,YEAR($A20),IF(MONTH($A20)=11,YEAR($A20),IF(MONTH($A20)=12, YEAR($A20),YEAR($A20)-1)))),File_1.prn!$A$2:$AA$87,VLOOKUP(MONTH($A20),'Patch Conversion'!$A$1:$B$12,2),FALSE))</f>
        <v/>
      </c>
      <c r="D20" s="9"/>
      <c r="E20" s="9">
        <f t="shared" si="6"/>
        <v>43.449999999999996</v>
      </c>
      <c r="F20" s="9">
        <f>F19+VLOOKUP((IF(MONTH($A20)=10,YEAR($A20),IF(MONTH($A20)=11,YEAR($A20),IF(MONTH($A20)=12, YEAR($A20),YEAR($A20)-1)))),Rainfall!$A$1:$Z$87,VLOOKUP(MONTH($A20),Conversion!$A$1:$B$12,2),FALSE)</f>
        <v>1126.92</v>
      </c>
      <c r="G20" s="9"/>
      <c r="H20" s="9"/>
      <c r="I20" s="9">
        <f>VLOOKUP((IF(MONTH($A20)=10,YEAR($A20),IF(MONTH($A20)=11,YEAR($A20),IF(MONTH($A20)=12, YEAR($A20),YEAR($A20)-1)))),FirstSim!$A$1:$Y$86,VLOOKUP(MONTH($A20),Conversion!$A$1:$B$12,2),FALSE)</f>
        <v>0.04</v>
      </c>
      <c r="J20" s="9"/>
      <c r="K20" s="9"/>
      <c r="L20" s="9"/>
      <c r="M20" s="12" t="e">
        <f>VLOOKUP((IF(MONTH($A20)=10,YEAR($A20),IF(MONTH($A20)=11,YEAR($A20),IF(MONTH($A20)=12, YEAR($A20),YEAR($A20)-1)))),#REF!,VLOOKUP(MONTH($A20),Conversion!$A$1:$B$12,2),FALSE)</f>
        <v>#REF!</v>
      </c>
      <c r="N20" s="9" t="e">
        <f>VLOOKUP((IF(MONTH($A20)=10,YEAR($A20),IF(MONTH($A20)=11,YEAR($A20),IF(MONTH($A20)=12, YEAR($A20),YEAR($A20)-1)))),#REF!,VLOOKUP(MONTH($A20),'Patch Conversion'!$A$1:$B$12,2),FALSE)</f>
        <v>#REF!</v>
      </c>
      <c r="O20" s="9"/>
      <c r="P20" s="11"/>
      <c r="Q20" s="9">
        <f t="shared" si="1"/>
        <v>0.03</v>
      </c>
      <c r="R20" s="9" t="str">
        <f t="shared" si="2"/>
        <v/>
      </c>
      <c r="S20" s="10" t="str">
        <f t="shared" si="3"/>
        <v/>
      </c>
      <c r="T20" s="9"/>
      <c r="U20" s="17">
        <f>VLOOKUP((IF(MONTH($A20)=10,YEAR($A20),IF(MONTH($A20)=11,YEAR($A20),IF(MONTH($A20)=12, YEAR($A20),YEAR($A20)-1)))),'Final Sim'!$A$1:$O$85,VLOOKUP(MONTH($A20),'Conversion WRSM'!$A$1:$B$12,2),FALSE)</f>
        <v>171.3</v>
      </c>
      <c r="W20" s="9">
        <f t="shared" si="4"/>
        <v>0.03</v>
      </c>
      <c r="X20" s="9" t="str">
        <f t="shared" si="7"/>
        <v/>
      </c>
      <c r="Y20" s="20" t="str">
        <f t="shared" si="5"/>
        <v/>
      </c>
    </row>
    <row r="21" spans="1:25">
      <c r="A21" s="11">
        <v>8096</v>
      </c>
      <c r="B21" s="9">
        <f>VLOOKUP((IF(MONTH($A21)=10,YEAR($A21),IF(MONTH($A21)=11,YEAR($A21),IF(MONTH($A21)=12, YEAR($A21),YEAR($A21)-1)))),File_1.prn!$A$2:$AA$87,VLOOKUP(MONTH($A21),Conversion!$A$1:$B$12,2),FALSE)</f>
        <v>0.15</v>
      </c>
      <c r="C21" s="9" t="str">
        <f>IF(VLOOKUP((IF(MONTH($A21)=10,YEAR($A21),IF(MONTH($A21)=11,YEAR($A21),IF(MONTH($A21)=12, YEAR($A21),YEAR($A21)-1)))),File_1.prn!$A$2:$AA$87,VLOOKUP(MONTH($A21),'Patch Conversion'!$A$1:$B$12,2),FALSE)="","",VLOOKUP((IF(MONTH($A21)=10,YEAR($A21),IF(MONTH($A21)=11,YEAR($A21),IF(MONTH($A21)=12, YEAR($A21),YEAR($A21)-1)))),File_1.prn!$A$2:$AA$87,VLOOKUP(MONTH($A21),'Patch Conversion'!$A$1:$B$12,2),FALSE))</f>
        <v/>
      </c>
      <c r="D21" s="9"/>
      <c r="E21" s="9">
        <f t="shared" si="6"/>
        <v>43.599999999999994</v>
      </c>
      <c r="F21" s="9">
        <f>F20+VLOOKUP((IF(MONTH($A21)=10,YEAR($A21),IF(MONTH($A21)=11,YEAR($A21),IF(MONTH($A21)=12, YEAR($A21),YEAR($A21)-1)))),Rainfall!$A$1:$Z$87,VLOOKUP(MONTH($A21),Conversion!$A$1:$B$12,2),FALSE)</f>
        <v>1199.94</v>
      </c>
      <c r="G21" s="9"/>
      <c r="H21" s="9"/>
      <c r="I21" s="9">
        <f>VLOOKUP((IF(MONTH($A21)=10,YEAR($A21),IF(MONTH($A21)=11,YEAR($A21),IF(MONTH($A21)=12, YEAR($A21),YEAR($A21)-1)))),FirstSim!$A$1:$Y$86,VLOOKUP(MONTH($A21),Conversion!$A$1:$B$12,2),FALSE)</f>
        <v>0.03</v>
      </c>
      <c r="J21" s="9"/>
      <c r="K21" s="9"/>
      <c r="L21" s="9"/>
      <c r="M21" s="12" t="e">
        <f>VLOOKUP((IF(MONTH($A21)=10,YEAR($A21),IF(MONTH($A21)=11,YEAR($A21),IF(MONTH($A21)=12, YEAR($A21),YEAR($A21)-1)))),#REF!,VLOOKUP(MONTH($A21),Conversion!$A$1:$B$12,2),FALSE)</f>
        <v>#REF!</v>
      </c>
      <c r="N21" s="9" t="e">
        <f>VLOOKUP((IF(MONTH($A21)=10,YEAR($A21),IF(MONTH($A21)=11,YEAR($A21),IF(MONTH($A21)=12, YEAR($A21),YEAR($A21)-1)))),#REF!,VLOOKUP(MONTH($A21),'Patch Conversion'!$A$1:$B$12,2),FALSE)</f>
        <v>#REF!</v>
      </c>
      <c r="O21" s="9"/>
      <c r="P21" s="11"/>
      <c r="Q21" s="9">
        <f t="shared" si="1"/>
        <v>0.15</v>
      </c>
      <c r="R21" s="9" t="str">
        <f t="shared" si="2"/>
        <v/>
      </c>
      <c r="S21" s="10" t="str">
        <f t="shared" si="3"/>
        <v/>
      </c>
      <c r="T21" s="9"/>
      <c r="U21" s="17">
        <f>VLOOKUP((IF(MONTH($A21)=10,YEAR($A21),IF(MONTH($A21)=11,YEAR($A21),IF(MONTH($A21)=12, YEAR($A21),YEAR($A21)-1)))),'Final Sim'!$A$1:$O$85,VLOOKUP(MONTH($A21),'Conversion WRSM'!$A$1:$B$12,2),FALSE)</f>
        <v>0</v>
      </c>
      <c r="W21" s="9">
        <f t="shared" si="4"/>
        <v>0.15</v>
      </c>
      <c r="X21" s="9" t="str">
        <f t="shared" si="7"/>
        <v/>
      </c>
      <c r="Y21" s="20" t="str">
        <f t="shared" si="5"/>
        <v/>
      </c>
    </row>
    <row r="22" spans="1:25">
      <c r="A22" s="11">
        <v>8127</v>
      </c>
      <c r="B22" s="9">
        <f>VLOOKUP((IF(MONTH($A22)=10,YEAR($A22),IF(MONTH($A22)=11,YEAR($A22),IF(MONTH($A22)=12, YEAR($A22),YEAR($A22)-1)))),File_1.prn!$A$2:$AA$87,VLOOKUP(MONTH($A22),Conversion!$A$1:$B$12,2),FALSE)</f>
        <v>0</v>
      </c>
      <c r="C22" s="9" t="str">
        <f>IF(VLOOKUP((IF(MONTH($A22)=10,YEAR($A22),IF(MONTH($A22)=11,YEAR($A22),IF(MONTH($A22)=12, YEAR($A22),YEAR($A22)-1)))),File_1.prn!$A$2:$AA$87,VLOOKUP(MONTH($A22),'Patch Conversion'!$A$1:$B$12,2),FALSE)="","",VLOOKUP((IF(MONTH($A22)=10,YEAR($A22),IF(MONTH($A22)=11,YEAR($A22),IF(MONTH($A22)=12, YEAR($A22),YEAR($A22)-1)))),File_1.prn!$A$2:$AA$87,VLOOKUP(MONTH($A22),'Patch Conversion'!$A$1:$B$12,2),FALSE))</f>
        <v/>
      </c>
      <c r="D22" s="9"/>
      <c r="E22" s="9">
        <f t="shared" si="6"/>
        <v>43.599999999999994</v>
      </c>
      <c r="F22" s="9">
        <f>F21+VLOOKUP((IF(MONTH($A22)=10,YEAR($A22),IF(MONTH($A22)=11,YEAR($A22),IF(MONTH($A22)=12, YEAR($A22),YEAR($A22)-1)))),Rainfall!$A$1:$Z$87,VLOOKUP(MONTH($A22),Conversion!$A$1:$B$12,2),FALSE)</f>
        <v>1200.1200000000001</v>
      </c>
      <c r="G22" s="9"/>
      <c r="H22" s="9"/>
      <c r="I22" s="9">
        <f>VLOOKUP((IF(MONTH($A22)=10,YEAR($A22),IF(MONTH($A22)=11,YEAR($A22),IF(MONTH($A22)=12, YEAR($A22),YEAR($A22)-1)))),FirstSim!$A$1:$Y$86,VLOOKUP(MONTH($A22),Conversion!$A$1:$B$12,2),FALSE)</f>
        <v>0.03</v>
      </c>
      <c r="J22" s="9"/>
      <c r="K22" s="9"/>
      <c r="L22" s="9"/>
      <c r="M22" s="12" t="e">
        <f>VLOOKUP((IF(MONTH($A22)=10,YEAR($A22),IF(MONTH($A22)=11,YEAR($A22),IF(MONTH($A22)=12, YEAR($A22),YEAR($A22)-1)))),#REF!,VLOOKUP(MONTH($A22),Conversion!$A$1:$B$12,2),FALSE)</f>
        <v>#REF!</v>
      </c>
      <c r="N22" s="9" t="e">
        <f>VLOOKUP((IF(MONTH($A22)=10,YEAR($A22),IF(MONTH($A22)=11,YEAR($A22),IF(MONTH($A22)=12, YEAR($A22),YEAR($A22)-1)))),#REF!,VLOOKUP(MONTH($A22),'Patch Conversion'!$A$1:$B$12,2),FALSE)</f>
        <v>#REF!</v>
      </c>
      <c r="O22" s="9"/>
      <c r="P22" s="11"/>
      <c r="Q22" s="9">
        <f t="shared" si="1"/>
        <v>0</v>
      </c>
      <c r="R22" s="9" t="str">
        <f t="shared" si="2"/>
        <v/>
      </c>
      <c r="S22" s="10" t="str">
        <f t="shared" si="3"/>
        <v/>
      </c>
      <c r="T22" s="9"/>
      <c r="U22" s="17">
        <f>VLOOKUP((IF(MONTH($A22)=10,YEAR($A22),IF(MONTH($A22)=11,YEAR($A22),IF(MONTH($A22)=12, YEAR($A22),YEAR($A22)-1)))),'Final Sim'!$A$1:$O$85,VLOOKUP(MONTH($A22),'Conversion WRSM'!$A$1:$B$12,2),FALSE)</f>
        <v>95.95</v>
      </c>
      <c r="W22" s="9">
        <f t="shared" si="4"/>
        <v>0</v>
      </c>
      <c r="X22" s="9" t="str">
        <f t="shared" si="7"/>
        <v/>
      </c>
      <c r="Y22" s="20" t="str">
        <f t="shared" si="5"/>
        <v/>
      </c>
    </row>
    <row r="23" spans="1:25">
      <c r="A23" s="11">
        <v>8157</v>
      </c>
      <c r="B23" s="9">
        <f>VLOOKUP((IF(MONTH($A23)=10,YEAR($A23),IF(MONTH($A23)=11,YEAR($A23),IF(MONTH($A23)=12, YEAR($A23),YEAR($A23)-1)))),File_1.prn!$A$2:$AA$87,VLOOKUP(MONTH($A23),Conversion!$A$1:$B$12,2),FALSE)</f>
        <v>0</v>
      </c>
      <c r="C23" s="9" t="str">
        <f>IF(VLOOKUP((IF(MONTH($A23)=10,YEAR($A23),IF(MONTH($A23)=11,YEAR($A23),IF(MONTH($A23)=12, YEAR($A23),YEAR($A23)-1)))),File_1.prn!$A$2:$AA$87,VLOOKUP(MONTH($A23),'Patch Conversion'!$A$1:$B$12,2),FALSE)="","",VLOOKUP((IF(MONTH($A23)=10,YEAR($A23),IF(MONTH($A23)=11,YEAR($A23),IF(MONTH($A23)=12, YEAR($A23),YEAR($A23)-1)))),File_1.prn!$A$2:$AA$87,VLOOKUP(MONTH($A23),'Patch Conversion'!$A$1:$B$12,2),FALSE))</f>
        <v/>
      </c>
      <c r="D23" s="9"/>
      <c r="E23" s="9">
        <f t="shared" si="6"/>
        <v>43.599999999999994</v>
      </c>
      <c r="F23" s="9">
        <f>F22+VLOOKUP((IF(MONTH($A23)=10,YEAR($A23),IF(MONTH($A23)=11,YEAR($A23),IF(MONTH($A23)=12, YEAR($A23),YEAR($A23)-1)))),Rainfall!$A$1:$Z$87,VLOOKUP(MONTH($A23),Conversion!$A$1:$B$12,2),FALSE)</f>
        <v>1215.42</v>
      </c>
      <c r="G23" s="9"/>
      <c r="H23" s="9"/>
      <c r="I23" s="9">
        <f>VLOOKUP((IF(MONTH($A23)=10,YEAR($A23),IF(MONTH($A23)=11,YEAR($A23),IF(MONTH($A23)=12, YEAR($A23),YEAR($A23)-1)))),FirstSim!$A$1:$Y$86,VLOOKUP(MONTH($A23),Conversion!$A$1:$B$12,2),FALSE)</f>
        <v>0.03</v>
      </c>
      <c r="J23" s="9"/>
      <c r="K23" s="9"/>
      <c r="L23" s="9"/>
      <c r="M23" s="12" t="e">
        <f>VLOOKUP((IF(MONTH($A23)=10,YEAR($A23),IF(MONTH($A23)=11,YEAR($A23),IF(MONTH($A23)=12, YEAR($A23),YEAR($A23)-1)))),#REF!,VLOOKUP(MONTH($A23),Conversion!$A$1:$B$12,2),FALSE)</f>
        <v>#REF!</v>
      </c>
      <c r="N23" s="9" t="e">
        <f>VLOOKUP((IF(MONTH($A23)=10,YEAR($A23),IF(MONTH($A23)=11,YEAR($A23),IF(MONTH($A23)=12, YEAR($A23),YEAR($A23)-1)))),#REF!,VLOOKUP(MONTH($A23),'Patch Conversion'!$A$1:$B$12,2),FALSE)</f>
        <v>#REF!</v>
      </c>
      <c r="O23" s="9"/>
      <c r="P23" s="11"/>
      <c r="Q23" s="9">
        <f t="shared" si="1"/>
        <v>0</v>
      </c>
      <c r="R23" s="9" t="str">
        <f t="shared" si="2"/>
        <v/>
      </c>
      <c r="S23" s="10" t="str">
        <f t="shared" si="3"/>
        <v/>
      </c>
      <c r="T23" s="9"/>
      <c r="U23" s="17">
        <f>VLOOKUP((IF(MONTH($A23)=10,YEAR($A23),IF(MONTH($A23)=11,YEAR($A23),IF(MONTH($A23)=12, YEAR($A23),YEAR($A23)-1)))),'Final Sim'!$A$1:$O$85,VLOOKUP(MONTH($A23),'Conversion WRSM'!$A$1:$B$12,2),FALSE)</f>
        <v>0</v>
      </c>
      <c r="W23" s="9">
        <f t="shared" si="4"/>
        <v>0</v>
      </c>
      <c r="X23" s="9" t="str">
        <f t="shared" si="7"/>
        <v/>
      </c>
      <c r="Y23" s="20" t="str">
        <f t="shared" si="5"/>
        <v/>
      </c>
    </row>
    <row r="24" spans="1:25">
      <c r="A24" s="11">
        <v>8188</v>
      </c>
      <c r="B24" s="9">
        <f>VLOOKUP((IF(MONTH($A24)=10,YEAR($A24),IF(MONTH($A24)=11,YEAR($A24),IF(MONTH($A24)=12, YEAR($A24),YEAR($A24)-1)))),File_1.prn!$A$2:$AA$87,VLOOKUP(MONTH($A24),Conversion!$A$1:$B$12,2),FALSE)</f>
        <v>0.01</v>
      </c>
      <c r="C24" s="9" t="str">
        <f>IF(VLOOKUP((IF(MONTH($A24)=10,YEAR($A24),IF(MONTH($A24)=11,YEAR($A24),IF(MONTH($A24)=12, YEAR($A24),YEAR($A24)-1)))),File_1.prn!$A$2:$AA$87,VLOOKUP(MONTH($A24),'Patch Conversion'!$A$1:$B$12,2),FALSE)="","",VLOOKUP((IF(MONTH($A24)=10,YEAR($A24),IF(MONTH($A24)=11,YEAR($A24),IF(MONTH($A24)=12, YEAR($A24),YEAR($A24)-1)))),File_1.prn!$A$2:$AA$87,VLOOKUP(MONTH($A24),'Patch Conversion'!$A$1:$B$12,2),FALSE))</f>
        <v/>
      </c>
      <c r="D24" s="9"/>
      <c r="E24" s="9">
        <f t="shared" si="6"/>
        <v>43.609999999999992</v>
      </c>
      <c r="F24" s="9">
        <f>F23+VLOOKUP((IF(MONTH($A24)=10,YEAR($A24),IF(MONTH($A24)=11,YEAR($A24),IF(MONTH($A24)=12, YEAR($A24),YEAR($A24)-1)))),Rainfall!$A$1:$Z$87,VLOOKUP(MONTH($A24),Conversion!$A$1:$B$12,2),FALSE)</f>
        <v>1226.94</v>
      </c>
      <c r="G24" s="9"/>
      <c r="H24" s="9"/>
      <c r="I24" s="9">
        <f>VLOOKUP((IF(MONTH($A24)=10,YEAR($A24),IF(MONTH($A24)=11,YEAR($A24),IF(MONTH($A24)=12, YEAR($A24),YEAR($A24)-1)))),FirstSim!$A$1:$Y$86,VLOOKUP(MONTH($A24),Conversion!$A$1:$B$12,2),FALSE)</f>
        <v>0.13</v>
      </c>
      <c r="J24" s="9"/>
      <c r="K24" s="9"/>
      <c r="L24" s="9"/>
      <c r="M24" s="12" t="e">
        <f>VLOOKUP((IF(MONTH($A24)=10,YEAR($A24),IF(MONTH($A24)=11,YEAR($A24),IF(MONTH($A24)=12, YEAR($A24),YEAR($A24)-1)))),#REF!,VLOOKUP(MONTH($A24),Conversion!$A$1:$B$12,2),FALSE)</f>
        <v>#REF!</v>
      </c>
      <c r="N24" s="9" t="e">
        <f>VLOOKUP((IF(MONTH($A24)=10,YEAR($A24),IF(MONTH($A24)=11,YEAR($A24),IF(MONTH($A24)=12, YEAR($A24),YEAR($A24)-1)))),#REF!,VLOOKUP(MONTH($A24),'Patch Conversion'!$A$1:$B$12,2),FALSE)</f>
        <v>#REF!</v>
      </c>
      <c r="O24" s="9"/>
      <c r="P24" s="11"/>
      <c r="Q24" s="9">
        <f t="shared" si="1"/>
        <v>0.01</v>
      </c>
      <c r="R24" s="9" t="str">
        <f t="shared" si="2"/>
        <v/>
      </c>
      <c r="S24" s="10" t="str">
        <f t="shared" si="3"/>
        <v/>
      </c>
      <c r="T24" s="9"/>
      <c r="U24" s="17">
        <f>VLOOKUP((IF(MONTH($A24)=10,YEAR($A24),IF(MONTH($A24)=11,YEAR($A24),IF(MONTH($A24)=12, YEAR($A24),YEAR($A24)-1)))),'Final Sim'!$A$1:$O$85,VLOOKUP(MONTH($A24),'Conversion WRSM'!$A$1:$B$12,2),FALSE)</f>
        <v>27.68</v>
      </c>
      <c r="W24" s="9">
        <f t="shared" si="4"/>
        <v>0.01</v>
      </c>
      <c r="X24" s="9" t="str">
        <f t="shared" si="7"/>
        <v/>
      </c>
      <c r="Y24" s="20" t="str">
        <f t="shared" si="5"/>
        <v/>
      </c>
    </row>
    <row r="25" spans="1:25">
      <c r="A25" s="11">
        <v>8218</v>
      </c>
      <c r="B25" s="9">
        <f>VLOOKUP((IF(MONTH($A25)=10,YEAR($A25),IF(MONTH($A25)=11,YEAR($A25),IF(MONTH($A25)=12, YEAR($A25),YEAR($A25)-1)))),File_1.prn!$A$2:$AA$87,VLOOKUP(MONTH($A25),Conversion!$A$1:$B$12,2),FALSE)</f>
        <v>0</v>
      </c>
      <c r="C25" s="9" t="str">
        <f>IF(VLOOKUP((IF(MONTH($A25)=10,YEAR($A25),IF(MONTH($A25)=11,YEAR($A25),IF(MONTH($A25)=12, YEAR($A25),YEAR($A25)-1)))),File_1.prn!$A$2:$AA$87,VLOOKUP(MONTH($A25),'Patch Conversion'!$A$1:$B$12,2),FALSE)="","",VLOOKUP((IF(MONTH($A25)=10,YEAR($A25),IF(MONTH($A25)=11,YEAR($A25),IF(MONTH($A25)=12, YEAR($A25),YEAR($A25)-1)))),File_1.prn!$A$2:$AA$87,VLOOKUP(MONTH($A25),'Patch Conversion'!$A$1:$B$12,2),FALSE))</f>
        <v/>
      </c>
      <c r="D25" s="9"/>
      <c r="E25" s="9">
        <f t="shared" si="6"/>
        <v>43.609999999999992</v>
      </c>
      <c r="F25" s="9">
        <f>F24+VLOOKUP((IF(MONTH($A25)=10,YEAR($A25),IF(MONTH($A25)=11,YEAR($A25),IF(MONTH($A25)=12, YEAR($A25),YEAR($A25)-1)))),Rainfall!$A$1:$Z$87,VLOOKUP(MONTH($A25),Conversion!$A$1:$B$12,2),FALSE)</f>
        <v>1226.94</v>
      </c>
      <c r="G25" s="9"/>
      <c r="H25" s="9"/>
      <c r="I25" s="9">
        <f>VLOOKUP((IF(MONTH($A25)=10,YEAR($A25),IF(MONTH($A25)=11,YEAR($A25),IF(MONTH($A25)=12, YEAR($A25),YEAR($A25)-1)))),FirstSim!$A$1:$Y$86,VLOOKUP(MONTH($A25),Conversion!$A$1:$B$12,2),FALSE)</f>
        <v>0.28000000000000003</v>
      </c>
      <c r="J25" s="9"/>
      <c r="K25" s="9"/>
      <c r="L25" s="9"/>
      <c r="M25" s="12" t="e">
        <f>VLOOKUP((IF(MONTH($A25)=10,YEAR($A25),IF(MONTH($A25)=11,YEAR($A25),IF(MONTH($A25)=12, YEAR($A25),YEAR($A25)-1)))),#REF!,VLOOKUP(MONTH($A25),Conversion!$A$1:$B$12,2),FALSE)</f>
        <v>#REF!</v>
      </c>
      <c r="N25" s="9" t="e">
        <f>VLOOKUP((IF(MONTH($A25)=10,YEAR($A25),IF(MONTH($A25)=11,YEAR($A25),IF(MONTH($A25)=12, YEAR($A25),YEAR($A25)-1)))),#REF!,VLOOKUP(MONTH($A25),'Patch Conversion'!$A$1:$B$12,2),FALSE)</f>
        <v>#REF!</v>
      </c>
      <c r="O25" s="9"/>
      <c r="P25" s="11"/>
      <c r="Q25" s="9">
        <f t="shared" si="1"/>
        <v>0</v>
      </c>
      <c r="R25" s="9" t="str">
        <f t="shared" si="2"/>
        <v/>
      </c>
      <c r="S25" s="10" t="str">
        <f t="shared" si="3"/>
        <v/>
      </c>
      <c r="T25" s="9"/>
      <c r="U25" s="17">
        <f>VLOOKUP((IF(MONTH($A25)=10,YEAR($A25),IF(MONTH($A25)=11,YEAR($A25),IF(MONTH($A25)=12, YEAR($A25),YEAR($A25)-1)))),'Final Sim'!$A$1:$O$85,VLOOKUP(MONTH($A25),'Conversion WRSM'!$A$1:$B$12,2),FALSE)</f>
        <v>0</v>
      </c>
      <c r="W25" s="9">
        <f t="shared" si="4"/>
        <v>0</v>
      </c>
      <c r="X25" s="9" t="str">
        <f t="shared" si="7"/>
        <v/>
      </c>
      <c r="Y25" s="20" t="str">
        <f t="shared" si="5"/>
        <v/>
      </c>
    </row>
    <row r="26" spans="1:25">
      <c r="A26" s="11">
        <v>8249</v>
      </c>
      <c r="B26" s="9">
        <f>VLOOKUP((IF(MONTH($A26)=10,YEAR($A26),IF(MONTH($A26)=11,YEAR($A26),IF(MONTH($A26)=12, YEAR($A26),YEAR($A26)-1)))),File_1.prn!$A$2:$AA$87,VLOOKUP(MONTH($A26),Conversion!$A$1:$B$12,2),FALSE)</f>
        <v>0</v>
      </c>
      <c r="C26" s="9" t="str">
        <f>IF(VLOOKUP((IF(MONTH($A26)=10,YEAR($A26),IF(MONTH($A26)=11,YEAR($A26),IF(MONTH($A26)=12, YEAR($A26),YEAR($A26)-1)))),File_1.prn!$A$2:$AA$87,VLOOKUP(MONTH($A26),'Patch Conversion'!$A$1:$B$12,2),FALSE)="","",VLOOKUP((IF(MONTH($A26)=10,YEAR($A26),IF(MONTH($A26)=11,YEAR($A26),IF(MONTH($A26)=12, YEAR($A26),YEAR($A26)-1)))),File_1.prn!$A$2:$AA$87,VLOOKUP(MONTH($A26),'Patch Conversion'!$A$1:$B$12,2),FALSE))</f>
        <v/>
      </c>
      <c r="D26" s="9"/>
      <c r="E26" s="9">
        <f t="shared" si="6"/>
        <v>43.609999999999992</v>
      </c>
      <c r="F26" s="9">
        <f>F25+VLOOKUP((IF(MONTH($A26)=10,YEAR($A26),IF(MONTH($A26)=11,YEAR($A26),IF(MONTH($A26)=12, YEAR($A26),YEAR($A26)-1)))),Rainfall!$A$1:$Z$87,VLOOKUP(MONTH($A26),Conversion!$A$1:$B$12,2),FALSE)</f>
        <v>1264.68</v>
      </c>
      <c r="G26" s="9"/>
      <c r="H26" s="9"/>
      <c r="I26" s="9">
        <f>VLOOKUP((IF(MONTH($A26)=10,YEAR($A26),IF(MONTH($A26)=11,YEAR($A26),IF(MONTH($A26)=12, YEAR($A26),YEAR($A26)-1)))),FirstSim!$A$1:$Y$86,VLOOKUP(MONTH($A26),Conversion!$A$1:$B$12,2),FALSE)</f>
        <v>0.44</v>
      </c>
      <c r="J26" s="9"/>
      <c r="K26" s="9"/>
      <c r="L26" s="9"/>
      <c r="M26" s="12" t="e">
        <f>VLOOKUP((IF(MONTH($A26)=10,YEAR($A26),IF(MONTH($A26)=11,YEAR($A26),IF(MONTH($A26)=12, YEAR($A26),YEAR($A26)-1)))),#REF!,VLOOKUP(MONTH($A26),Conversion!$A$1:$B$12,2),FALSE)</f>
        <v>#REF!</v>
      </c>
      <c r="N26" s="9" t="e">
        <f>VLOOKUP((IF(MONTH($A26)=10,YEAR($A26),IF(MONTH($A26)=11,YEAR($A26),IF(MONTH($A26)=12, YEAR($A26),YEAR($A26)-1)))),#REF!,VLOOKUP(MONTH($A26),'Patch Conversion'!$A$1:$B$12,2),FALSE)</f>
        <v>#REF!</v>
      </c>
      <c r="O26" s="9"/>
      <c r="P26" s="11"/>
      <c r="Q26" s="9">
        <f t="shared" si="1"/>
        <v>0</v>
      </c>
      <c r="R26" s="9" t="str">
        <f t="shared" si="2"/>
        <v/>
      </c>
      <c r="S26" s="10" t="str">
        <f t="shared" si="3"/>
        <v/>
      </c>
      <c r="T26" s="9"/>
      <c r="U26" s="17">
        <f>VLOOKUP((IF(MONTH($A26)=10,YEAR($A26),IF(MONTH($A26)=11,YEAR($A26),IF(MONTH($A26)=12, YEAR($A26),YEAR($A26)-1)))),'Final Sim'!$A$1:$O$85,VLOOKUP(MONTH($A26),'Conversion WRSM'!$A$1:$B$12,2),FALSE)</f>
        <v>17.23</v>
      </c>
      <c r="W26" s="9">
        <f t="shared" si="4"/>
        <v>0</v>
      </c>
      <c r="X26" s="9" t="str">
        <f t="shared" si="7"/>
        <v/>
      </c>
      <c r="Y26" s="20" t="str">
        <f t="shared" si="5"/>
        <v/>
      </c>
    </row>
    <row r="27" spans="1:25">
      <c r="A27" s="11">
        <v>8280</v>
      </c>
      <c r="B27" s="9">
        <f>VLOOKUP((IF(MONTH($A27)=10,YEAR($A27),IF(MONTH($A27)=11,YEAR($A27),IF(MONTH($A27)=12, YEAR($A27),YEAR($A27)-1)))),File_1.prn!$A$2:$AA$87,VLOOKUP(MONTH($A27),Conversion!$A$1:$B$12,2),FALSE)</f>
        <v>0</v>
      </c>
      <c r="C27" s="9" t="str">
        <f>IF(VLOOKUP((IF(MONTH($A27)=10,YEAR($A27),IF(MONTH($A27)=11,YEAR($A27),IF(MONTH($A27)=12, YEAR($A27),YEAR($A27)-1)))),File_1.prn!$A$2:$AA$87,VLOOKUP(MONTH($A27),'Patch Conversion'!$A$1:$B$12,2),FALSE)="","",VLOOKUP((IF(MONTH($A27)=10,YEAR($A27),IF(MONTH($A27)=11,YEAR($A27),IF(MONTH($A27)=12, YEAR($A27),YEAR($A27)-1)))),File_1.prn!$A$2:$AA$87,VLOOKUP(MONTH($A27),'Patch Conversion'!$A$1:$B$12,2),FALSE))</f>
        <v/>
      </c>
      <c r="D27" s="9"/>
      <c r="E27" s="9">
        <f t="shared" si="6"/>
        <v>43.609999999999992</v>
      </c>
      <c r="F27" s="9">
        <f>F26+VLOOKUP((IF(MONTH($A27)=10,YEAR($A27),IF(MONTH($A27)=11,YEAR($A27),IF(MONTH($A27)=12, YEAR($A27),YEAR($A27)-1)))),Rainfall!$A$1:$Z$87,VLOOKUP(MONTH($A27),Conversion!$A$1:$B$12,2),FALSE)</f>
        <v>1264.68</v>
      </c>
      <c r="G27" s="9"/>
      <c r="H27" s="9"/>
      <c r="I27" s="9">
        <f>VLOOKUP((IF(MONTH($A27)=10,YEAR($A27),IF(MONTH($A27)=11,YEAR($A27),IF(MONTH($A27)=12, YEAR($A27),YEAR($A27)-1)))),FirstSim!$A$1:$Y$86,VLOOKUP(MONTH($A27),Conversion!$A$1:$B$12,2),FALSE)</f>
        <v>0.3</v>
      </c>
      <c r="J27" s="9"/>
      <c r="K27" s="9"/>
      <c r="L27" s="9"/>
      <c r="M27" s="12" t="e">
        <f>VLOOKUP((IF(MONTH($A27)=10,YEAR($A27),IF(MONTH($A27)=11,YEAR($A27),IF(MONTH($A27)=12, YEAR($A27),YEAR($A27)-1)))),#REF!,VLOOKUP(MONTH($A27),Conversion!$A$1:$B$12,2),FALSE)</f>
        <v>#REF!</v>
      </c>
      <c r="N27" s="9" t="e">
        <f>VLOOKUP((IF(MONTH($A27)=10,YEAR($A27),IF(MONTH($A27)=11,YEAR($A27),IF(MONTH($A27)=12, YEAR($A27),YEAR($A27)-1)))),#REF!,VLOOKUP(MONTH($A27),'Patch Conversion'!$A$1:$B$12,2),FALSE)</f>
        <v>#REF!</v>
      </c>
      <c r="O27" s="9"/>
      <c r="P27" s="11"/>
      <c r="Q27" s="9">
        <f t="shared" si="1"/>
        <v>0</v>
      </c>
      <c r="R27" s="9" t="str">
        <f t="shared" si="2"/>
        <v/>
      </c>
      <c r="S27" s="10" t="str">
        <f t="shared" si="3"/>
        <v/>
      </c>
      <c r="T27" s="9"/>
      <c r="U27" s="17">
        <f>VLOOKUP((IF(MONTH($A27)=10,YEAR($A27),IF(MONTH($A27)=11,YEAR($A27),IF(MONTH($A27)=12, YEAR($A27),YEAR($A27)-1)))),'Final Sim'!$A$1:$O$85,VLOOKUP(MONTH($A27),'Conversion WRSM'!$A$1:$B$12,2),FALSE)</f>
        <v>0</v>
      </c>
      <c r="W27" s="9">
        <f t="shared" si="4"/>
        <v>0</v>
      </c>
      <c r="X27" s="9" t="str">
        <f t="shared" si="7"/>
        <v/>
      </c>
      <c r="Y27" s="20" t="str">
        <f t="shared" si="5"/>
        <v/>
      </c>
    </row>
    <row r="28" spans="1:25">
      <c r="A28" s="11">
        <v>8310</v>
      </c>
      <c r="B28" s="9">
        <f>VLOOKUP((IF(MONTH($A28)=10,YEAR($A28),IF(MONTH($A28)=11,YEAR($A28),IF(MONTH($A28)=12, YEAR($A28),YEAR($A28)-1)))),File_1.prn!$A$2:$AA$87,VLOOKUP(MONTH($A28),Conversion!$A$1:$B$12,2),FALSE)</f>
        <v>0</v>
      </c>
      <c r="C28" s="9" t="str">
        <f>IF(VLOOKUP((IF(MONTH($A28)=10,YEAR($A28),IF(MONTH($A28)=11,YEAR($A28),IF(MONTH($A28)=12, YEAR($A28),YEAR($A28)-1)))),File_1.prn!$A$2:$AA$87,VLOOKUP(MONTH($A28),'Patch Conversion'!$A$1:$B$12,2),FALSE)="","",VLOOKUP((IF(MONTH($A28)=10,YEAR($A28),IF(MONTH($A28)=11,YEAR($A28),IF(MONTH($A28)=12, YEAR($A28),YEAR($A28)-1)))),File_1.prn!$A$2:$AA$87,VLOOKUP(MONTH($A28),'Patch Conversion'!$A$1:$B$12,2),FALSE))</f>
        <v/>
      </c>
      <c r="D28" s="9"/>
      <c r="E28" s="9">
        <f t="shared" si="6"/>
        <v>43.609999999999992</v>
      </c>
      <c r="F28" s="9">
        <f>F27+VLOOKUP((IF(MONTH($A28)=10,YEAR($A28),IF(MONTH($A28)=11,YEAR($A28),IF(MONTH($A28)=12, YEAR($A28),YEAR($A28)-1)))),Rainfall!$A$1:$Z$87,VLOOKUP(MONTH($A28),Conversion!$A$1:$B$12,2),FALSE)</f>
        <v>1284.9000000000001</v>
      </c>
      <c r="G28" s="9"/>
      <c r="H28" s="9"/>
      <c r="I28" s="9">
        <f>VLOOKUP((IF(MONTH($A28)=10,YEAR($A28),IF(MONTH($A28)=11,YEAR($A28),IF(MONTH($A28)=12, YEAR($A28),YEAR($A28)-1)))),FirstSim!$A$1:$Y$86,VLOOKUP(MONTH($A28),Conversion!$A$1:$B$12,2),FALSE)</f>
        <v>0</v>
      </c>
      <c r="J28" s="9"/>
      <c r="K28" s="9"/>
      <c r="L28" s="9"/>
      <c r="M28" s="12" t="e">
        <f>VLOOKUP((IF(MONTH($A28)=10,YEAR($A28),IF(MONTH($A28)=11,YEAR($A28),IF(MONTH($A28)=12, YEAR($A28),YEAR($A28)-1)))),#REF!,VLOOKUP(MONTH($A28),Conversion!$A$1:$B$12,2),FALSE)</f>
        <v>#REF!</v>
      </c>
      <c r="N28" s="9" t="e">
        <f>VLOOKUP((IF(MONTH($A28)=10,YEAR($A28),IF(MONTH($A28)=11,YEAR($A28),IF(MONTH($A28)=12, YEAR($A28),YEAR($A28)-1)))),#REF!,VLOOKUP(MONTH($A28),'Patch Conversion'!$A$1:$B$12,2),FALSE)</f>
        <v>#REF!</v>
      </c>
      <c r="O28" s="9"/>
      <c r="P28" s="11"/>
      <c r="Q28" s="9">
        <f t="shared" si="1"/>
        <v>0</v>
      </c>
      <c r="R28" s="9" t="str">
        <f t="shared" si="2"/>
        <v/>
      </c>
      <c r="S28" s="10" t="str">
        <f t="shared" si="3"/>
        <v/>
      </c>
      <c r="T28" s="9"/>
      <c r="U28" s="17">
        <f>VLOOKUP((IF(MONTH($A28)=10,YEAR($A28),IF(MONTH($A28)=11,YEAR($A28),IF(MONTH($A28)=12, YEAR($A28),YEAR($A28)-1)))),'Final Sim'!$A$1:$O$85,VLOOKUP(MONTH($A28),'Conversion WRSM'!$A$1:$B$12,2),FALSE)</f>
        <v>26.34</v>
      </c>
      <c r="W28" s="9">
        <f t="shared" si="4"/>
        <v>0</v>
      </c>
      <c r="X28" s="9" t="str">
        <f t="shared" si="7"/>
        <v/>
      </c>
      <c r="Y28" s="20" t="str">
        <f t="shared" si="5"/>
        <v/>
      </c>
    </row>
    <row r="29" spans="1:25">
      <c r="A29" s="11">
        <v>8341</v>
      </c>
      <c r="B29" s="9">
        <f>VLOOKUP((IF(MONTH($A29)=10,YEAR($A29),IF(MONTH($A29)=11,YEAR($A29),IF(MONTH($A29)=12, YEAR($A29),YEAR($A29)-1)))),File_1.prn!$A$2:$AA$87,VLOOKUP(MONTH($A29),Conversion!$A$1:$B$12,2),FALSE)</f>
        <v>8.08</v>
      </c>
      <c r="C29" s="9" t="str">
        <f>IF(VLOOKUP((IF(MONTH($A29)=10,YEAR($A29),IF(MONTH($A29)=11,YEAR($A29),IF(MONTH($A29)=12, YEAR($A29),YEAR($A29)-1)))),File_1.prn!$A$2:$AA$87,VLOOKUP(MONTH($A29),'Patch Conversion'!$A$1:$B$12,2),FALSE)="","",VLOOKUP((IF(MONTH($A29)=10,YEAR($A29),IF(MONTH($A29)=11,YEAR($A29),IF(MONTH($A29)=12, YEAR($A29),YEAR($A29)-1)))),File_1.prn!$A$2:$AA$87,VLOOKUP(MONTH($A29),'Patch Conversion'!$A$1:$B$12,2),FALSE))</f>
        <v/>
      </c>
      <c r="D29" s="9"/>
      <c r="E29" s="9">
        <f t="shared" si="6"/>
        <v>51.689999999999991</v>
      </c>
      <c r="F29" s="9">
        <f>F28+VLOOKUP((IF(MONTH($A29)=10,YEAR($A29),IF(MONTH($A29)=11,YEAR($A29),IF(MONTH($A29)=12, YEAR($A29),YEAR($A29)-1)))),Rainfall!$A$1:$Z$87,VLOOKUP(MONTH($A29),Conversion!$A$1:$B$12,2),FALSE)</f>
        <v>1357.5</v>
      </c>
      <c r="G29" s="9"/>
      <c r="H29" s="9"/>
      <c r="I29" s="9">
        <f>VLOOKUP((IF(MONTH($A29)=10,YEAR($A29),IF(MONTH($A29)=11,YEAR($A29),IF(MONTH($A29)=12, YEAR($A29),YEAR($A29)-1)))),FirstSim!$A$1:$Y$86,VLOOKUP(MONTH($A29),Conversion!$A$1:$B$12,2),FALSE)</f>
        <v>6.95</v>
      </c>
      <c r="J29" s="9"/>
      <c r="K29" s="9"/>
      <c r="L29" s="9"/>
      <c r="M29" s="12" t="e">
        <f>VLOOKUP((IF(MONTH($A29)=10,YEAR($A29),IF(MONTH($A29)=11,YEAR($A29),IF(MONTH($A29)=12, YEAR($A29),YEAR($A29)-1)))),#REF!,VLOOKUP(MONTH($A29),Conversion!$A$1:$B$12,2),FALSE)</f>
        <v>#REF!</v>
      </c>
      <c r="N29" s="9" t="e">
        <f>VLOOKUP((IF(MONTH($A29)=10,YEAR($A29),IF(MONTH($A29)=11,YEAR($A29),IF(MONTH($A29)=12, YEAR($A29),YEAR($A29)-1)))),#REF!,VLOOKUP(MONTH($A29),'Patch Conversion'!$A$1:$B$12,2),FALSE)</f>
        <v>#REF!</v>
      </c>
      <c r="O29" s="9"/>
      <c r="P29" s="11"/>
      <c r="Q29" s="9">
        <f t="shared" si="1"/>
        <v>8.08</v>
      </c>
      <c r="R29" s="9" t="str">
        <f t="shared" si="2"/>
        <v/>
      </c>
      <c r="S29" s="10" t="str">
        <f t="shared" si="3"/>
        <v/>
      </c>
      <c r="T29" s="9"/>
      <c r="U29" s="17">
        <f>VLOOKUP((IF(MONTH($A29)=10,YEAR($A29),IF(MONTH($A29)=11,YEAR($A29),IF(MONTH($A29)=12, YEAR($A29),YEAR($A29)-1)))),'Final Sim'!$A$1:$O$85,VLOOKUP(MONTH($A29),'Conversion WRSM'!$A$1:$B$12,2),FALSE)</f>
        <v>0</v>
      </c>
      <c r="W29" s="9">
        <f t="shared" si="4"/>
        <v>8.08</v>
      </c>
      <c r="X29" s="9" t="str">
        <f t="shared" si="7"/>
        <v/>
      </c>
      <c r="Y29" s="20" t="str">
        <f t="shared" si="5"/>
        <v/>
      </c>
    </row>
    <row r="30" spans="1:25">
      <c r="A30" s="11">
        <v>8371</v>
      </c>
      <c r="B30" s="9">
        <f>VLOOKUP((IF(MONTH($A30)=10,YEAR($A30),IF(MONTH($A30)=11,YEAR($A30),IF(MONTH($A30)=12, YEAR($A30),YEAR($A30)-1)))),File_1.prn!$A$2:$AA$87,VLOOKUP(MONTH($A30),Conversion!$A$1:$B$12,2),FALSE)</f>
        <v>0.22</v>
      </c>
      <c r="C30" s="9" t="str">
        <f>IF(VLOOKUP((IF(MONTH($A30)=10,YEAR($A30),IF(MONTH($A30)=11,YEAR($A30),IF(MONTH($A30)=12, YEAR($A30),YEAR($A30)-1)))),File_1.prn!$A$2:$AA$87,VLOOKUP(MONTH($A30),'Patch Conversion'!$A$1:$B$12,2),FALSE)="","",VLOOKUP((IF(MONTH($A30)=10,YEAR($A30),IF(MONTH($A30)=11,YEAR($A30),IF(MONTH($A30)=12, YEAR($A30),YEAR($A30)-1)))),File_1.prn!$A$2:$AA$87,VLOOKUP(MONTH($A30),'Patch Conversion'!$A$1:$B$12,2),FALSE))</f>
        <v/>
      </c>
      <c r="D30" s="9" t="str">
        <f>IF(C30="","",B30)</f>
        <v/>
      </c>
      <c r="E30" s="9">
        <f t="shared" si="6"/>
        <v>51.909999999999989</v>
      </c>
      <c r="F30" s="9">
        <f>F29+VLOOKUP((IF(MONTH($A30)=10,YEAR($A30),IF(MONTH($A30)=11,YEAR($A30),IF(MONTH($A30)=12, YEAR($A30),YEAR($A30)-1)))),Rainfall!$A$1:$Z$87,VLOOKUP(MONTH($A30),Conversion!$A$1:$B$12,2),FALSE)</f>
        <v>1462.26</v>
      </c>
      <c r="G30" s="9"/>
      <c r="H30" s="9"/>
      <c r="I30" s="9">
        <f>VLOOKUP((IF(MONTH($A30)=10,YEAR($A30),IF(MONTH($A30)=11,YEAR($A30),IF(MONTH($A30)=12, YEAR($A30),YEAR($A30)-1)))),FirstSim!$A$1:$Y$86,VLOOKUP(MONTH($A30),Conversion!$A$1:$B$12,2),FALSE)</f>
        <v>2.4500000000000002</v>
      </c>
      <c r="J30" s="9"/>
      <c r="K30" s="9"/>
      <c r="L30" s="9"/>
      <c r="M30" s="12" t="e">
        <f>VLOOKUP((IF(MONTH($A30)=10,YEAR($A30),IF(MONTH($A30)=11,YEAR($A30),IF(MONTH($A30)=12, YEAR($A30),YEAR($A30)-1)))),#REF!,VLOOKUP(MONTH($A30),Conversion!$A$1:$B$12,2),FALSE)</f>
        <v>#REF!</v>
      </c>
      <c r="N30" s="9" t="e">
        <f>VLOOKUP((IF(MONTH($A30)=10,YEAR($A30),IF(MONTH($A30)=11,YEAR($A30),IF(MONTH($A30)=12, YEAR($A30),YEAR($A30)-1)))),#REF!,VLOOKUP(MONTH($A30),'Patch Conversion'!$A$1:$B$12,2),FALSE)</f>
        <v>#REF!</v>
      </c>
      <c r="O30" s="9"/>
      <c r="P30" s="11"/>
      <c r="Q30" s="9">
        <f t="shared" si="1"/>
        <v>0.22</v>
      </c>
      <c r="R30" s="9" t="str">
        <f t="shared" si="2"/>
        <v/>
      </c>
      <c r="S30" s="10" t="str">
        <f t="shared" si="3"/>
        <v/>
      </c>
      <c r="T30" s="9"/>
      <c r="U30" s="17">
        <f>VLOOKUP((IF(MONTH($A30)=10,YEAR($A30),IF(MONTH($A30)=11,YEAR($A30),IF(MONTH($A30)=12, YEAR($A30),YEAR($A30)-1)))),'Final Sim'!$A$1:$O$85,VLOOKUP(MONTH($A30),'Conversion WRSM'!$A$1:$B$12,2),FALSE)</f>
        <v>234.9</v>
      </c>
      <c r="W30" s="9">
        <f t="shared" si="4"/>
        <v>0.22</v>
      </c>
      <c r="X30" s="9" t="str">
        <f t="shared" si="7"/>
        <v/>
      </c>
      <c r="Y30" s="20" t="str">
        <f t="shared" si="5"/>
        <v/>
      </c>
    </row>
    <row r="31" spans="1:25">
      <c r="A31" s="11">
        <v>8402</v>
      </c>
      <c r="B31" s="9">
        <f>VLOOKUP((IF(MONTH($A31)=10,YEAR($A31),IF(MONTH($A31)=11,YEAR($A31),IF(MONTH($A31)=12, YEAR($A31),YEAR($A31)-1)))),File_1.prn!$A$2:$AA$87,VLOOKUP(MONTH($A31),Conversion!$A$1:$B$12,2),FALSE)</f>
        <v>4.63</v>
      </c>
      <c r="C31" s="9" t="str">
        <f>IF(VLOOKUP((IF(MONTH($A31)=10,YEAR($A31),IF(MONTH($A31)=11,YEAR($A31),IF(MONTH($A31)=12, YEAR($A31),YEAR($A31)-1)))),File_1.prn!$A$2:$AA$87,VLOOKUP(MONTH($A31),'Patch Conversion'!$A$1:$B$12,2),FALSE)="","",VLOOKUP((IF(MONTH($A31)=10,YEAR($A31),IF(MONTH($A31)=11,YEAR($A31),IF(MONTH($A31)=12, YEAR($A31),YEAR($A31)-1)))),File_1.prn!$A$2:$AA$87,VLOOKUP(MONTH($A31),'Patch Conversion'!$A$1:$B$12,2),FALSE))</f>
        <v/>
      </c>
      <c r="D31" s="9"/>
      <c r="E31" s="9">
        <f t="shared" si="6"/>
        <v>56.539999999999992</v>
      </c>
      <c r="F31" s="9">
        <f>F30+VLOOKUP((IF(MONTH($A31)=10,YEAR($A31),IF(MONTH($A31)=11,YEAR($A31),IF(MONTH($A31)=12, YEAR($A31),YEAR($A31)-1)))),Rainfall!$A$1:$Z$87,VLOOKUP(MONTH($A31),Conversion!$A$1:$B$12,2),FALSE)</f>
        <v>1584.06</v>
      </c>
      <c r="G31" s="9"/>
      <c r="H31" s="9"/>
      <c r="I31" s="9">
        <f>VLOOKUP((IF(MONTH($A31)=10,YEAR($A31),IF(MONTH($A31)=11,YEAR($A31),IF(MONTH($A31)=12, YEAR($A31),YEAR($A31)-1)))),FirstSim!$A$1:$Y$86,VLOOKUP(MONTH($A31),Conversion!$A$1:$B$12,2),FALSE)</f>
        <v>15.97</v>
      </c>
      <c r="J31" s="9"/>
      <c r="K31" s="9"/>
      <c r="L31" s="9"/>
      <c r="M31" s="12" t="e">
        <f>VLOOKUP((IF(MONTH($A31)=10,YEAR($A31),IF(MONTH($A31)=11,YEAR($A31),IF(MONTH($A31)=12, YEAR($A31),YEAR($A31)-1)))),#REF!,VLOOKUP(MONTH($A31),Conversion!$A$1:$B$12,2),FALSE)</f>
        <v>#REF!</v>
      </c>
      <c r="N31" s="9" t="e">
        <f>VLOOKUP((IF(MONTH($A31)=10,YEAR($A31),IF(MONTH($A31)=11,YEAR($A31),IF(MONTH($A31)=12, YEAR($A31),YEAR($A31)-1)))),#REF!,VLOOKUP(MONTH($A31),'Patch Conversion'!$A$1:$B$12,2),FALSE)</f>
        <v>#REF!</v>
      </c>
      <c r="O31" s="9"/>
      <c r="P31" s="11"/>
      <c r="Q31" s="9">
        <f t="shared" si="1"/>
        <v>4.63</v>
      </c>
      <c r="R31" s="9" t="str">
        <f t="shared" si="2"/>
        <v/>
      </c>
      <c r="S31" s="10" t="str">
        <f t="shared" si="3"/>
        <v/>
      </c>
      <c r="T31" s="9"/>
      <c r="U31" s="17">
        <f>VLOOKUP((IF(MONTH($A31)=10,YEAR($A31),IF(MONTH($A31)=11,YEAR($A31),IF(MONTH($A31)=12, YEAR($A31),YEAR($A31)-1)))),'Final Sim'!$A$1:$O$85,VLOOKUP(MONTH($A31),'Conversion WRSM'!$A$1:$B$12,2),FALSE)</f>
        <v>0</v>
      </c>
      <c r="W31" s="9">
        <f t="shared" si="4"/>
        <v>4.63</v>
      </c>
      <c r="X31" s="9" t="str">
        <f t="shared" si="7"/>
        <v/>
      </c>
      <c r="Y31" s="20" t="str">
        <f t="shared" si="5"/>
        <v/>
      </c>
    </row>
    <row r="32" spans="1:25">
      <c r="A32" s="11">
        <v>8433</v>
      </c>
      <c r="B32" s="9">
        <f>VLOOKUP((IF(MONTH($A32)=10,YEAR($A32),IF(MONTH($A32)=11,YEAR($A32),IF(MONTH($A32)=12, YEAR($A32),YEAR($A32)-1)))),File_1.prn!$A$2:$AA$87,VLOOKUP(MONTH($A32),Conversion!$A$1:$B$12,2),FALSE)</f>
        <v>8.93</v>
      </c>
      <c r="C32" s="9" t="str">
        <f>IF(VLOOKUP((IF(MONTH($A32)=10,YEAR($A32),IF(MONTH($A32)=11,YEAR($A32),IF(MONTH($A32)=12, YEAR($A32),YEAR($A32)-1)))),File_1.prn!$A$2:$AA$87,VLOOKUP(MONTH($A32),'Patch Conversion'!$A$1:$B$12,2),FALSE)="","",VLOOKUP((IF(MONTH($A32)=10,YEAR($A32),IF(MONTH($A32)=11,YEAR($A32),IF(MONTH($A32)=12, YEAR($A32),YEAR($A32)-1)))),File_1.prn!$A$2:$AA$87,VLOOKUP(MONTH($A32),'Patch Conversion'!$A$1:$B$12,2),FALSE))</f>
        <v/>
      </c>
      <c r="D32" s="9"/>
      <c r="E32" s="9">
        <f t="shared" si="6"/>
        <v>65.47</v>
      </c>
      <c r="F32" s="9">
        <f>F31+VLOOKUP((IF(MONTH($A32)=10,YEAR($A32),IF(MONTH($A32)=11,YEAR($A32),IF(MONTH($A32)=12, YEAR($A32),YEAR($A32)-1)))),Rainfall!$A$1:$Z$87,VLOOKUP(MONTH($A32),Conversion!$A$1:$B$12,2),FALSE)</f>
        <v>1728.96</v>
      </c>
      <c r="G32" s="9"/>
      <c r="H32" s="9"/>
      <c r="I32" s="9">
        <f>VLOOKUP((IF(MONTH($A32)=10,YEAR($A32),IF(MONTH($A32)=11,YEAR($A32),IF(MONTH($A32)=12, YEAR($A32),YEAR($A32)-1)))),FirstSim!$A$1:$Y$86,VLOOKUP(MONTH($A32),Conversion!$A$1:$B$12,2),FALSE)</f>
        <v>13.02</v>
      </c>
      <c r="J32" s="9"/>
      <c r="K32" s="9"/>
      <c r="L32" s="9"/>
      <c r="M32" s="12" t="e">
        <f>VLOOKUP((IF(MONTH($A32)=10,YEAR($A32),IF(MONTH($A32)=11,YEAR($A32),IF(MONTH($A32)=12, YEAR($A32),YEAR($A32)-1)))),#REF!,VLOOKUP(MONTH($A32),Conversion!$A$1:$B$12,2),FALSE)</f>
        <v>#REF!</v>
      </c>
      <c r="N32" s="9" t="e">
        <f>VLOOKUP((IF(MONTH($A32)=10,YEAR($A32),IF(MONTH($A32)=11,YEAR($A32),IF(MONTH($A32)=12, YEAR($A32),YEAR($A32)-1)))),#REF!,VLOOKUP(MONTH($A32),'Patch Conversion'!$A$1:$B$12,2),FALSE)</f>
        <v>#REF!</v>
      </c>
      <c r="O32" s="9"/>
      <c r="P32" s="11"/>
      <c r="Q32" s="9">
        <f t="shared" si="1"/>
        <v>8.93</v>
      </c>
      <c r="R32" s="9" t="str">
        <f t="shared" si="2"/>
        <v/>
      </c>
      <c r="S32" s="10" t="str">
        <f t="shared" si="3"/>
        <v/>
      </c>
      <c r="T32" s="9"/>
      <c r="U32" s="17">
        <f>VLOOKUP((IF(MONTH($A32)=10,YEAR($A32),IF(MONTH($A32)=11,YEAR($A32),IF(MONTH($A32)=12, YEAR($A32),YEAR($A32)-1)))),'Final Sim'!$A$1:$O$85,VLOOKUP(MONTH($A32),'Conversion WRSM'!$A$1:$B$12,2),FALSE)</f>
        <v>126.36</v>
      </c>
      <c r="W32" s="9">
        <f t="shared" si="4"/>
        <v>8.93</v>
      </c>
      <c r="X32" s="9" t="str">
        <f t="shared" si="7"/>
        <v/>
      </c>
      <c r="Y32" s="20" t="str">
        <f t="shared" si="5"/>
        <v/>
      </c>
    </row>
    <row r="33" spans="1:25">
      <c r="A33" s="11">
        <v>8461</v>
      </c>
      <c r="B33" s="9">
        <f>VLOOKUP((IF(MONTH($A33)=10,YEAR($A33),IF(MONTH($A33)=11,YEAR($A33),IF(MONTH($A33)=12, YEAR($A33),YEAR($A33)-1)))),File_1.prn!$A$2:$AA$87,VLOOKUP(MONTH($A33),Conversion!$A$1:$B$12,2),FALSE)</f>
        <v>1.31</v>
      </c>
      <c r="C33" s="9" t="str">
        <f>IF(VLOOKUP((IF(MONTH($A33)=10,YEAR($A33),IF(MONTH($A33)=11,YEAR($A33),IF(MONTH($A33)=12, YEAR($A33),YEAR($A33)-1)))),File_1.prn!$A$2:$AA$87,VLOOKUP(MONTH($A33),'Patch Conversion'!$A$1:$B$12,2),FALSE)="","",VLOOKUP((IF(MONTH($A33)=10,YEAR($A33),IF(MONTH($A33)=11,YEAR($A33),IF(MONTH($A33)=12, YEAR($A33),YEAR($A33)-1)))),File_1.prn!$A$2:$AA$87,VLOOKUP(MONTH($A33),'Patch Conversion'!$A$1:$B$12,2),FALSE))</f>
        <v/>
      </c>
      <c r="D33" s="9"/>
      <c r="E33" s="9">
        <f t="shared" si="6"/>
        <v>66.78</v>
      </c>
      <c r="F33" s="9">
        <f>F32+VLOOKUP((IF(MONTH($A33)=10,YEAR($A33),IF(MONTH($A33)=11,YEAR($A33),IF(MONTH($A33)=12, YEAR($A33),YEAR($A33)-1)))),Rainfall!$A$1:$Z$87,VLOOKUP(MONTH($A33),Conversion!$A$1:$B$12,2),FALSE)</f>
        <v>1791.3600000000001</v>
      </c>
      <c r="G33" s="9"/>
      <c r="H33" s="9"/>
      <c r="I33" s="9">
        <f>VLOOKUP((IF(MONTH($A33)=10,YEAR($A33),IF(MONTH($A33)=11,YEAR($A33),IF(MONTH($A33)=12, YEAR($A33),YEAR($A33)-1)))),FirstSim!$A$1:$Y$86,VLOOKUP(MONTH($A33),Conversion!$A$1:$B$12,2),FALSE)</f>
        <v>3.12</v>
      </c>
      <c r="J33" s="9"/>
      <c r="K33" s="9"/>
      <c r="L33" s="9"/>
      <c r="M33" s="12" t="e">
        <f>VLOOKUP((IF(MONTH($A33)=10,YEAR($A33),IF(MONTH($A33)=11,YEAR($A33),IF(MONTH($A33)=12, YEAR($A33),YEAR($A33)-1)))),#REF!,VLOOKUP(MONTH($A33),Conversion!$A$1:$B$12,2),FALSE)</f>
        <v>#REF!</v>
      </c>
      <c r="N33" s="9" t="e">
        <f>VLOOKUP((IF(MONTH($A33)=10,YEAR($A33),IF(MONTH($A33)=11,YEAR($A33),IF(MONTH($A33)=12, YEAR($A33),YEAR($A33)-1)))),#REF!,VLOOKUP(MONTH($A33),'Patch Conversion'!$A$1:$B$12,2),FALSE)</f>
        <v>#REF!</v>
      </c>
      <c r="O33" s="9"/>
      <c r="P33" s="11"/>
      <c r="Q33" s="9">
        <f t="shared" si="1"/>
        <v>1.31</v>
      </c>
      <c r="R33" s="9" t="str">
        <f t="shared" si="2"/>
        <v/>
      </c>
      <c r="S33" s="10" t="str">
        <f t="shared" si="3"/>
        <v/>
      </c>
      <c r="T33" s="9"/>
      <c r="U33" s="17">
        <f>VLOOKUP((IF(MONTH($A33)=10,YEAR($A33),IF(MONTH($A33)=11,YEAR($A33),IF(MONTH($A33)=12, YEAR($A33),YEAR($A33)-1)))),'Final Sim'!$A$1:$O$85,VLOOKUP(MONTH($A33),'Conversion WRSM'!$A$1:$B$12,2),FALSE)</f>
        <v>0</v>
      </c>
      <c r="W33" s="9">
        <f t="shared" si="4"/>
        <v>1.31</v>
      </c>
      <c r="X33" s="9" t="str">
        <f t="shared" si="7"/>
        <v/>
      </c>
      <c r="Y33" s="20" t="str">
        <f t="shared" si="5"/>
        <v/>
      </c>
    </row>
    <row r="34" spans="1:25">
      <c r="A34" s="11">
        <v>8492</v>
      </c>
      <c r="B34" s="9">
        <f>VLOOKUP((IF(MONTH($A34)=10,YEAR($A34),IF(MONTH($A34)=11,YEAR($A34),IF(MONTH($A34)=12, YEAR($A34),YEAR($A34)-1)))),File_1.prn!$A$2:$AA$87,VLOOKUP(MONTH($A34),Conversion!$A$1:$B$12,2),FALSE)</f>
        <v>0</v>
      </c>
      <c r="C34" s="9" t="str">
        <f>IF(VLOOKUP((IF(MONTH($A34)=10,YEAR($A34),IF(MONTH($A34)=11,YEAR($A34),IF(MONTH($A34)=12, YEAR($A34),YEAR($A34)-1)))),File_1.prn!$A$2:$AA$87,VLOOKUP(MONTH($A34),'Patch Conversion'!$A$1:$B$12,2),FALSE)="","",VLOOKUP((IF(MONTH($A34)=10,YEAR($A34),IF(MONTH($A34)=11,YEAR($A34),IF(MONTH($A34)=12, YEAR($A34),YEAR($A34)-1)))),File_1.prn!$A$2:$AA$87,VLOOKUP(MONTH($A34),'Patch Conversion'!$A$1:$B$12,2),FALSE))</f>
        <v/>
      </c>
      <c r="D34" s="9"/>
      <c r="E34" s="9">
        <f t="shared" si="6"/>
        <v>66.78</v>
      </c>
      <c r="F34" s="9">
        <f>F33+VLOOKUP((IF(MONTH($A34)=10,YEAR($A34),IF(MONTH($A34)=11,YEAR($A34),IF(MONTH($A34)=12, YEAR($A34),YEAR($A34)-1)))),Rainfall!$A$1:$Z$87,VLOOKUP(MONTH($A34),Conversion!$A$1:$B$12,2),FALSE)</f>
        <v>1827.96</v>
      </c>
      <c r="G34" s="9"/>
      <c r="H34" s="9"/>
      <c r="I34" s="9">
        <f>VLOOKUP((IF(MONTH($A34)=10,YEAR($A34),IF(MONTH($A34)=11,YEAR($A34),IF(MONTH($A34)=12, YEAR($A34),YEAR($A34)-1)))),FirstSim!$A$1:$Y$86,VLOOKUP(MONTH($A34),Conversion!$A$1:$B$12,2),FALSE)</f>
        <v>0.45</v>
      </c>
      <c r="J34" s="9"/>
      <c r="K34" s="9"/>
      <c r="L34" s="9"/>
      <c r="M34" s="12" t="e">
        <f>VLOOKUP((IF(MONTH($A34)=10,YEAR($A34),IF(MONTH($A34)=11,YEAR($A34),IF(MONTH($A34)=12, YEAR($A34),YEAR($A34)-1)))),#REF!,VLOOKUP(MONTH($A34),Conversion!$A$1:$B$12,2),FALSE)</f>
        <v>#REF!</v>
      </c>
      <c r="N34" s="9" t="e">
        <f>VLOOKUP((IF(MONTH($A34)=10,YEAR($A34),IF(MONTH($A34)=11,YEAR($A34),IF(MONTH($A34)=12, YEAR($A34),YEAR($A34)-1)))),#REF!,VLOOKUP(MONTH($A34),'Patch Conversion'!$A$1:$B$12,2),FALSE)</f>
        <v>#REF!</v>
      </c>
      <c r="O34" s="9"/>
      <c r="P34" s="11"/>
      <c r="Q34" s="9">
        <f t="shared" si="1"/>
        <v>0</v>
      </c>
      <c r="R34" s="9" t="str">
        <f t="shared" si="2"/>
        <v/>
      </c>
      <c r="S34" s="10" t="str">
        <f t="shared" si="3"/>
        <v/>
      </c>
      <c r="T34" s="9"/>
      <c r="U34" s="17">
        <f>VLOOKUP((IF(MONTH($A34)=10,YEAR($A34),IF(MONTH($A34)=11,YEAR($A34),IF(MONTH($A34)=12, YEAR($A34),YEAR($A34)-1)))),'Final Sim'!$A$1:$O$85,VLOOKUP(MONTH($A34),'Conversion WRSM'!$A$1:$B$12,2),FALSE)</f>
        <v>155.49</v>
      </c>
      <c r="W34" s="9">
        <f t="shared" si="4"/>
        <v>0</v>
      </c>
      <c r="X34" s="9" t="str">
        <f t="shared" si="7"/>
        <v/>
      </c>
      <c r="Y34" s="20" t="str">
        <f t="shared" si="5"/>
        <v/>
      </c>
    </row>
    <row r="35" spans="1:25">
      <c r="A35" s="11">
        <v>8522</v>
      </c>
      <c r="B35" s="9">
        <f>VLOOKUP((IF(MONTH($A35)=10,YEAR($A35),IF(MONTH($A35)=11,YEAR($A35),IF(MONTH($A35)=12, YEAR($A35),YEAR($A35)-1)))),File_1.prn!$A$2:$AA$87,VLOOKUP(MONTH($A35),Conversion!$A$1:$B$12,2),FALSE)</f>
        <v>0.39</v>
      </c>
      <c r="C35" s="9" t="str">
        <f>IF(VLOOKUP((IF(MONTH($A35)=10,YEAR($A35),IF(MONTH($A35)=11,YEAR($A35),IF(MONTH($A35)=12, YEAR($A35),YEAR($A35)-1)))),File_1.prn!$A$2:$AA$87,VLOOKUP(MONTH($A35),'Patch Conversion'!$A$1:$B$12,2),FALSE)="","",VLOOKUP((IF(MONTH($A35)=10,YEAR($A35),IF(MONTH($A35)=11,YEAR($A35),IF(MONTH($A35)=12, YEAR($A35),YEAR($A35)-1)))),File_1.prn!$A$2:$AA$87,VLOOKUP(MONTH($A35),'Patch Conversion'!$A$1:$B$12,2),FALSE))</f>
        <v/>
      </c>
      <c r="D35" s="9" t="str">
        <f>IF(C35="","",B35)</f>
        <v/>
      </c>
      <c r="E35" s="9">
        <f t="shared" si="6"/>
        <v>67.17</v>
      </c>
      <c r="F35" s="9">
        <f>F34+VLOOKUP((IF(MONTH($A35)=10,YEAR($A35),IF(MONTH($A35)=11,YEAR($A35),IF(MONTH($A35)=12, YEAR($A35),YEAR($A35)-1)))),Rainfall!$A$1:$Z$87,VLOOKUP(MONTH($A35),Conversion!$A$1:$B$12,2),FALSE)</f>
        <v>1832.16</v>
      </c>
      <c r="G35" s="9"/>
      <c r="H35" s="9"/>
      <c r="I35" s="9">
        <f>VLOOKUP((IF(MONTH($A35)=10,YEAR($A35),IF(MONTH($A35)=11,YEAR($A35),IF(MONTH($A35)=12, YEAR($A35),YEAR($A35)-1)))),FirstSim!$A$1:$Y$86,VLOOKUP(MONTH($A35),Conversion!$A$1:$B$12,2),FALSE)</f>
        <v>0.49</v>
      </c>
      <c r="J35" s="9"/>
      <c r="K35" s="9"/>
      <c r="L35" s="9"/>
      <c r="M35" s="12" t="e">
        <f>VLOOKUP((IF(MONTH($A35)=10,YEAR($A35),IF(MONTH($A35)=11,YEAR($A35),IF(MONTH($A35)=12, YEAR($A35),YEAR($A35)-1)))),#REF!,VLOOKUP(MONTH($A35),Conversion!$A$1:$B$12,2),FALSE)</f>
        <v>#REF!</v>
      </c>
      <c r="N35" s="9" t="e">
        <f>VLOOKUP((IF(MONTH($A35)=10,YEAR($A35),IF(MONTH($A35)=11,YEAR($A35),IF(MONTH($A35)=12, YEAR($A35),YEAR($A35)-1)))),#REF!,VLOOKUP(MONTH($A35),'Patch Conversion'!$A$1:$B$12,2),FALSE)</f>
        <v>#REF!</v>
      </c>
      <c r="O35" s="9"/>
      <c r="P35" s="11"/>
      <c r="Q35" s="9">
        <f t="shared" si="1"/>
        <v>0.39</v>
      </c>
      <c r="R35" s="9" t="str">
        <f t="shared" si="2"/>
        <v/>
      </c>
      <c r="S35" s="10" t="str">
        <f t="shared" si="3"/>
        <v/>
      </c>
      <c r="T35" s="9"/>
      <c r="U35" s="17">
        <f>VLOOKUP((IF(MONTH($A35)=10,YEAR($A35),IF(MONTH($A35)=11,YEAR($A35),IF(MONTH($A35)=12, YEAR($A35),YEAR($A35)-1)))),'Final Sim'!$A$1:$O$85,VLOOKUP(MONTH($A35),'Conversion WRSM'!$A$1:$B$12,2),FALSE)</f>
        <v>0</v>
      </c>
      <c r="W35" s="9">
        <f t="shared" si="4"/>
        <v>0.39</v>
      </c>
      <c r="X35" s="9" t="str">
        <f t="shared" si="7"/>
        <v/>
      </c>
      <c r="Y35" s="20" t="str">
        <f t="shared" si="5"/>
        <v/>
      </c>
    </row>
    <row r="36" spans="1:25">
      <c r="A36" s="11">
        <v>8553</v>
      </c>
      <c r="B36" s="9">
        <f>VLOOKUP((IF(MONTH($A36)=10,YEAR($A36),IF(MONTH($A36)=11,YEAR($A36),IF(MONTH($A36)=12, YEAR($A36),YEAR($A36)-1)))),File_1.prn!$A$2:$AA$87,VLOOKUP(MONTH($A36),Conversion!$A$1:$B$12,2),FALSE)</f>
        <v>0.91</v>
      </c>
      <c r="C36" s="9" t="str">
        <f>IF(VLOOKUP((IF(MONTH($A36)=10,YEAR($A36),IF(MONTH($A36)=11,YEAR($A36),IF(MONTH($A36)=12, YEAR($A36),YEAR($A36)-1)))),File_1.prn!$A$2:$AA$87,VLOOKUP(MONTH($A36),'Patch Conversion'!$A$1:$B$12,2),FALSE)="","",VLOOKUP((IF(MONTH($A36)=10,YEAR($A36),IF(MONTH($A36)=11,YEAR($A36),IF(MONTH($A36)=12, YEAR($A36),YEAR($A36)-1)))),File_1.prn!$A$2:$AA$87,VLOOKUP(MONTH($A36),'Patch Conversion'!$A$1:$B$12,2),FALSE))</f>
        <v/>
      </c>
      <c r="D36" s="9"/>
      <c r="E36" s="9">
        <f t="shared" si="6"/>
        <v>68.08</v>
      </c>
      <c r="F36" s="9">
        <f>F35+VLOOKUP((IF(MONTH($A36)=10,YEAR($A36),IF(MONTH($A36)=11,YEAR($A36),IF(MONTH($A36)=12, YEAR($A36),YEAR($A36)-1)))),Rainfall!$A$1:$Z$87,VLOOKUP(MONTH($A36),Conversion!$A$1:$B$12,2),FALSE)</f>
        <v>1837.5</v>
      </c>
      <c r="G36" s="9"/>
      <c r="H36" s="9"/>
      <c r="I36" s="9">
        <f>VLOOKUP((IF(MONTH($A36)=10,YEAR($A36),IF(MONTH($A36)=11,YEAR($A36),IF(MONTH($A36)=12, YEAR($A36),YEAR($A36)-1)))),FirstSim!$A$1:$Y$86,VLOOKUP(MONTH($A36),Conversion!$A$1:$B$12,2),FALSE)</f>
        <v>0.7</v>
      </c>
      <c r="J36" s="9"/>
      <c r="K36" s="9"/>
      <c r="L36" s="9"/>
      <c r="M36" s="12" t="e">
        <f>VLOOKUP((IF(MONTH($A36)=10,YEAR($A36),IF(MONTH($A36)=11,YEAR($A36),IF(MONTH($A36)=12, YEAR($A36),YEAR($A36)-1)))),#REF!,VLOOKUP(MONTH($A36),Conversion!$A$1:$B$12,2),FALSE)</f>
        <v>#REF!</v>
      </c>
      <c r="N36" s="9" t="e">
        <f>VLOOKUP((IF(MONTH($A36)=10,YEAR($A36),IF(MONTH($A36)=11,YEAR($A36),IF(MONTH($A36)=12, YEAR($A36),YEAR($A36)-1)))),#REF!,VLOOKUP(MONTH($A36),'Patch Conversion'!$A$1:$B$12,2),FALSE)</f>
        <v>#REF!</v>
      </c>
      <c r="O36" s="9"/>
      <c r="P36" s="11"/>
      <c r="Q36" s="9">
        <f t="shared" si="1"/>
        <v>0.91</v>
      </c>
      <c r="R36" s="9" t="str">
        <f t="shared" si="2"/>
        <v/>
      </c>
      <c r="S36" s="10" t="str">
        <f t="shared" si="3"/>
        <v/>
      </c>
      <c r="T36" s="9"/>
      <c r="U36" s="17">
        <f>VLOOKUP((IF(MONTH($A36)=10,YEAR($A36),IF(MONTH($A36)=11,YEAR($A36),IF(MONTH($A36)=12, YEAR($A36),YEAR($A36)-1)))),'Final Sim'!$A$1:$O$85,VLOOKUP(MONTH($A36),'Conversion WRSM'!$A$1:$B$12,2),FALSE)</f>
        <v>426.58</v>
      </c>
      <c r="W36" s="9">
        <f t="shared" si="4"/>
        <v>0.91</v>
      </c>
      <c r="X36" s="9" t="str">
        <f t="shared" si="7"/>
        <v/>
      </c>
      <c r="Y36" s="20" t="str">
        <f t="shared" si="5"/>
        <v/>
      </c>
    </row>
    <row r="37" spans="1:25">
      <c r="A37" s="11">
        <v>8583</v>
      </c>
      <c r="B37" s="9">
        <f>VLOOKUP((IF(MONTH($A37)=10,YEAR($A37),IF(MONTH($A37)=11,YEAR($A37),IF(MONTH($A37)=12, YEAR($A37),YEAR($A37)-1)))),File_1.prn!$A$2:$AA$87,VLOOKUP(MONTH($A37),Conversion!$A$1:$B$12,2),FALSE)</f>
        <v>0</v>
      </c>
      <c r="C37" s="9" t="str">
        <f>IF(VLOOKUP((IF(MONTH($A37)=10,YEAR($A37),IF(MONTH($A37)=11,YEAR($A37),IF(MONTH($A37)=12, YEAR($A37),YEAR($A37)-1)))),File_1.prn!$A$2:$AA$87,VLOOKUP(MONTH($A37),'Patch Conversion'!$A$1:$B$12,2),FALSE)="","",VLOOKUP((IF(MONTH($A37)=10,YEAR($A37),IF(MONTH($A37)=11,YEAR($A37),IF(MONTH($A37)=12, YEAR($A37),YEAR($A37)-1)))),File_1.prn!$A$2:$AA$87,VLOOKUP(MONTH($A37),'Patch Conversion'!$A$1:$B$12,2),FALSE))</f>
        <v/>
      </c>
      <c r="D37" s="9"/>
      <c r="E37" s="9">
        <f t="shared" si="6"/>
        <v>68.08</v>
      </c>
      <c r="F37" s="9">
        <f>F36+VLOOKUP((IF(MONTH($A37)=10,YEAR($A37),IF(MONTH($A37)=11,YEAR($A37),IF(MONTH($A37)=12, YEAR($A37),YEAR($A37)-1)))),Rainfall!$A$1:$Z$87,VLOOKUP(MONTH($A37),Conversion!$A$1:$B$12,2),FALSE)</f>
        <v>1846.38</v>
      </c>
      <c r="G37" s="9"/>
      <c r="H37" s="9"/>
      <c r="I37" s="9">
        <f>VLOOKUP((IF(MONTH($A37)=10,YEAR($A37),IF(MONTH($A37)=11,YEAR($A37),IF(MONTH($A37)=12, YEAR($A37),YEAR($A37)-1)))),FirstSim!$A$1:$Y$86,VLOOKUP(MONTH($A37),Conversion!$A$1:$B$12,2),FALSE)</f>
        <v>0.65</v>
      </c>
      <c r="J37" s="9"/>
      <c r="K37" s="9"/>
      <c r="L37" s="9"/>
      <c r="M37" s="12" t="e">
        <f>VLOOKUP((IF(MONTH($A37)=10,YEAR($A37),IF(MONTH($A37)=11,YEAR($A37),IF(MONTH($A37)=12, YEAR($A37),YEAR($A37)-1)))),#REF!,VLOOKUP(MONTH($A37),Conversion!$A$1:$B$12,2),FALSE)</f>
        <v>#REF!</v>
      </c>
      <c r="N37" s="9" t="e">
        <f>VLOOKUP((IF(MONTH($A37)=10,YEAR($A37),IF(MONTH($A37)=11,YEAR($A37),IF(MONTH($A37)=12, YEAR($A37),YEAR($A37)-1)))),#REF!,VLOOKUP(MONTH($A37),'Patch Conversion'!$A$1:$B$12,2),FALSE)</f>
        <v>#REF!</v>
      </c>
      <c r="O37" s="9"/>
      <c r="P37" s="11"/>
      <c r="Q37" s="9">
        <f t="shared" si="1"/>
        <v>0</v>
      </c>
      <c r="R37" s="9" t="str">
        <f t="shared" si="2"/>
        <v/>
      </c>
      <c r="S37" s="10" t="str">
        <f t="shared" si="3"/>
        <v/>
      </c>
      <c r="T37" s="9"/>
      <c r="U37" s="17">
        <f>VLOOKUP((IF(MONTH($A37)=10,YEAR($A37),IF(MONTH($A37)=11,YEAR($A37),IF(MONTH($A37)=12, YEAR($A37),YEAR($A37)-1)))),'Final Sim'!$A$1:$O$85,VLOOKUP(MONTH($A37),'Conversion WRSM'!$A$1:$B$12,2),FALSE)</f>
        <v>0</v>
      </c>
      <c r="W37" s="9">
        <f t="shared" si="4"/>
        <v>0</v>
      </c>
      <c r="X37" s="9" t="str">
        <f t="shared" si="7"/>
        <v/>
      </c>
      <c r="Y37" s="20" t="str">
        <f t="shared" si="5"/>
        <v/>
      </c>
    </row>
    <row r="38" spans="1:25">
      <c r="A38" s="11">
        <v>8614</v>
      </c>
      <c r="B38" s="9">
        <f>VLOOKUP((IF(MONTH($A38)=10,YEAR($A38),IF(MONTH($A38)=11,YEAR($A38),IF(MONTH($A38)=12, YEAR($A38),YEAR($A38)-1)))),File_1.prn!$A$2:$AA$87,VLOOKUP(MONTH($A38),Conversion!$A$1:$B$12,2),FALSE)</f>
        <v>0.01</v>
      </c>
      <c r="C38" s="9" t="str">
        <f>IF(VLOOKUP((IF(MONTH($A38)=10,YEAR($A38),IF(MONTH($A38)=11,YEAR($A38),IF(MONTH($A38)=12, YEAR($A38),YEAR($A38)-1)))),File_1.prn!$A$2:$AA$87,VLOOKUP(MONTH($A38),'Patch Conversion'!$A$1:$B$12,2),FALSE)="","",VLOOKUP((IF(MONTH($A38)=10,YEAR($A38),IF(MONTH($A38)=11,YEAR($A38),IF(MONTH($A38)=12, YEAR($A38),YEAR($A38)-1)))),File_1.prn!$A$2:$AA$87,VLOOKUP(MONTH($A38),'Patch Conversion'!$A$1:$B$12,2),FALSE))</f>
        <v/>
      </c>
      <c r="D38" s="9"/>
      <c r="E38" s="9">
        <f t="shared" si="6"/>
        <v>68.09</v>
      </c>
      <c r="F38" s="9">
        <f>F37+VLOOKUP((IF(MONTH($A38)=10,YEAR($A38),IF(MONTH($A38)=11,YEAR($A38),IF(MONTH($A38)=12, YEAR($A38),YEAR($A38)-1)))),Rainfall!$A$1:$Z$87,VLOOKUP(MONTH($A38),Conversion!$A$1:$B$12,2),FALSE)</f>
        <v>1846.74</v>
      </c>
      <c r="G38" s="9"/>
      <c r="H38" s="9"/>
      <c r="I38" s="9">
        <f>VLOOKUP((IF(MONTH($A38)=10,YEAR($A38),IF(MONTH($A38)=11,YEAR($A38),IF(MONTH($A38)=12, YEAR($A38),YEAR($A38)-1)))),FirstSim!$A$1:$Y$86,VLOOKUP(MONTH($A38),Conversion!$A$1:$B$12,2),FALSE)</f>
        <v>0.39</v>
      </c>
      <c r="J38" s="9"/>
      <c r="K38" s="9"/>
      <c r="L38" s="9"/>
      <c r="M38" s="12" t="e">
        <f>VLOOKUP((IF(MONTH($A38)=10,YEAR($A38),IF(MONTH($A38)=11,YEAR($A38),IF(MONTH($A38)=12, YEAR($A38),YEAR($A38)-1)))),#REF!,VLOOKUP(MONTH($A38),Conversion!$A$1:$B$12,2),FALSE)</f>
        <v>#REF!</v>
      </c>
      <c r="N38" s="9" t="e">
        <f>VLOOKUP((IF(MONTH($A38)=10,YEAR($A38),IF(MONTH($A38)=11,YEAR($A38),IF(MONTH($A38)=12, YEAR($A38),YEAR($A38)-1)))),#REF!,VLOOKUP(MONTH($A38),'Patch Conversion'!$A$1:$B$12,2),FALSE)</f>
        <v>#REF!</v>
      </c>
      <c r="O38" s="9"/>
      <c r="P38" s="11"/>
      <c r="Q38" s="9">
        <f t="shared" si="1"/>
        <v>0.01</v>
      </c>
      <c r="R38" s="9" t="str">
        <f t="shared" si="2"/>
        <v/>
      </c>
      <c r="S38" s="10" t="str">
        <f t="shared" si="3"/>
        <v/>
      </c>
      <c r="T38" s="9"/>
      <c r="U38" s="17">
        <f>VLOOKUP((IF(MONTH($A38)=10,YEAR($A38),IF(MONTH($A38)=11,YEAR($A38),IF(MONTH($A38)=12, YEAR($A38),YEAR($A38)-1)))),'Final Sim'!$A$1:$O$85,VLOOKUP(MONTH($A38),'Conversion WRSM'!$A$1:$B$12,2),FALSE)</f>
        <v>151.12</v>
      </c>
      <c r="W38" s="9">
        <f t="shared" si="4"/>
        <v>0.01</v>
      </c>
      <c r="X38" s="9" t="str">
        <f t="shared" si="7"/>
        <v/>
      </c>
      <c r="Y38" s="20" t="str">
        <f t="shared" si="5"/>
        <v/>
      </c>
    </row>
    <row r="39" spans="1:25">
      <c r="A39" s="11">
        <v>8645</v>
      </c>
      <c r="B39" s="9">
        <f>VLOOKUP((IF(MONTH($A39)=10,YEAR($A39),IF(MONTH($A39)=11,YEAR($A39),IF(MONTH($A39)=12, YEAR($A39),YEAR($A39)-1)))),File_1.prn!$A$2:$AA$87,VLOOKUP(MONTH($A39),Conversion!$A$1:$B$12,2),FALSE)</f>
        <v>0</v>
      </c>
      <c r="C39" s="9" t="str">
        <f>IF(VLOOKUP((IF(MONTH($A39)=10,YEAR($A39),IF(MONTH($A39)=11,YEAR($A39),IF(MONTH($A39)=12, YEAR($A39),YEAR($A39)-1)))),File_1.prn!$A$2:$AA$87,VLOOKUP(MONTH($A39),'Patch Conversion'!$A$1:$B$12,2),FALSE)="","",VLOOKUP((IF(MONTH($A39)=10,YEAR($A39),IF(MONTH($A39)=11,YEAR($A39),IF(MONTH($A39)=12, YEAR($A39),YEAR($A39)-1)))),File_1.prn!$A$2:$AA$87,VLOOKUP(MONTH($A39),'Patch Conversion'!$A$1:$B$12,2),FALSE))</f>
        <v/>
      </c>
      <c r="D39" s="9" t="str">
        <f t="shared" ref="D39:D45" si="8">IF(C39="","",B39)</f>
        <v/>
      </c>
      <c r="E39" s="9">
        <f t="shared" si="6"/>
        <v>68.09</v>
      </c>
      <c r="F39" s="9">
        <f>F38+VLOOKUP((IF(MONTH($A39)=10,YEAR($A39),IF(MONTH($A39)=11,YEAR($A39),IF(MONTH($A39)=12, YEAR($A39),YEAR($A39)-1)))),Rainfall!$A$1:$Z$87,VLOOKUP(MONTH($A39),Conversion!$A$1:$B$12,2),FALSE)</f>
        <v>1862.4</v>
      </c>
      <c r="G39" s="9"/>
      <c r="H39" s="9"/>
      <c r="I39" s="9">
        <f>VLOOKUP((IF(MONTH($A39)=10,YEAR($A39),IF(MONTH($A39)=11,YEAR($A39),IF(MONTH($A39)=12, YEAR($A39),YEAR($A39)-1)))),FirstSim!$A$1:$Y$86,VLOOKUP(MONTH($A39),Conversion!$A$1:$B$12,2),FALSE)</f>
        <v>0.18</v>
      </c>
      <c r="J39" s="9"/>
      <c r="K39" s="9"/>
      <c r="L39" s="9"/>
      <c r="M39" s="12" t="e">
        <f>VLOOKUP((IF(MONTH($A39)=10,YEAR($A39),IF(MONTH($A39)=11,YEAR($A39),IF(MONTH($A39)=12, YEAR($A39),YEAR($A39)-1)))),#REF!,VLOOKUP(MONTH($A39),Conversion!$A$1:$B$12,2),FALSE)</f>
        <v>#REF!</v>
      </c>
      <c r="N39" s="9" t="e">
        <f>VLOOKUP((IF(MONTH($A39)=10,YEAR($A39),IF(MONTH($A39)=11,YEAR($A39),IF(MONTH($A39)=12, YEAR($A39),YEAR($A39)-1)))),#REF!,VLOOKUP(MONTH($A39),'Patch Conversion'!$A$1:$B$12,2),FALSE)</f>
        <v>#REF!</v>
      </c>
      <c r="O39" s="9"/>
      <c r="P39" s="11"/>
      <c r="Q39" s="9">
        <f t="shared" si="1"/>
        <v>0</v>
      </c>
      <c r="R39" s="9" t="str">
        <f t="shared" si="2"/>
        <v/>
      </c>
      <c r="S39" s="10" t="str">
        <f t="shared" si="3"/>
        <v/>
      </c>
      <c r="T39" s="9"/>
      <c r="U39" s="17">
        <f>VLOOKUP((IF(MONTH($A39)=10,YEAR($A39),IF(MONTH($A39)=11,YEAR($A39),IF(MONTH($A39)=12, YEAR($A39),YEAR($A39)-1)))),'Final Sim'!$A$1:$O$85,VLOOKUP(MONTH($A39),'Conversion WRSM'!$A$1:$B$12,2),FALSE)</f>
        <v>0</v>
      </c>
      <c r="W39" s="9">
        <f t="shared" si="4"/>
        <v>0</v>
      </c>
      <c r="X39" s="9" t="str">
        <f t="shared" si="7"/>
        <v/>
      </c>
      <c r="Y39" s="20" t="str">
        <f t="shared" si="5"/>
        <v/>
      </c>
    </row>
    <row r="40" spans="1:25">
      <c r="A40" s="11">
        <v>8675</v>
      </c>
      <c r="B40" s="9">
        <f>VLOOKUP((IF(MONTH($A40)=10,YEAR($A40),IF(MONTH($A40)=11,YEAR($A40),IF(MONTH($A40)=12, YEAR($A40),YEAR($A40)-1)))),File_1.prn!$A$2:$AA$87,VLOOKUP(MONTH($A40),Conversion!$A$1:$B$12,2),FALSE)</f>
        <v>0</v>
      </c>
      <c r="C40" s="9" t="str">
        <f>IF(VLOOKUP((IF(MONTH($A40)=10,YEAR($A40),IF(MONTH($A40)=11,YEAR($A40),IF(MONTH($A40)=12, YEAR($A40),YEAR($A40)-1)))),File_1.prn!$A$2:$AA$87,VLOOKUP(MONTH($A40),'Patch Conversion'!$A$1:$B$12,2),FALSE)="","",VLOOKUP((IF(MONTH($A40)=10,YEAR($A40),IF(MONTH($A40)=11,YEAR($A40),IF(MONTH($A40)=12, YEAR($A40),YEAR($A40)-1)))),File_1.prn!$A$2:$AA$87,VLOOKUP(MONTH($A40),'Patch Conversion'!$A$1:$B$12,2),FALSE))</f>
        <v/>
      </c>
      <c r="D40" s="9" t="str">
        <f t="shared" si="8"/>
        <v/>
      </c>
      <c r="E40" s="9">
        <f t="shared" si="6"/>
        <v>68.09</v>
      </c>
      <c r="F40" s="9">
        <f>F39+VLOOKUP((IF(MONTH($A40)=10,YEAR($A40),IF(MONTH($A40)=11,YEAR($A40),IF(MONTH($A40)=12, YEAR($A40),YEAR($A40)-1)))),Rainfall!$A$1:$Z$87,VLOOKUP(MONTH($A40),Conversion!$A$1:$B$12,2),FALSE)</f>
        <v>1875.96</v>
      </c>
      <c r="G40" s="9"/>
      <c r="H40" s="9"/>
      <c r="I40" s="9">
        <f>VLOOKUP((IF(MONTH($A40)=10,YEAR($A40),IF(MONTH($A40)=11,YEAR($A40),IF(MONTH($A40)=12, YEAR($A40),YEAR($A40)-1)))),FirstSim!$A$1:$Y$86,VLOOKUP(MONTH($A40),Conversion!$A$1:$B$12,2),FALSE)</f>
        <v>0</v>
      </c>
      <c r="J40" s="9"/>
      <c r="K40" s="9"/>
      <c r="L40" s="9"/>
      <c r="M40" s="12" t="e">
        <f>VLOOKUP((IF(MONTH($A40)=10,YEAR($A40),IF(MONTH($A40)=11,YEAR($A40),IF(MONTH($A40)=12, YEAR($A40),YEAR($A40)-1)))),#REF!,VLOOKUP(MONTH($A40),Conversion!$A$1:$B$12,2),FALSE)</f>
        <v>#REF!</v>
      </c>
      <c r="N40" s="9" t="e">
        <f>VLOOKUP((IF(MONTH($A40)=10,YEAR($A40),IF(MONTH($A40)=11,YEAR($A40),IF(MONTH($A40)=12, YEAR($A40),YEAR($A40)-1)))),#REF!,VLOOKUP(MONTH($A40),'Patch Conversion'!$A$1:$B$12,2),FALSE)</f>
        <v>#REF!</v>
      </c>
      <c r="O40" s="9"/>
      <c r="P40" s="11"/>
      <c r="Q40" s="9">
        <f t="shared" si="1"/>
        <v>0</v>
      </c>
      <c r="R40" s="9" t="str">
        <f t="shared" si="2"/>
        <v/>
      </c>
      <c r="S40" s="10" t="str">
        <f t="shared" si="3"/>
        <v/>
      </c>
      <c r="T40" s="9"/>
      <c r="U40" s="17">
        <f>VLOOKUP((IF(MONTH($A40)=10,YEAR($A40),IF(MONTH($A40)=11,YEAR($A40),IF(MONTH($A40)=12, YEAR($A40),YEAR($A40)-1)))),'Final Sim'!$A$1:$O$85,VLOOKUP(MONTH($A40),'Conversion WRSM'!$A$1:$B$12,2),FALSE)</f>
        <v>5.05</v>
      </c>
      <c r="W40" s="9">
        <f t="shared" si="4"/>
        <v>0</v>
      </c>
      <c r="X40" s="9" t="str">
        <f t="shared" si="7"/>
        <v/>
      </c>
      <c r="Y40" s="20" t="str">
        <f t="shared" si="5"/>
        <v/>
      </c>
    </row>
    <row r="41" spans="1:25">
      <c r="A41" s="11">
        <v>8706</v>
      </c>
      <c r="B41" s="9">
        <f>VLOOKUP((IF(MONTH($A41)=10,YEAR($A41),IF(MONTH($A41)=11,YEAR($A41),IF(MONTH($A41)=12, YEAR($A41),YEAR($A41)-1)))),File_1.prn!$A$2:$AA$87,VLOOKUP(MONTH($A41),Conversion!$A$1:$B$12,2),FALSE)</f>
        <v>0.47</v>
      </c>
      <c r="C41" s="9" t="str">
        <f>IF(VLOOKUP((IF(MONTH($A41)=10,YEAR($A41),IF(MONTH($A41)=11,YEAR($A41),IF(MONTH($A41)=12, YEAR($A41),YEAR($A41)-1)))),File_1.prn!$A$2:$AA$87,VLOOKUP(MONTH($A41),'Patch Conversion'!$A$1:$B$12,2),FALSE)="","",VLOOKUP((IF(MONTH($A41)=10,YEAR($A41),IF(MONTH($A41)=11,YEAR($A41),IF(MONTH($A41)=12, YEAR($A41),YEAR($A41)-1)))),File_1.prn!$A$2:$AA$87,VLOOKUP(MONTH($A41),'Patch Conversion'!$A$1:$B$12,2),FALSE))</f>
        <v/>
      </c>
      <c r="D41" s="9" t="str">
        <f t="shared" si="8"/>
        <v/>
      </c>
      <c r="E41" s="9">
        <f t="shared" si="6"/>
        <v>68.56</v>
      </c>
      <c r="F41" s="9">
        <f>F40+VLOOKUP((IF(MONTH($A41)=10,YEAR($A41),IF(MONTH($A41)=11,YEAR($A41),IF(MONTH($A41)=12, YEAR($A41),YEAR($A41)-1)))),Rainfall!$A$1:$Z$87,VLOOKUP(MONTH($A41),Conversion!$A$1:$B$12,2),FALSE)</f>
        <v>1973.1000000000001</v>
      </c>
      <c r="G41" s="9"/>
      <c r="H41" s="9"/>
      <c r="I41" s="9">
        <f>VLOOKUP((IF(MONTH($A41)=10,YEAR($A41),IF(MONTH($A41)=11,YEAR($A41),IF(MONTH($A41)=12, YEAR($A41),YEAR($A41)-1)))),FirstSim!$A$1:$Y$86,VLOOKUP(MONTH($A41),Conversion!$A$1:$B$12,2),FALSE)</f>
        <v>0.15</v>
      </c>
      <c r="J41" s="9"/>
      <c r="K41" s="9"/>
      <c r="L41" s="9"/>
      <c r="M41" s="12" t="e">
        <f>VLOOKUP((IF(MONTH($A41)=10,YEAR($A41),IF(MONTH($A41)=11,YEAR($A41),IF(MONTH($A41)=12, YEAR($A41),YEAR($A41)-1)))),#REF!,VLOOKUP(MONTH($A41),Conversion!$A$1:$B$12,2),FALSE)</f>
        <v>#REF!</v>
      </c>
      <c r="N41" s="9" t="e">
        <f>VLOOKUP((IF(MONTH($A41)=10,YEAR($A41),IF(MONTH($A41)=11,YEAR($A41),IF(MONTH($A41)=12, YEAR($A41),YEAR($A41)-1)))),#REF!,VLOOKUP(MONTH($A41),'Patch Conversion'!$A$1:$B$12,2),FALSE)</f>
        <v>#REF!</v>
      </c>
      <c r="O41" s="9"/>
      <c r="P41" s="11"/>
      <c r="Q41" s="9">
        <f t="shared" si="1"/>
        <v>0.47</v>
      </c>
      <c r="R41" s="9" t="str">
        <f t="shared" si="2"/>
        <v/>
      </c>
      <c r="S41" s="10" t="str">
        <f t="shared" si="3"/>
        <v/>
      </c>
      <c r="T41" s="9"/>
      <c r="U41" s="17">
        <f>VLOOKUP((IF(MONTH($A41)=10,YEAR($A41),IF(MONTH($A41)=11,YEAR($A41),IF(MONTH($A41)=12, YEAR($A41),YEAR($A41)-1)))),'Final Sim'!$A$1:$O$85,VLOOKUP(MONTH($A41),'Conversion WRSM'!$A$1:$B$12,2),FALSE)</f>
        <v>0</v>
      </c>
      <c r="W41" s="9">
        <f t="shared" si="4"/>
        <v>0.47</v>
      </c>
      <c r="X41" s="9" t="str">
        <f t="shared" si="7"/>
        <v/>
      </c>
      <c r="Y41" s="20" t="str">
        <f t="shared" si="5"/>
        <v/>
      </c>
    </row>
    <row r="42" spans="1:25">
      <c r="A42" s="11">
        <v>8736</v>
      </c>
      <c r="B42" s="9">
        <f>VLOOKUP((IF(MONTH($A42)=10,YEAR($A42),IF(MONTH($A42)=11,YEAR($A42),IF(MONTH($A42)=12, YEAR($A42),YEAR($A42)-1)))),File_1.prn!$A$2:$AA$87,VLOOKUP(MONTH($A42),Conversion!$A$1:$B$12,2),FALSE)</f>
        <v>0.69</v>
      </c>
      <c r="C42" s="9" t="str">
        <f>IF(VLOOKUP((IF(MONTH($A42)=10,YEAR($A42),IF(MONTH($A42)=11,YEAR($A42),IF(MONTH($A42)=12, YEAR($A42),YEAR($A42)-1)))),File_1.prn!$A$2:$AA$87,VLOOKUP(MONTH($A42),'Patch Conversion'!$A$1:$B$12,2),FALSE)="","",VLOOKUP((IF(MONTH($A42)=10,YEAR($A42),IF(MONTH($A42)=11,YEAR($A42),IF(MONTH($A42)=12, YEAR($A42),YEAR($A42)-1)))),File_1.prn!$A$2:$AA$87,VLOOKUP(MONTH($A42),'Patch Conversion'!$A$1:$B$12,2),FALSE))</f>
        <v/>
      </c>
      <c r="D42" s="9" t="str">
        <f t="shared" si="8"/>
        <v/>
      </c>
      <c r="E42" s="9">
        <f t="shared" si="6"/>
        <v>69.25</v>
      </c>
      <c r="F42" s="9">
        <f>F41+VLOOKUP((IF(MONTH($A42)=10,YEAR($A42),IF(MONTH($A42)=11,YEAR($A42),IF(MONTH($A42)=12, YEAR($A42),YEAR($A42)-1)))),Rainfall!$A$1:$Z$87,VLOOKUP(MONTH($A42),Conversion!$A$1:$B$12,2),FALSE)</f>
        <v>2024.4</v>
      </c>
      <c r="G42" s="9"/>
      <c r="H42" s="9"/>
      <c r="I42" s="9">
        <f>VLOOKUP((IF(MONTH($A42)=10,YEAR($A42),IF(MONTH($A42)=11,YEAR($A42),IF(MONTH($A42)=12, YEAR($A42),YEAR($A42)-1)))),FirstSim!$A$1:$Y$86,VLOOKUP(MONTH($A42),Conversion!$A$1:$B$12,2),FALSE)</f>
        <v>0.05</v>
      </c>
      <c r="J42" s="9"/>
      <c r="K42" s="9"/>
      <c r="L42" s="9"/>
      <c r="M42" s="12" t="e">
        <f>VLOOKUP((IF(MONTH($A42)=10,YEAR($A42),IF(MONTH($A42)=11,YEAR($A42),IF(MONTH($A42)=12, YEAR($A42),YEAR($A42)-1)))),#REF!,VLOOKUP(MONTH($A42),Conversion!$A$1:$B$12,2),FALSE)</f>
        <v>#REF!</v>
      </c>
      <c r="N42" s="9" t="e">
        <f>VLOOKUP((IF(MONTH($A42)=10,YEAR($A42),IF(MONTH($A42)=11,YEAR($A42),IF(MONTH($A42)=12, YEAR($A42),YEAR($A42)-1)))),#REF!,VLOOKUP(MONTH($A42),'Patch Conversion'!$A$1:$B$12,2),FALSE)</f>
        <v>#REF!</v>
      </c>
      <c r="O42" s="9"/>
      <c r="P42" s="11"/>
      <c r="Q42" s="9">
        <f t="shared" si="1"/>
        <v>0.69</v>
      </c>
      <c r="R42" s="9" t="str">
        <f t="shared" si="2"/>
        <v/>
      </c>
      <c r="S42" s="10" t="str">
        <f t="shared" si="3"/>
        <v/>
      </c>
      <c r="T42" s="9"/>
      <c r="U42" s="17">
        <f>VLOOKUP((IF(MONTH($A42)=10,YEAR($A42),IF(MONTH($A42)=11,YEAR($A42),IF(MONTH($A42)=12, YEAR($A42),YEAR($A42)-1)))),'Final Sim'!$A$1:$O$85,VLOOKUP(MONTH($A42),'Conversion WRSM'!$A$1:$B$12,2),FALSE)</f>
        <v>7.14</v>
      </c>
      <c r="W42" s="9">
        <f t="shared" si="4"/>
        <v>0.69</v>
      </c>
      <c r="X42" s="9" t="str">
        <f t="shared" si="7"/>
        <v/>
      </c>
      <c r="Y42" s="20" t="str">
        <f t="shared" si="5"/>
        <v/>
      </c>
    </row>
    <row r="43" spans="1:25">
      <c r="A43" s="11">
        <v>8767</v>
      </c>
      <c r="B43" s="9">
        <f>VLOOKUP((IF(MONTH($A43)=10,YEAR($A43),IF(MONTH($A43)=11,YEAR($A43),IF(MONTH($A43)=12, YEAR($A43),YEAR($A43)-1)))),File_1.prn!$A$2:$AA$87,VLOOKUP(MONTH($A43),Conversion!$A$1:$B$12,2),FALSE)</f>
        <v>1.34</v>
      </c>
      <c r="C43" s="9" t="str">
        <f>IF(VLOOKUP((IF(MONTH($A43)=10,YEAR($A43),IF(MONTH($A43)=11,YEAR($A43),IF(MONTH($A43)=12, YEAR($A43),YEAR($A43)-1)))),File_1.prn!$A$2:$AA$87,VLOOKUP(MONTH($A43),'Patch Conversion'!$A$1:$B$12,2),FALSE)="","",VLOOKUP((IF(MONTH($A43)=10,YEAR($A43),IF(MONTH($A43)=11,YEAR($A43),IF(MONTH($A43)=12, YEAR($A43),YEAR($A43)-1)))),File_1.prn!$A$2:$AA$87,VLOOKUP(MONTH($A43),'Patch Conversion'!$A$1:$B$12,2),FALSE))</f>
        <v/>
      </c>
      <c r="D43" s="9" t="str">
        <f t="shared" si="8"/>
        <v/>
      </c>
      <c r="E43" s="9">
        <f t="shared" si="6"/>
        <v>70.59</v>
      </c>
      <c r="F43" s="9">
        <f>F42+VLOOKUP((IF(MONTH($A43)=10,YEAR($A43),IF(MONTH($A43)=11,YEAR($A43),IF(MONTH($A43)=12, YEAR($A43),YEAR($A43)-1)))),Rainfall!$A$1:$Z$87,VLOOKUP(MONTH($A43),Conversion!$A$1:$B$12,2),FALSE)</f>
        <v>2044.6200000000001</v>
      </c>
      <c r="G43" s="9"/>
      <c r="H43" s="9"/>
      <c r="I43" s="9">
        <f>VLOOKUP((IF(MONTH($A43)=10,YEAR($A43),IF(MONTH($A43)=11,YEAR($A43),IF(MONTH($A43)=12, YEAR($A43),YEAR($A43)-1)))),FirstSim!$A$1:$Y$86,VLOOKUP(MONTH($A43),Conversion!$A$1:$B$12,2),FALSE)</f>
        <v>0.65</v>
      </c>
      <c r="J43" s="9"/>
      <c r="K43" s="9"/>
      <c r="L43" s="9"/>
      <c r="M43" s="12" t="e">
        <f>VLOOKUP((IF(MONTH($A43)=10,YEAR($A43),IF(MONTH($A43)=11,YEAR($A43),IF(MONTH($A43)=12, YEAR($A43),YEAR($A43)-1)))),#REF!,VLOOKUP(MONTH($A43),Conversion!$A$1:$B$12,2),FALSE)</f>
        <v>#REF!</v>
      </c>
      <c r="N43" s="9" t="e">
        <f>VLOOKUP((IF(MONTH($A43)=10,YEAR($A43),IF(MONTH($A43)=11,YEAR($A43),IF(MONTH($A43)=12, YEAR($A43),YEAR($A43)-1)))),#REF!,VLOOKUP(MONTH($A43),'Patch Conversion'!$A$1:$B$12,2),FALSE)</f>
        <v>#REF!</v>
      </c>
      <c r="O43" s="9"/>
      <c r="P43" s="11"/>
      <c r="Q43" s="9">
        <f t="shared" si="1"/>
        <v>1.34</v>
      </c>
      <c r="R43" s="9" t="str">
        <f t="shared" si="2"/>
        <v/>
      </c>
      <c r="S43" s="10" t="str">
        <f t="shared" si="3"/>
        <v/>
      </c>
      <c r="T43" s="9"/>
      <c r="U43" s="17">
        <f>VLOOKUP((IF(MONTH($A43)=10,YEAR($A43),IF(MONTH($A43)=11,YEAR($A43),IF(MONTH($A43)=12, YEAR($A43),YEAR($A43)-1)))),'Final Sim'!$A$1:$O$85,VLOOKUP(MONTH($A43),'Conversion WRSM'!$A$1:$B$12,2),FALSE)</f>
        <v>0</v>
      </c>
      <c r="W43" s="9">
        <f t="shared" si="4"/>
        <v>1.34</v>
      </c>
      <c r="X43" s="9" t="str">
        <f t="shared" si="7"/>
        <v/>
      </c>
      <c r="Y43" s="20" t="str">
        <f t="shared" si="5"/>
        <v/>
      </c>
    </row>
    <row r="44" spans="1:25">
      <c r="A44" s="11">
        <v>8798</v>
      </c>
      <c r="B44" s="9">
        <f>VLOOKUP((IF(MONTH($A44)=10,YEAR($A44),IF(MONTH($A44)=11,YEAR($A44),IF(MONTH($A44)=12, YEAR($A44),YEAR($A44)-1)))),File_1.prn!$A$2:$AA$87,VLOOKUP(MONTH($A44),Conversion!$A$1:$B$12,2),FALSE)</f>
        <v>1.31</v>
      </c>
      <c r="C44" s="9" t="str">
        <f>IF(VLOOKUP((IF(MONTH($A44)=10,YEAR($A44),IF(MONTH($A44)=11,YEAR($A44),IF(MONTH($A44)=12, YEAR($A44),YEAR($A44)-1)))),File_1.prn!$A$2:$AA$87,VLOOKUP(MONTH($A44),'Patch Conversion'!$A$1:$B$12,2),FALSE)="","",VLOOKUP((IF(MONTH($A44)=10,YEAR($A44),IF(MONTH($A44)=11,YEAR($A44),IF(MONTH($A44)=12, YEAR($A44),YEAR($A44)-1)))),File_1.prn!$A$2:$AA$87,VLOOKUP(MONTH($A44),'Patch Conversion'!$A$1:$B$12,2),FALSE))</f>
        <v/>
      </c>
      <c r="D44" s="9" t="str">
        <f t="shared" si="8"/>
        <v/>
      </c>
      <c r="E44" s="9">
        <f t="shared" si="6"/>
        <v>71.900000000000006</v>
      </c>
      <c r="F44" s="9">
        <f>F43+VLOOKUP((IF(MONTH($A44)=10,YEAR($A44),IF(MONTH($A44)=11,YEAR($A44),IF(MONTH($A44)=12, YEAR($A44),YEAR($A44)-1)))),Rainfall!$A$1:$Z$87,VLOOKUP(MONTH($A44),Conversion!$A$1:$B$12,2),FALSE)</f>
        <v>2104.44</v>
      </c>
      <c r="G44" s="9"/>
      <c r="H44" s="9"/>
      <c r="I44" s="9">
        <f>VLOOKUP((IF(MONTH($A44)=10,YEAR($A44),IF(MONTH($A44)=11,YEAR($A44),IF(MONTH($A44)=12, YEAR($A44),YEAR($A44)-1)))),FirstSim!$A$1:$Y$86,VLOOKUP(MONTH($A44),Conversion!$A$1:$B$12,2),FALSE)</f>
        <v>0.25</v>
      </c>
      <c r="J44" s="9"/>
      <c r="K44" s="9"/>
      <c r="L44" s="9"/>
      <c r="M44" s="12" t="e">
        <f>VLOOKUP((IF(MONTH($A44)=10,YEAR($A44),IF(MONTH($A44)=11,YEAR($A44),IF(MONTH($A44)=12, YEAR($A44),YEAR($A44)-1)))),#REF!,VLOOKUP(MONTH($A44),Conversion!$A$1:$B$12,2),FALSE)</f>
        <v>#REF!</v>
      </c>
      <c r="N44" s="9" t="e">
        <f>VLOOKUP((IF(MONTH($A44)=10,YEAR($A44),IF(MONTH($A44)=11,YEAR($A44),IF(MONTH($A44)=12, YEAR($A44),YEAR($A44)-1)))),#REF!,VLOOKUP(MONTH($A44),'Patch Conversion'!$A$1:$B$12,2),FALSE)</f>
        <v>#REF!</v>
      </c>
      <c r="O44" s="9"/>
      <c r="P44" s="11"/>
      <c r="Q44" s="9">
        <f t="shared" si="1"/>
        <v>1.31</v>
      </c>
      <c r="R44" s="9" t="str">
        <f t="shared" si="2"/>
        <v/>
      </c>
      <c r="S44" s="10" t="str">
        <f t="shared" si="3"/>
        <v/>
      </c>
      <c r="T44" s="9"/>
      <c r="U44" s="17">
        <f>VLOOKUP((IF(MONTH($A44)=10,YEAR($A44),IF(MONTH($A44)=11,YEAR($A44),IF(MONTH($A44)=12, YEAR($A44),YEAR($A44)-1)))),'Final Sim'!$A$1:$O$85,VLOOKUP(MONTH($A44),'Conversion WRSM'!$A$1:$B$12,2),FALSE)</f>
        <v>24.69</v>
      </c>
      <c r="W44" s="9">
        <f t="shared" si="4"/>
        <v>1.31</v>
      </c>
      <c r="X44" s="9" t="str">
        <f t="shared" si="7"/>
        <v/>
      </c>
      <c r="Y44" s="20" t="str">
        <f t="shared" si="5"/>
        <v/>
      </c>
    </row>
    <row r="45" spans="1:25">
      <c r="A45" s="11">
        <v>8827</v>
      </c>
      <c r="B45" s="9">
        <f>VLOOKUP((IF(MONTH($A45)=10,YEAR($A45),IF(MONTH($A45)=11,YEAR($A45),IF(MONTH($A45)=12, YEAR($A45),YEAR($A45)-1)))),File_1.prn!$A$2:$AA$87,VLOOKUP(MONTH($A45),Conversion!$A$1:$B$12,2),FALSE)</f>
        <v>24.1</v>
      </c>
      <c r="C45" s="9" t="str">
        <f>IF(VLOOKUP((IF(MONTH($A45)=10,YEAR($A45),IF(MONTH($A45)=11,YEAR($A45),IF(MONTH($A45)=12, YEAR($A45),YEAR($A45)-1)))),File_1.prn!$A$2:$AA$87,VLOOKUP(MONTH($A45),'Patch Conversion'!$A$1:$B$12,2),FALSE)="","",VLOOKUP((IF(MONTH($A45)=10,YEAR($A45),IF(MONTH($A45)=11,YEAR($A45),IF(MONTH($A45)=12, YEAR($A45),YEAR($A45)-1)))),File_1.prn!$A$2:$AA$87,VLOOKUP(MONTH($A45),'Patch Conversion'!$A$1:$B$12,2),FALSE))</f>
        <v/>
      </c>
      <c r="D45" s="9" t="str">
        <f t="shared" si="8"/>
        <v/>
      </c>
      <c r="E45" s="9">
        <f t="shared" si="6"/>
        <v>96</v>
      </c>
      <c r="F45" s="9">
        <f>F44+VLOOKUP((IF(MONTH($A45)=10,YEAR($A45),IF(MONTH($A45)=11,YEAR($A45),IF(MONTH($A45)=12, YEAR($A45),YEAR($A45)-1)))),Rainfall!$A$1:$Z$87,VLOOKUP(MONTH($A45),Conversion!$A$1:$B$12,2),FALSE)</f>
        <v>2285.2200000000003</v>
      </c>
      <c r="G45" s="9"/>
      <c r="H45" s="9"/>
      <c r="I45" s="9">
        <f>VLOOKUP((IF(MONTH($A45)=10,YEAR($A45),IF(MONTH($A45)=11,YEAR($A45),IF(MONTH($A45)=12, YEAR($A45),YEAR($A45)-1)))),FirstSim!$A$1:$Y$86,VLOOKUP(MONTH($A45),Conversion!$A$1:$B$12,2),FALSE)</f>
        <v>65.12</v>
      </c>
      <c r="J45" s="9"/>
      <c r="K45" s="9"/>
      <c r="L45" s="9"/>
      <c r="M45" s="12" t="e">
        <f>VLOOKUP((IF(MONTH($A45)=10,YEAR($A45),IF(MONTH($A45)=11,YEAR($A45),IF(MONTH($A45)=12, YEAR($A45),YEAR($A45)-1)))),#REF!,VLOOKUP(MONTH($A45),Conversion!$A$1:$B$12,2),FALSE)</f>
        <v>#REF!</v>
      </c>
      <c r="N45" s="9" t="e">
        <f>VLOOKUP((IF(MONTH($A45)=10,YEAR($A45),IF(MONTH($A45)=11,YEAR($A45),IF(MONTH($A45)=12, YEAR($A45),YEAR($A45)-1)))),#REF!,VLOOKUP(MONTH($A45),'Patch Conversion'!$A$1:$B$12,2),FALSE)</f>
        <v>#REF!</v>
      </c>
      <c r="O45" s="9"/>
      <c r="P45" s="11"/>
      <c r="Q45" s="9">
        <f t="shared" si="1"/>
        <v>24.1</v>
      </c>
      <c r="R45" s="9" t="str">
        <f t="shared" si="2"/>
        <v/>
      </c>
      <c r="S45" s="10" t="str">
        <f t="shared" si="3"/>
        <v/>
      </c>
      <c r="T45" s="9"/>
      <c r="U45" s="17">
        <f>VLOOKUP((IF(MONTH($A45)=10,YEAR($A45),IF(MONTH($A45)=11,YEAR($A45),IF(MONTH($A45)=12, YEAR($A45),YEAR($A45)-1)))),'Final Sim'!$A$1:$O$85,VLOOKUP(MONTH($A45),'Conversion WRSM'!$A$1:$B$12,2),FALSE)</f>
        <v>0</v>
      </c>
      <c r="W45" s="9">
        <f t="shared" si="4"/>
        <v>24.1</v>
      </c>
      <c r="X45" s="9" t="str">
        <f t="shared" si="7"/>
        <v/>
      </c>
      <c r="Y45" s="20" t="str">
        <f t="shared" si="5"/>
        <v/>
      </c>
    </row>
    <row r="46" spans="1:25">
      <c r="A46" s="11">
        <v>8858</v>
      </c>
      <c r="B46" s="9">
        <f>VLOOKUP((IF(MONTH($A46)=10,YEAR($A46),IF(MONTH($A46)=11,YEAR($A46),IF(MONTH($A46)=12, YEAR($A46),YEAR($A46)-1)))),File_1.prn!$A$2:$AA$87,VLOOKUP(MONTH($A46),Conversion!$A$1:$B$12,2),FALSE)</f>
        <v>0.38</v>
      </c>
      <c r="C46" s="9" t="str">
        <f>IF(VLOOKUP((IF(MONTH($A46)=10,YEAR($A46),IF(MONTH($A46)=11,YEAR($A46),IF(MONTH($A46)=12, YEAR($A46),YEAR($A46)-1)))),File_1.prn!$A$2:$AA$87,VLOOKUP(MONTH($A46),'Patch Conversion'!$A$1:$B$12,2),FALSE)="","",VLOOKUP((IF(MONTH($A46)=10,YEAR($A46),IF(MONTH($A46)=11,YEAR($A46),IF(MONTH($A46)=12, YEAR($A46),YEAR($A46)-1)))),File_1.prn!$A$2:$AA$87,VLOOKUP(MONTH($A46),'Patch Conversion'!$A$1:$B$12,2),FALSE))</f>
        <v/>
      </c>
      <c r="D46" s="9"/>
      <c r="E46" s="9">
        <f t="shared" si="6"/>
        <v>96.38</v>
      </c>
      <c r="F46" s="9">
        <f>F45+VLOOKUP((IF(MONTH($A46)=10,YEAR($A46),IF(MONTH($A46)=11,YEAR($A46),IF(MONTH($A46)=12, YEAR($A46),YEAR($A46)-1)))),Rainfall!$A$1:$Z$87,VLOOKUP(MONTH($A46),Conversion!$A$1:$B$12,2),FALSE)</f>
        <v>2292.36</v>
      </c>
      <c r="G46" s="9"/>
      <c r="H46" s="9"/>
      <c r="I46" s="9">
        <f>VLOOKUP((IF(MONTH($A46)=10,YEAR($A46),IF(MONTH($A46)=11,YEAR($A46),IF(MONTH($A46)=12, YEAR($A46),YEAR($A46)-1)))),FirstSim!$A$1:$Y$86,VLOOKUP(MONTH($A46),Conversion!$A$1:$B$12,2),FALSE)</f>
        <v>26.56</v>
      </c>
      <c r="J46" s="9"/>
      <c r="K46" s="9"/>
      <c r="L46" s="9"/>
      <c r="M46" s="12" t="e">
        <f>VLOOKUP((IF(MONTH($A46)=10,YEAR($A46),IF(MONTH($A46)=11,YEAR($A46),IF(MONTH($A46)=12, YEAR($A46),YEAR($A46)-1)))),#REF!,VLOOKUP(MONTH($A46),Conversion!$A$1:$B$12,2),FALSE)</f>
        <v>#REF!</v>
      </c>
      <c r="N46" s="9" t="e">
        <f>VLOOKUP((IF(MONTH($A46)=10,YEAR($A46),IF(MONTH($A46)=11,YEAR($A46),IF(MONTH($A46)=12, YEAR($A46),YEAR($A46)-1)))),#REF!,VLOOKUP(MONTH($A46),'Patch Conversion'!$A$1:$B$12,2),FALSE)</f>
        <v>#REF!</v>
      </c>
      <c r="O46" s="9"/>
      <c r="P46" s="11"/>
      <c r="Q46" s="9">
        <f t="shared" si="1"/>
        <v>0.38</v>
      </c>
      <c r="R46" s="9" t="str">
        <f t="shared" si="2"/>
        <v/>
      </c>
      <c r="S46" s="10" t="str">
        <f t="shared" si="3"/>
        <v/>
      </c>
      <c r="T46" s="9"/>
      <c r="U46" s="17">
        <f>VLOOKUP((IF(MONTH($A46)=10,YEAR($A46),IF(MONTH($A46)=11,YEAR($A46),IF(MONTH($A46)=12, YEAR($A46),YEAR($A46)-1)))),'Final Sim'!$A$1:$O$85,VLOOKUP(MONTH($A46),'Conversion WRSM'!$A$1:$B$12,2),FALSE)</f>
        <v>57.31</v>
      </c>
      <c r="W46" s="9">
        <f t="shared" si="4"/>
        <v>0.38</v>
      </c>
      <c r="X46" s="9" t="str">
        <f t="shared" si="7"/>
        <v/>
      </c>
      <c r="Y46" s="20" t="str">
        <f t="shared" si="5"/>
        <v/>
      </c>
    </row>
    <row r="47" spans="1:25">
      <c r="A47" s="11">
        <v>8888</v>
      </c>
      <c r="B47" s="9">
        <f>VLOOKUP((IF(MONTH($A47)=10,YEAR($A47),IF(MONTH($A47)=11,YEAR($A47),IF(MONTH($A47)=12, YEAR($A47),YEAR($A47)-1)))),File_1.prn!$A$2:$AA$87,VLOOKUP(MONTH($A47),Conversion!$A$1:$B$12,2),FALSE)</f>
        <v>0</v>
      </c>
      <c r="C47" s="9" t="str">
        <f>IF(VLOOKUP((IF(MONTH($A47)=10,YEAR($A47),IF(MONTH($A47)=11,YEAR($A47),IF(MONTH($A47)=12, YEAR($A47),YEAR($A47)-1)))),File_1.prn!$A$2:$AA$87,VLOOKUP(MONTH($A47),'Patch Conversion'!$A$1:$B$12,2),FALSE)="","",VLOOKUP((IF(MONTH($A47)=10,YEAR($A47),IF(MONTH($A47)=11,YEAR($A47),IF(MONTH($A47)=12, YEAR($A47),YEAR($A47)-1)))),File_1.prn!$A$2:$AA$87,VLOOKUP(MONTH($A47),'Patch Conversion'!$A$1:$B$12,2),FALSE))</f>
        <v/>
      </c>
      <c r="D47" s="9"/>
      <c r="E47" s="9">
        <f t="shared" si="6"/>
        <v>96.38</v>
      </c>
      <c r="F47" s="9">
        <f>F46+VLOOKUP((IF(MONTH($A47)=10,YEAR($A47),IF(MONTH($A47)=11,YEAR($A47),IF(MONTH($A47)=12, YEAR($A47),YEAR($A47)-1)))),Rainfall!$A$1:$Z$87,VLOOKUP(MONTH($A47),Conversion!$A$1:$B$12,2),FALSE)</f>
        <v>2312.1</v>
      </c>
      <c r="G47" s="9"/>
      <c r="H47" s="9"/>
      <c r="I47" s="9">
        <f>VLOOKUP((IF(MONTH($A47)=10,YEAR($A47),IF(MONTH($A47)=11,YEAR($A47),IF(MONTH($A47)=12, YEAR($A47),YEAR($A47)-1)))),FirstSim!$A$1:$Y$86,VLOOKUP(MONTH($A47),Conversion!$A$1:$B$12,2),FALSE)</f>
        <v>3.97</v>
      </c>
      <c r="J47" s="9"/>
      <c r="K47" s="9"/>
      <c r="L47" s="9"/>
      <c r="M47" s="12" t="e">
        <f>VLOOKUP((IF(MONTH($A47)=10,YEAR($A47),IF(MONTH($A47)=11,YEAR($A47),IF(MONTH($A47)=12, YEAR($A47),YEAR($A47)-1)))),#REF!,VLOOKUP(MONTH($A47),Conversion!$A$1:$B$12,2),FALSE)</f>
        <v>#REF!</v>
      </c>
      <c r="N47" s="9" t="e">
        <f>VLOOKUP((IF(MONTH($A47)=10,YEAR($A47),IF(MONTH($A47)=11,YEAR($A47),IF(MONTH($A47)=12, YEAR($A47),YEAR($A47)-1)))),#REF!,VLOOKUP(MONTH($A47),'Patch Conversion'!$A$1:$B$12,2),FALSE)</f>
        <v>#REF!</v>
      </c>
      <c r="O47" s="9"/>
      <c r="P47" s="11"/>
      <c r="Q47" s="9">
        <f t="shared" si="1"/>
        <v>0</v>
      </c>
      <c r="R47" s="9" t="str">
        <f t="shared" si="2"/>
        <v/>
      </c>
      <c r="S47" s="10" t="str">
        <f t="shared" si="3"/>
        <v/>
      </c>
      <c r="T47" s="9"/>
      <c r="U47" s="17">
        <f>VLOOKUP((IF(MONTH($A47)=10,YEAR($A47),IF(MONTH($A47)=11,YEAR($A47),IF(MONTH($A47)=12, YEAR($A47),YEAR($A47)-1)))),'Final Sim'!$A$1:$O$85,VLOOKUP(MONTH($A47),'Conversion WRSM'!$A$1:$B$12,2),FALSE)</f>
        <v>0</v>
      </c>
      <c r="W47" s="9">
        <f t="shared" si="4"/>
        <v>0</v>
      </c>
      <c r="X47" s="9" t="str">
        <f t="shared" si="7"/>
        <v/>
      </c>
      <c r="Y47" s="20" t="str">
        <f t="shared" si="5"/>
        <v/>
      </c>
    </row>
    <row r="48" spans="1:25">
      <c r="A48" s="11">
        <v>8919</v>
      </c>
      <c r="B48" s="9">
        <f>VLOOKUP((IF(MONTH($A48)=10,YEAR($A48),IF(MONTH($A48)=11,YEAR($A48),IF(MONTH($A48)=12, YEAR($A48),YEAR($A48)-1)))),File_1.prn!$A$2:$AA$87,VLOOKUP(MONTH($A48),Conversion!$A$1:$B$12,2),FALSE)</f>
        <v>0</v>
      </c>
      <c r="C48" s="9" t="str">
        <f>IF(VLOOKUP((IF(MONTH($A48)=10,YEAR($A48),IF(MONTH($A48)=11,YEAR($A48),IF(MONTH($A48)=12, YEAR($A48),YEAR($A48)-1)))),File_1.prn!$A$2:$AA$87,VLOOKUP(MONTH($A48),'Patch Conversion'!$A$1:$B$12,2),FALSE)="","",VLOOKUP((IF(MONTH($A48)=10,YEAR($A48),IF(MONTH($A48)=11,YEAR($A48),IF(MONTH($A48)=12, YEAR($A48),YEAR($A48)-1)))),File_1.prn!$A$2:$AA$87,VLOOKUP(MONTH($A48),'Patch Conversion'!$A$1:$B$12,2),FALSE))</f>
        <v/>
      </c>
      <c r="D48" s="9"/>
      <c r="E48" s="9">
        <f t="shared" si="6"/>
        <v>96.38</v>
      </c>
      <c r="F48" s="9">
        <f>F47+VLOOKUP((IF(MONTH($A48)=10,YEAR($A48),IF(MONTH($A48)=11,YEAR($A48),IF(MONTH($A48)=12, YEAR($A48),YEAR($A48)-1)))),Rainfall!$A$1:$Z$87,VLOOKUP(MONTH($A48),Conversion!$A$1:$B$12,2),FALSE)</f>
        <v>2312.1</v>
      </c>
      <c r="G48" s="9"/>
      <c r="H48" s="9"/>
      <c r="I48" s="9">
        <f>VLOOKUP((IF(MONTH($A48)=10,YEAR($A48),IF(MONTH($A48)=11,YEAR($A48),IF(MONTH($A48)=12, YEAR($A48),YEAR($A48)-1)))),FirstSim!$A$1:$Y$86,VLOOKUP(MONTH($A48),Conversion!$A$1:$B$12,2),FALSE)</f>
        <v>2.62</v>
      </c>
      <c r="J48" s="9"/>
      <c r="K48" s="9"/>
      <c r="L48" s="9"/>
      <c r="M48" s="12" t="e">
        <f>VLOOKUP((IF(MONTH($A48)=10,YEAR($A48),IF(MONTH($A48)=11,YEAR($A48),IF(MONTH($A48)=12, YEAR($A48),YEAR($A48)-1)))),#REF!,VLOOKUP(MONTH($A48),Conversion!$A$1:$B$12,2),FALSE)</f>
        <v>#REF!</v>
      </c>
      <c r="N48" s="9" t="e">
        <f>VLOOKUP((IF(MONTH($A48)=10,YEAR($A48),IF(MONTH($A48)=11,YEAR($A48),IF(MONTH($A48)=12, YEAR($A48),YEAR($A48)-1)))),#REF!,VLOOKUP(MONTH($A48),'Patch Conversion'!$A$1:$B$12,2),FALSE)</f>
        <v>#REF!</v>
      </c>
      <c r="O48" s="9"/>
      <c r="P48" s="11"/>
      <c r="Q48" s="9">
        <f t="shared" si="1"/>
        <v>0</v>
      </c>
      <c r="R48" s="9" t="str">
        <f t="shared" si="2"/>
        <v/>
      </c>
      <c r="S48" s="10" t="str">
        <f t="shared" si="3"/>
        <v/>
      </c>
      <c r="T48" s="9"/>
      <c r="U48" s="17">
        <f>VLOOKUP((IF(MONTH($A48)=10,YEAR($A48),IF(MONTH($A48)=11,YEAR($A48),IF(MONTH($A48)=12, YEAR($A48),YEAR($A48)-1)))),'Final Sim'!$A$1:$O$85,VLOOKUP(MONTH($A48),'Conversion WRSM'!$A$1:$B$12,2),FALSE)</f>
        <v>35.200000000000003</v>
      </c>
      <c r="W48" s="9">
        <f t="shared" si="4"/>
        <v>0</v>
      </c>
      <c r="X48" s="9" t="str">
        <f t="shared" si="7"/>
        <v/>
      </c>
      <c r="Y48" s="20" t="str">
        <f t="shared" si="5"/>
        <v/>
      </c>
    </row>
    <row r="49" spans="1:25">
      <c r="A49" s="11">
        <v>8949</v>
      </c>
      <c r="B49" s="9">
        <f>VLOOKUP((IF(MONTH($A49)=10,YEAR($A49),IF(MONTH($A49)=11,YEAR($A49),IF(MONTH($A49)=12, YEAR($A49),YEAR($A49)-1)))),File_1.prn!$A$2:$AA$87,VLOOKUP(MONTH($A49),Conversion!$A$1:$B$12,2),FALSE)</f>
        <v>0</v>
      </c>
      <c r="C49" s="9" t="str">
        <f>IF(VLOOKUP((IF(MONTH($A49)=10,YEAR($A49),IF(MONTH($A49)=11,YEAR($A49),IF(MONTH($A49)=12, YEAR($A49),YEAR($A49)-1)))),File_1.prn!$A$2:$AA$87,VLOOKUP(MONTH($A49),'Patch Conversion'!$A$1:$B$12,2),FALSE)="","",VLOOKUP((IF(MONTH($A49)=10,YEAR($A49),IF(MONTH($A49)=11,YEAR($A49),IF(MONTH($A49)=12, YEAR($A49),YEAR($A49)-1)))),File_1.prn!$A$2:$AA$87,VLOOKUP(MONTH($A49),'Patch Conversion'!$A$1:$B$12,2),FALSE))</f>
        <v/>
      </c>
      <c r="D49" s="9"/>
      <c r="E49" s="9">
        <f t="shared" si="6"/>
        <v>96.38</v>
      </c>
      <c r="F49" s="9">
        <f>F48+VLOOKUP((IF(MONTH($A49)=10,YEAR($A49),IF(MONTH($A49)=11,YEAR($A49),IF(MONTH($A49)=12, YEAR($A49),YEAR($A49)-1)))),Rainfall!$A$1:$Z$87,VLOOKUP(MONTH($A49),Conversion!$A$1:$B$12,2),FALSE)</f>
        <v>2312.1</v>
      </c>
      <c r="G49" s="9"/>
      <c r="H49" s="9"/>
      <c r="I49" s="9">
        <f>VLOOKUP((IF(MONTH($A49)=10,YEAR($A49),IF(MONTH($A49)=11,YEAR($A49),IF(MONTH($A49)=12, YEAR($A49),YEAR($A49)-1)))),FirstSim!$A$1:$Y$86,VLOOKUP(MONTH($A49),Conversion!$A$1:$B$12,2),FALSE)</f>
        <v>1.8</v>
      </c>
      <c r="J49" s="9"/>
      <c r="K49" s="9"/>
      <c r="L49" s="9"/>
      <c r="M49" s="12" t="e">
        <f>VLOOKUP((IF(MONTH($A49)=10,YEAR($A49),IF(MONTH($A49)=11,YEAR($A49),IF(MONTH($A49)=12, YEAR($A49),YEAR($A49)-1)))),#REF!,VLOOKUP(MONTH($A49),Conversion!$A$1:$B$12,2),FALSE)</f>
        <v>#REF!</v>
      </c>
      <c r="N49" s="9" t="e">
        <f>VLOOKUP((IF(MONTH($A49)=10,YEAR($A49),IF(MONTH($A49)=11,YEAR($A49),IF(MONTH($A49)=12, YEAR($A49),YEAR($A49)-1)))),#REF!,VLOOKUP(MONTH($A49),'Patch Conversion'!$A$1:$B$12,2),FALSE)</f>
        <v>#REF!</v>
      </c>
      <c r="O49" s="9"/>
      <c r="P49" s="11"/>
      <c r="Q49" s="9">
        <f t="shared" si="1"/>
        <v>0</v>
      </c>
      <c r="R49" s="9" t="str">
        <f t="shared" si="2"/>
        <v/>
      </c>
      <c r="S49" s="10" t="str">
        <f t="shared" si="3"/>
        <v/>
      </c>
      <c r="T49" s="9"/>
      <c r="U49" s="17">
        <f>VLOOKUP((IF(MONTH($A49)=10,YEAR($A49),IF(MONTH($A49)=11,YEAR($A49),IF(MONTH($A49)=12, YEAR($A49),YEAR($A49)-1)))),'Final Sim'!$A$1:$O$85,VLOOKUP(MONTH($A49),'Conversion WRSM'!$A$1:$B$12,2),FALSE)</f>
        <v>0</v>
      </c>
      <c r="W49" s="9">
        <f t="shared" si="4"/>
        <v>0</v>
      </c>
      <c r="X49" s="9" t="str">
        <f t="shared" si="7"/>
        <v/>
      </c>
      <c r="Y49" s="20" t="str">
        <f t="shared" si="5"/>
        <v/>
      </c>
    </row>
    <row r="50" spans="1:25">
      <c r="A50" s="11">
        <v>8980</v>
      </c>
      <c r="B50" s="9">
        <f>VLOOKUP((IF(MONTH($A50)=10,YEAR($A50),IF(MONTH($A50)=11,YEAR($A50),IF(MONTH($A50)=12, YEAR($A50),YEAR($A50)-1)))),File_1.prn!$A$2:$AA$87,VLOOKUP(MONTH($A50),Conversion!$A$1:$B$12,2),FALSE)</f>
        <v>0</v>
      </c>
      <c r="C50" s="9" t="str">
        <f>IF(VLOOKUP((IF(MONTH($A50)=10,YEAR($A50),IF(MONTH($A50)=11,YEAR($A50),IF(MONTH($A50)=12, YEAR($A50),YEAR($A50)-1)))),File_1.prn!$A$2:$AA$87,VLOOKUP(MONTH($A50),'Patch Conversion'!$A$1:$B$12,2),FALSE)="","",VLOOKUP((IF(MONTH($A50)=10,YEAR($A50),IF(MONTH($A50)=11,YEAR($A50),IF(MONTH($A50)=12, YEAR($A50),YEAR($A50)-1)))),File_1.prn!$A$2:$AA$87,VLOOKUP(MONTH($A50),'Patch Conversion'!$A$1:$B$12,2),FALSE))</f>
        <v/>
      </c>
      <c r="D50" s="9"/>
      <c r="E50" s="9">
        <f t="shared" si="6"/>
        <v>96.38</v>
      </c>
      <c r="F50" s="9">
        <f>F49+VLOOKUP((IF(MONTH($A50)=10,YEAR($A50),IF(MONTH($A50)=11,YEAR($A50),IF(MONTH($A50)=12, YEAR($A50),YEAR($A50)-1)))),Rainfall!$A$1:$Z$87,VLOOKUP(MONTH($A50),Conversion!$A$1:$B$12,2),FALSE)</f>
        <v>2315.88</v>
      </c>
      <c r="G50" s="9"/>
      <c r="H50" s="9"/>
      <c r="I50" s="9">
        <f>VLOOKUP((IF(MONTH($A50)=10,YEAR($A50),IF(MONTH($A50)=11,YEAR($A50),IF(MONTH($A50)=12, YEAR($A50),YEAR($A50)-1)))),FirstSim!$A$1:$Y$86,VLOOKUP(MONTH($A50),Conversion!$A$1:$B$12,2),FALSE)</f>
        <v>1.24</v>
      </c>
      <c r="J50" s="9"/>
      <c r="K50" s="9"/>
      <c r="L50" s="9"/>
      <c r="M50" s="12" t="e">
        <f>VLOOKUP((IF(MONTH($A50)=10,YEAR($A50),IF(MONTH($A50)=11,YEAR($A50),IF(MONTH($A50)=12, YEAR($A50),YEAR($A50)-1)))),#REF!,VLOOKUP(MONTH($A50),Conversion!$A$1:$B$12,2),FALSE)</f>
        <v>#REF!</v>
      </c>
      <c r="N50" s="9" t="e">
        <f>VLOOKUP((IF(MONTH($A50)=10,YEAR($A50),IF(MONTH($A50)=11,YEAR($A50),IF(MONTH($A50)=12, YEAR($A50),YEAR($A50)-1)))),#REF!,VLOOKUP(MONTH($A50),'Patch Conversion'!$A$1:$B$12,2),FALSE)</f>
        <v>#REF!</v>
      </c>
      <c r="O50" s="9"/>
      <c r="P50" s="11"/>
      <c r="Q50" s="9">
        <f t="shared" si="1"/>
        <v>0</v>
      </c>
      <c r="R50" s="9" t="str">
        <f t="shared" si="2"/>
        <v/>
      </c>
      <c r="S50" s="10" t="str">
        <f t="shared" si="3"/>
        <v/>
      </c>
      <c r="T50" s="9"/>
      <c r="U50" s="17">
        <f>VLOOKUP((IF(MONTH($A50)=10,YEAR($A50),IF(MONTH($A50)=11,YEAR($A50),IF(MONTH($A50)=12, YEAR($A50),YEAR($A50)-1)))),'Final Sim'!$A$1:$O$85,VLOOKUP(MONTH($A50),'Conversion WRSM'!$A$1:$B$12,2),FALSE)</f>
        <v>971.56</v>
      </c>
      <c r="W50" s="9">
        <f t="shared" si="4"/>
        <v>0</v>
      </c>
      <c r="X50" s="9" t="str">
        <f t="shared" si="7"/>
        <v/>
      </c>
      <c r="Y50" s="20" t="str">
        <f t="shared" si="5"/>
        <v/>
      </c>
    </row>
    <row r="51" spans="1:25">
      <c r="A51" s="11">
        <v>9011</v>
      </c>
      <c r="B51" s="9">
        <f>VLOOKUP((IF(MONTH($A51)=10,YEAR($A51),IF(MONTH($A51)=11,YEAR($A51),IF(MONTH($A51)=12, YEAR($A51),YEAR($A51)-1)))),File_1.prn!$A$2:$AA$87,VLOOKUP(MONTH($A51),Conversion!$A$1:$B$12,2),FALSE)</f>
        <v>0.45</v>
      </c>
      <c r="C51" s="9" t="str">
        <f>IF(VLOOKUP((IF(MONTH($A51)=10,YEAR($A51),IF(MONTH($A51)=11,YEAR($A51),IF(MONTH($A51)=12, YEAR($A51),YEAR($A51)-1)))),File_1.prn!$A$2:$AA$87,VLOOKUP(MONTH($A51),'Patch Conversion'!$A$1:$B$12,2),FALSE)="","",VLOOKUP((IF(MONTH($A51)=10,YEAR($A51),IF(MONTH($A51)=11,YEAR($A51),IF(MONTH($A51)=12, YEAR($A51),YEAR($A51)-1)))),File_1.prn!$A$2:$AA$87,VLOOKUP(MONTH($A51),'Patch Conversion'!$A$1:$B$12,2),FALSE))</f>
        <v/>
      </c>
      <c r="D51" s="9"/>
      <c r="E51" s="9">
        <f t="shared" si="6"/>
        <v>96.83</v>
      </c>
      <c r="F51" s="9">
        <f>F50+VLOOKUP((IF(MONTH($A51)=10,YEAR($A51),IF(MONTH($A51)=11,YEAR($A51),IF(MONTH($A51)=12, YEAR($A51),YEAR($A51)-1)))),Rainfall!$A$1:$Z$87,VLOOKUP(MONTH($A51),Conversion!$A$1:$B$12,2),FALSE)</f>
        <v>2347.92</v>
      </c>
      <c r="G51" s="9"/>
      <c r="H51" s="9"/>
      <c r="I51" s="9">
        <f>VLOOKUP((IF(MONTH($A51)=10,YEAR($A51),IF(MONTH($A51)=11,YEAR($A51),IF(MONTH($A51)=12, YEAR($A51),YEAR($A51)-1)))),FirstSim!$A$1:$Y$86,VLOOKUP(MONTH($A51),Conversion!$A$1:$B$12,2),FALSE)</f>
        <v>1.03</v>
      </c>
      <c r="J51" s="9"/>
      <c r="K51" s="9"/>
      <c r="L51" s="9"/>
      <c r="M51" s="12" t="e">
        <f>VLOOKUP((IF(MONTH($A51)=10,YEAR($A51),IF(MONTH($A51)=11,YEAR($A51),IF(MONTH($A51)=12, YEAR($A51),YEAR($A51)-1)))),#REF!,VLOOKUP(MONTH($A51),Conversion!$A$1:$B$12,2),FALSE)</f>
        <v>#REF!</v>
      </c>
      <c r="N51" s="9" t="e">
        <f>VLOOKUP((IF(MONTH($A51)=10,YEAR($A51),IF(MONTH($A51)=11,YEAR($A51),IF(MONTH($A51)=12, YEAR($A51),YEAR($A51)-1)))),#REF!,VLOOKUP(MONTH($A51),'Patch Conversion'!$A$1:$B$12,2),FALSE)</f>
        <v>#REF!</v>
      </c>
      <c r="O51" s="9"/>
      <c r="P51" s="11"/>
      <c r="Q51" s="9">
        <f t="shared" si="1"/>
        <v>0.45</v>
      </c>
      <c r="R51" s="9" t="str">
        <f t="shared" si="2"/>
        <v/>
      </c>
      <c r="S51" s="10" t="str">
        <f t="shared" si="3"/>
        <v/>
      </c>
      <c r="T51" s="9"/>
      <c r="U51" s="17">
        <f>VLOOKUP((IF(MONTH($A51)=10,YEAR($A51),IF(MONTH($A51)=11,YEAR($A51),IF(MONTH($A51)=12, YEAR($A51),YEAR($A51)-1)))),'Final Sim'!$A$1:$O$85,VLOOKUP(MONTH($A51),'Conversion WRSM'!$A$1:$B$12,2),FALSE)</f>
        <v>0</v>
      </c>
      <c r="W51" s="9">
        <f t="shared" si="4"/>
        <v>0.45</v>
      </c>
      <c r="X51" s="9" t="str">
        <f t="shared" si="7"/>
        <v/>
      </c>
      <c r="Y51" s="20" t="str">
        <f t="shared" si="5"/>
        <v/>
      </c>
    </row>
    <row r="52" spans="1:25">
      <c r="A52" s="11">
        <v>9041</v>
      </c>
      <c r="B52" s="9">
        <f>VLOOKUP((IF(MONTH($A52)=10,YEAR($A52),IF(MONTH($A52)=11,YEAR($A52),IF(MONTH($A52)=12, YEAR($A52),YEAR($A52)-1)))),File_1.prn!$A$2:$AA$87,VLOOKUP(MONTH($A52),Conversion!$A$1:$B$12,2),FALSE)</f>
        <v>0.02</v>
      </c>
      <c r="C52" s="9" t="str">
        <f>IF(VLOOKUP((IF(MONTH($A52)=10,YEAR($A52),IF(MONTH($A52)=11,YEAR($A52),IF(MONTH($A52)=12, YEAR($A52),YEAR($A52)-1)))),File_1.prn!$A$2:$AA$87,VLOOKUP(MONTH($A52),'Patch Conversion'!$A$1:$B$12,2),FALSE)="","",VLOOKUP((IF(MONTH($A52)=10,YEAR($A52),IF(MONTH($A52)=11,YEAR($A52),IF(MONTH($A52)=12, YEAR($A52),YEAR($A52)-1)))),File_1.prn!$A$2:$AA$87,VLOOKUP(MONTH($A52),'Patch Conversion'!$A$1:$B$12,2),FALSE))</f>
        <v/>
      </c>
      <c r="D52" s="9"/>
      <c r="E52" s="9">
        <f t="shared" si="6"/>
        <v>96.85</v>
      </c>
      <c r="F52" s="9">
        <f>F51+VLOOKUP((IF(MONTH($A52)=10,YEAR($A52),IF(MONTH($A52)=11,YEAR($A52),IF(MONTH($A52)=12, YEAR($A52),YEAR($A52)-1)))),Rainfall!$A$1:$Z$87,VLOOKUP(MONTH($A52),Conversion!$A$1:$B$12,2),FALSE)</f>
        <v>2367.42</v>
      </c>
      <c r="G52" s="9"/>
      <c r="H52" s="9"/>
      <c r="I52" s="9">
        <f>VLOOKUP((IF(MONTH($A52)=10,YEAR($A52),IF(MONTH($A52)=11,YEAR($A52),IF(MONTH($A52)=12, YEAR($A52),YEAR($A52)-1)))),FirstSim!$A$1:$Y$86,VLOOKUP(MONTH($A52),Conversion!$A$1:$B$12,2),FALSE)</f>
        <v>0.41</v>
      </c>
      <c r="J52" s="9"/>
      <c r="K52" s="9"/>
      <c r="L52" s="9"/>
      <c r="M52" s="12" t="e">
        <f>VLOOKUP((IF(MONTH($A52)=10,YEAR($A52),IF(MONTH($A52)=11,YEAR($A52),IF(MONTH($A52)=12, YEAR($A52),YEAR($A52)-1)))),#REF!,VLOOKUP(MONTH($A52),Conversion!$A$1:$B$12,2),FALSE)</f>
        <v>#REF!</v>
      </c>
      <c r="N52" s="9" t="e">
        <f>VLOOKUP((IF(MONTH($A52)=10,YEAR($A52),IF(MONTH($A52)=11,YEAR($A52),IF(MONTH($A52)=12, YEAR($A52),YEAR($A52)-1)))),#REF!,VLOOKUP(MONTH($A52),'Patch Conversion'!$A$1:$B$12,2),FALSE)</f>
        <v>#REF!</v>
      </c>
      <c r="O52" s="9"/>
      <c r="P52" s="11"/>
      <c r="Q52" s="9">
        <f t="shared" si="1"/>
        <v>0.02</v>
      </c>
      <c r="R52" s="9" t="str">
        <f t="shared" si="2"/>
        <v/>
      </c>
      <c r="S52" s="10" t="str">
        <f t="shared" si="3"/>
        <v/>
      </c>
      <c r="T52" s="9"/>
      <c r="U52" s="17">
        <f>VLOOKUP((IF(MONTH($A52)=10,YEAR($A52),IF(MONTH($A52)=11,YEAR($A52),IF(MONTH($A52)=12, YEAR($A52),YEAR($A52)-1)))),'Final Sim'!$A$1:$O$85,VLOOKUP(MONTH($A52),'Conversion WRSM'!$A$1:$B$12,2),FALSE)</f>
        <v>45.92</v>
      </c>
      <c r="W52" s="9">
        <f t="shared" si="4"/>
        <v>0.02</v>
      </c>
      <c r="X52" s="9" t="str">
        <f t="shared" si="7"/>
        <v/>
      </c>
      <c r="Y52" s="20" t="str">
        <f t="shared" si="5"/>
        <v/>
      </c>
    </row>
    <row r="53" spans="1:25">
      <c r="A53" s="11">
        <v>9072</v>
      </c>
      <c r="B53" s="9">
        <f>VLOOKUP((IF(MONTH($A53)=10,YEAR($A53),IF(MONTH($A53)=11,YEAR($A53),IF(MONTH($A53)=12, YEAR($A53),YEAR($A53)-1)))),File_1.prn!$A$2:$AA$87,VLOOKUP(MONTH($A53),Conversion!$A$1:$B$12,2),FALSE)</f>
        <v>4.2300000000000004</v>
      </c>
      <c r="C53" s="9" t="str">
        <f>IF(VLOOKUP((IF(MONTH($A53)=10,YEAR($A53),IF(MONTH($A53)=11,YEAR($A53),IF(MONTH($A53)=12, YEAR($A53),YEAR($A53)-1)))),File_1.prn!$A$2:$AA$87,VLOOKUP(MONTH($A53),'Patch Conversion'!$A$1:$B$12,2),FALSE)="","",VLOOKUP((IF(MONTH($A53)=10,YEAR($A53),IF(MONTH($A53)=11,YEAR($A53),IF(MONTH($A53)=12, YEAR($A53),YEAR($A53)-1)))),File_1.prn!$A$2:$AA$87,VLOOKUP(MONTH($A53),'Patch Conversion'!$A$1:$B$12,2),FALSE))</f>
        <v/>
      </c>
      <c r="D53" s="9"/>
      <c r="E53" s="9">
        <f t="shared" si="6"/>
        <v>101.08</v>
      </c>
      <c r="F53" s="9">
        <f>F52+VLOOKUP((IF(MONTH($A53)=10,YEAR($A53),IF(MONTH($A53)=11,YEAR($A53),IF(MONTH($A53)=12, YEAR($A53),YEAR($A53)-1)))),Rainfall!$A$1:$Z$87,VLOOKUP(MONTH($A53),Conversion!$A$1:$B$12,2),FALSE)</f>
        <v>2467.08</v>
      </c>
      <c r="G53" s="9"/>
      <c r="H53" s="9"/>
      <c r="I53" s="9">
        <f>VLOOKUP((IF(MONTH($A53)=10,YEAR($A53),IF(MONTH($A53)=11,YEAR($A53),IF(MONTH($A53)=12, YEAR($A53),YEAR($A53)-1)))),FirstSim!$A$1:$Y$86,VLOOKUP(MONTH($A53),Conversion!$A$1:$B$12,2),FALSE)</f>
        <v>0.65</v>
      </c>
      <c r="J53" s="9"/>
      <c r="K53" s="9"/>
      <c r="L53" s="9"/>
      <c r="M53" s="12" t="e">
        <f>VLOOKUP((IF(MONTH($A53)=10,YEAR($A53),IF(MONTH($A53)=11,YEAR($A53),IF(MONTH($A53)=12, YEAR($A53),YEAR($A53)-1)))),#REF!,VLOOKUP(MONTH($A53),Conversion!$A$1:$B$12,2),FALSE)</f>
        <v>#REF!</v>
      </c>
      <c r="N53" s="9" t="e">
        <f>VLOOKUP((IF(MONTH($A53)=10,YEAR($A53),IF(MONTH($A53)=11,YEAR($A53),IF(MONTH($A53)=12, YEAR($A53),YEAR($A53)-1)))),#REF!,VLOOKUP(MONTH($A53),'Patch Conversion'!$A$1:$B$12,2),FALSE)</f>
        <v>#REF!</v>
      </c>
      <c r="O53" s="9"/>
      <c r="P53" s="11"/>
      <c r="Q53" s="9">
        <f t="shared" si="1"/>
        <v>4.2300000000000004</v>
      </c>
      <c r="R53" s="9" t="str">
        <f t="shared" si="2"/>
        <v/>
      </c>
      <c r="S53" s="10" t="str">
        <f t="shared" si="3"/>
        <v/>
      </c>
      <c r="T53" s="9"/>
      <c r="U53" s="17">
        <f>VLOOKUP((IF(MONTH($A53)=10,YEAR($A53),IF(MONTH($A53)=11,YEAR($A53),IF(MONTH($A53)=12, YEAR($A53),YEAR($A53)-1)))),'Final Sim'!$A$1:$O$85,VLOOKUP(MONTH($A53),'Conversion WRSM'!$A$1:$B$12,2),FALSE)</f>
        <v>0</v>
      </c>
      <c r="W53" s="9">
        <f t="shared" si="4"/>
        <v>4.2300000000000004</v>
      </c>
      <c r="X53" s="9" t="str">
        <f t="shared" si="7"/>
        <v/>
      </c>
      <c r="Y53" s="20" t="str">
        <f t="shared" si="5"/>
        <v/>
      </c>
    </row>
    <row r="54" spans="1:25">
      <c r="A54" s="11">
        <v>9102</v>
      </c>
      <c r="B54" s="9">
        <f>VLOOKUP((IF(MONTH($A54)=10,YEAR($A54),IF(MONTH($A54)=11,YEAR($A54),IF(MONTH($A54)=12, YEAR($A54),YEAR($A54)-1)))),File_1.prn!$A$2:$AA$87,VLOOKUP(MONTH($A54),Conversion!$A$1:$B$12,2),FALSE)</f>
        <v>2.66</v>
      </c>
      <c r="C54" s="9" t="str">
        <f>IF(VLOOKUP((IF(MONTH($A54)=10,YEAR($A54),IF(MONTH($A54)=11,YEAR($A54),IF(MONTH($A54)=12, YEAR($A54),YEAR($A54)-1)))),File_1.prn!$A$2:$AA$87,VLOOKUP(MONTH($A54),'Patch Conversion'!$A$1:$B$12,2),FALSE)="","",VLOOKUP((IF(MONTH($A54)=10,YEAR($A54),IF(MONTH($A54)=11,YEAR($A54),IF(MONTH($A54)=12, YEAR($A54),YEAR($A54)-1)))),File_1.prn!$A$2:$AA$87,VLOOKUP(MONTH($A54),'Patch Conversion'!$A$1:$B$12,2),FALSE))</f>
        <v/>
      </c>
      <c r="D54" s="9"/>
      <c r="E54" s="9">
        <f t="shared" si="6"/>
        <v>103.74</v>
      </c>
      <c r="F54" s="9">
        <f>F53+VLOOKUP((IF(MONTH($A54)=10,YEAR($A54),IF(MONTH($A54)=11,YEAR($A54),IF(MONTH($A54)=12, YEAR($A54),YEAR($A54)-1)))),Rainfall!$A$1:$Z$87,VLOOKUP(MONTH($A54),Conversion!$A$1:$B$12,2),FALSE)</f>
        <v>2644.7999999999997</v>
      </c>
      <c r="G54" s="9"/>
      <c r="H54" s="9"/>
      <c r="I54" s="9">
        <f>VLOOKUP((IF(MONTH($A54)=10,YEAR($A54),IF(MONTH($A54)=11,YEAR($A54),IF(MONTH($A54)=12, YEAR($A54),YEAR($A54)-1)))),FirstSim!$A$1:$Y$86,VLOOKUP(MONTH($A54),Conversion!$A$1:$B$12,2),FALSE)</f>
        <v>7.25</v>
      </c>
      <c r="J54" s="9"/>
      <c r="K54" s="9"/>
      <c r="L54" s="9"/>
      <c r="M54" s="12" t="e">
        <f>VLOOKUP((IF(MONTH($A54)=10,YEAR($A54),IF(MONTH($A54)=11,YEAR($A54),IF(MONTH($A54)=12, YEAR($A54),YEAR($A54)-1)))),#REF!,VLOOKUP(MONTH($A54),Conversion!$A$1:$B$12,2),FALSE)</f>
        <v>#REF!</v>
      </c>
      <c r="N54" s="9" t="e">
        <f>VLOOKUP((IF(MONTH($A54)=10,YEAR($A54),IF(MONTH($A54)=11,YEAR($A54),IF(MONTH($A54)=12, YEAR($A54),YEAR($A54)-1)))),#REF!,VLOOKUP(MONTH($A54),'Patch Conversion'!$A$1:$B$12,2),FALSE)</f>
        <v>#REF!</v>
      </c>
      <c r="O54" s="9"/>
      <c r="P54" s="11"/>
      <c r="Q54" s="9">
        <f t="shared" si="1"/>
        <v>2.66</v>
      </c>
      <c r="R54" s="9" t="str">
        <f t="shared" si="2"/>
        <v/>
      </c>
      <c r="S54" s="10" t="str">
        <f t="shared" si="3"/>
        <v/>
      </c>
      <c r="T54" s="9"/>
      <c r="U54" s="17">
        <f>VLOOKUP((IF(MONTH($A54)=10,YEAR($A54),IF(MONTH($A54)=11,YEAR($A54),IF(MONTH($A54)=12, YEAR($A54),YEAR($A54)-1)))),'Final Sim'!$A$1:$O$85,VLOOKUP(MONTH($A54),'Conversion WRSM'!$A$1:$B$12,2),FALSE)</f>
        <v>252.15</v>
      </c>
      <c r="W54" s="9">
        <f t="shared" si="4"/>
        <v>2.66</v>
      </c>
      <c r="X54" s="9" t="str">
        <f t="shared" si="7"/>
        <v/>
      </c>
      <c r="Y54" s="20" t="str">
        <f t="shared" si="5"/>
        <v/>
      </c>
    </row>
    <row r="55" spans="1:25">
      <c r="A55" s="11">
        <v>9133</v>
      </c>
      <c r="B55" s="9">
        <f>VLOOKUP((IF(MONTH($A55)=10,YEAR($A55),IF(MONTH($A55)=11,YEAR($A55),IF(MONTH($A55)=12, YEAR($A55),YEAR($A55)-1)))),File_1.prn!$A$2:$AA$87,VLOOKUP(MONTH($A55),Conversion!$A$1:$B$12,2),FALSE)</f>
        <v>2.0499999999999998</v>
      </c>
      <c r="C55" s="9" t="str">
        <f>IF(VLOOKUP((IF(MONTH($A55)=10,YEAR($A55),IF(MONTH($A55)=11,YEAR($A55),IF(MONTH($A55)=12, YEAR($A55),YEAR($A55)-1)))),File_1.prn!$A$2:$AA$87,VLOOKUP(MONTH($A55),'Patch Conversion'!$A$1:$B$12,2),FALSE)="","",VLOOKUP((IF(MONTH($A55)=10,YEAR($A55),IF(MONTH($A55)=11,YEAR($A55),IF(MONTH($A55)=12, YEAR($A55),YEAR($A55)-1)))),File_1.prn!$A$2:$AA$87,VLOOKUP(MONTH($A55),'Patch Conversion'!$A$1:$B$12,2),FALSE))</f>
        <v/>
      </c>
      <c r="D55" s="9"/>
      <c r="E55" s="9">
        <f t="shared" si="6"/>
        <v>105.78999999999999</v>
      </c>
      <c r="F55" s="9">
        <f>F54+VLOOKUP((IF(MONTH($A55)=10,YEAR($A55),IF(MONTH($A55)=11,YEAR($A55),IF(MONTH($A55)=12, YEAR($A55),YEAR($A55)-1)))),Rainfall!$A$1:$Z$87,VLOOKUP(MONTH($A55),Conversion!$A$1:$B$12,2),FALSE)</f>
        <v>2763.4799999999996</v>
      </c>
      <c r="G55" s="9"/>
      <c r="H55" s="9"/>
      <c r="I55" s="9">
        <f>VLOOKUP((IF(MONTH($A55)=10,YEAR($A55),IF(MONTH($A55)=11,YEAR($A55),IF(MONTH($A55)=12, YEAR($A55),YEAR($A55)-1)))),FirstSim!$A$1:$Y$86,VLOOKUP(MONTH($A55),Conversion!$A$1:$B$12,2),FALSE)</f>
        <v>4.66</v>
      </c>
      <c r="J55" s="9"/>
      <c r="K55" s="9"/>
      <c r="L55" s="9"/>
      <c r="M55" s="12" t="e">
        <f>VLOOKUP((IF(MONTH($A55)=10,YEAR($A55),IF(MONTH($A55)=11,YEAR($A55),IF(MONTH($A55)=12, YEAR($A55),YEAR($A55)-1)))),#REF!,VLOOKUP(MONTH($A55),Conversion!$A$1:$B$12,2),FALSE)</f>
        <v>#REF!</v>
      </c>
      <c r="N55" s="9" t="e">
        <f>VLOOKUP((IF(MONTH($A55)=10,YEAR($A55),IF(MONTH($A55)=11,YEAR($A55),IF(MONTH($A55)=12, YEAR($A55),YEAR($A55)-1)))),#REF!,VLOOKUP(MONTH($A55),'Patch Conversion'!$A$1:$B$12,2),FALSE)</f>
        <v>#REF!</v>
      </c>
      <c r="O55" s="9"/>
      <c r="P55" s="11"/>
      <c r="Q55" s="9">
        <f t="shared" si="1"/>
        <v>2.0499999999999998</v>
      </c>
      <c r="R55" s="9" t="str">
        <f t="shared" si="2"/>
        <v/>
      </c>
      <c r="S55" s="10" t="str">
        <f t="shared" si="3"/>
        <v/>
      </c>
      <c r="T55" s="9"/>
      <c r="U55" s="17">
        <f>VLOOKUP((IF(MONTH($A55)=10,YEAR($A55),IF(MONTH($A55)=11,YEAR($A55),IF(MONTH($A55)=12, YEAR($A55),YEAR($A55)-1)))),'Final Sim'!$A$1:$O$85,VLOOKUP(MONTH($A55),'Conversion WRSM'!$A$1:$B$12,2),FALSE)</f>
        <v>0</v>
      </c>
      <c r="W55" s="9">
        <f t="shared" si="4"/>
        <v>2.0499999999999998</v>
      </c>
      <c r="X55" s="9" t="str">
        <f t="shared" si="7"/>
        <v/>
      </c>
      <c r="Y55" s="20" t="str">
        <f t="shared" si="5"/>
        <v/>
      </c>
    </row>
    <row r="56" spans="1:25">
      <c r="A56" s="11">
        <v>9164</v>
      </c>
      <c r="B56" s="9">
        <f>VLOOKUP((IF(MONTH($A56)=10,YEAR($A56),IF(MONTH($A56)=11,YEAR($A56),IF(MONTH($A56)=12, YEAR($A56),YEAR($A56)-1)))),File_1.prn!$A$2:$AA$87,VLOOKUP(MONTH($A56),Conversion!$A$1:$B$12,2),FALSE)</f>
        <v>17</v>
      </c>
      <c r="C56" s="9" t="str">
        <f>IF(VLOOKUP((IF(MONTH($A56)=10,YEAR($A56),IF(MONTH($A56)=11,YEAR($A56),IF(MONTH($A56)=12, YEAR($A56),YEAR($A56)-1)))),File_1.prn!$A$2:$AA$87,VLOOKUP(MONTH($A56),'Patch Conversion'!$A$1:$B$12,2),FALSE)="","",VLOOKUP((IF(MONTH($A56)=10,YEAR($A56),IF(MONTH($A56)=11,YEAR($A56),IF(MONTH($A56)=12, YEAR($A56),YEAR($A56)-1)))),File_1.prn!$A$2:$AA$87,VLOOKUP(MONTH($A56),'Patch Conversion'!$A$1:$B$12,2),FALSE))</f>
        <v/>
      </c>
      <c r="D56" s="9" t="str">
        <f>IF(C56="","",B56)</f>
        <v/>
      </c>
      <c r="E56" s="9">
        <f t="shared" si="6"/>
        <v>122.78999999999999</v>
      </c>
      <c r="F56" s="9">
        <f>F55+VLOOKUP((IF(MONTH($A56)=10,YEAR($A56),IF(MONTH($A56)=11,YEAR($A56),IF(MONTH($A56)=12, YEAR($A56),YEAR($A56)-1)))),Rainfall!$A$1:$Z$87,VLOOKUP(MONTH($A56),Conversion!$A$1:$B$12,2),FALSE)</f>
        <v>2869.1399999999994</v>
      </c>
      <c r="G56" s="9"/>
      <c r="H56" s="9"/>
      <c r="I56" s="9">
        <f>VLOOKUP((IF(MONTH($A56)=10,YEAR($A56),IF(MONTH($A56)=11,YEAR($A56),IF(MONTH($A56)=12, YEAR($A56),YEAR($A56)-1)))),FirstSim!$A$1:$Y$86,VLOOKUP(MONTH($A56),Conversion!$A$1:$B$12,2),FALSE)</f>
        <v>12.46</v>
      </c>
      <c r="J56" s="9"/>
      <c r="K56" s="9"/>
      <c r="L56" s="9"/>
      <c r="M56" s="12" t="e">
        <f>VLOOKUP((IF(MONTH($A56)=10,YEAR($A56),IF(MONTH($A56)=11,YEAR($A56),IF(MONTH($A56)=12, YEAR($A56),YEAR($A56)-1)))),#REF!,VLOOKUP(MONTH($A56),Conversion!$A$1:$B$12,2),FALSE)</f>
        <v>#REF!</v>
      </c>
      <c r="N56" s="9" t="e">
        <f>VLOOKUP((IF(MONTH($A56)=10,YEAR($A56),IF(MONTH($A56)=11,YEAR($A56),IF(MONTH($A56)=12, YEAR($A56),YEAR($A56)-1)))),#REF!,VLOOKUP(MONTH($A56),'Patch Conversion'!$A$1:$B$12,2),FALSE)</f>
        <v>#REF!</v>
      </c>
      <c r="O56" s="9"/>
      <c r="P56" s="11"/>
      <c r="Q56" s="9">
        <f t="shared" si="1"/>
        <v>17</v>
      </c>
      <c r="R56" s="9" t="str">
        <f t="shared" si="2"/>
        <v/>
      </c>
      <c r="S56" s="10" t="str">
        <f t="shared" si="3"/>
        <v/>
      </c>
      <c r="T56" s="9"/>
      <c r="U56" s="17">
        <f>VLOOKUP((IF(MONTH($A56)=10,YEAR($A56),IF(MONTH($A56)=11,YEAR($A56),IF(MONTH($A56)=12, YEAR($A56),YEAR($A56)-1)))),'Final Sim'!$A$1:$O$85,VLOOKUP(MONTH($A56),'Conversion WRSM'!$A$1:$B$12,2),FALSE)</f>
        <v>261.55</v>
      </c>
      <c r="W56" s="9">
        <f t="shared" si="4"/>
        <v>17</v>
      </c>
      <c r="X56" s="9" t="str">
        <f t="shared" si="7"/>
        <v/>
      </c>
      <c r="Y56" s="20" t="str">
        <f t="shared" si="5"/>
        <v/>
      </c>
    </row>
    <row r="57" spans="1:25">
      <c r="A57" s="11">
        <v>9192</v>
      </c>
      <c r="B57" s="9">
        <f>VLOOKUP((IF(MONTH($A57)=10,YEAR($A57),IF(MONTH($A57)=11,YEAR($A57),IF(MONTH($A57)=12, YEAR($A57),YEAR($A57)-1)))),File_1.prn!$A$2:$AA$87,VLOOKUP(MONTH($A57),Conversion!$A$1:$B$12,2),FALSE)</f>
        <v>47.9</v>
      </c>
      <c r="C57" s="9" t="str">
        <f>IF(VLOOKUP((IF(MONTH($A57)=10,YEAR($A57),IF(MONTH($A57)=11,YEAR($A57),IF(MONTH($A57)=12, YEAR($A57),YEAR($A57)-1)))),File_1.prn!$A$2:$AA$87,VLOOKUP(MONTH($A57),'Patch Conversion'!$A$1:$B$12,2),FALSE)="","",VLOOKUP((IF(MONTH($A57)=10,YEAR($A57),IF(MONTH($A57)=11,YEAR($A57),IF(MONTH($A57)=12, YEAR($A57),YEAR($A57)-1)))),File_1.prn!$A$2:$AA$87,VLOOKUP(MONTH($A57),'Patch Conversion'!$A$1:$B$12,2),FALSE))</f>
        <v>#</v>
      </c>
      <c r="D57" s="9">
        <f>IF(C57="","",B57)</f>
        <v>47.9</v>
      </c>
      <c r="E57" s="9">
        <f t="shared" si="6"/>
        <v>170.69</v>
      </c>
      <c r="F57" s="9">
        <f>F56+VLOOKUP((IF(MONTH($A57)=10,YEAR($A57),IF(MONTH($A57)=11,YEAR($A57),IF(MONTH($A57)=12, YEAR($A57),YEAR($A57)-1)))),Rainfall!$A$1:$Z$87,VLOOKUP(MONTH($A57),Conversion!$A$1:$B$12,2),FALSE)</f>
        <v>3008.3399999999992</v>
      </c>
      <c r="G57" s="9"/>
      <c r="H57" s="9"/>
      <c r="I57" s="9">
        <f>VLOOKUP((IF(MONTH($A57)=10,YEAR($A57),IF(MONTH($A57)=11,YEAR($A57),IF(MONTH($A57)=12, YEAR($A57),YEAR($A57)-1)))),FirstSim!$A$1:$Y$86,VLOOKUP(MONTH($A57),Conversion!$A$1:$B$12,2),FALSE)</f>
        <v>143.56</v>
      </c>
      <c r="J57" s="9"/>
      <c r="K57" s="9"/>
      <c r="L57" s="9"/>
      <c r="M57" s="12" t="e">
        <f>VLOOKUP((IF(MONTH($A57)=10,YEAR($A57),IF(MONTH($A57)=11,YEAR($A57),IF(MONTH($A57)=12, YEAR($A57),YEAR($A57)-1)))),#REF!,VLOOKUP(MONTH($A57),Conversion!$A$1:$B$12,2),FALSE)</f>
        <v>#REF!</v>
      </c>
      <c r="N57" s="9" t="e">
        <f>VLOOKUP((IF(MONTH($A57)=10,YEAR($A57),IF(MONTH($A57)=11,YEAR($A57),IF(MONTH($A57)=12, YEAR($A57),YEAR($A57)-1)))),#REF!,VLOOKUP(MONTH($A57),'Patch Conversion'!$A$1:$B$12,2),FALSE)</f>
        <v>#REF!</v>
      </c>
      <c r="O57" s="9"/>
      <c r="P57" s="11"/>
      <c r="Q57" s="9">
        <f t="shared" si="1"/>
        <v>143.56</v>
      </c>
      <c r="R57" s="9" t="str">
        <f t="shared" si="2"/>
        <v>*</v>
      </c>
      <c r="S57" s="10" t="str">
        <f t="shared" si="3"/>
        <v>First Silumation patch</v>
      </c>
      <c r="T57" s="9"/>
      <c r="U57" s="17">
        <f>VLOOKUP((IF(MONTH($A57)=10,YEAR($A57),IF(MONTH($A57)=11,YEAR($A57),IF(MONTH($A57)=12, YEAR($A57),YEAR($A57)-1)))),'Final Sim'!$A$1:$O$85,VLOOKUP(MONTH($A57),'Conversion WRSM'!$A$1:$B$12,2),FALSE)</f>
        <v>0</v>
      </c>
      <c r="W57" s="9">
        <f t="shared" si="4"/>
        <v>47.9</v>
      </c>
      <c r="X57" s="9" t="str">
        <f t="shared" si="7"/>
        <v>*</v>
      </c>
      <c r="Y57" s="20" t="str">
        <f t="shared" si="5"/>
        <v>Simulated value used</v>
      </c>
    </row>
    <row r="58" spans="1:25">
      <c r="A58" s="11">
        <v>9223</v>
      </c>
      <c r="B58" s="9">
        <f>VLOOKUP((IF(MONTH($A58)=10,YEAR($A58),IF(MONTH($A58)=11,YEAR($A58),IF(MONTH($A58)=12, YEAR($A58),YEAR($A58)-1)))),File_1.prn!$A$2:$AA$87,VLOOKUP(MONTH($A58),Conversion!$A$1:$B$12,2),FALSE)</f>
        <v>29.8</v>
      </c>
      <c r="C58" s="9" t="str">
        <f>IF(VLOOKUP((IF(MONTH($A58)=10,YEAR($A58),IF(MONTH($A58)=11,YEAR($A58),IF(MONTH($A58)=12, YEAR($A58),YEAR($A58)-1)))),File_1.prn!$A$2:$AA$87,VLOOKUP(MONTH($A58),'Patch Conversion'!$A$1:$B$12,2),FALSE)="","",VLOOKUP((IF(MONTH($A58)=10,YEAR($A58),IF(MONTH($A58)=11,YEAR($A58),IF(MONTH($A58)=12, YEAR($A58),YEAR($A58)-1)))),File_1.prn!$A$2:$AA$87,VLOOKUP(MONTH($A58),'Patch Conversion'!$A$1:$B$12,2),FALSE))</f>
        <v/>
      </c>
      <c r="D58" s="9" t="str">
        <f>IF(C58="","",B58)</f>
        <v/>
      </c>
      <c r="E58" s="9">
        <f t="shared" si="6"/>
        <v>200.49</v>
      </c>
      <c r="F58" s="9">
        <f>F57+VLOOKUP((IF(MONTH($A58)=10,YEAR($A58),IF(MONTH($A58)=11,YEAR($A58),IF(MONTH($A58)=12, YEAR($A58),YEAR($A58)-1)))),Rainfall!$A$1:$Z$87,VLOOKUP(MONTH($A58),Conversion!$A$1:$B$12,2),FALSE)</f>
        <v>3136.6799999999994</v>
      </c>
      <c r="G58" s="9"/>
      <c r="H58" s="9"/>
      <c r="I58" s="9">
        <f>VLOOKUP((IF(MONTH($A58)=10,YEAR($A58),IF(MONTH($A58)=11,YEAR($A58),IF(MONTH($A58)=12, YEAR($A58),YEAR($A58)-1)))),FirstSim!$A$1:$Y$86,VLOOKUP(MONTH($A58),Conversion!$A$1:$B$12,2),FALSE)</f>
        <v>80.709999999999994</v>
      </c>
      <c r="J58" s="9"/>
      <c r="K58" s="9"/>
      <c r="L58" s="9"/>
      <c r="M58" s="12" t="e">
        <f>VLOOKUP((IF(MONTH($A58)=10,YEAR($A58),IF(MONTH($A58)=11,YEAR($A58),IF(MONTH($A58)=12, YEAR($A58),YEAR($A58)-1)))),#REF!,VLOOKUP(MONTH($A58),Conversion!$A$1:$B$12,2),FALSE)</f>
        <v>#REF!</v>
      </c>
      <c r="N58" s="9" t="e">
        <f>VLOOKUP((IF(MONTH($A58)=10,YEAR($A58),IF(MONTH($A58)=11,YEAR($A58),IF(MONTH($A58)=12, YEAR($A58),YEAR($A58)-1)))),#REF!,VLOOKUP(MONTH($A58),'Patch Conversion'!$A$1:$B$12,2),FALSE)</f>
        <v>#REF!</v>
      </c>
      <c r="O58" s="9"/>
      <c r="P58" s="11"/>
      <c r="Q58" s="9">
        <f t="shared" si="1"/>
        <v>29.8</v>
      </c>
      <c r="R58" s="9" t="str">
        <f t="shared" si="2"/>
        <v/>
      </c>
      <c r="S58" s="10" t="str">
        <f t="shared" si="3"/>
        <v/>
      </c>
      <c r="T58" s="9"/>
      <c r="U58" s="17">
        <f>VLOOKUP((IF(MONTH($A58)=10,YEAR($A58),IF(MONTH($A58)=11,YEAR($A58),IF(MONTH($A58)=12, YEAR($A58),YEAR($A58)-1)))),'Final Sim'!$A$1:$O$85,VLOOKUP(MONTH($A58),'Conversion WRSM'!$A$1:$B$12,2),FALSE)</f>
        <v>75.17</v>
      </c>
      <c r="W58" s="9">
        <f t="shared" si="4"/>
        <v>29.8</v>
      </c>
      <c r="X58" s="9" t="str">
        <f t="shared" si="7"/>
        <v/>
      </c>
      <c r="Y58" s="20" t="str">
        <f t="shared" si="5"/>
        <v/>
      </c>
    </row>
    <row r="59" spans="1:25">
      <c r="A59" s="11">
        <v>9253</v>
      </c>
      <c r="B59" s="9">
        <f>VLOOKUP((IF(MONTH($A59)=10,YEAR($A59),IF(MONTH($A59)=11,YEAR($A59),IF(MONTH($A59)=12, YEAR($A59),YEAR($A59)-1)))),File_1.prn!$A$2:$AA$87,VLOOKUP(MONTH($A59),Conversion!$A$1:$B$12,2),FALSE)</f>
        <v>11.5</v>
      </c>
      <c r="C59" s="9" t="str">
        <f>IF(VLOOKUP((IF(MONTH($A59)=10,YEAR($A59),IF(MONTH($A59)=11,YEAR($A59),IF(MONTH($A59)=12, YEAR($A59),YEAR($A59)-1)))),File_1.prn!$A$2:$AA$87,VLOOKUP(MONTH($A59),'Patch Conversion'!$A$1:$B$12,2),FALSE)="","",VLOOKUP((IF(MONTH($A59)=10,YEAR($A59),IF(MONTH($A59)=11,YEAR($A59),IF(MONTH($A59)=12, YEAR($A59),YEAR($A59)-1)))),File_1.prn!$A$2:$AA$87,VLOOKUP(MONTH($A59),'Patch Conversion'!$A$1:$B$12,2),FALSE))</f>
        <v>#</v>
      </c>
      <c r="D59" s="9"/>
      <c r="E59" s="9">
        <f t="shared" si="6"/>
        <v>211.99</v>
      </c>
      <c r="F59" s="9">
        <f>F58+VLOOKUP((IF(MONTH($A59)=10,YEAR($A59),IF(MONTH($A59)=11,YEAR($A59),IF(MONTH($A59)=12, YEAR($A59),YEAR($A59)-1)))),Rainfall!$A$1:$Z$87,VLOOKUP(MONTH($A59),Conversion!$A$1:$B$12,2),FALSE)</f>
        <v>3251.0999999999995</v>
      </c>
      <c r="G59" s="9"/>
      <c r="H59" s="9"/>
      <c r="I59" s="9">
        <f>VLOOKUP((IF(MONTH($A59)=10,YEAR($A59),IF(MONTH($A59)=11,YEAR($A59),IF(MONTH($A59)=12, YEAR($A59),YEAR($A59)-1)))),FirstSim!$A$1:$Y$86,VLOOKUP(MONTH($A59),Conversion!$A$1:$B$12,2),FALSE)</f>
        <v>32.29</v>
      </c>
      <c r="J59" s="9"/>
      <c r="K59" s="9"/>
      <c r="L59" s="9"/>
      <c r="M59" s="12" t="e">
        <f>VLOOKUP((IF(MONTH($A59)=10,YEAR($A59),IF(MONTH($A59)=11,YEAR($A59),IF(MONTH($A59)=12, YEAR($A59),YEAR($A59)-1)))),#REF!,VLOOKUP(MONTH($A59),Conversion!$A$1:$B$12,2),FALSE)</f>
        <v>#REF!</v>
      </c>
      <c r="N59" s="9" t="e">
        <f>VLOOKUP((IF(MONTH($A59)=10,YEAR($A59),IF(MONTH($A59)=11,YEAR($A59),IF(MONTH($A59)=12, YEAR($A59),YEAR($A59)-1)))),#REF!,VLOOKUP(MONTH($A59),'Patch Conversion'!$A$1:$B$12,2),FALSE)</f>
        <v>#REF!</v>
      </c>
      <c r="O59" s="9"/>
      <c r="P59" s="11"/>
      <c r="Q59" s="9">
        <f t="shared" si="1"/>
        <v>32.29</v>
      </c>
      <c r="R59" s="9" t="str">
        <f t="shared" si="2"/>
        <v>*</v>
      </c>
      <c r="S59" s="10" t="str">
        <f t="shared" si="3"/>
        <v>First Silumation patch</v>
      </c>
      <c r="T59" s="9"/>
      <c r="U59" s="17">
        <f>VLOOKUP((IF(MONTH($A59)=10,YEAR($A59),IF(MONTH($A59)=11,YEAR($A59),IF(MONTH($A59)=12, YEAR($A59),YEAR($A59)-1)))),'Final Sim'!$A$1:$O$85,VLOOKUP(MONTH($A59),'Conversion WRSM'!$A$1:$B$12,2),FALSE)</f>
        <v>0</v>
      </c>
      <c r="W59" s="9">
        <f t="shared" si="4"/>
        <v>11.5</v>
      </c>
      <c r="X59" s="9" t="str">
        <f t="shared" si="7"/>
        <v>*</v>
      </c>
      <c r="Y59" s="20" t="str">
        <f t="shared" si="5"/>
        <v>Simulated value used</v>
      </c>
    </row>
    <row r="60" spans="1:25">
      <c r="A60" s="11">
        <v>9284</v>
      </c>
      <c r="B60" s="9">
        <f>VLOOKUP((IF(MONTH($A60)=10,YEAR($A60),IF(MONTH($A60)=11,YEAR($A60),IF(MONTH($A60)=12, YEAR($A60),YEAR($A60)-1)))),File_1.prn!$A$2:$AA$87,VLOOKUP(MONTH($A60),Conversion!$A$1:$B$12,2),FALSE)</f>
        <v>9.39</v>
      </c>
      <c r="C60" s="9" t="str">
        <f>IF(VLOOKUP((IF(MONTH($A60)=10,YEAR($A60),IF(MONTH($A60)=11,YEAR($A60),IF(MONTH($A60)=12, YEAR($A60),YEAR($A60)-1)))),File_1.prn!$A$2:$AA$87,VLOOKUP(MONTH($A60),'Patch Conversion'!$A$1:$B$12,2),FALSE)="","",VLOOKUP((IF(MONTH($A60)=10,YEAR($A60),IF(MONTH($A60)=11,YEAR($A60),IF(MONTH($A60)=12, YEAR($A60),YEAR($A60)-1)))),File_1.prn!$A$2:$AA$87,VLOOKUP(MONTH($A60),'Patch Conversion'!$A$1:$B$12,2),FALSE))</f>
        <v/>
      </c>
      <c r="D60" s="9"/>
      <c r="E60" s="9">
        <f t="shared" si="6"/>
        <v>221.38</v>
      </c>
      <c r="F60" s="9">
        <f>F59+VLOOKUP((IF(MONTH($A60)=10,YEAR($A60),IF(MONTH($A60)=11,YEAR($A60),IF(MONTH($A60)=12, YEAR($A60),YEAR($A60)-1)))),Rainfall!$A$1:$Z$87,VLOOKUP(MONTH($A60),Conversion!$A$1:$B$12,2),FALSE)</f>
        <v>3269.1599999999994</v>
      </c>
      <c r="G60" s="9"/>
      <c r="H60" s="9"/>
      <c r="I60" s="9">
        <f>VLOOKUP((IF(MONTH($A60)=10,YEAR($A60),IF(MONTH($A60)=11,YEAR($A60),IF(MONTH($A60)=12, YEAR($A60),YEAR($A60)-1)))),FirstSim!$A$1:$Y$86,VLOOKUP(MONTH($A60),Conversion!$A$1:$B$12,2),FALSE)</f>
        <v>18.809999999999999</v>
      </c>
      <c r="J60" s="9"/>
      <c r="K60" s="9"/>
      <c r="L60" s="9"/>
      <c r="M60" s="12" t="e">
        <f>VLOOKUP((IF(MONTH($A60)=10,YEAR($A60),IF(MONTH($A60)=11,YEAR($A60),IF(MONTH($A60)=12, YEAR($A60),YEAR($A60)-1)))),#REF!,VLOOKUP(MONTH($A60),Conversion!$A$1:$B$12,2),FALSE)</f>
        <v>#REF!</v>
      </c>
      <c r="N60" s="9" t="e">
        <f>VLOOKUP((IF(MONTH($A60)=10,YEAR($A60),IF(MONTH($A60)=11,YEAR($A60),IF(MONTH($A60)=12, YEAR($A60),YEAR($A60)-1)))),#REF!,VLOOKUP(MONTH($A60),'Patch Conversion'!$A$1:$B$12,2),FALSE)</f>
        <v>#REF!</v>
      </c>
      <c r="O60" s="9"/>
      <c r="P60" s="11"/>
      <c r="Q60" s="9">
        <f t="shared" si="1"/>
        <v>9.39</v>
      </c>
      <c r="R60" s="9" t="str">
        <f t="shared" si="2"/>
        <v/>
      </c>
      <c r="S60" s="10" t="str">
        <f t="shared" si="3"/>
        <v/>
      </c>
      <c r="T60" s="9"/>
      <c r="U60" s="17">
        <f>VLOOKUP((IF(MONTH($A60)=10,YEAR($A60),IF(MONTH($A60)=11,YEAR($A60),IF(MONTH($A60)=12, YEAR($A60),YEAR($A60)-1)))),'Final Sim'!$A$1:$O$85,VLOOKUP(MONTH($A60),'Conversion WRSM'!$A$1:$B$12,2),FALSE)</f>
        <v>70.38</v>
      </c>
      <c r="W60" s="9">
        <f t="shared" si="4"/>
        <v>9.39</v>
      </c>
      <c r="X60" s="9" t="str">
        <f t="shared" si="7"/>
        <v/>
      </c>
      <c r="Y60" s="20" t="str">
        <f t="shared" si="5"/>
        <v/>
      </c>
    </row>
    <row r="61" spans="1:25">
      <c r="A61" s="11">
        <v>9314</v>
      </c>
      <c r="B61" s="9">
        <f>VLOOKUP((IF(MONTH($A61)=10,YEAR($A61),IF(MONTH($A61)=11,YEAR($A61),IF(MONTH($A61)=12, YEAR($A61),YEAR($A61)-1)))),File_1.prn!$A$2:$AA$87,VLOOKUP(MONTH($A61),Conversion!$A$1:$B$12,2),FALSE)</f>
        <v>0.87</v>
      </c>
      <c r="C61" s="9" t="str">
        <f>IF(VLOOKUP((IF(MONTH($A61)=10,YEAR($A61),IF(MONTH($A61)=11,YEAR($A61),IF(MONTH($A61)=12, YEAR($A61),YEAR($A61)-1)))),File_1.prn!$A$2:$AA$87,VLOOKUP(MONTH($A61),'Patch Conversion'!$A$1:$B$12,2),FALSE)="","",VLOOKUP((IF(MONTH($A61)=10,YEAR($A61),IF(MONTH($A61)=11,YEAR($A61),IF(MONTH($A61)=12, YEAR($A61),YEAR($A61)-1)))),File_1.prn!$A$2:$AA$87,VLOOKUP(MONTH($A61),'Patch Conversion'!$A$1:$B$12,2),FALSE))</f>
        <v/>
      </c>
      <c r="D61" s="9"/>
      <c r="E61" s="9">
        <f t="shared" si="6"/>
        <v>222.25</v>
      </c>
      <c r="F61" s="9">
        <f>F60+VLOOKUP((IF(MONTH($A61)=10,YEAR($A61),IF(MONTH($A61)=11,YEAR($A61),IF(MONTH($A61)=12, YEAR($A61),YEAR($A61)-1)))),Rainfall!$A$1:$Z$87,VLOOKUP(MONTH($A61),Conversion!$A$1:$B$12,2),FALSE)</f>
        <v>3283.1999999999994</v>
      </c>
      <c r="G61" s="9"/>
      <c r="H61" s="9"/>
      <c r="I61" s="9">
        <f>VLOOKUP((IF(MONTH($A61)=10,YEAR($A61),IF(MONTH($A61)=11,YEAR($A61),IF(MONTH($A61)=12, YEAR($A61),YEAR($A61)-1)))),FirstSim!$A$1:$Y$86,VLOOKUP(MONTH($A61),Conversion!$A$1:$B$12,2),FALSE)</f>
        <v>11.32</v>
      </c>
      <c r="J61" s="9"/>
      <c r="K61" s="9"/>
      <c r="L61" s="9"/>
      <c r="M61" s="12" t="e">
        <f>VLOOKUP((IF(MONTH($A61)=10,YEAR($A61),IF(MONTH($A61)=11,YEAR($A61),IF(MONTH($A61)=12, YEAR($A61),YEAR($A61)-1)))),#REF!,VLOOKUP(MONTH($A61),Conversion!$A$1:$B$12,2),FALSE)</f>
        <v>#REF!</v>
      </c>
      <c r="N61" s="9" t="e">
        <f>VLOOKUP((IF(MONTH($A61)=10,YEAR($A61),IF(MONTH($A61)=11,YEAR($A61),IF(MONTH($A61)=12, YEAR($A61),YEAR($A61)-1)))),#REF!,VLOOKUP(MONTH($A61),'Patch Conversion'!$A$1:$B$12,2),FALSE)</f>
        <v>#REF!</v>
      </c>
      <c r="O61" s="9"/>
      <c r="P61" s="11"/>
      <c r="Q61" s="9">
        <f t="shared" si="1"/>
        <v>0.87</v>
      </c>
      <c r="R61" s="9" t="str">
        <f t="shared" si="2"/>
        <v/>
      </c>
      <c r="S61" s="10" t="str">
        <f t="shared" si="3"/>
        <v/>
      </c>
      <c r="T61" s="9"/>
      <c r="U61" s="17">
        <f>VLOOKUP((IF(MONTH($A61)=10,YEAR($A61),IF(MONTH($A61)=11,YEAR($A61),IF(MONTH($A61)=12, YEAR($A61),YEAR($A61)-1)))),'Final Sim'!$A$1:$O$85,VLOOKUP(MONTH($A61),'Conversion WRSM'!$A$1:$B$12,2),FALSE)</f>
        <v>0</v>
      </c>
      <c r="W61" s="9">
        <f t="shared" si="4"/>
        <v>0.87</v>
      </c>
      <c r="X61" s="9" t="str">
        <f t="shared" si="7"/>
        <v/>
      </c>
      <c r="Y61" s="20" t="str">
        <f t="shared" si="5"/>
        <v/>
      </c>
    </row>
    <row r="62" spans="1:25">
      <c r="A62" s="11">
        <v>9345</v>
      </c>
      <c r="B62" s="9">
        <f>VLOOKUP((IF(MONTH($A62)=10,YEAR($A62),IF(MONTH($A62)=11,YEAR($A62),IF(MONTH($A62)=12, YEAR($A62),YEAR($A62)-1)))),File_1.prn!$A$2:$AA$87,VLOOKUP(MONTH($A62),Conversion!$A$1:$B$12,2),FALSE)</f>
        <v>0.86</v>
      </c>
      <c r="C62" s="9" t="str">
        <f>IF(VLOOKUP((IF(MONTH($A62)=10,YEAR($A62),IF(MONTH($A62)=11,YEAR($A62),IF(MONTH($A62)=12, YEAR($A62),YEAR($A62)-1)))),File_1.prn!$A$2:$AA$87,VLOOKUP(MONTH($A62),'Patch Conversion'!$A$1:$B$12,2),FALSE)="","",VLOOKUP((IF(MONTH($A62)=10,YEAR($A62),IF(MONTH($A62)=11,YEAR($A62),IF(MONTH($A62)=12, YEAR($A62),YEAR($A62)-1)))),File_1.prn!$A$2:$AA$87,VLOOKUP(MONTH($A62),'Patch Conversion'!$A$1:$B$12,2),FALSE))</f>
        <v/>
      </c>
      <c r="D62" s="9"/>
      <c r="E62" s="9">
        <f t="shared" si="6"/>
        <v>223.11</v>
      </c>
      <c r="F62" s="9">
        <f>F61+VLOOKUP((IF(MONTH($A62)=10,YEAR($A62),IF(MONTH($A62)=11,YEAR($A62),IF(MONTH($A62)=12, YEAR($A62),YEAR($A62)-1)))),Rainfall!$A$1:$Z$87,VLOOKUP(MONTH($A62),Conversion!$A$1:$B$12,2),FALSE)</f>
        <v>3283.1999999999994</v>
      </c>
      <c r="G62" s="9"/>
      <c r="H62" s="9"/>
      <c r="I62" s="9">
        <f>VLOOKUP((IF(MONTH($A62)=10,YEAR($A62),IF(MONTH($A62)=11,YEAR($A62),IF(MONTH($A62)=12, YEAR($A62),YEAR($A62)-1)))),FirstSim!$A$1:$Y$86,VLOOKUP(MONTH($A62),Conversion!$A$1:$B$12,2),FALSE)</f>
        <v>7.48</v>
      </c>
      <c r="J62" s="9"/>
      <c r="K62" s="9"/>
      <c r="L62" s="9"/>
      <c r="M62" s="12" t="e">
        <f>VLOOKUP((IF(MONTH($A62)=10,YEAR($A62),IF(MONTH($A62)=11,YEAR($A62),IF(MONTH($A62)=12, YEAR($A62),YEAR($A62)-1)))),#REF!,VLOOKUP(MONTH($A62),Conversion!$A$1:$B$12,2),FALSE)</f>
        <v>#REF!</v>
      </c>
      <c r="N62" s="9" t="e">
        <f>VLOOKUP((IF(MONTH($A62)=10,YEAR($A62),IF(MONTH($A62)=11,YEAR($A62),IF(MONTH($A62)=12, YEAR($A62),YEAR($A62)-1)))),#REF!,VLOOKUP(MONTH($A62),'Patch Conversion'!$A$1:$B$12,2),FALSE)</f>
        <v>#REF!</v>
      </c>
      <c r="O62" s="9"/>
      <c r="P62" s="11"/>
      <c r="Q62" s="9">
        <f t="shared" si="1"/>
        <v>0.86</v>
      </c>
      <c r="R62" s="9" t="str">
        <f t="shared" si="2"/>
        <v/>
      </c>
      <c r="S62" s="10" t="str">
        <f t="shared" si="3"/>
        <v/>
      </c>
      <c r="T62" s="9"/>
      <c r="U62" s="17">
        <f>VLOOKUP((IF(MONTH($A62)=10,YEAR($A62),IF(MONTH($A62)=11,YEAR($A62),IF(MONTH($A62)=12, YEAR($A62),YEAR($A62)-1)))),'Final Sim'!$A$1:$O$85,VLOOKUP(MONTH($A62),'Conversion WRSM'!$A$1:$B$12,2),FALSE)</f>
        <v>1327.75</v>
      </c>
      <c r="W62" s="9">
        <f t="shared" si="4"/>
        <v>0.86</v>
      </c>
      <c r="X62" s="9" t="str">
        <f t="shared" si="7"/>
        <v/>
      </c>
      <c r="Y62" s="20" t="str">
        <f t="shared" si="5"/>
        <v/>
      </c>
    </row>
    <row r="63" spans="1:25">
      <c r="A63" s="11">
        <v>9376</v>
      </c>
      <c r="B63" s="9">
        <f>VLOOKUP((IF(MONTH($A63)=10,YEAR($A63),IF(MONTH($A63)=11,YEAR($A63),IF(MONTH($A63)=12, YEAR($A63),YEAR($A63)-1)))),File_1.prn!$A$2:$AA$87,VLOOKUP(MONTH($A63),Conversion!$A$1:$B$12,2),FALSE)</f>
        <v>0.22</v>
      </c>
      <c r="C63" s="9" t="str">
        <f>IF(VLOOKUP((IF(MONTH($A63)=10,YEAR($A63),IF(MONTH($A63)=11,YEAR($A63),IF(MONTH($A63)=12, YEAR($A63),YEAR($A63)-1)))),File_1.prn!$A$2:$AA$87,VLOOKUP(MONTH($A63),'Patch Conversion'!$A$1:$B$12,2),FALSE)="","",VLOOKUP((IF(MONTH($A63)=10,YEAR($A63),IF(MONTH($A63)=11,YEAR($A63),IF(MONTH($A63)=12, YEAR($A63),YEAR($A63)-1)))),File_1.prn!$A$2:$AA$87,VLOOKUP(MONTH($A63),'Patch Conversion'!$A$1:$B$12,2),FALSE))</f>
        <v/>
      </c>
      <c r="D63" s="9"/>
      <c r="E63" s="9">
        <f t="shared" si="6"/>
        <v>223.33</v>
      </c>
      <c r="F63" s="9">
        <f>F62+VLOOKUP((IF(MONTH($A63)=10,YEAR($A63),IF(MONTH($A63)=11,YEAR($A63),IF(MONTH($A63)=12, YEAR($A63),YEAR($A63)-1)))),Rainfall!$A$1:$Z$87,VLOOKUP(MONTH($A63),Conversion!$A$1:$B$12,2),FALSE)</f>
        <v>3316.3799999999992</v>
      </c>
      <c r="G63" s="9"/>
      <c r="H63" s="9"/>
      <c r="I63" s="9">
        <f>VLOOKUP((IF(MONTH($A63)=10,YEAR($A63),IF(MONTH($A63)=11,YEAR($A63),IF(MONTH($A63)=12, YEAR($A63),YEAR($A63)-1)))),FirstSim!$A$1:$Y$86,VLOOKUP(MONTH($A63),Conversion!$A$1:$B$12,2),FALSE)</f>
        <v>4.91</v>
      </c>
      <c r="J63" s="9"/>
      <c r="K63" s="9"/>
      <c r="L63" s="9"/>
      <c r="M63" s="12" t="e">
        <f>VLOOKUP((IF(MONTH($A63)=10,YEAR($A63),IF(MONTH($A63)=11,YEAR($A63),IF(MONTH($A63)=12, YEAR($A63),YEAR($A63)-1)))),#REF!,VLOOKUP(MONTH($A63),Conversion!$A$1:$B$12,2),FALSE)</f>
        <v>#REF!</v>
      </c>
      <c r="N63" s="9" t="e">
        <f>VLOOKUP((IF(MONTH($A63)=10,YEAR($A63),IF(MONTH($A63)=11,YEAR($A63),IF(MONTH($A63)=12, YEAR($A63),YEAR($A63)-1)))),#REF!,VLOOKUP(MONTH($A63),'Patch Conversion'!$A$1:$B$12,2),FALSE)</f>
        <v>#REF!</v>
      </c>
      <c r="O63" s="9"/>
      <c r="P63" s="11"/>
      <c r="Q63" s="9">
        <f t="shared" si="1"/>
        <v>0.22</v>
      </c>
      <c r="R63" s="9" t="str">
        <f t="shared" si="2"/>
        <v/>
      </c>
      <c r="S63" s="10" t="str">
        <f t="shared" si="3"/>
        <v/>
      </c>
      <c r="T63" s="9"/>
      <c r="U63" s="17">
        <f>VLOOKUP((IF(MONTH($A63)=10,YEAR($A63),IF(MONTH($A63)=11,YEAR($A63),IF(MONTH($A63)=12, YEAR($A63),YEAR($A63)-1)))),'Final Sim'!$A$1:$O$85,VLOOKUP(MONTH($A63),'Conversion WRSM'!$A$1:$B$12,2),FALSE)</f>
        <v>0</v>
      </c>
      <c r="W63" s="9">
        <f t="shared" si="4"/>
        <v>0.22</v>
      </c>
      <c r="X63" s="9" t="str">
        <f t="shared" si="7"/>
        <v/>
      </c>
      <c r="Y63" s="20" t="str">
        <f t="shared" si="5"/>
        <v/>
      </c>
    </row>
    <row r="64" spans="1:25">
      <c r="A64" s="11">
        <v>9406</v>
      </c>
      <c r="B64" s="9">
        <f>VLOOKUP((IF(MONTH($A64)=10,YEAR($A64),IF(MONTH($A64)=11,YEAR($A64),IF(MONTH($A64)=12, YEAR($A64),YEAR($A64)-1)))),File_1.prn!$A$2:$AA$87,VLOOKUP(MONTH($A64),Conversion!$A$1:$B$12,2),FALSE)</f>
        <v>0.09</v>
      </c>
      <c r="C64" s="9" t="str">
        <f>IF(VLOOKUP((IF(MONTH($A64)=10,YEAR($A64),IF(MONTH($A64)=11,YEAR($A64),IF(MONTH($A64)=12, YEAR($A64),YEAR($A64)-1)))),File_1.prn!$A$2:$AA$87,VLOOKUP(MONTH($A64),'Patch Conversion'!$A$1:$B$12,2),FALSE)="","",VLOOKUP((IF(MONTH($A64)=10,YEAR($A64),IF(MONTH($A64)=11,YEAR($A64),IF(MONTH($A64)=12, YEAR($A64),YEAR($A64)-1)))),File_1.prn!$A$2:$AA$87,VLOOKUP(MONTH($A64),'Patch Conversion'!$A$1:$B$12,2),FALSE))</f>
        <v/>
      </c>
      <c r="D64" s="9"/>
      <c r="E64" s="9">
        <f t="shared" si="6"/>
        <v>223.42000000000002</v>
      </c>
      <c r="F64" s="9">
        <f>F63+VLOOKUP((IF(MONTH($A64)=10,YEAR($A64),IF(MONTH($A64)=11,YEAR($A64),IF(MONTH($A64)=12, YEAR($A64),YEAR($A64)-1)))),Rainfall!$A$1:$Z$87,VLOOKUP(MONTH($A64),Conversion!$A$1:$B$12,2),FALSE)</f>
        <v>3339.9599999999991</v>
      </c>
      <c r="G64" s="9"/>
      <c r="H64" s="9"/>
      <c r="I64" s="9">
        <f>VLOOKUP((IF(MONTH($A64)=10,YEAR($A64),IF(MONTH($A64)=11,YEAR($A64),IF(MONTH($A64)=12, YEAR($A64),YEAR($A64)-1)))),FirstSim!$A$1:$Y$86,VLOOKUP(MONTH($A64),Conversion!$A$1:$B$12,2),FALSE)</f>
        <v>2.68</v>
      </c>
      <c r="J64" s="9"/>
      <c r="K64" s="9"/>
      <c r="L64" s="9"/>
      <c r="M64" s="12" t="e">
        <f>VLOOKUP((IF(MONTH($A64)=10,YEAR($A64),IF(MONTH($A64)=11,YEAR($A64),IF(MONTH($A64)=12, YEAR($A64),YEAR($A64)-1)))),#REF!,VLOOKUP(MONTH($A64),Conversion!$A$1:$B$12,2),FALSE)</f>
        <v>#REF!</v>
      </c>
      <c r="N64" s="9" t="e">
        <f>VLOOKUP((IF(MONTH($A64)=10,YEAR($A64),IF(MONTH($A64)=11,YEAR($A64),IF(MONTH($A64)=12, YEAR($A64),YEAR($A64)-1)))),#REF!,VLOOKUP(MONTH($A64),'Patch Conversion'!$A$1:$B$12,2),FALSE)</f>
        <v>#REF!</v>
      </c>
      <c r="O64" s="9"/>
      <c r="P64" s="11"/>
      <c r="Q64" s="9">
        <f t="shared" si="1"/>
        <v>0.09</v>
      </c>
      <c r="R64" s="9" t="str">
        <f t="shared" si="2"/>
        <v/>
      </c>
      <c r="S64" s="10" t="str">
        <f t="shared" si="3"/>
        <v/>
      </c>
      <c r="T64" s="9"/>
      <c r="U64" s="17">
        <f>VLOOKUP((IF(MONTH($A64)=10,YEAR($A64),IF(MONTH($A64)=11,YEAR($A64),IF(MONTH($A64)=12, YEAR($A64),YEAR($A64)-1)))),'Final Sim'!$A$1:$O$85,VLOOKUP(MONTH($A64),'Conversion WRSM'!$A$1:$B$12,2),FALSE)</f>
        <v>6.63</v>
      </c>
      <c r="W64" s="9">
        <f t="shared" si="4"/>
        <v>0.09</v>
      </c>
      <c r="X64" s="9" t="str">
        <f t="shared" si="7"/>
        <v/>
      </c>
      <c r="Y64" s="20" t="str">
        <f t="shared" si="5"/>
        <v/>
      </c>
    </row>
    <row r="65" spans="1:25">
      <c r="A65" s="11">
        <v>9437</v>
      </c>
      <c r="B65" s="9">
        <f>VLOOKUP((IF(MONTH($A65)=10,YEAR($A65),IF(MONTH($A65)=11,YEAR($A65),IF(MONTH($A65)=12, YEAR($A65),YEAR($A65)-1)))),File_1.prn!$A$2:$AA$87,VLOOKUP(MONTH($A65),Conversion!$A$1:$B$12,2),FALSE)</f>
        <v>5.04</v>
      </c>
      <c r="C65" s="9" t="str">
        <f>IF(VLOOKUP((IF(MONTH($A65)=10,YEAR($A65),IF(MONTH($A65)=11,YEAR($A65),IF(MONTH($A65)=12, YEAR($A65),YEAR($A65)-1)))),File_1.prn!$A$2:$AA$87,VLOOKUP(MONTH($A65),'Patch Conversion'!$A$1:$B$12,2),FALSE)="","",VLOOKUP((IF(MONTH($A65)=10,YEAR($A65),IF(MONTH($A65)=11,YEAR($A65),IF(MONTH($A65)=12, YEAR($A65),YEAR($A65)-1)))),File_1.prn!$A$2:$AA$87,VLOOKUP(MONTH($A65),'Patch Conversion'!$A$1:$B$12,2),FALSE))</f>
        <v/>
      </c>
      <c r="D65" s="9"/>
      <c r="E65" s="9">
        <f t="shared" si="6"/>
        <v>228.46</v>
      </c>
      <c r="F65" s="9">
        <f>F64+VLOOKUP((IF(MONTH($A65)=10,YEAR($A65),IF(MONTH($A65)=11,YEAR($A65),IF(MONTH($A65)=12, YEAR($A65),YEAR($A65)-1)))),Rainfall!$A$1:$Z$87,VLOOKUP(MONTH($A65),Conversion!$A$1:$B$12,2),FALSE)</f>
        <v>3410.9999999999991</v>
      </c>
      <c r="G65" s="9"/>
      <c r="H65" s="9"/>
      <c r="I65" s="9">
        <f>VLOOKUP((IF(MONTH($A65)=10,YEAR($A65),IF(MONTH($A65)=11,YEAR($A65),IF(MONTH($A65)=12, YEAR($A65),YEAR($A65)-1)))),FirstSim!$A$1:$Y$86,VLOOKUP(MONTH($A65),Conversion!$A$1:$B$12,2),FALSE)</f>
        <v>2.81</v>
      </c>
      <c r="J65" s="9"/>
      <c r="K65" s="9"/>
      <c r="L65" s="9"/>
      <c r="M65" s="12" t="e">
        <f>VLOOKUP((IF(MONTH($A65)=10,YEAR($A65),IF(MONTH($A65)=11,YEAR($A65),IF(MONTH($A65)=12, YEAR($A65),YEAR($A65)-1)))),#REF!,VLOOKUP(MONTH($A65),Conversion!$A$1:$B$12,2),FALSE)</f>
        <v>#REF!</v>
      </c>
      <c r="N65" s="9" t="e">
        <f>VLOOKUP((IF(MONTH($A65)=10,YEAR($A65),IF(MONTH($A65)=11,YEAR($A65),IF(MONTH($A65)=12, YEAR($A65),YEAR($A65)-1)))),#REF!,VLOOKUP(MONTH($A65),'Patch Conversion'!$A$1:$B$12,2),FALSE)</f>
        <v>#REF!</v>
      </c>
      <c r="O65" s="9"/>
      <c r="P65" s="11"/>
      <c r="Q65" s="9">
        <f t="shared" si="1"/>
        <v>5.04</v>
      </c>
      <c r="R65" s="9" t="str">
        <f t="shared" si="2"/>
        <v/>
      </c>
      <c r="S65" s="10" t="str">
        <f t="shared" si="3"/>
        <v/>
      </c>
      <c r="T65" s="9"/>
      <c r="U65" s="17">
        <f>VLOOKUP((IF(MONTH($A65)=10,YEAR($A65),IF(MONTH($A65)=11,YEAR($A65),IF(MONTH($A65)=12, YEAR($A65),YEAR($A65)-1)))),'Final Sim'!$A$1:$O$85,VLOOKUP(MONTH($A65),'Conversion WRSM'!$A$1:$B$12,2),FALSE)</f>
        <v>0</v>
      </c>
      <c r="W65" s="9">
        <f t="shared" si="4"/>
        <v>5.04</v>
      </c>
      <c r="X65" s="9" t="str">
        <f t="shared" si="7"/>
        <v/>
      </c>
      <c r="Y65" s="20" t="str">
        <f t="shared" si="5"/>
        <v/>
      </c>
    </row>
    <row r="66" spans="1:25">
      <c r="A66" s="11">
        <v>9467</v>
      </c>
      <c r="B66" s="9">
        <f>VLOOKUP((IF(MONTH($A66)=10,YEAR($A66),IF(MONTH($A66)=11,YEAR($A66),IF(MONTH($A66)=12, YEAR($A66),YEAR($A66)-1)))),File_1.prn!$A$2:$AA$87,VLOOKUP(MONTH($A66),Conversion!$A$1:$B$12,2),FALSE)</f>
        <v>0.13</v>
      </c>
      <c r="C66" s="9" t="str">
        <f>IF(VLOOKUP((IF(MONTH($A66)=10,YEAR($A66),IF(MONTH($A66)=11,YEAR($A66),IF(MONTH($A66)=12, YEAR($A66),YEAR($A66)-1)))),File_1.prn!$A$2:$AA$87,VLOOKUP(MONTH($A66),'Patch Conversion'!$A$1:$B$12,2),FALSE)="","",VLOOKUP((IF(MONTH($A66)=10,YEAR($A66),IF(MONTH($A66)=11,YEAR($A66),IF(MONTH($A66)=12, YEAR($A66),YEAR($A66)-1)))),File_1.prn!$A$2:$AA$87,VLOOKUP(MONTH($A66),'Patch Conversion'!$A$1:$B$12,2),FALSE))</f>
        <v/>
      </c>
      <c r="D66" s="9"/>
      <c r="E66" s="9">
        <f t="shared" si="6"/>
        <v>228.59</v>
      </c>
      <c r="F66" s="9">
        <f>F65+VLOOKUP((IF(MONTH($A66)=10,YEAR($A66),IF(MONTH($A66)=11,YEAR($A66),IF(MONTH($A66)=12, YEAR($A66),YEAR($A66)-1)))),Rainfall!$A$1:$Z$87,VLOOKUP(MONTH($A66),Conversion!$A$1:$B$12,2),FALSE)</f>
        <v>3438.2399999999989</v>
      </c>
      <c r="G66" s="9"/>
      <c r="H66" s="9"/>
      <c r="I66" s="9">
        <f>VLOOKUP((IF(MONTH($A66)=10,YEAR($A66),IF(MONTH($A66)=11,YEAR($A66),IF(MONTH($A66)=12, YEAR($A66),YEAR($A66)-1)))),FirstSim!$A$1:$Y$86,VLOOKUP(MONTH($A66),Conversion!$A$1:$B$12,2),FALSE)</f>
        <v>1.58</v>
      </c>
      <c r="J66" s="9"/>
      <c r="K66" s="9"/>
      <c r="L66" s="9"/>
      <c r="M66" s="12" t="e">
        <f>VLOOKUP((IF(MONTH($A66)=10,YEAR($A66),IF(MONTH($A66)=11,YEAR($A66),IF(MONTH($A66)=12, YEAR($A66),YEAR($A66)-1)))),#REF!,VLOOKUP(MONTH($A66),Conversion!$A$1:$B$12,2),FALSE)</f>
        <v>#REF!</v>
      </c>
      <c r="N66" s="9" t="e">
        <f>VLOOKUP((IF(MONTH($A66)=10,YEAR($A66),IF(MONTH($A66)=11,YEAR($A66),IF(MONTH($A66)=12, YEAR($A66),YEAR($A66)-1)))),#REF!,VLOOKUP(MONTH($A66),'Patch Conversion'!$A$1:$B$12,2),FALSE)</f>
        <v>#REF!</v>
      </c>
      <c r="O66" s="9"/>
      <c r="P66" s="11"/>
      <c r="Q66" s="9">
        <f t="shared" si="1"/>
        <v>0.13</v>
      </c>
      <c r="R66" s="9" t="str">
        <f t="shared" si="2"/>
        <v/>
      </c>
      <c r="S66" s="10" t="str">
        <f t="shared" si="3"/>
        <v/>
      </c>
      <c r="T66" s="9"/>
      <c r="U66" s="17">
        <f>VLOOKUP((IF(MONTH($A66)=10,YEAR($A66),IF(MONTH($A66)=11,YEAR($A66),IF(MONTH($A66)=12, YEAR($A66),YEAR($A66)-1)))),'Final Sim'!$A$1:$O$85,VLOOKUP(MONTH($A66),'Conversion WRSM'!$A$1:$B$12,2),FALSE)</f>
        <v>130.47999999999999</v>
      </c>
      <c r="W66" s="9">
        <f t="shared" si="4"/>
        <v>0.13</v>
      </c>
      <c r="X66" s="9" t="str">
        <f t="shared" si="7"/>
        <v/>
      </c>
      <c r="Y66" s="20" t="str">
        <f t="shared" si="5"/>
        <v/>
      </c>
    </row>
    <row r="67" spans="1:25">
      <c r="A67" s="11">
        <v>9498</v>
      </c>
      <c r="B67" s="9">
        <f>VLOOKUP((IF(MONTH($A67)=10,YEAR($A67),IF(MONTH($A67)=11,YEAR($A67),IF(MONTH($A67)=12, YEAR($A67),YEAR($A67)-1)))),File_1.prn!$A$2:$AA$87,VLOOKUP(MONTH($A67),Conversion!$A$1:$B$12,2),FALSE)</f>
        <v>0.95</v>
      </c>
      <c r="C67" s="9" t="str">
        <f>IF(VLOOKUP((IF(MONTH($A67)=10,YEAR($A67),IF(MONTH($A67)=11,YEAR($A67),IF(MONTH($A67)=12, YEAR($A67),YEAR($A67)-1)))),File_1.prn!$A$2:$AA$87,VLOOKUP(MONTH($A67),'Patch Conversion'!$A$1:$B$12,2),FALSE)="","",VLOOKUP((IF(MONTH($A67)=10,YEAR($A67),IF(MONTH($A67)=11,YEAR($A67),IF(MONTH($A67)=12, YEAR($A67),YEAR($A67)-1)))),File_1.prn!$A$2:$AA$87,VLOOKUP(MONTH($A67),'Patch Conversion'!$A$1:$B$12,2),FALSE))</f>
        <v/>
      </c>
      <c r="D67" s="9"/>
      <c r="E67" s="9">
        <f t="shared" si="6"/>
        <v>229.54</v>
      </c>
      <c r="F67" s="9">
        <f>F66+VLOOKUP((IF(MONTH($A67)=10,YEAR($A67),IF(MONTH($A67)=11,YEAR($A67),IF(MONTH($A67)=12, YEAR($A67),YEAR($A67)-1)))),Rainfall!$A$1:$Z$87,VLOOKUP(MONTH($A67),Conversion!$A$1:$B$12,2),FALSE)</f>
        <v>3493.0199999999991</v>
      </c>
      <c r="G67" s="9"/>
      <c r="H67" s="9"/>
      <c r="I67" s="9">
        <f>VLOOKUP((IF(MONTH($A67)=10,YEAR($A67),IF(MONTH($A67)=11,YEAR($A67),IF(MONTH($A67)=12, YEAR($A67),YEAR($A67)-1)))),FirstSim!$A$1:$Y$86,VLOOKUP(MONTH($A67),Conversion!$A$1:$B$12,2),FALSE)</f>
        <v>0.84</v>
      </c>
      <c r="J67" s="9"/>
      <c r="K67" s="9"/>
      <c r="L67" s="9"/>
      <c r="M67" s="12" t="e">
        <f>VLOOKUP((IF(MONTH($A67)=10,YEAR($A67),IF(MONTH($A67)=11,YEAR($A67),IF(MONTH($A67)=12, YEAR($A67),YEAR($A67)-1)))),#REF!,VLOOKUP(MONTH($A67),Conversion!$A$1:$B$12,2),FALSE)</f>
        <v>#REF!</v>
      </c>
      <c r="N67" s="9" t="e">
        <f>VLOOKUP((IF(MONTH($A67)=10,YEAR($A67),IF(MONTH($A67)=11,YEAR($A67),IF(MONTH($A67)=12, YEAR($A67),YEAR($A67)-1)))),#REF!,VLOOKUP(MONTH($A67),'Patch Conversion'!$A$1:$B$12,2),FALSE)</f>
        <v>#REF!</v>
      </c>
      <c r="O67" s="9"/>
      <c r="P67" s="11"/>
      <c r="Q67" s="9">
        <f t="shared" si="1"/>
        <v>0.95</v>
      </c>
      <c r="R67" s="9" t="str">
        <f t="shared" si="2"/>
        <v/>
      </c>
      <c r="S67" s="10" t="str">
        <f t="shared" si="3"/>
        <v/>
      </c>
      <c r="T67" s="9"/>
      <c r="U67" s="17">
        <f>VLOOKUP((IF(MONTH($A67)=10,YEAR($A67),IF(MONTH($A67)=11,YEAR($A67),IF(MONTH($A67)=12, YEAR($A67),YEAR($A67)-1)))),'Final Sim'!$A$1:$O$85,VLOOKUP(MONTH($A67),'Conversion WRSM'!$A$1:$B$12,2),FALSE)</f>
        <v>0</v>
      </c>
      <c r="W67" s="9">
        <f t="shared" si="4"/>
        <v>0.95</v>
      </c>
      <c r="X67" s="9" t="str">
        <f t="shared" si="7"/>
        <v/>
      </c>
      <c r="Y67" s="20" t="str">
        <f t="shared" si="5"/>
        <v/>
      </c>
    </row>
    <row r="68" spans="1:25">
      <c r="A68" s="11">
        <v>9529</v>
      </c>
      <c r="B68" s="9">
        <f>VLOOKUP((IF(MONTH($A68)=10,YEAR($A68),IF(MONTH($A68)=11,YEAR($A68),IF(MONTH($A68)=12, YEAR($A68),YEAR($A68)-1)))),File_1.prn!$A$2:$AA$87,VLOOKUP(MONTH($A68),Conversion!$A$1:$B$12,2),FALSE)</f>
        <v>1.02</v>
      </c>
      <c r="C68" s="9" t="str">
        <f>IF(VLOOKUP((IF(MONTH($A68)=10,YEAR($A68),IF(MONTH($A68)=11,YEAR($A68),IF(MONTH($A68)=12, YEAR($A68),YEAR($A68)-1)))),File_1.prn!$A$2:$AA$87,VLOOKUP(MONTH($A68),'Patch Conversion'!$A$1:$B$12,2),FALSE)="","",VLOOKUP((IF(MONTH($A68)=10,YEAR($A68),IF(MONTH($A68)=11,YEAR($A68),IF(MONTH($A68)=12, YEAR($A68),YEAR($A68)-1)))),File_1.prn!$A$2:$AA$87,VLOOKUP(MONTH($A68),'Patch Conversion'!$A$1:$B$12,2),FALSE))</f>
        <v/>
      </c>
      <c r="D68" s="9" t="str">
        <f>IF(C68="","",B68)</f>
        <v/>
      </c>
      <c r="E68" s="9">
        <f t="shared" si="6"/>
        <v>230.56</v>
      </c>
      <c r="F68" s="9">
        <f>F67+VLOOKUP((IF(MONTH($A68)=10,YEAR($A68),IF(MONTH($A68)=11,YEAR($A68),IF(MONTH($A68)=12, YEAR($A68),YEAR($A68)-1)))),Rainfall!$A$1:$Z$87,VLOOKUP(MONTH($A68),Conversion!$A$1:$B$12,2),FALSE)</f>
        <v>3545.8799999999992</v>
      </c>
      <c r="G68" s="9"/>
      <c r="H68" s="9"/>
      <c r="I68" s="9">
        <f>VLOOKUP((IF(MONTH($A68)=10,YEAR($A68),IF(MONTH($A68)=11,YEAR($A68),IF(MONTH($A68)=12, YEAR($A68),YEAR($A68)-1)))),FirstSim!$A$1:$Y$86,VLOOKUP(MONTH($A68),Conversion!$A$1:$B$12,2),FALSE)</f>
        <v>0.61</v>
      </c>
      <c r="J68" s="9"/>
      <c r="K68" s="9"/>
      <c r="L68" s="9"/>
      <c r="M68" s="12" t="e">
        <f>VLOOKUP((IF(MONTH($A68)=10,YEAR($A68),IF(MONTH($A68)=11,YEAR($A68),IF(MONTH($A68)=12, YEAR($A68),YEAR($A68)-1)))),#REF!,VLOOKUP(MONTH($A68),Conversion!$A$1:$B$12,2),FALSE)</f>
        <v>#REF!</v>
      </c>
      <c r="N68" s="9" t="e">
        <f>VLOOKUP((IF(MONTH($A68)=10,YEAR($A68),IF(MONTH($A68)=11,YEAR($A68),IF(MONTH($A68)=12, YEAR($A68),YEAR($A68)-1)))),#REF!,VLOOKUP(MONTH($A68),'Patch Conversion'!$A$1:$B$12,2),FALSE)</f>
        <v>#REF!</v>
      </c>
      <c r="O68" s="9"/>
      <c r="P68" s="11"/>
      <c r="Q68" s="9">
        <f t="shared" si="1"/>
        <v>1.02</v>
      </c>
      <c r="R68" s="9" t="str">
        <f t="shared" si="2"/>
        <v/>
      </c>
      <c r="S68" s="10" t="str">
        <f t="shared" si="3"/>
        <v/>
      </c>
      <c r="T68" s="9"/>
      <c r="U68" s="17">
        <f>VLOOKUP((IF(MONTH($A68)=10,YEAR($A68),IF(MONTH($A68)=11,YEAR($A68),IF(MONTH($A68)=12, YEAR($A68),YEAR($A68)-1)))),'Final Sim'!$A$1:$O$85,VLOOKUP(MONTH($A68),'Conversion WRSM'!$A$1:$B$12,2),FALSE)</f>
        <v>47.3</v>
      </c>
      <c r="W68" s="9">
        <f t="shared" ref="W68:W131" si="9">IF(C68="",B68,IF(C68="*",B68,IF(U68&gt;B68,U68,B68)))</f>
        <v>1.02</v>
      </c>
      <c r="X68" s="9" t="str">
        <f t="shared" si="7"/>
        <v/>
      </c>
      <c r="Y68" s="20" t="str">
        <f t="shared" si="5"/>
        <v/>
      </c>
    </row>
    <row r="69" spans="1:25">
      <c r="A69" s="11">
        <v>9557</v>
      </c>
      <c r="B69" s="9">
        <f>VLOOKUP((IF(MONTH($A69)=10,YEAR($A69),IF(MONTH($A69)=11,YEAR($A69),IF(MONTH($A69)=12, YEAR($A69),YEAR($A69)-1)))),File_1.prn!$A$2:$AA$87,VLOOKUP(MONTH($A69),Conversion!$A$1:$B$12,2),FALSE)</f>
        <v>1.81</v>
      </c>
      <c r="C69" s="9" t="str">
        <f>IF(VLOOKUP((IF(MONTH($A69)=10,YEAR($A69),IF(MONTH($A69)=11,YEAR($A69),IF(MONTH($A69)=12, YEAR($A69),YEAR($A69)-1)))),File_1.prn!$A$2:$AA$87,VLOOKUP(MONTH($A69),'Patch Conversion'!$A$1:$B$12,2),FALSE)="","",VLOOKUP((IF(MONTH($A69)=10,YEAR($A69),IF(MONTH($A69)=11,YEAR($A69),IF(MONTH($A69)=12, YEAR($A69),YEAR($A69)-1)))),File_1.prn!$A$2:$AA$87,VLOOKUP(MONTH($A69),'Patch Conversion'!$A$1:$B$12,2),FALSE))</f>
        <v/>
      </c>
      <c r="D69" s="9" t="str">
        <f>IF(C69="","",B69)</f>
        <v/>
      </c>
      <c r="E69" s="9">
        <f t="shared" si="6"/>
        <v>232.37</v>
      </c>
      <c r="F69" s="9">
        <f>F68+VLOOKUP((IF(MONTH($A69)=10,YEAR($A69),IF(MONTH($A69)=11,YEAR($A69),IF(MONTH($A69)=12, YEAR($A69),YEAR($A69)-1)))),Rainfall!$A$1:$Z$87,VLOOKUP(MONTH($A69),Conversion!$A$1:$B$12,2),FALSE)</f>
        <v>3586.8599999999992</v>
      </c>
      <c r="G69" s="9"/>
      <c r="H69" s="9"/>
      <c r="I69" s="9">
        <f>VLOOKUP((IF(MONTH($A69)=10,YEAR($A69),IF(MONTH($A69)=11,YEAR($A69),IF(MONTH($A69)=12, YEAR($A69),YEAR($A69)-1)))),FirstSim!$A$1:$Y$86,VLOOKUP(MONTH($A69),Conversion!$A$1:$B$12,2),FALSE)</f>
        <v>5.31</v>
      </c>
      <c r="J69" s="9"/>
      <c r="K69" s="9"/>
      <c r="L69" s="9"/>
      <c r="M69" s="12" t="e">
        <f>VLOOKUP((IF(MONTH($A69)=10,YEAR($A69),IF(MONTH($A69)=11,YEAR($A69),IF(MONTH($A69)=12, YEAR($A69),YEAR($A69)-1)))),#REF!,VLOOKUP(MONTH($A69),Conversion!$A$1:$B$12,2),FALSE)</f>
        <v>#REF!</v>
      </c>
      <c r="N69" s="9" t="e">
        <f>VLOOKUP((IF(MONTH($A69)=10,YEAR($A69),IF(MONTH($A69)=11,YEAR($A69),IF(MONTH($A69)=12, YEAR($A69),YEAR($A69)-1)))),#REF!,VLOOKUP(MONTH($A69),'Patch Conversion'!$A$1:$B$12,2),FALSE)</f>
        <v>#REF!</v>
      </c>
      <c r="O69" s="9"/>
      <c r="P69" s="11"/>
      <c r="Q69" s="9">
        <f t="shared" ref="Q69:Q132" si="10">IF(C69="",B69,IF(C69="*",B69,IF(I69&lt;B69,B69,I69)))</f>
        <v>1.81</v>
      </c>
      <c r="R69" s="9" t="str">
        <f t="shared" ref="R69:R132" si="11">IF(C69="",C69,IF(C69="*",C69,IF(I69&lt;B69,C69,"*")))</f>
        <v/>
      </c>
      <c r="S69" s="10" t="str">
        <f t="shared" ref="S69:S132" si="12">IF(C69="","",IF(C69="*","Estimated",IF(I69&lt;B69,"First Simulation&lt;Observed, Observed Used","First Silumation patch")))</f>
        <v/>
      </c>
      <c r="T69" s="9"/>
      <c r="U69" s="17">
        <f>VLOOKUP((IF(MONTH($A69)=10,YEAR($A69),IF(MONTH($A69)=11,YEAR($A69),IF(MONTH($A69)=12, YEAR($A69),YEAR($A69)-1)))),'Final Sim'!$A$1:$O$85,VLOOKUP(MONTH($A69),'Conversion WRSM'!$A$1:$B$12,2),FALSE)</f>
        <v>0</v>
      </c>
      <c r="W69" s="9">
        <f t="shared" si="9"/>
        <v>1.81</v>
      </c>
      <c r="X69" s="9" t="str">
        <f t="shared" si="7"/>
        <v/>
      </c>
      <c r="Y69" s="20" t="str">
        <f t="shared" ref="Y69:Y132" si="13">IF(C69="","",IF(C69="*","Observed estimate used",IF(C69="#","Simulated value used", IF(U69&gt;B69,"Simulated value used","Observed estimate used"))))</f>
        <v/>
      </c>
    </row>
    <row r="70" spans="1:25">
      <c r="A70" s="11">
        <v>9588</v>
      </c>
      <c r="B70" s="9">
        <f>VLOOKUP((IF(MONTH($A70)=10,YEAR($A70),IF(MONTH($A70)=11,YEAR($A70),IF(MONTH($A70)=12, YEAR($A70),YEAR($A70)-1)))),File_1.prn!$A$2:$AA$87,VLOOKUP(MONTH($A70),Conversion!$A$1:$B$12,2),FALSE)</f>
        <v>0.5</v>
      </c>
      <c r="C70" s="9" t="str">
        <f>IF(VLOOKUP((IF(MONTH($A70)=10,YEAR($A70),IF(MONTH($A70)=11,YEAR($A70),IF(MONTH($A70)=12, YEAR($A70),YEAR($A70)-1)))),File_1.prn!$A$2:$AA$87,VLOOKUP(MONTH($A70),'Patch Conversion'!$A$1:$B$12,2),FALSE)="","",VLOOKUP((IF(MONTH($A70)=10,YEAR($A70),IF(MONTH($A70)=11,YEAR($A70),IF(MONTH($A70)=12, YEAR($A70),YEAR($A70)-1)))),File_1.prn!$A$2:$AA$87,VLOOKUP(MONTH($A70),'Patch Conversion'!$A$1:$B$12,2),FALSE))</f>
        <v/>
      </c>
      <c r="D70" s="9" t="str">
        <f>IF(C70="","",B70)</f>
        <v/>
      </c>
      <c r="E70" s="9">
        <f t="shared" ref="E70:E133" si="14">E69+B70</f>
        <v>232.87</v>
      </c>
      <c r="F70" s="9">
        <f>F69+VLOOKUP((IF(MONTH($A70)=10,YEAR($A70),IF(MONTH($A70)=11,YEAR($A70),IF(MONTH($A70)=12, YEAR($A70),YEAR($A70)-1)))),Rainfall!$A$1:$Z$87,VLOOKUP(MONTH($A70),Conversion!$A$1:$B$12,2),FALSE)</f>
        <v>3594.8399999999992</v>
      </c>
      <c r="G70" s="9"/>
      <c r="H70" s="9"/>
      <c r="I70" s="9">
        <f>VLOOKUP((IF(MONTH($A70)=10,YEAR($A70),IF(MONTH($A70)=11,YEAR($A70),IF(MONTH($A70)=12, YEAR($A70),YEAR($A70)-1)))),FirstSim!$A$1:$Y$86,VLOOKUP(MONTH($A70),Conversion!$A$1:$B$12,2),FALSE)</f>
        <v>2.2000000000000002</v>
      </c>
      <c r="J70" s="9"/>
      <c r="K70" s="9"/>
      <c r="L70" s="9"/>
      <c r="M70" s="12" t="e">
        <f>VLOOKUP((IF(MONTH($A70)=10,YEAR($A70),IF(MONTH($A70)=11,YEAR($A70),IF(MONTH($A70)=12, YEAR($A70),YEAR($A70)-1)))),#REF!,VLOOKUP(MONTH($A70),Conversion!$A$1:$B$12,2),FALSE)</f>
        <v>#REF!</v>
      </c>
      <c r="N70" s="9" t="e">
        <f>VLOOKUP((IF(MONTH($A70)=10,YEAR($A70),IF(MONTH($A70)=11,YEAR($A70),IF(MONTH($A70)=12, YEAR($A70),YEAR($A70)-1)))),#REF!,VLOOKUP(MONTH($A70),'Patch Conversion'!$A$1:$B$12,2),FALSE)</f>
        <v>#REF!</v>
      </c>
      <c r="O70" s="9"/>
      <c r="P70" s="11"/>
      <c r="Q70" s="9">
        <f t="shared" si="10"/>
        <v>0.5</v>
      </c>
      <c r="R70" s="9" t="str">
        <f t="shared" si="11"/>
        <v/>
      </c>
      <c r="S70" s="10" t="str">
        <f t="shared" si="12"/>
        <v/>
      </c>
      <c r="T70" s="9"/>
      <c r="U70" s="17">
        <f>VLOOKUP((IF(MONTH($A70)=10,YEAR($A70),IF(MONTH($A70)=11,YEAR($A70),IF(MONTH($A70)=12, YEAR($A70),YEAR($A70)-1)))),'Final Sim'!$A$1:$O$85,VLOOKUP(MONTH($A70),'Conversion WRSM'!$A$1:$B$12,2),FALSE)</f>
        <v>17.25</v>
      </c>
      <c r="W70" s="9">
        <f t="shared" si="9"/>
        <v>0.5</v>
      </c>
      <c r="X70" s="9" t="str">
        <f t="shared" ref="X70:X133" si="15">IF(C70="","",IF(C70="*","*",IF(C70="#","*", IF(U70&gt;B70,"*",C70))))</f>
        <v/>
      </c>
      <c r="Y70" s="20" t="str">
        <f t="shared" si="13"/>
        <v/>
      </c>
    </row>
    <row r="71" spans="1:25">
      <c r="A71" s="11">
        <v>9618</v>
      </c>
      <c r="B71" s="9">
        <f>VLOOKUP((IF(MONTH($A71)=10,YEAR($A71),IF(MONTH($A71)=11,YEAR($A71),IF(MONTH($A71)=12, YEAR($A71),YEAR($A71)-1)))),File_1.prn!$A$2:$AA$87,VLOOKUP(MONTH($A71),Conversion!$A$1:$B$12,2),FALSE)</f>
        <v>0.97</v>
      </c>
      <c r="C71" s="9" t="str">
        <f>IF(VLOOKUP((IF(MONTH($A71)=10,YEAR($A71),IF(MONTH($A71)=11,YEAR($A71),IF(MONTH($A71)=12, YEAR($A71),YEAR($A71)-1)))),File_1.prn!$A$2:$AA$87,VLOOKUP(MONTH($A71),'Patch Conversion'!$A$1:$B$12,2),FALSE)="","",VLOOKUP((IF(MONTH($A71)=10,YEAR($A71),IF(MONTH($A71)=11,YEAR($A71),IF(MONTH($A71)=12, YEAR($A71),YEAR($A71)-1)))),File_1.prn!$A$2:$AA$87,VLOOKUP(MONTH($A71),'Patch Conversion'!$A$1:$B$12,2),FALSE))</f>
        <v/>
      </c>
      <c r="D71" s="9"/>
      <c r="E71" s="9">
        <f t="shared" si="14"/>
        <v>233.84</v>
      </c>
      <c r="F71" s="9">
        <f>F70+VLOOKUP((IF(MONTH($A71)=10,YEAR($A71),IF(MONTH($A71)=11,YEAR($A71),IF(MONTH($A71)=12, YEAR($A71),YEAR($A71)-1)))),Rainfall!$A$1:$Z$87,VLOOKUP(MONTH($A71),Conversion!$A$1:$B$12,2),FALSE)</f>
        <v>3630.6599999999994</v>
      </c>
      <c r="G71" s="9"/>
      <c r="H71" s="9"/>
      <c r="I71" s="9">
        <f>VLOOKUP((IF(MONTH($A71)=10,YEAR($A71),IF(MONTH($A71)=11,YEAR($A71),IF(MONTH($A71)=12, YEAR($A71),YEAR($A71)-1)))),FirstSim!$A$1:$Y$86,VLOOKUP(MONTH($A71),Conversion!$A$1:$B$12,2),FALSE)</f>
        <v>0.47</v>
      </c>
      <c r="J71" s="9"/>
      <c r="K71" s="9"/>
      <c r="L71" s="9"/>
      <c r="M71" s="12" t="e">
        <f>VLOOKUP((IF(MONTH($A71)=10,YEAR($A71),IF(MONTH($A71)=11,YEAR($A71),IF(MONTH($A71)=12, YEAR($A71),YEAR($A71)-1)))),#REF!,VLOOKUP(MONTH($A71),Conversion!$A$1:$B$12,2),FALSE)</f>
        <v>#REF!</v>
      </c>
      <c r="N71" s="9" t="e">
        <f>VLOOKUP((IF(MONTH($A71)=10,YEAR($A71),IF(MONTH($A71)=11,YEAR($A71),IF(MONTH($A71)=12, YEAR($A71),YEAR($A71)-1)))),#REF!,VLOOKUP(MONTH($A71),'Patch Conversion'!$A$1:$B$12,2),FALSE)</f>
        <v>#REF!</v>
      </c>
      <c r="O71" s="9"/>
      <c r="P71" s="11"/>
      <c r="Q71" s="9">
        <f t="shared" si="10"/>
        <v>0.97</v>
      </c>
      <c r="R71" s="9" t="str">
        <f t="shared" si="11"/>
        <v/>
      </c>
      <c r="S71" s="10" t="str">
        <f t="shared" si="12"/>
        <v/>
      </c>
      <c r="T71" s="9"/>
      <c r="U71" s="17">
        <f>VLOOKUP((IF(MONTH($A71)=10,YEAR($A71),IF(MONTH($A71)=11,YEAR($A71),IF(MONTH($A71)=12, YEAR($A71),YEAR($A71)-1)))),'Final Sim'!$A$1:$O$85,VLOOKUP(MONTH($A71),'Conversion WRSM'!$A$1:$B$12,2),FALSE)</f>
        <v>0</v>
      </c>
      <c r="W71" s="9">
        <f t="shared" si="9"/>
        <v>0.97</v>
      </c>
      <c r="X71" s="9" t="str">
        <f t="shared" si="15"/>
        <v/>
      </c>
      <c r="Y71" s="20" t="str">
        <f t="shared" si="13"/>
        <v/>
      </c>
    </row>
    <row r="72" spans="1:25">
      <c r="A72" s="11">
        <v>9649</v>
      </c>
      <c r="B72" s="9">
        <f>VLOOKUP((IF(MONTH($A72)=10,YEAR($A72),IF(MONTH($A72)=11,YEAR($A72),IF(MONTH($A72)=12, YEAR($A72),YEAR($A72)-1)))),File_1.prn!$A$2:$AA$87,VLOOKUP(MONTH($A72),Conversion!$A$1:$B$12,2),FALSE)</f>
        <v>0</v>
      </c>
      <c r="C72" s="9" t="str">
        <f>IF(VLOOKUP((IF(MONTH($A72)=10,YEAR($A72),IF(MONTH($A72)=11,YEAR($A72),IF(MONTH($A72)=12, YEAR($A72),YEAR($A72)-1)))),File_1.prn!$A$2:$AA$87,VLOOKUP(MONTH($A72),'Patch Conversion'!$A$1:$B$12,2),FALSE)="","",VLOOKUP((IF(MONTH($A72)=10,YEAR($A72),IF(MONTH($A72)=11,YEAR($A72),IF(MONTH($A72)=12, YEAR($A72),YEAR($A72)-1)))),File_1.prn!$A$2:$AA$87,VLOOKUP(MONTH($A72),'Patch Conversion'!$A$1:$B$12,2),FALSE))</f>
        <v/>
      </c>
      <c r="D72" s="9"/>
      <c r="E72" s="9">
        <f t="shared" si="14"/>
        <v>233.84</v>
      </c>
      <c r="F72" s="9">
        <f>F71+VLOOKUP((IF(MONTH($A72)=10,YEAR($A72),IF(MONTH($A72)=11,YEAR($A72),IF(MONTH($A72)=12, YEAR($A72),YEAR($A72)-1)))),Rainfall!$A$1:$Z$87,VLOOKUP(MONTH($A72),Conversion!$A$1:$B$12,2),FALSE)</f>
        <v>3638.2799999999993</v>
      </c>
      <c r="G72" s="9"/>
      <c r="H72" s="9"/>
      <c r="I72" s="9">
        <f>VLOOKUP((IF(MONTH($A72)=10,YEAR($A72),IF(MONTH($A72)=11,YEAR($A72),IF(MONTH($A72)=12, YEAR($A72),YEAR($A72)-1)))),FirstSim!$A$1:$Y$86,VLOOKUP(MONTH($A72),Conversion!$A$1:$B$12,2),FALSE)</f>
        <v>0.36</v>
      </c>
      <c r="J72" s="9"/>
      <c r="K72" s="9"/>
      <c r="L72" s="9"/>
      <c r="M72" s="12" t="e">
        <f>VLOOKUP((IF(MONTH($A72)=10,YEAR($A72),IF(MONTH($A72)=11,YEAR($A72),IF(MONTH($A72)=12, YEAR($A72),YEAR($A72)-1)))),#REF!,VLOOKUP(MONTH($A72),Conversion!$A$1:$B$12,2),FALSE)</f>
        <v>#REF!</v>
      </c>
      <c r="N72" s="9" t="e">
        <f>VLOOKUP((IF(MONTH($A72)=10,YEAR($A72),IF(MONTH($A72)=11,YEAR($A72),IF(MONTH($A72)=12, YEAR($A72),YEAR($A72)-1)))),#REF!,VLOOKUP(MONTH($A72),'Patch Conversion'!$A$1:$B$12,2),FALSE)</f>
        <v>#REF!</v>
      </c>
      <c r="O72" s="9"/>
      <c r="P72" s="11"/>
      <c r="Q72" s="9">
        <f t="shared" si="10"/>
        <v>0</v>
      </c>
      <c r="R72" s="9" t="str">
        <f t="shared" si="11"/>
        <v/>
      </c>
      <c r="S72" s="10" t="str">
        <f t="shared" si="12"/>
        <v/>
      </c>
      <c r="T72" s="9"/>
      <c r="U72" s="17">
        <f>VLOOKUP((IF(MONTH($A72)=10,YEAR($A72),IF(MONTH($A72)=11,YEAR($A72),IF(MONTH($A72)=12, YEAR($A72),YEAR($A72)-1)))),'Final Sim'!$A$1:$O$85,VLOOKUP(MONTH($A72),'Conversion WRSM'!$A$1:$B$12,2),FALSE)</f>
        <v>17.399999999999999</v>
      </c>
      <c r="W72" s="9">
        <f t="shared" si="9"/>
        <v>0</v>
      </c>
      <c r="X72" s="9" t="str">
        <f t="shared" si="15"/>
        <v/>
      </c>
      <c r="Y72" s="20" t="str">
        <f t="shared" si="13"/>
        <v/>
      </c>
    </row>
    <row r="73" spans="1:25">
      <c r="A73" s="11">
        <v>9679</v>
      </c>
      <c r="B73" s="9">
        <f>VLOOKUP((IF(MONTH($A73)=10,YEAR($A73),IF(MONTH($A73)=11,YEAR($A73),IF(MONTH($A73)=12, YEAR($A73),YEAR($A73)-1)))),File_1.prn!$A$2:$AA$87,VLOOKUP(MONTH($A73),Conversion!$A$1:$B$12,2),FALSE)</f>
        <v>0</v>
      </c>
      <c r="C73" s="9" t="str">
        <f>IF(VLOOKUP((IF(MONTH($A73)=10,YEAR($A73),IF(MONTH($A73)=11,YEAR($A73),IF(MONTH($A73)=12, YEAR($A73),YEAR($A73)-1)))),File_1.prn!$A$2:$AA$87,VLOOKUP(MONTH($A73),'Patch Conversion'!$A$1:$B$12,2),FALSE)="","",VLOOKUP((IF(MONTH($A73)=10,YEAR($A73),IF(MONTH($A73)=11,YEAR($A73),IF(MONTH($A73)=12, YEAR($A73),YEAR($A73)-1)))),File_1.prn!$A$2:$AA$87,VLOOKUP(MONTH($A73),'Patch Conversion'!$A$1:$B$12,2),FALSE))</f>
        <v/>
      </c>
      <c r="D73" s="9"/>
      <c r="E73" s="9">
        <f t="shared" si="14"/>
        <v>233.84</v>
      </c>
      <c r="F73" s="9">
        <f>F72+VLOOKUP((IF(MONTH($A73)=10,YEAR($A73),IF(MONTH($A73)=11,YEAR($A73),IF(MONTH($A73)=12, YEAR($A73),YEAR($A73)-1)))),Rainfall!$A$1:$Z$87,VLOOKUP(MONTH($A73),Conversion!$A$1:$B$12,2),FALSE)</f>
        <v>3647.3399999999992</v>
      </c>
      <c r="G73" s="9"/>
      <c r="H73" s="9"/>
      <c r="I73" s="9">
        <f>VLOOKUP((IF(MONTH($A73)=10,YEAR($A73),IF(MONTH($A73)=11,YEAR($A73),IF(MONTH($A73)=12, YEAR($A73),YEAR($A73)-1)))),FirstSim!$A$1:$Y$86,VLOOKUP(MONTH($A73),Conversion!$A$1:$B$12,2),FALSE)</f>
        <v>0.28999999999999998</v>
      </c>
      <c r="J73" s="9"/>
      <c r="K73" s="9"/>
      <c r="L73" s="9"/>
      <c r="M73" s="12" t="e">
        <f>VLOOKUP((IF(MONTH($A73)=10,YEAR($A73),IF(MONTH($A73)=11,YEAR($A73),IF(MONTH($A73)=12, YEAR($A73),YEAR($A73)-1)))),#REF!,VLOOKUP(MONTH($A73),Conversion!$A$1:$B$12,2),FALSE)</f>
        <v>#REF!</v>
      </c>
      <c r="N73" s="9" t="e">
        <f>VLOOKUP((IF(MONTH($A73)=10,YEAR($A73),IF(MONTH($A73)=11,YEAR($A73),IF(MONTH($A73)=12, YEAR($A73),YEAR($A73)-1)))),#REF!,VLOOKUP(MONTH($A73),'Patch Conversion'!$A$1:$B$12,2),FALSE)</f>
        <v>#REF!</v>
      </c>
      <c r="O73" s="9"/>
      <c r="P73" s="11"/>
      <c r="Q73" s="9">
        <f t="shared" si="10"/>
        <v>0</v>
      </c>
      <c r="R73" s="9" t="str">
        <f t="shared" si="11"/>
        <v/>
      </c>
      <c r="S73" s="10" t="str">
        <f t="shared" si="12"/>
        <v/>
      </c>
      <c r="T73" s="9"/>
      <c r="U73" s="17">
        <f>VLOOKUP((IF(MONTH($A73)=10,YEAR($A73),IF(MONTH($A73)=11,YEAR($A73),IF(MONTH($A73)=12, YEAR($A73),YEAR($A73)-1)))),'Final Sim'!$A$1:$O$85,VLOOKUP(MONTH($A73),'Conversion WRSM'!$A$1:$B$12,2),FALSE)</f>
        <v>0</v>
      </c>
      <c r="W73" s="9">
        <f t="shared" si="9"/>
        <v>0</v>
      </c>
      <c r="X73" s="9" t="str">
        <f t="shared" si="15"/>
        <v/>
      </c>
      <c r="Y73" s="20" t="str">
        <f t="shared" si="13"/>
        <v/>
      </c>
    </row>
    <row r="74" spans="1:25">
      <c r="A74" s="11">
        <v>9710</v>
      </c>
      <c r="B74" s="9">
        <f>VLOOKUP((IF(MONTH($A74)=10,YEAR($A74),IF(MONTH($A74)=11,YEAR($A74),IF(MONTH($A74)=12, YEAR($A74),YEAR($A74)-1)))),File_1.prn!$A$2:$AA$87,VLOOKUP(MONTH($A74),Conversion!$A$1:$B$12,2),FALSE)</f>
        <v>0</v>
      </c>
      <c r="C74" s="9" t="str">
        <f>IF(VLOOKUP((IF(MONTH($A74)=10,YEAR($A74),IF(MONTH($A74)=11,YEAR($A74),IF(MONTH($A74)=12, YEAR($A74),YEAR($A74)-1)))),File_1.prn!$A$2:$AA$87,VLOOKUP(MONTH($A74),'Patch Conversion'!$A$1:$B$12,2),FALSE)="","",VLOOKUP((IF(MONTH($A74)=10,YEAR($A74),IF(MONTH($A74)=11,YEAR($A74),IF(MONTH($A74)=12, YEAR($A74),YEAR($A74)-1)))),File_1.prn!$A$2:$AA$87,VLOOKUP(MONTH($A74),'Patch Conversion'!$A$1:$B$12,2),FALSE))</f>
        <v/>
      </c>
      <c r="D74" s="9"/>
      <c r="E74" s="9">
        <f t="shared" si="14"/>
        <v>233.84</v>
      </c>
      <c r="F74" s="9">
        <f>F73+VLOOKUP((IF(MONTH($A74)=10,YEAR($A74),IF(MONTH($A74)=11,YEAR($A74),IF(MONTH($A74)=12, YEAR($A74),YEAR($A74)-1)))),Rainfall!$A$1:$Z$87,VLOOKUP(MONTH($A74),Conversion!$A$1:$B$12,2),FALSE)</f>
        <v>3647.4599999999991</v>
      </c>
      <c r="G74" s="9"/>
      <c r="H74" s="9"/>
      <c r="I74" s="9">
        <f>VLOOKUP((IF(MONTH($A74)=10,YEAR($A74),IF(MONTH($A74)=11,YEAR($A74),IF(MONTH($A74)=12, YEAR($A74),YEAR($A74)-1)))),FirstSim!$A$1:$Y$86,VLOOKUP(MONTH($A74),Conversion!$A$1:$B$12,2),FALSE)</f>
        <v>0.21</v>
      </c>
      <c r="J74" s="9"/>
      <c r="K74" s="9"/>
      <c r="L74" s="9"/>
      <c r="M74" s="12" t="e">
        <f>VLOOKUP((IF(MONTH($A74)=10,YEAR($A74),IF(MONTH($A74)=11,YEAR($A74),IF(MONTH($A74)=12, YEAR($A74),YEAR($A74)-1)))),#REF!,VLOOKUP(MONTH($A74),Conversion!$A$1:$B$12,2),FALSE)</f>
        <v>#REF!</v>
      </c>
      <c r="N74" s="9" t="e">
        <f>VLOOKUP((IF(MONTH($A74)=10,YEAR($A74),IF(MONTH($A74)=11,YEAR($A74),IF(MONTH($A74)=12, YEAR($A74),YEAR($A74)-1)))),#REF!,VLOOKUP(MONTH($A74),'Patch Conversion'!$A$1:$B$12,2),FALSE)</f>
        <v>#REF!</v>
      </c>
      <c r="O74" s="9"/>
      <c r="P74" s="11"/>
      <c r="Q74" s="9">
        <f t="shared" si="10"/>
        <v>0</v>
      </c>
      <c r="R74" s="9" t="str">
        <f t="shared" si="11"/>
        <v/>
      </c>
      <c r="S74" s="10" t="str">
        <f t="shared" si="12"/>
        <v/>
      </c>
      <c r="T74" s="9"/>
      <c r="U74" s="17">
        <f>VLOOKUP((IF(MONTH($A74)=10,YEAR($A74),IF(MONTH($A74)=11,YEAR($A74),IF(MONTH($A74)=12, YEAR($A74),YEAR($A74)-1)))),'Final Sim'!$A$1:$O$85,VLOOKUP(MONTH($A74),'Conversion WRSM'!$A$1:$B$12,2),FALSE)</f>
        <v>141.27000000000001</v>
      </c>
      <c r="W74" s="9">
        <f t="shared" si="9"/>
        <v>0</v>
      </c>
      <c r="X74" s="9" t="str">
        <f t="shared" si="15"/>
        <v/>
      </c>
      <c r="Y74" s="20" t="str">
        <f t="shared" si="13"/>
        <v/>
      </c>
    </row>
    <row r="75" spans="1:25">
      <c r="A75" s="11">
        <v>9741</v>
      </c>
      <c r="B75" s="9">
        <f>VLOOKUP((IF(MONTH($A75)=10,YEAR($A75),IF(MONTH($A75)=11,YEAR($A75),IF(MONTH($A75)=12, YEAR($A75),YEAR($A75)-1)))),File_1.prn!$A$2:$AA$87,VLOOKUP(MONTH($A75),Conversion!$A$1:$B$12,2),FALSE)</f>
        <v>0</v>
      </c>
      <c r="C75" s="9" t="str">
        <f>IF(VLOOKUP((IF(MONTH($A75)=10,YEAR($A75),IF(MONTH($A75)=11,YEAR($A75),IF(MONTH($A75)=12, YEAR($A75),YEAR($A75)-1)))),File_1.prn!$A$2:$AA$87,VLOOKUP(MONTH($A75),'Patch Conversion'!$A$1:$B$12,2),FALSE)="","",VLOOKUP((IF(MONTH($A75)=10,YEAR($A75),IF(MONTH($A75)=11,YEAR($A75),IF(MONTH($A75)=12, YEAR($A75),YEAR($A75)-1)))),File_1.prn!$A$2:$AA$87,VLOOKUP(MONTH($A75),'Patch Conversion'!$A$1:$B$12,2),FALSE))</f>
        <v/>
      </c>
      <c r="D75" s="9"/>
      <c r="E75" s="9">
        <f t="shared" si="14"/>
        <v>233.84</v>
      </c>
      <c r="F75" s="9">
        <f>F74+VLOOKUP((IF(MONTH($A75)=10,YEAR($A75),IF(MONTH($A75)=11,YEAR($A75),IF(MONTH($A75)=12, YEAR($A75),YEAR($A75)-1)))),Rainfall!$A$1:$Z$87,VLOOKUP(MONTH($A75),Conversion!$A$1:$B$12,2),FALSE)</f>
        <v>3662.1599999999989</v>
      </c>
      <c r="G75" s="9"/>
      <c r="H75" s="9"/>
      <c r="I75" s="9">
        <f>VLOOKUP((IF(MONTH($A75)=10,YEAR($A75),IF(MONTH($A75)=11,YEAR($A75),IF(MONTH($A75)=12, YEAR($A75),YEAR($A75)-1)))),FirstSim!$A$1:$Y$86,VLOOKUP(MONTH($A75),Conversion!$A$1:$B$12,2),FALSE)</f>
        <v>0.16</v>
      </c>
      <c r="J75" s="9"/>
      <c r="K75" s="9"/>
      <c r="L75" s="9"/>
      <c r="M75" s="12" t="e">
        <f>VLOOKUP((IF(MONTH($A75)=10,YEAR($A75),IF(MONTH($A75)=11,YEAR($A75),IF(MONTH($A75)=12, YEAR($A75),YEAR($A75)-1)))),#REF!,VLOOKUP(MONTH($A75),Conversion!$A$1:$B$12,2),FALSE)</f>
        <v>#REF!</v>
      </c>
      <c r="N75" s="9" t="e">
        <f>VLOOKUP((IF(MONTH($A75)=10,YEAR($A75),IF(MONTH($A75)=11,YEAR($A75),IF(MONTH($A75)=12, YEAR($A75),YEAR($A75)-1)))),#REF!,VLOOKUP(MONTH($A75),'Patch Conversion'!$A$1:$B$12,2),FALSE)</f>
        <v>#REF!</v>
      </c>
      <c r="O75" s="9"/>
      <c r="P75" s="11"/>
      <c r="Q75" s="9">
        <f t="shared" si="10"/>
        <v>0</v>
      </c>
      <c r="R75" s="9" t="str">
        <f t="shared" si="11"/>
        <v/>
      </c>
      <c r="S75" s="10" t="str">
        <f t="shared" si="12"/>
        <v/>
      </c>
      <c r="T75" s="9"/>
      <c r="U75" s="17">
        <f>VLOOKUP((IF(MONTH($A75)=10,YEAR($A75),IF(MONTH($A75)=11,YEAR($A75),IF(MONTH($A75)=12, YEAR($A75),YEAR($A75)-1)))),'Final Sim'!$A$1:$O$85,VLOOKUP(MONTH($A75),'Conversion WRSM'!$A$1:$B$12,2),FALSE)</f>
        <v>0</v>
      </c>
      <c r="W75" s="9">
        <f t="shared" si="9"/>
        <v>0</v>
      </c>
      <c r="X75" s="9" t="str">
        <f t="shared" si="15"/>
        <v/>
      </c>
      <c r="Y75" s="20" t="str">
        <f t="shared" si="13"/>
        <v/>
      </c>
    </row>
    <row r="76" spans="1:25">
      <c r="A76" s="11">
        <v>9771</v>
      </c>
      <c r="B76" s="9">
        <f>VLOOKUP((IF(MONTH($A76)=10,YEAR($A76),IF(MONTH($A76)=11,YEAR($A76),IF(MONTH($A76)=12, YEAR($A76),YEAR($A76)-1)))),File_1.prn!$A$2:$AA$87,VLOOKUP(MONTH($A76),Conversion!$A$1:$B$12,2),FALSE)</f>
        <v>0.02</v>
      </c>
      <c r="C76" s="9" t="str">
        <f>IF(VLOOKUP((IF(MONTH($A76)=10,YEAR($A76),IF(MONTH($A76)=11,YEAR($A76),IF(MONTH($A76)=12, YEAR($A76),YEAR($A76)-1)))),File_1.prn!$A$2:$AA$87,VLOOKUP(MONTH($A76),'Patch Conversion'!$A$1:$B$12,2),FALSE)="","",VLOOKUP((IF(MONTH($A76)=10,YEAR($A76),IF(MONTH($A76)=11,YEAR($A76),IF(MONTH($A76)=12, YEAR($A76),YEAR($A76)-1)))),File_1.prn!$A$2:$AA$87,VLOOKUP(MONTH($A76),'Patch Conversion'!$A$1:$B$12,2),FALSE))</f>
        <v/>
      </c>
      <c r="D76" s="9"/>
      <c r="E76" s="9">
        <f t="shared" si="14"/>
        <v>233.86</v>
      </c>
      <c r="F76" s="9">
        <f>F75+VLOOKUP((IF(MONTH($A76)=10,YEAR($A76),IF(MONTH($A76)=11,YEAR($A76),IF(MONTH($A76)=12, YEAR($A76),YEAR($A76)-1)))),Rainfall!$A$1:$Z$87,VLOOKUP(MONTH($A76),Conversion!$A$1:$B$12,2),FALSE)</f>
        <v>3699.2399999999989</v>
      </c>
      <c r="G76" s="9"/>
      <c r="H76" s="9"/>
      <c r="I76" s="9">
        <f>VLOOKUP((IF(MONTH($A76)=10,YEAR($A76),IF(MONTH($A76)=11,YEAR($A76),IF(MONTH($A76)=12, YEAR($A76),YEAR($A76)-1)))),FirstSim!$A$1:$Y$86,VLOOKUP(MONTH($A76),Conversion!$A$1:$B$12,2),FALSE)</f>
        <v>0.01</v>
      </c>
      <c r="J76" s="9"/>
      <c r="K76" s="9"/>
      <c r="L76" s="9"/>
      <c r="M76" s="12" t="e">
        <f>VLOOKUP((IF(MONTH($A76)=10,YEAR($A76),IF(MONTH($A76)=11,YEAR($A76),IF(MONTH($A76)=12, YEAR($A76),YEAR($A76)-1)))),#REF!,VLOOKUP(MONTH($A76),Conversion!$A$1:$B$12,2),FALSE)</f>
        <v>#REF!</v>
      </c>
      <c r="N76" s="9" t="e">
        <f>VLOOKUP((IF(MONTH($A76)=10,YEAR($A76),IF(MONTH($A76)=11,YEAR($A76),IF(MONTH($A76)=12, YEAR($A76),YEAR($A76)-1)))),#REF!,VLOOKUP(MONTH($A76),'Patch Conversion'!$A$1:$B$12,2),FALSE)</f>
        <v>#REF!</v>
      </c>
      <c r="O76" s="9"/>
      <c r="P76" s="11"/>
      <c r="Q76" s="9">
        <f t="shared" si="10"/>
        <v>0.02</v>
      </c>
      <c r="R76" s="9" t="str">
        <f t="shared" si="11"/>
        <v/>
      </c>
      <c r="S76" s="10" t="str">
        <f t="shared" si="12"/>
        <v/>
      </c>
      <c r="T76" s="9"/>
      <c r="U76" s="17">
        <f>VLOOKUP((IF(MONTH($A76)=10,YEAR($A76),IF(MONTH($A76)=11,YEAR($A76),IF(MONTH($A76)=12, YEAR($A76),YEAR($A76)-1)))),'Final Sim'!$A$1:$O$85,VLOOKUP(MONTH($A76),'Conversion WRSM'!$A$1:$B$12,2),FALSE)</f>
        <v>32.5</v>
      </c>
      <c r="W76" s="9">
        <f t="shared" si="9"/>
        <v>0.02</v>
      </c>
      <c r="X76" s="9" t="str">
        <f t="shared" si="15"/>
        <v/>
      </c>
      <c r="Y76" s="20" t="str">
        <f t="shared" si="13"/>
        <v/>
      </c>
    </row>
    <row r="77" spans="1:25">
      <c r="A77" s="11">
        <v>9802</v>
      </c>
      <c r="B77" s="9">
        <f>VLOOKUP((IF(MONTH($A77)=10,YEAR($A77),IF(MONTH($A77)=11,YEAR($A77),IF(MONTH($A77)=12, YEAR($A77),YEAR($A77)-1)))),File_1.prn!$A$2:$AA$87,VLOOKUP(MONTH($A77),Conversion!$A$1:$B$12,2),FALSE)</f>
        <v>0.41</v>
      </c>
      <c r="C77" s="9" t="str">
        <f>IF(VLOOKUP((IF(MONTH($A77)=10,YEAR($A77),IF(MONTH($A77)=11,YEAR($A77),IF(MONTH($A77)=12, YEAR($A77),YEAR($A77)-1)))),File_1.prn!$A$2:$AA$87,VLOOKUP(MONTH($A77),'Patch Conversion'!$A$1:$B$12,2),FALSE)="","",VLOOKUP((IF(MONTH($A77)=10,YEAR($A77),IF(MONTH($A77)=11,YEAR($A77),IF(MONTH($A77)=12, YEAR($A77),YEAR($A77)-1)))),File_1.prn!$A$2:$AA$87,VLOOKUP(MONTH($A77),'Patch Conversion'!$A$1:$B$12,2),FALSE))</f>
        <v/>
      </c>
      <c r="D77" s="9"/>
      <c r="E77" s="9">
        <f t="shared" si="14"/>
        <v>234.27</v>
      </c>
      <c r="F77" s="9">
        <f>F76+VLOOKUP((IF(MONTH($A77)=10,YEAR($A77),IF(MONTH($A77)=11,YEAR($A77),IF(MONTH($A77)=12, YEAR($A77),YEAR($A77)-1)))),Rainfall!$A$1:$Z$87,VLOOKUP(MONTH($A77),Conversion!$A$1:$B$12,2),FALSE)</f>
        <v>3786.119999999999</v>
      </c>
      <c r="G77" s="9"/>
      <c r="H77" s="9"/>
      <c r="I77" s="9">
        <f>VLOOKUP((IF(MONTH($A77)=10,YEAR($A77),IF(MONTH($A77)=11,YEAR($A77),IF(MONTH($A77)=12, YEAR($A77),YEAR($A77)-1)))),FirstSim!$A$1:$Y$86,VLOOKUP(MONTH($A77),Conversion!$A$1:$B$12,2),FALSE)</f>
        <v>0.64</v>
      </c>
      <c r="J77" s="9"/>
      <c r="K77" s="9"/>
      <c r="L77" s="9"/>
      <c r="M77" s="12" t="e">
        <f>VLOOKUP((IF(MONTH($A77)=10,YEAR($A77),IF(MONTH($A77)=11,YEAR($A77),IF(MONTH($A77)=12, YEAR($A77),YEAR($A77)-1)))),#REF!,VLOOKUP(MONTH($A77),Conversion!$A$1:$B$12,2),FALSE)</f>
        <v>#REF!</v>
      </c>
      <c r="N77" s="9" t="e">
        <f>VLOOKUP((IF(MONTH($A77)=10,YEAR($A77),IF(MONTH($A77)=11,YEAR($A77),IF(MONTH($A77)=12, YEAR($A77),YEAR($A77)-1)))),#REF!,VLOOKUP(MONTH($A77),'Patch Conversion'!$A$1:$B$12,2),FALSE)</f>
        <v>#REF!</v>
      </c>
      <c r="O77" s="9"/>
      <c r="P77" s="11"/>
      <c r="Q77" s="9">
        <f t="shared" si="10"/>
        <v>0.41</v>
      </c>
      <c r="R77" s="9" t="str">
        <f t="shared" si="11"/>
        <v/>
      </c>
      <c r="S77" s="10" t="str">
        <f t="shared" si="12"/>
        <v/>
      </c>
      <c r="T77" s="9"/>
      <c r="U77" s="17">
        <f>VLOOKUP((IF(MONTH($A77)=10,YEAR($A77),IF(MONTH($A77)=11,YEAR($A77),IF(MONTH($A77)=12, YEAR($A77),YEAR($A77)-1)))),'Final Sim'!$A$1:$O$85,VLOOKUP(MONTH($A77),'Conversion WRSM'!$A$1:$B$12,2),FALSE)</f>
        <v>0</v>
      </c>
      <c r="W77" s="9">
        <f t="shared" si="9"/>
        <v>0.41</v>
      </c>
      <c r="X77" s="9" t="str">
        <f t="shared" si="15"/>
        <v/>
      </c>
      <c r="Y77" s="20" t="str">
        <f t="shared" si="13"/>
        <v/>
      </c>
    </row>
    <row r="78" spans="1:25">
      <c r="A78" s="11">
        <v>9832</v>
      </c>
      <c r="B78" s="9">
        <f>VLOOKUP((IF(MONTH($A78)=10,YEAR($A78),IF(MONTH($A78)=11,YEAR($A78),IF(MONTH($A78)=12, YEAR($A78),YEAR($A78)-1)))),File_1.prn!$A$2:$AA$87,VLOOKUP(MONTH($A78),Conversion!$A$1:$B$12,2),FALSE)</f>
        <v>0.35</v>
      </c>
      <c r="C78" s="9" t="str">
        <f>IF(VLOOKUP((IF(MONTH($A78)=10,YEAR($A78),IF(MONTH($A78)=11,YEAR($A78),IF(MONTH($A78)=12, YEAR($A78),YEAR($A78)-1)))),File_1.prn!$A$2:$AA$87,VLOOKUP(MONTH($A78),'Patch Conversion'!$A$1:$B$12,2),FALSE)="","",VLOOKUP((IF(MONTH($A78)=10,YEAR($A78),IF(MONTH($A78)=11,YEAR($A78),IF(MONTH($A78)=12, YEAR($A78),YEAR($A78)-1)))),File_1.prn!$A$2:$AA$87,VLOOKUP(MONTH($A78),'Patch Conversion'!$A$1:$B$12,2),FALSE))</f>
        <v/>
      </c>
      <c r="D78" s="9"/>
      <c r="E78" s="9">
        <f t="shared" si="14"/>
        <v>234.62</v>
      </c>
      <c r="F78" s="9">
        <f>F77+VLOOKUP((IF(MONTH($A78)=10,YEAR($A78),IF(MONTH($A78)=11,YEAR($A78),IF(MONTH($A78)=12, YEAR($A78),YEAR($A78)-1)))),Rainfall!$A$1:$Z$87,VLOOKUP(MONTH($A78),Conversion!$A$1:$B$12,2),FALSE)</f>
        <v>3880.6799999999989</v>
      </c>
      <c r="G78" s="9"/>
      <c r="H78" s="9"/>
      <c r="I78" s="9">
        <f>VLOOKUP((IF(MONTH($A78)=10,YEAR($A78),IF(MONTH($A78)=11,YEAR($A78),IF(MONTH($A78)=12, YEAR($A78),YEAR($A78)-1)))),FirstSim!$A$1:$Y$86,VLOOKUP(MONTH($A78),Conversion!$A$1:$B$12,2),FALSE)</f>
        <v>0.31</v>
      </c>
      <c r="J78" s="9"/>
      <c r="K78" s="9"/>
      <c r="L78" s="9"/>
      <c r="M78" s="12" t="e">
        <f>VLOOKUP((IF(MONTH($A78)=10,YEAR($A78),IF(MONTH($A78)=11,YEAR($A78),IF(MONTH($A78)=12, YEAR($A78),YEAR($A78)-1)))),#REF!,VLOOKUP(MONTH($A78),Conversion!$A$1:$B$12,2),FALSE)</f>
        <v>#REF!</v>
      </c>
      <c r="N78" s="9" t="e">
        <f>VLOOKUP((IF(MONTH($A78)=10,YEAR($A78),IF(MONTH($A78)=11,YEAR($A78),IF(MONTH($A78)=12, YEAR($A78),YEAR($A78)-1)))),#REF!,VLOOKUP(MONTH($A78),'Patch Conversion'!$A$1:$B$12,2),FALSE)</f>
        <v>#REF!</v>
      </c>
      <c r="O78" s="9"/>
      <c r="P78" s="11"/>
      <c r="Q78" s="9">
        <f t="shared" si="10"/>
        <v>0.35</v>
      </c>
      <c r="R78" s="9" t="str">
        <f t="shared" si="11"/>
        <v/>
      </c>
      <c r="S78" s="10" t="str">
        <f t="shared" si="12"/>
        <v/>
      </c>
      <c r="T78" s="9"/>
      <c r="U78" s="17">
        <f>VLOOKUP((IF(MONTH($A78)=10,YEAR($A78),IF(MONTH($A78)=11,YEAR($A78),IF(MONTH($A78)=12, YEAR($A78),YEAR($A78)-1)))),'Final Sim'!$A$1:$O$85,VLOOKUP(MONTH($A78),'Conversion WRSM'!$A$1:$B$12,2),FALSE)</f>
        <v>57.71</v>
      </c>
      <c r="W78" s="9">
        <f t="shared" si="9"/>
        <v>0.35</v>
      </c>
      <c r="X78" s="9" t="str">
        <f t="shared" si="15"/>
        <v/>
      </c>
      <c r="Y78" s="20" t="str">
        <f t="shared" si="13"/>
        <v/>
      </c>
    </row>
    <row r="79" spans="1:25">
      <c r="A79" s="11">
        <v>9863</v>
      </c>
      <c r="B79" s="9">
        <f>VLOOKUP((IF(MONTH($A79)=10,YEAR($A79),IF(MONTH($A79)=11,YEAR($A79),IF(MONTH($A79)=12, YEAR($A79),YEAR($A79)-1)))),File_1.prn!$A$2:$AA$87,VLOOKUP(MONTH($A79),Conversion!$A$1:$B$12,2),FALSE)</f>
        <v>5.81</v>
      </c>
      <c r="C79" s="9" t="str">
        <f>IF(VLOOKUP((IF(MONTH($A79)=10,YEAR($A79),IF(MONTH($A79)=11,YEAR($A79),IF(MONTH($A79)=12, YEAR($A79),YEAR($A79)-1)))),File_1.prn!$A$2:$AA$87,VLOOKUP(MONTH($A79),'Patch Conversion'!$A$1:$B$12,2),FALSE)="","",VLOOKUP((IF(MONTH($A79)=10,YEAR($A79),IF(MONTH($A79)=11,YEAR($A79),IF(MONTH($A79)=12, YEAR($A79),YEAR($A79)-1)))),File_1.prn!$A$2:$AA$87,VLOOKUP(MONTH($A79),'Patch Conversion'!$A$1:$B$12,2),FALSE))</f>
        <v/>
      </c>
      <c r="D79" s="9" t="str">
        <f>IF(C79="","",B79)</f>
        <v/>
      </c>
      <c r="E79" s="9">
        <f t="shared" si="14"/>
        <v>240.43</v>
      </c>
      <c r="F79" s="9">
        <f>F78+VLOOKUP((IF(MONTH($A79)=10,YEAR($A79),IF(MONTH($A79)=11,YEAR($A79),IF(MONTH($A79)=12, YEAR($A79),YEAR($A79)-1)))),Rainfall!$A$1:$Z$87,VLOOKUP(MONTH($A79),Conversion!$A$1:$B$12,2),FALSE)</f>
        <v>3946.2599999999989</v>
      </c>
      <c r="G79" s="9"/>
      <c r="H79" s="9"/>
      <c r="I79" s="9">
        <f>VLOOKUP((IF(MONTH($A79)=10,YEAR($A79),IF(MONTH($A79)=11,YEAR($A79),IF(MONTH($A79)=12, YEAR($A79),YEAR($A79)-1)))),FirstSim!$A$1:$Y$86,VLOOKUP(MONTH($A79),Conversion!$A$1:$B$12,2),FALSE)</f>
        <v>0.03</v>
      </c>
      <c r="J79" s="9"/>
      <c r="K79" s="9"/>
      <c r="L79" s="9"/>
      <c r="M79" s="12" t="e">
        <f>VLOOKUP((IF(MONTH($A79)=10,YEAR($A79),IF(MONTH($A79)=11,YEAR($A79),IF(MONTH($A79)=12, YEAR($A79),YEAR($A79)-1)))),#REF!,VLOOKUP(MONTH($A79),Conversion!$A$1:$B$12,2),FALSE)</f>
        <v>#REF!</v>
      </c>
      <c r="N79" s="9" t="e">
        <f>VLOOKUP((IF(MONTH($A79)=10,YEAR($A79),IF(MONTH($A79)=11,YEAR($A79),IF(MONTH($A79)=12, YEAR($A79),YEAR($A79)-1)))),#REF!,VLOOKUP(MONTH($A79),'Patch Conversion'!$A$1:$B$12,2),FALSE)</f>
        <v>#REF!</v>
      </c>
      <c r="O79" s="9"/>
      <c r="P79" s="11"/>
      <c r="Q79" s="9">
        <f t="shared" si="10"/>
        <v>5.81</v>
      </c>
      <c r="R79" s="9" t="str">
        <f t="shared" si="11"/>
        <v/>
      </c>
      <c r="S79" s="10" t="str">
        <f t="shared" si="12"/>
        <v/>
      </c>
      <c r="T79" s="9"/>
      <c r="U79" s="17">
        <f>VLOOKUP((IF(MONTH($A79)=10,YEAR($A79),IF(MONTH($A79)=11,YEAR($A79),IF(MONTH($A79)=12, YEAR($A79),YEAR($A79)-1)))),'Final Sim'!$A$1:$O$85,VLOOKUP(MONTH($A79),'Conversion WRSM'!$A$1:$B$12,2),FALSE)</f>
        <v>0</v>
      </c>
      <c r="W79" s="9">
        <f t="shared" si="9"/>
        <v>5.81</v>
      </c>
      <c r="X79" s="9" t="str">
        <f t="shared" si="15"/>
        <v/>
      </c>
      <c r="Y79" s="20" t="str">
        <f t="shared" si="13"/>
        <v/>
      </c>
    </row>
    <row r="80" spans="1:25">
      <c r="A80" s="11">
        <v>9894</v>
      </c>
      <c r="B80" s="9">
        <f>VLOOKUP((IF(MONTH($A80)=10,YEAR($A80),IF(MONTH($A80)=11,YEAR($A80),IF(MONTH($A80)=12, YEAR($A80),YEAR($A80)-1)))),File_1.prn!$A$2:$AA$87,VLOOKUP(MONTH($A80),Conversion!$A$1:$B$12,2),FALSE)</f>
        <v>3.76</v>
      </c>
      <c r="C80" s="9" t="str">
        <f>IF(VLOOKUP((IF(MONTH($A80)=10,YEAR($A80),IF(MONTH($A80)=11,YEAR($A80),IF(MONTH($A80)=12, YEAR($A80),YEAR($A80)-1)))),File_1.prn!$A$2:$AA$87,VLOOKUP(MONTH($A80),'Patch Conversion'!$A$1:$B$12,2),FALSE)="","",VLOOKUP((IF(MONTH($A80)=10,YEAR($A80),IF(MONTH($A80)=11,YEAR($A80),IF(MONTH($A80)=12, YEAR($A80),YEAR($A80)-1)))),File_1.prn!$A$2:$AA$87,VLOOKUP(MONTH($A80),'Patch Conversion'!$A$1:$B$12,2),FALSE))</f>
        <v/>
      </c>
      <c r="D80" s="9" t="str">
        <f>IF(C80="","",B80)</f>
        <v/>
      </c>
      <c r="E80" s="9">
        <f t="shared" si="14"/>
        <v>244.19</v>
      </c>
      <c r="F80" s="9">
        <f>F79+VLOOKUP((IF(MONTH($A80)=10,YEAR($A80),IF(MONTH($A80)=11,YEAR($A80),IF(MONTH($A80)=12, YEAR($A80),YEAR($A80)-1)))),Rainfall!$A$1:$Z$87,VLOOKUP(MONTH($A80),Conversion!$A$1:$B$12,2),FALSE)</f>
        <v>4024.3199999999988</v>
      </c>
      <c r="G80" s="9"/>
      <c r="H80" s="9"/>
      <c r="I80" s="9">
        <f>VLOOKUP((IF(MONTH($A80)=10,YEAR($A80),IF(MONTH($A80)=11,YEAR($A80),IF(MONTH($A80)=12, YEAR($A80),YEAR($A80)-1)))),FirstSim!$A$1:$Y$86,VLOOKUP(MONTH($A80),Conversion!$A$1:$B$12,2),FALSE)</f>
        <v>0.02</v>
      </c>
      <c r="J80" s="9"/>
      <c r="K80" s="9"/>
      <c r="L80" s="9"/>
      <c r="M80" s="12" t="e">
        <f>VLOOKUP((IF(MONTH($A80)=10,YEAR($A80),IF(MONTH($A80)=11,YEAR($A80),IF(MONTH($A80)=12, YEAR($A80),YEAR($A80)-1)))),#REF!,VLOOKUP(MONTH($A80),Conversion!$A$1:$B$12,2),FALSE)</f>
        <v>#REF!</v>
      </c>
      <c r="N80" s="9" t="e">
        <f>VLOOKUP((IF(MONTH($A80)=10,YEAR($A80),IF(MONTH($A80)=11,YEAR($A80),IF(MONTH($A80)=12, YEAR($A80),YEAR($A80)-1)))),#REF!,VLOOKUP(MONTH($A80),'Patch Conversion'!$A$1:$B$12,2),FALSE)</f>
        <v>#REF!</v>
      </c>
      <c r="O80" s="9"/>
      <c r="P80" s="11"/>
      <c r="Q80" s="9">
        <f t="shared" si="10"/>
        <v>3.76</v>
      </c>
      <c r="R80" s="9" t="str">
        <f t="shared" si="11"/>
        <v/>
      </c>
      <c r="S80" s="10" t="str">
        <f t="shared" si="12"/>
        <v/>
      </c>
      <c r="T80" s="9"/>
      <c r="U80" s="17">
        <f>VLOOKUP((IF(MONTH($A80)=10,YEAR($A80),IF(MONTH($A80)=11,YEAR($A80),IF(MONTH($A80)=12, YEAR($A80),YEAR($A80)-1)))),'Final Sim'!$A$1:$O$85,VLOOKUP(MONTH($A80),'Conversion WRSM'!$A$1:$B$12,2),FALSE)</f>
        <v>42.49</v>
      </c>
      <c r="W80" s="9">
        <f t="shared" si="9"/>
        <v>3.76</v>
      </c>
      <c r="X80" s="9" t="str">
        <f t="shared" si="15"/>
        <v/>
      </c>
      <c r="Y80" s="20" t="str">
        <f t="shared" si="13"/>
        <v/>
      </c>
    </row>
    <row r="81" spans="1:25">
      <c r="A81" s="11">
        <v>9922</v>
      </c>
      <c r="B81" s="9">
        <f>VLOOKUP((IF(MONTH($A81)=10,YEAR($A81),IF(MONTH($A81)=11,YEAR($A81),IF(MONTH($A81)=12, YEAR($A81),YEAR($A81)-1)))),File_1.prn!$A$2:$AA$87,VLOOKUP(MONTH($A81),Conversion!$A$1:$B$12,2),FALSE)</f>
        <v>7.32</v>
      </c>
      <c r="C81" s="9" t="str">
        <f>IF(VLOOKUP((IF(MONTH($A81)=10,YEAR($A81),IF(MONTH($A81)=11,YEAR($A81),IF(MONTH($A81)=12, YEAR($A81),YEAR($A81)-1)))),File_1.prn!$A$2:$AA$87,VLOOKUP(MONTH($A81),'Patch Conversion'!$A$1:$B$12,2),FALSE)="","",VLOOKUP((IF(MONTH($A81)=10,YEAR($A81),IF(MONTH($A81)=11,YEAR($A81),IF(MONTH($A81)=12, YEAR($A81),YEAR($A81)-1)))),File_1.prn!$A$2:$AA$87,VLOOKUP(MONTH($A81),'Patch Conversion'!$A$1:$B$12,2),FALSE))</f>
        <v/>
      </c>
      <c r="D81" s="9" t="str">
        <f>IF(C81="","",B81)</f>
        <v/>
      </c>
      <c r="E81" s="9">
        <f t="shared" si="14"/>
        <v>251.51</v>
      </c>
      <c r="F81" s="9">
        <f>F80+VLOOKUP((IF(MONTH($A81)=10,YEAR($A81),IF(MONTH($A81)=11,YEAR($A81),IF(MONTH($A81)=12, YEAR($A81),YEAR($A81)-1)))),Rainfall!$A$1:$Z$87,VLOOKUP(MONTH($A81),Conversion!$A$1:$B$12,2),FALSE)</f>
        <v>4106.579999999999</v>
      </c>
      <c r="G81" s="9"/>
      <c r="H81" s="9"/>
      <c r="I81" s="9">
        <f>VLOOKUP((IF(MONTH($A81)=10,YEAR($A81),IF(MONTH($A81)=11,YEAR($A81),IF(MONTH($A81)=12, YEAR($A81),YEAR($A81)-1)))),FirstSim!$A$1:$Y$86,VLOOKUP(MONTH($A81),Conversion!$A$1:$B$12,2),FALSE)</f>
        <v>11.77</v>
      </c>
      <c r="J81" s="9"/>
      <c r="K81" s="9"/>
      <c r="L81" s="9"/>
      <c r="M81" s="12" t="e">
        <f>VLOOKUP((IF(MONTH($A81)=10,YEAR($A81),IF(MONTH($A81)=11,YEAR($A81),IF(MONTH($A81)=12, YEAR($A81),YEAR($A81)-1)))),#REF!,VLOOKUP(MONTH($A81),Conversion!$A$1:$B$12,2),FALSE)</f>
        <v>#REF!</v>
      </c>
      <c r="N81" s="9" t="e">
        <f>VLOOKUP((IF(MONTH($A81)=10,YEAR($A81),IF(MONTH($A81)=11,YEAR($A81),IF(MONTH($A81)=12, YEAR($A81),YEAR($A81)-1)))),#REF!,VLOOKUP(MONTH($A81),'Patch Conversion'!$A$1:$B$12,2),FALSE)</f>
        <v>#REF!</v>
      </c>
      <c r="O81" s="9"/>
      <c r="P81" s="11"/>
      <c r="Q81" s="9">
        <f t="shared" si="10"/>
        <v>7.32</v>
      </c>
      <c r="R81" s="9" t="str">
        <f t="shared" si="11"/>
        <v/>
      </c>
      <c r="S81" s="10" t="str">
        <f t="shared" si="12"/>
        <v/>
      </c>
      <c r="T81" s="9"/>
      <c r="U81" s="17">
        <f>VLOOKUP((IF(MONTH($A81)=10,YEAR($A81),IF(MONTH($A81)=11,YEAR($A81),IF(MONTH($A81)=12, YEAR($A81),YEAR($A81)-1)))),'Final Sim'!$A$1:$O$85,VLOOKUP(MONTH($A81),'Conversion WRSM'!$A$1:$B$12,2),FALSE)</f>
        <v>0</v>
      </c>
      <c r="W81" s="9">
        <f t="shared" si="9"/>
        <v>7.32</v>
      </c>
      <c r="X81" s="9" t="str">
        <f t="shared" si="15"/>
        <v/>
      </c>
      <c r="Y81" s="20" t="str">
        <f t="shared" si="13"/>
        <v/>
      </c>
    </row>
    <row r="82" spans="1:25">
      <c r="A82" s="11">
        <v>9953</v>
      </c>
      <c r="B82" s="9">
        <f>VLOOKUP((IF(MONTH($A82)=10,YEAR($A82),IF(MONTH($A82)=11,YEAR($A82),IF(MONTH($A82)=12, YEAR($A82),YEAR($A82)-1)))),File_1.prn!$A$2:$AA$87,VLOOKUP(MONTH($A82),Conversion!$A$1:$B$12,2),FALSE)</f>
        <v>2.76</v>
      </c>
      <c r="C82" s="9" t="str">
        <f>IF(VLOOKUP((IF(MONTH($A82)=10,YEAR($A82),IF(MONTH($A82)=11,YEAR($A82),IF(MONTH($A82)=12, YEAR($A82),YEAR($A82)-1)))),File_1.prn!$A$2:$AA$87,VLOOKUP(MONTH($A82),'Patch Conversion'!$A$1:$B$12,2),FALSE)="","",VLOOKUP((IF(MONTH($A82)=10,YEAR($A82),IF(MONTH($A82)=11,YEAR($A82),IF(MONTH($A82)=12, YEAR($A82),YEAR($A82)-1)))),File_1.prn!$A$2:$AA$87,VLOOKUP(MONTH($A82),'Patch Conversion'!$A$1:$B$12,2),FALSE))</f>
        <v/>
      </c>
      <c r="D82" s="9"/>
      <c r="E82" s="9">
        <f t="shared" si="14"/>
        <v>254.26999999999998</v>
      </c>
      <c r="F82" s="9">
        <f>F81+VLOOKUP((IF(MONTH($A82)=10,YEAR($A82),IF(MONTH($A82)=11,YEAR($A82),IF(MONTH($A82)=12, YEAR($A82),YEAR($A82)-1)))),Rainfall!$A$1:$Z$87,VLOOKUP(MONTH($A82),Conversion!$A$1:$B$12,2),FALSE)</f>
        <v>4151.5199999999986</v>
      </c>
      <c r="G82" s="9"/>
      <c r="H82" s="9"/>
      <c r="I82" s="9">
        <f>VLOOKUP((IF(MONTH($A82)=10,YEAR($A82),IF(MONTH($A82)=11,YEAR($A82),IF(MONTH($A82)=12, YEAR($A82),YEAR($A82)-1)))),FirstSim!$A$1:$Y$86,VLOOKUP(MONTH($A82),Conversion!$A$1:$B$12,2),FALSE)</f>
        <v>4.37</v>
      </c>
      <c r="J82" s="9"/>
      <c r="K82" s="9"/>
      <c r="L82" s="9"/>
      <c r="M82" s="12" t="e">
        <f>VLOOKUP((IF(MONTH($A82)=10,YEAR($A82),IF(MONTH($A82)=11,YEAR($A82),IF(MONTH($A82)=12, YEAR($A82),YEAR($A82)-1)))),#REF!,VLOOKUP(MONTH($A82),Conversion!$A$1:$B$12,2),FALSE)</f>
        <v>#REF!</v>
      </c>
      <c r="N82" s="9" t="e">
        <f>VLOOKUP((IF(MONTH($A82)=10,YEAR($A82),IF(MONTH($A82)=11,YEAR($A82),IF(MONTH($A82)=12, YEAR($A82),YEAR($A82)-1)))),#REF!,VLOOKUP(MONTH($A82),'Patch Conversion'!$A$1:$B$12,2),FALSE)</f>
        <v>#REF!</v>
      </c>
      <c r="O82" s="9"/>
      <c r="P82" s="11"/>
      <c r="Q82" s="9">
        <f t="shared" si="10"/>
        <v>2.76</v>
      </c>
      <c r="R82" s="9" t="str">
        <f t="shared" si="11"/>
        <v/>
      </c>
      <c r="S82" s="10" t="str">
        <f t="shared" si="12"/>
        <v/>
      </c>
      <c r="T82" s="9"/>
      <c r="U82" s="17">
        <f>VLOOKUP((IF(MONTH($A82)=10,YEAR($A82),IF(MONTH($A82)=11,YEAR($A82),IF(MONTH($A82)=12, YEAR($A82),YEAR($A82)-1)))),'Final Sim'!$A$1:$O$85,VLOOKUP(MONTH($A82),'Conversion WRSM'!$A$1:$B$12,2),FALSE)</f>
        <v>38.090000000000003</v>
      </c>
      <c r="W82" s="9">
        <f t="shared" si="9"/>
        <v>2.76</v>
      </c>
      <c r="X82" s="9" t="str">
        <f t="shared" si="15"/>
        <v/>
      </c>
      <c r="Y82" s="20" t="str">
        <f t="shared" si="13"/>
        <v/>
      </c>
    </row>
    <row r="83" spans="1:25">
      <c r="A83" s="11">
        <v>9983</v>
      </c>
      <c r="B83" s="9">
        <f>VLOOKUP((IF(MONTH($A83)=10,YEAR($A83),IF(MONTH($A83)=11,YEAR($A83),IF(MONTH($A83)=12, YEAR($A83),YEAR($A83)-1)))),File_1.prn!$A$2:$AA$87,VLOOKUP(MONTH($A83),Conversion!$A$1:$B$12,2),FALSE)</f>
        <v>0</v>
      </c>
      <c r="C83" s="9" t="str">
        <f>IF(VLOOKUP((IF(MONTH($A83)=10,YEAR($A83),IF(MONTH($A83)=11,YEAR($A83),IF(MONTH($A83)=12, YEAR($A83),YEAR($A83)-1)))),File_1.prn!$A$2:$AA$87,VLOOKUP(MONTH($A83),'Patch Conversion'!$A$1:$B$12,2),FALSE)="","",VLOOKUP((IF(MONTH($A83)=10,YEAR($A83),IF(MONTH($A83)=11,YEAR($A83),IF(MONTH($A83)=12, YEAR($A83),YEAR($A83)-1)))),File_1.prn!$A$2:$AA$87,VLOOKUP(MONTH($A83),'Patch Conversion'!$A$1:$B$12,2),FALSE))</f>
        <v/>
      </c>
      <c r="D83" s="9"/>
      <c r="E83" s="9">
        <f t="shared" si="14"/>
        <v>254.26999999999998</v>
      </c>
      <c r="F83" s="9">
        <f>F82+VLOOKUP((IF(MONTH($A83)=10,YEAR($A83),IF(MONTH($A83)=11,YEAR($A83),IF(MONTH($A83)=12, YEAR($A83),YEAR($A83)-1)))),Rainfall!$A$1:$Z$87,VLOOKUP(MONTH($A83),Conversion!$A$1:$B$12,2),FALSE)</f>
        <v>4157.4599999999982</v>
      </c>
      <c r="G83" s="9"/>
      <c r="H83" s="9"/>
      <c r="I83" s="9">
        <f>VLOOKUP((IF(MONTH($A83)=10,YEAR($A83),IF(MONTH($A83)=11,YEAR($A83),IF(MONTH($A83)=12, YEAR($A83),YEAR($A83)-1)))),FirstSim!$A$1:$Y$86,VLOOKUP(MONTH($A83),Conversion!$A$1:$B$12,2),FALSE)</f>
        <v>0.28000000000000003</v>
      </c>
      <c r="J83" s="9"/>
      <c r="K83" s="9"/>
      <c r="L83" s="9"/>
      <c r="M83" s="12" t="e">
        <f>VLOOKUP((IF(MONTH($A83)=10,YEAR($A83),IF(MONTH($A83)=11,YEAR($A83),IF(MONTH($A83)=12, YEAR($A83),YEAR($A83)-1)))),#REF!,VLOOKUP(MONTH($A83),Conversion!$A$1:$B$12,2),FALSE)</f>
        <v>#REF!</v>
      </c>
      <c r="N83" s="9" t="e">
        <f>VLOOKUP((IF(MONTH($A83)=10,YEAR($A83),IF(MONTH($A83)=11,YEAR($A83),IF(MONTH($A83)=12, YEAR($A83),YEAR($A83)-1)))),#REF!,VLOOKUP(MONTH($A83),'Patch Conversion'!$A$1:$B$12,2),FALSE)</f>
        <v>#REF!</v>
      </c>
      <c r="O83" s="9"/>
      <c r="P83" s="11"/>
      <c r="Q83" s="9">
        <f t="shared" si="10"/>
        <v>0</v>
      </c>
      <c r="R83" s="9" t="str">
        <f t="shared" si="11"/>
        <v/>
      </c>
      <c r="S83" s="10" t="str">
        <f t="shared" si="12"/>
        <v/>
      </c>
      <c r="T83" s="9"/>
      <c r="U83" s="17">
        <f>VLOOKUP((IF(MONTH($A83)=10,YEAR($A83),IF(MONTH($A83)=11,YEAR($A83),IF(MONTH($A83)=12, YEAR($A83),YEAR($A83)-1)))),'Final Sim'!$A$1:$O$85,VLOOKUP(MONTH($A83),'Conversion WRSM'!$A$1:$B$12,2),FALSE)</f>
        <v>0</v>
      </c>
      <c r="W83" s="9">
        <f t="shared" si="9"/>
        <v>0</v>
      </c>
      <c r="X83" s="9" t="str">
        <f t="shared" si="15"/>
        <v/>
      </c>
      <c r="Y83" s="20" t="str">
        <f t="shared" si="13"/>
        <v/>
      </c>
    </row>
    <row r="84" spans="1:25">
      <c r="A84" s="11">
        <v>10014</v>
      </c>
      <c r="B84" s="9">
        <f>VLOOKUP((IF(MONTH($A84)=10,YEAR($A84),IF(MONTH($A84)=11,YEAR($A84),IF(MONTH($A84)=12, YEAR($A84),YEAR($A84)-1)))),File_1.prn!$A$2:$AA$87,VLOOKUP(MONTH($A84),Conversion!$A$1:$B$12,2),FALSE)</f>
        <v>0</v>
      </c>
      <c r="C84" s="9" t="str">
        <f>IF(VLOOKUP((IF(MONTH($A84)=10,YEAR($A84),IF(MONTH($A84)=11,YEAR($A84),IF(MONTH($A84)=12, YEAR($A84),YEAR($A84)-1)))),File_1.prn!$A$2:$AA$87,VLOOKUP(MONTH($A84),'Patch Conversion'!$A$1:$B$12,2),FALSE)="","",VLOOKUP((IF(MONTH($A84)=10,YEAR($A84),IF(MONTH($A84)=11,YEAR($A84),IF(MONTH($A84)=12, YEAR($A84),YEAR($A84)-1)))),File_1.prn!$A$2:$AA$87,VLOOKUP(MONTH($A84),'Patch Conversion'!$A$1:$B$12,2),FALSE))</f>
        <v/>
      </c>
      <c r="D84" s="9"/>
      <c r="E84" s="9">
        <f t="shared" si="14"/>
        <v>254.26999999999998</v>
      </c>
      <c r="F84" s="9">
        <f>F83+VLOOKUP((IF(MONTH($A84)=10,YEAR($A84),IF(MONTH($A84)=11,YEAR($A84),IF(MONTH($A84)=12, YEAR($A84),YEAR($A84)-1)))),Rainfall!$A$1:$Z$87,VLOOKUP(MONTH($A84),Conversion!$A$1:$B$12,2),FALSE)</f>
        <v>4157.4599999999982</v>
      </c>
      <c r="G84" s="9"/>
      <c r="H84" s="9"/>
      <c r="I84" s="9">
        <f>VLOOKUP((IF(MONTH($A84)=10,YEAR($A84),IF(MONTH($A84)=11,YEAR($A84),IF(MONTH($A84)=12, YEAR($A84),YEAR($A84)-1)))),FirstSim!$A$1:$Y$86,VLOOKUP(MONTH($A84),Conversion!$A$1:$B$12,2),FALSE)</f>
        <v>0.19</v>
      </c>
      <c r="J84" s="9"/>
      <c r="K84" s="9"/>
      <c r="L84" s="9"/>
      <c r="M84" s="12" t="e">
        <f>VLOOKUP((IF(MONTH($A84)=10,YEAR($A84),IF(MONTH($A84)=11,YEAR($A84),IF(MONTH($A84)=12, YEAR($A84),YEAR($A84)-1)))),#REF!,VLOOKUP(MONTH($A84),Conversion!$A$1:$B$12,2),FALSE)</f>
        <v>#REF!</v>
      </c>
      <c r="N84" s="9" t="e">
        <f>VLOOKUP((IF(MONTH($A84)=10,YEAR($A84),IF(MONTH($A84)=11,YEAR($A84),IF(MONTH($A84)=12, YEAR($A84),YEAR($A84)-1)))),#REF!,VLOOKUP(MONTH($A84),'Patch Conversion'!$A$1:$B$12,2),FALSE)</f>
        <v>#REF!</v>
      </c>
      <c r="O84" s="9"/>
      <c r="P84" s="11"/>
      <c r="Q84" s="9">
        <f t="shared" si="10"/>
        <v>0</v>
      </c>
      <c r="R84" s="9" t="str">
        <f t="shared" si="11"/>
        <v/>
      </c>
      <c r="S84" s="10" t="str">
        <f t="shared" si="12"/>
        <v/>
      </c>
      <c r="T84" s="9"/>
      <c r="U84" s="17">
        <f>VLOOKUP((IF(MONTH($A84)=10,YEAR($A84),IF(MONTH($A84)=11,YEAR($A84),IF(MONTH($A84)=12, YEAR($A84),YEAR($A84)-1)))),'Final Sim'!$A$1:$O$85,VLOOKUP(MONTH($A84),'Conversion WRSM'!$A$1:$B$12,2),FALSE)</f>
        <v>70.08</v>
      </c>
      <c r="W84" s="9">
        <f t="shared" si="9"/>
        <v>0</v>
      </c>
      <c r="X84" s="9" t="str">
        <f t="shared" si="15"/>
        <v/>
      </c>
      <c r="Y84" s="20" t="str">
        <f t="shared" si="13"/>
        <v/>
      </c>
    </row>
    <row r="85" spans="1:25">
      <c r="A85" s="11">
        <v>10044</v>
      </c>
      <c r="B85" s="9">
        <f>VLOOKUP((IF(MONTH($A85)=10,YEAR($A85),IF(MONTH($A85)=11,YEAR($A85),IF(MONTH($A85)=12, YEAR($A85),YEAR($A85)-1)))),File_1.prn!$A$2:$AA$87,VLOOKUP(MONTH($A85),Conversion!$A$1:$B$12,2),FALSE)</f>
        <v>0.02</v>
      </c>
      <c r="C85" s="9" t="str">
        <f>IF(VLOOKUP((IF(MONTH($A85)=10,YEAR($A85),IF(MONTH($A85)=11,YEAR($A85),IF(MONTH($A85)=12, YEAR($A85),YEAR($A85)-1)))),File_1.prn!$A$2:$AA$87,VLOOKUP(MONTH($A85),'Patch Conversion'!$A$1:$B$12,2),FALSE)="","",VLOOKUP((IF(MONTH($A85)=10,YEAR($A85),IF(MONTH($A85)=11,YEAR($A85),IF(MONTH($A85)=12, YEAR($A85),YEAR($A85)-1)))),File_1.prn!$A$2:$AA$87,VLOOKUP(MONTH($A85),'Patch Conversion'!$A$1:$B$12,2),FALSE))</f>
        <v/>
      </c>
      <c r="D85" s="9"/>
      <c r="E85" s="9">
        <f t="shared" si="14"/>
        <v>254.29</v>
      </c>
      <c r="F85" s="9">
        <f>F84+VLOOKUP((IF(MONTH($A85)=10,YEAR($A85),IF(MONTH($A85)=11,YEAR($A85),IF(MONTH($A85)=12, YEAR($A85),YEAR($A85)-1)))),Rainfall!$A$1:$Z$87,VLOOKUP(MONTH($A85),Conversion!$A$1:$B$12,2),FALSE)</f>
        <v>4184.9999999999982</v>
      </c>
      <c r="G85" s="9"/>
      <c r="H85" s="9"/>
      <c r="I85" s="9">
        <f>VLOOKUP((IF(MONTH($A85)=10,YEAR($A85),IF(MONTH($A85)=11,YEAR($A85),IF(MONTH($A85)=12, YEAR($A85),YEAR($A85)-1)))),FirstSim!$A$1:$Y$86,VLOOKUP(MONTH($A85),Conversion!$A$1:$B$12,2),FALSE)</f>
        <v>0.23</v>
      </c>
      <c r="J85" s="9"/>
      <c r="K85" s="9"/>
      <c r="L85" s="9"/>
      <c r="M85" s="12" t="e">
        <f>VLOOKUP((IF(MONTH($A85)=10,YEAR($A85),IF(MONTH($A85)=11,YEAR($A85),IF(MONTH($A85)=12, YEAR($A85),YEAR($A85)-1)))),#REF!,VLOOKUP(MONTH($A85),Conversion!$A$1:$B$12,2),FALSE)</f>
        <v>#REF!</v>
      </c>
      <c r="N85" s="9" t="e">
        <f>VLOOKUP((IF(MONTH($A85)=10,YEAR($A85),IF(MONTH($A85)=11,YEAR($A85),IF(MONTH($A85)=12, YEAR($A85),YEAR($A85)-1)))),#REF!,VLOOKUP(MONTH($A85),'Patch Conversion'!$A$1:$B$12,2),FALSE)</f>
        <v>#REF!</v>
      </c>
      <c r="O85" s="9"/>
      <c r="P85" s="11"/>
      <c r="Q85" s="9">
        <f t="shared" si="10"/>
        <v>0.02</v>
      </c>
      <c r="R85" s="9" t="str">
        <f t="shared" si="11"/>
        <v/>
      </c>
      <c r="S85" s="10" t="str">
        <f t="shared" si="12"/>
        <v/>
      </c>
      <c r="T85" s="9"/>
      <c r="U85" s="17">
        <f>VLOOKUP((IF(MONTH($A85)=10,YEAR($A85),IF(MONTH($A85)=11,YEAR($A85),IF(MONTH($A85)=12, YEAR($A85),YEAR($A85)-1)))),'Final Sim'!$A$1:$O$85,VLOOKUP(MONTH($A85),'Conversion WRSM'!$A$1:$B$12,2),FALSE)</f>
        <v>0</v>
      </c>
      <c r="W85" s="9">
        <f t="shared" si="9"/>
        <v>0.02</v>
      </c>
      <c r="X85" s="9" t="str">
        <f t="shared" si="15"/>
        <v/>
      </c>
      <c r="Y85" s="20" t="str">
        <f t="shared" si="13"/>
        <v/>
      </c>
    </row>
    <row r="86" spans="1:25">
      <c r="A86" s="11">
        <v>10075</v>
      </c>
      <c r="B86" s="9">
        <f>VLOOKUP((IF(MONTH($A86)=10,YEAR($A86),IF(MONTH($A86)=11,YEAR($A86),IF(MONTH($A86)=12, YEAR($A86),YEAR($A86)-1)))),File_1.prn!$A$2:$AA$87,VLOOKUP(MONTH($A86),Conversion!$A$1:$B$12,2),FALSE)</f>
        <v>0</v>
      </c>
      <c r="C86" s="9" t="str">
        <f>IF(VLOOKUP((IF(MONTH($A86)=10,YEAR($A86),IF(MONTH($A86)=11,YEAR($A86),IF(MONTH($A86)=12, YEAR($A86),YEAR($A86)-1)))),File_1.prn!$A$2:$AA$87,VLOOKUP(MONTH($A86),'Patch Conversion'!$A$1:$B$12,2),FALSE)="","",VLOOKUP((IF(MONTH($A86)=10,YEAR($A86),IF(MONTH($A86)=11,YEAR($A86),IF(MONTH($A86)=12, YEAR($A86),YEAR($A86)-1)))),File_1.prn!$A$2:$AA$87,VLOOKUP(MONTH($A86),'Patch Conversion'!$A$1:$B$12,2),FALSE))</f>
        <v/>
      </c>
      <c r="D86" s="9"/>
      <c r="E86" s="9">
        <f t="shared" si="14"/>
        <v>254.29</v>
      </c>
      <c r="F86" s="9">
        <f>F85+VLOOKUP((IF(MONTH($A86)=10,YEAR($A86),IF(MONTH($A86)=11,YEAR($A86),IF(MONTH($A86)=12, YEAR($A86),YEAR($A86)-1)))),Rainfall!$A$1:$Z$87,VLOOKUP(MONTH($A86),Conversion!$A$1:$B$12,2),FALSE)</f>
        <v>4185.8399999999983</v>
      </c>
      <c r="G86" s="9"/>
      <c r="H86" s="9"/>
      <c r="I86" s="9">
        <f>VLOOKUP((IF(MONTH($A86)=10,YEAR($A86),IF(MONTH($A86)=11,YEAR($A86),IF(MONTH($A86)=12, YEAR($A86),YEAR($A86)-1)))),FirstSim!$A$1:$Y$86,VLOOKUP(MONTH($A86),Conversion!$A$1:$B$12,2),FALSE)</f>
        <v>0.27</v>
      </c>
      <c r="J86" s="9"/>
      <c r="K86" s="9"/>
      <c r="L86" s="9"/>
      <c r="M86" s="12" t="e">
        <f>VLOOKUP((IF(MONTH($A86)=10,YEAR($A86),IF(MONTH($A86)=11,YEAR($A86),IF(MONTH($A86)=12, YEAR($A86),YEAR($A86)-1)))),#REF!,VLOOKUP(MONTH($A86),Conversion!$A$1:$B$12,2),FALSE)</f>
        <v>#REF!</v>
      </c>
      <c r="N86" s="9" t="e">
        <f>VLOOKUP((IF(MONTH($A86)=10,YEAR($A86),IF(MONTH($A86)=11,YEAR($A86),IF(MONTH($A86)=12, YEAR($A86),YEAR($A86)-1)))),#REF!,VLOOKUP(MONTH($A86),'Patch Conversion'!$A$1:$B$12,2),FALSE)</f>
        <v>#REF!</v>
      </c>
      <c r="O86" s="9"/>
      <c r="P86" s="11"/>
      <c r="Q86" s="9">
        <f t="shared" si="10"/>
        <v>0</v>
      </c>
      <c r="R86" s="9" t="str">
        <f t="shared" si="11"/>
        <v/>
      </c>
      <c r="S86" s="10" t="str">
        <f t="shared" si="12"/>
        <v/>
      </c>
      <c r="T86" s="9"/>
      <c r="U86" s="17">
        <f>VLOOKUP((IF(MONTH($A86)=10,YEAR($A86),IF(MONTH($A86)=11,YEAR($A86),IF(MONTH($A86)=12, YEAR($A86),YEAR($A86)-1)))),'Final Sim'!$A$1:$O$85,VLOOKUP(MONTH($A86),'Conversion WRSM'!$A$1:$B$12,2),FALSE)</f>
        <v>332.24</v>
      </c>
      <c r="W86" s="9">
        <f t="shared" si="9"/>
        <v>0</v>
      </c>
      <c r="X86" s="9" t="str">
        <f t="shared" si="15"/>
        <v/>
      </c>
      <c r="Y86" s="20" t="str">
        <f t="shared" si="13"/>
        <v/>
      </c>
    </row>
    <row r="87" spans="1:25">
      <c r="A87" s="11">
        <v>10106</v>
      </c>
      <c r="B87" s="9">
        <f>VLOOKUP((IF(MONTH($A87)=10,YEAR($A87),IF(MONTH($A87)=11,YEAR($A87),IF(MONTH($A87)=12, YEAR($A87),YEAR($A87)-1)))),File_1.prn!$A$2:$AA$87,VLOOKUP(MONTH($A87),Conversion!$A$1:$B$12,2),FALSE)</f>
        <v>0</v>
      </c>
      <c r="C87" s="9" t="str">
        <f>IF(VLOOKUP((IF(MONTH($A87)=10,YEAR($A87),IF(MONTH($A87)=11,YEAR($A87),IF(MONTH($A87)=12, YEAR($A87),YEAR($A87)-1)))),File_1.prn!$A$2:$AA$87,VLOOKUP(MONTH($A87),'Patch Conversion'!$A$1:$B$12,2),FALSE)="","",VLOOKUP((IF(MONTH($A87)=10,YEAR($A87),IF(MONTH($A87)=11,YEAR($A87),IF(MONTH($A87)=12, YEAR($A87),YEAR($A87)-1)))),File_1.prn!$A$2:$AA$87,VLOOKUP(MONTH($A87),'Patch Conversion'!$A$1:$B$12,2),FALSE))</f>
        <v/>
      </c>
      <c r="D87" s="9"/>
      <c r="E87" s="9">
        <f t="shared" si="14"/>
        <v>254.29</v>
      </c>
      <c r="F87" s="9">
        <f>F86+VLOOKUP((IF(MONTH($A87)=10,YEAR($A87),IF(MONTH($A87)=11,YEAR($A87),IF(MONTH($A87)=12, YEAR($A87),YEAR($A87)-1)))),Rainfall!$A$1:$Z$87,VLOOKUP(MONTH($A87),Conversion!$A$1:$B$12,2),FALSE)</f>
        <v>4185.8399999999983</v>
      </c>
      <c r="G87" s="9"/>
      <c r="H87" s="9"/>
      <c r="I87" s="9">
        <f>VLOOKUP((IF(MONTH($A87)=10,YEAR($A87),IF(MONTH($A87)=11,YEAR($A87),IF(MONTH($A87)=12, YEAR($A87),YEAR($A87)-1)))),FirstSim!$A$1:$Y$86,VLOOKUP(MONTH($A87),Conversion!$A$1:$B$12,2),FALSE)</f>
        <v>0.17</v>
      </c>
      <c r="J87" s="9"/>
      <c r="K87" s="9"/>
      <c r="L87" s="9"/>
      <c r="M87" s="12" t="e">
        <f>VLOOKUP((IF(MONTH($A87)=10,YEAR($A87),IF(MONTH($A87)=11,YEAR($A87),IF(MONTH($A87)=12, YEAR($A87),YEAR($A87)-1)))),#REF!,VLOOKUP(MONTH($A87),Conversion!$A$1:$B$12,2),FALSE)</f>
        <v>#REF!</v>
      </c>
      <c r="N87" s="9" t="e">
        <f>VLOOKUP((IF(MONTH($A87)=10,YEAR($A87),IF(MONTH($A87)=11,YEAR($A87),IF(MONTH($A87)=12, YEAR($A87),YEAR($A87)-1)))),#REF!,VLOOKUP(MONTH($A87),'Patch Conversion'!$A$1:$B$12,2),FALSE)</f>
        <v>#REF!</v>
      </c>
      <c r="O87" s="9"/>
      <c r="P87" s="11"/>
      <c r="Q87" s="9">
        <f t="shared" si="10"/>
        <v>0</v>
      </c>
      <c r="R87" s="9" t="str">
        <f t="shared" si="11"/>
        <v/>
      </c>
      <c r="S87" s="10" t="str">
        <f t="shared" si="12"/>
        <v/>
      </c>
      <c r="T87" s="9"/>
      <c r="U87" s="17">
        <f>VLOOKUP((IF(MONTH($A87)=10,YEAR($A87),IF(MONTH($A87)=11,YEAR($A87),IF(MONTH($A87)=12, YEAR($A87),YEAR($A87)-1)))),'Final Sim'!$A$1:$O$85,VLOOKUP(MONTH($A87),'Conversion WRSM'!$A$1:$B$12,2),FALSE)</f>
        <v>0</v>
      </c>
      <c r="W87" s="9">
        <f t="shared" si="9"/>
        <v>0</v>
      </c>
      <c r="X87" s="9" t="str">
        <f t="shared" si="15"/>
        <v/>
      </c>
      <c r="Y87" s="20" t="str">
        <f t="shared" si="13"/>
        <v/>
      </c>
    </row>
    <row r="88" spans="1:25">
      <c r="A88" s="11">
        <v>10136</v>
      </c>
      <c r="B88" s="9">
        <f>VLOOKUP((IF(MONTH($A88)=10,YEAR($A88),IF(MONTH($A88)=11,YEAR($A88),IF(MONTH($A88)=12, YEAR($A88),YEAR($A88)-1)))),File_1.prn!$A$2:$AA$87,VLOOKUP(MONTH($A88),Conversion!$A$1:$B$12,2),FALSE)</f>
        <v>1.1599999999999999</v>
      </c>
      <c r="C88" s="9" t="str">
        <f>IF(VLOOKUP((IF(MONTH($A88)=10,YEAR($A88),IF(MONTH($A88)=11,YEAR($A88),IF(MONTH($A88)=12, YEAR($A88),YEAR($A88)-1)))),File_1.prn!$A$2:$AA$87,VLOOKUP(MONTH($A88),'Patch Conversion'!$A$1:$B$12,2),FALSE)="","",VLOOKUP((IF(MONTH($A88)=10,YEAR($A88),IF(MONTH($A88)=11,YEAR($A88),IF(MONTH($A88)=12, YEAR($A88),YEAR($A88)-1)))),File_1.prn!$A$2:$AA$87,VLOOKUP(MONTH($A88),'Patch Conversion'!$A$1:$B$12,2),FALSE))</f>
        <v/>
      </c>
      <c r="D88" s="9"/>
      <c r="E88" s="9">
        <f t="shared" si="14"/>
        <v>255.45</v>
      </c>
      <c r="F88" s="9">
        <f>F87+VLOOKUP((IF(MONTH($A88)=10,YEAR($A88),IF(MONTH($A88)=11,YEAR($A88),IF(MONTH($A88)=12, YEAR($A88),YEAR($A88)-1)))),Rainfall!$A$1:$Z$87,VLOOKUP(MONTH($A88),Conversion!$A$1:$B$12,2),FALSE)</f>
        <v>4271.0999999999985</v>
      </c>
      <c r="G88" s="9"/>
      <c r="H88" s="9"/>
      <c r="I88" s="9">
        <f>VLOOKUP((IF(MONTH($A88)=10,YEAR($A88),IF(MONTH($A88)=11,YEAR($A88),IF(MONTH($A88)=12, YEAR($A88),YEAR($A88)-1)))),FirstSim!$A$1:$Y$86,VLOOKUP(MONTH($A88),Conversion!$A$1:$B$12,2),FALSE)</f>
        <v>0.24</v>
      </c>
      <c r="J88" s="9"/>
      <c r="K88" s="9"/>
      <c r="L88" s="9"/>
      <c r="M88" s="12" t="e">
        <f>VLOOKUP((IF(MONTH($A88)=10,YEAR($A88),IF(MONTH($A88)=11,YEAR($A88),IF(MONTH($A88)=12, YEAR($A88),YEAR($A88)-1)))),#REF!,VLOOKUP(MONTH($A88),Conversion!$A$1:$B$12,2),FALSE)</f>
        <v>#REF!</v>
      </c>
      <c r="N88" s="9" t="e">
        <f>VLOOKUP((IF(MONTH($A88)=10,YEAR($A88),IF(MONTH($A88)=11,YEAR($A88),IF(MONTH($A88)=12, YEAR($A88),YEAR($A88)-1)))),#REF!,VLOOKUP(MONTH($A88),'Patch Conversion'!$A$1:$B$12,2),FALSE)</f>
        <v>#REF!</v>
      </c>
      <c r="O88" s="9"/>
      <c r="P88" s="11"/>
      <c r="Q88" s="9">
        <f t="shared" si="10"/>
        <v>1.1599999999999999</v>
      </c>
      <c r="R88" s="9" t="str">
        <f t="shared" si="11"/>
        <v/>
      </c>
      <c r="S88" s="10" t="str">
        <f t="shared" si="12"/>
        <v/>
      </c>
      <c r="T88" s="9"/>
      <c r="U88" s="17">
        <f>VLOOKUP((IF(MONTH($A88)=10,YEAR($A88),IF(MONTH($A88)=11,YEAR($A88),IF(MONTH($A88)=12, YEAR($A88),YEAR($A88)-1)))),'Final Sim'!$A$1:$O$85,VLOOKUP(MONTH($A88),'Conversion WRSM'!$A$1:$B$12,2),FALSE)</f>
        <v>78.37</v>
      </c>
      <c r="W88" s="9">
        <f t="shared" si="9"/>
        <v>1.1599999999999999</v>
      </c>
      <c r="X88" s="9" t="str">
        <f t="shared" si="15"/>
        <v/>
      </c>
      <c r="Y88" s="20" t="str">
        <f t="shared" si="13"/>
        <v/>
      </c>
    </row>
    <row r="89" spans="1:25">
      <c r="A89" s="11">
        <v>10167</v>
      </c>
      <c r="B89" s="9">
        <f>VLOOKUP((IF(MONTH($A89)=10,YEAR($A89),IF(MONTH($A89)=11,YEAR($A89),IF(MONTH($A89)=12, YEAR($A89),YEAR($A89)-1)))),File_1.prn!$A$2:$AA$87,VLOOKUP(MONTH($A89),Conversion!$A$1:$B$12,2),FALSE)</f>
        <v>0.2</v>
      </c>
      <c r="C89" s="9" t="str">
        <f>IF(VLOOKUP((IF(MONTH($A89)=10,YEAR($A89),IF(MONTH($A89)=11,YEAR($A89),IF(MONTH($A89)=12, YEAR($A89),YEAR($A89)-1)))),File_1.prn!$A$2:$AA$87,VLOOKUP(MONTH($A89),'Patch Conversion'!$A$1:$B$12,2),FALSE)="","",VLOOKUP((IF(MONTH($A89)=10,YEAR($A89),IF(MONTH($A89)=11,YEAR($A89),IF(MONTH($A89)=12, YEAR($A89),YEAR($A89)-1)))),File_1.prn!$A$2:$AA$87,VLOOKUP(MONTH($A89),'Patch Conversion'!$A$1:$B$12,2),FALSE))</f>
        <v/>
      </c>
      <c r="D89" s="9"/>
      <c r="E89" s="9">
        <f t="shared" si="14"/>
        <v>255.64999999999998</v>
      </c>
      <c r="F89" s="9">
        <f>F88+VLOOKUP((IF(MONTH($A89)=10,YEAR($A89),IF(MONTH($A89)=11,YEAR($A89),IF(MONTH($A89)=12, YEAR($A89),YEAR($A89)-1)))),Rainfall!$A$1:$Z$87,VLOOKUP(MONTH($A89),Conversion!$A$1:$B$12,2),FALSE)</f>
        <v>4288.3199999999988</v>
      </c>
      <c r="G89" s="9"/>
      <c r="H89" s="9"/>
      <c r="I89" s="9">
        <f>VLOOKUP((IF(MONTH($A89)=10,YEAR($A89),IF(MONTH($A89)=11,YEAR($A89),IF(MONTH($A89)=12, YEAR($A89),YEAR($A89)-1)))),FirstSim!$A$1:$Y$86,VLOOKUP(MONTH($A89),Conversion!$A$1:$B$12,2),FALSE)</f>
        <v>0.12</v>
      </c>
      <c r="J89" s="9"/>
      <c r="K89" s="9"/>
      <c r="L89" s="9"/>
      <c r="M89" s="12" t="e">
        <f>VLOOKUP((IF(MONTH($A89)=10,YEAR($A89),IF(MONTH($A89)=11,YEAR($A89),IF(MONTH($A89)=12, YEAR($A89),YEAR($A89)-1)))),#REF!,VLOOKUP(MONTH($A89),Conversion!$A$1:$B$12,2),FALSE)</f>
        <v>#REF!</v>
      </c>
      <c r="N89" s="9" t="e">
        <f>VLOOKUP((IF(MONTH($A89)=10,YEAR($A89),IF(MONTH($A89)=11,YEAR($A89),IF(MONTH($A89)=12, YEAR($A89),YEAR($A89)-1)))),#REF!,VLOOKUP(MONTH($A89),'Patch Conversion'!$A$1:$B$12,2),FALSE)</f>
        <v>#REF!</v>
      </c>
      <c r="O89" s="9"/>
      <c r="P89" s="11"/>
      <c r="Q89" s="9">
        <f t="shared" si="10"/>
        <v>0.2</v>
      </c>
      <c r="R89" s="9" t="str">
        <f t="shared" si="11"/>
        <v/>
      </c>
      <c r="S89" s="10" t="str">
        <f t="shared" si="12"/>
        <v/>
      </c>
      <c r="T89" s="9"/>
      <c r="U89" s="17">
        <f>VLOOKUP((IF(MONTH($A89)=10,YEAR($A89),IF(MONTH($A89)=11,YEAR($A89),IF(MONTH($A89)=12, YEAR($A89),YEAR($A89)-1)))),'Final Sim'!$A$1:$O$85,VLOOKUP(MONTH($A89),'Conversion WRSM'!$A$1:$B$12,2),FALSE)</f>
        <v>0</v>
      </c>
      <c r="W89" s="9">
        <f t="shared" si="9"/>
        <v>0.2</v>
      </c>
      <c r="X89" s="9" t="str">
        <f t="shared" si="15"/>
        <v/>
      </c>
      <c r="Y89" s="20" t="str">
        <f t="shared" si="13"/>
        <v/>
      </c>
    </row>
    <row r="90" spans="1:25">
      <c r="A90" s="11">
        <v>10197</v>
      </c>
      <c r="B90" s="9">
        <f>VLOOKUP((IF(MONTH($A90)=10,YEAR($A90),IF(MONTH($A90)=11,YEAR($A90),IF(MONTH($A90)=12, YEAR($A90),YEAR($A90)-1)))),File_1.prn!$A$2:$AA$87,VLOOKUP(MONTH($A90),Conversion!$A$1:$B$12,2),FALSE)</f>
        <v>4.51</v>
      </c>
      <c r="C90" s="9" t="str">
        <f>IF(VLOOKUP((IF(MONTH($A90)=10,YEAR($A90),IF(MONTH($A90)=11,YEAR($A90),IF(MONTH($A90)=12, YEAR($A90),YEAR($A90)-1)))),File_1.prn!$A$2:$AA$87,VLOOKUP(MONTH($A90),'Patch Conversion'!$A$1:$B$12,2),FALSE)="","",VLOOKUP((IF(MONTH($A90)=10,YEAR($A90),IF(MONTH($A90)=11,YEAR($A90),IF(MONTH($A90)=12, YEAR($A90),YEAR($A90)-1)))),File_1.prn!$A$2:$AA$87,VLOOKUP(MONTH($A90),'Patch Conversion'!$A$1:$B$12,2),FALSE))</f>
        <v/>
      </c>
      <c r="D90" s="9"/>
      <c r="E90" s="9">
        <f t="shared" si="14"/>
        <v>260.15999999999997</v>
      </c>
      <c r="F90" s="9">
        <f>F89+VLOOKUP((IF(MONTH($A90)=10,YEAR($A90),IF(MONTH($A90)=11,YEAR($A90),IF(MONTH($A90)=12, YEAR($A90),YEAR($A90)-1)))),Rainfall!$A$1:$Z$87,VLOOKUP(MONTH($A90),Conversion!$A$1:$B$12,2),FALSE)</f>
        <v>4327.2599999999984</v>
      </c>
      <c r="G90" s="9"/>
      <c r="H90" s="9"/>
      <c r="I90" s="9">
        <f>VLOOKUP((IF(MONTH($A90)=10,YEAR($A90),IF(MONTH($A90)=11,YEAR($A90),IF(MONTH($A90)=12, YEAR($A90),YEAR($A90)-1)))),FirstSim!$A$1:$Y$86,VLOOKUP(MONTH($A90),Conversion!$A$1:$B$12,2),FALSE)</f>
        <v>0.68</v>
      </c>
      <c r="J90" s="9"/>
      <c r="K90" s="9"/>
      <c r="L90" s="9"/>
      <c r="M90" s="12" t="e">
        <f>VLOOKUP((IF(MONTH($A90)=10,YEAR($A90),IF(MONTH($A90)=11,YEAR($A90),IF(MONTH($A90)=12, YEAR($A90),YEAR($A90)-1)))),#REF!,VLOOKUP(MONTH($A90),Conversion!$A$1:$B$12,2),FALSE)</f>
        <v>#REF!</v>
      </c>
      <c r="N90" s="9" t="e">
        <f>VLOOKUP((IF(MONTH($A90)=10,YEAR($A90),IF(MONTH($A90)=11,YEAR($A90),IF(MONTH($A90)=12, YEAR($A90),YEAR($A90)-1)))),#REF!,VLOOKUP(MONTH($A90),'Patch Conversion'!$A$1:$B$12,2),FALSE)</f>
        <v>#REF!</v>
      </c>
      <c r="O90" s="9"/>
      <c r="P90" s="11"/>
      <c r="Q90" s="9">
        <f t="shared" si="10"/>
        <v>4.51</v>
      </c>
      <c r="R90" s="9" t="str">
        <f t="shared" si="11"/>
        <v/>
      </c>
      <c r="S90" s="10" t="str">
        <f t="shared" si="12"/>
        <v/>
      </c>
      <c r="T90" s="9"/>
      <c r="U90" s="17">
        <f>VLOOKUP((IF(MONTH($A90)=10,YEAR($A90),IF(MONTH($A90)=11,YEAR($A90),IF(MONTH($A90)=12, YEAR($A90),YEAR($A90)-1)))),'Final Sim'!$A$1:$O$85,VLOOKUP(MONTH($A90),'Conversion WRSM'!$A$1:$B$12,2),FALSE)</f>
        <v>31.68</v>
      </c>
      <c r="W90" s="9">
        <f t="shared" si="9"/>
        <v>4.51</v>
      </c>
      <c r="X90" s="9" t="str">
        <f t="shared" si="15"/>
        <v/>
      </c>
      <c r="Y90" s="20" t="str">
        <f t="shared" si="13"/>
        <v/>
      </c>
    </row>
    <row r="91" spans="1:25">
      <c r="A91" s="11">
        <v>10228</v>
      </c>
      <c r="B91" s="9">
        <f>VLOOKUP((IF(MONTH($A91)=10,YEAR($A91),IF(MONTH($A91)=11,YEAR($A91),IF(MONTH($A91)=12, YEAR($A91),YEAR($A91)-1)))),File_1.prn!$A$2:$AA$87,VLOOKUP(MONTH($A91),Conversion!$A$1:$B$12,2),FALSE)</f>
        <v>8.1300000000000008</v>
      </c>
      <c r="C91" s="9" t="str">
        <f>IF(VLOOKUP((IF(MONTH($A91)=10,YEAR($A91),IF(MONTH($A91)=11,YEAR($A91),IF(MONTH($A91)=12, YEAR($A91),YEAR($A91)-1)))),File_1.prn!$A$2:$AA$87,VLOOKUP(MONTH($A91),'Patch Conversion'!$A$1:$B$12,2),FALSE)="","",VLOOKUP((IF(MONTH($A91)=10,YEAR($A91),IF(MONTH($A91)=11,YEAR($A91),IF(MONTH($A91)=12, YEAR($A91),YEAR($A91)-1)))),File_1.prn!$A$2:$AA$87,VLOOKUP(MONTH($A91),'Patch Conversion'!$A$1:$B$12,2),FALSE))</f>
        <v/>
      </c>
      <c r="D91" s="9" t="str">
        <f>IF(C91="","",B91)</f>
        <v/>
      </c>
      <c r="E91" s="9">
        <f t="shared" si="14"/>
        <v>268.28999999999996</v>
      </c>
      <c r="F91" s="9">
        <f>F90+VLOOKUP((IF(MONTH($A91)=10,YEAR($A91),IF(MONTH($A91)=11,YEAR($A91),IF(MONTH($A91)=12, YEAR($A91),YEAR($A91)-1)))),Rainfall!$A$1:$Z$87,VLOOKUP(MONTH($A91),Conversion!$A$1:$B$12,2),FALSE)</f>
        <v>4550.7599999999984</v>
      </c>
      <c r="G91" s="9"/>
      <c r="H91" s="9"/>
      <c r="I91" s="9">
        <f>VLOOKUP((IF(MONTH($A91)=10,YEAR($A91),IF(MONTH($A91)=11,YEAR($A91),IF(MONTH($A91)=12, YEAR($A91),YEAR($A91)-1)))),FirstSim!$A$1:$Y$86,VLOOKUP(MONTH($A91),Conversion!$A$1:$B$12,2),FALSE)</f>
        <v>4.3600000000000003</v>
      </c>
      <c r="J91" s="9"/>
      <c r="K91" s="9"/>
      <c r="L91" s="9"/>
      <c r="M91" s="12" t="e">
        <f>VLOOKUP((IF(MONTH($A91)=10,YEAR($A91),IF(MONTH($A91)=11,YEAR($A91),IF(MONTH($A91)=12, YEAR($A91),YEAR($A91)-1)))),#REF!,VLOOKUP(MONTH($A91),Conversion!$A$1:$B$12,2),FALSE)</f>
        <v>#REF!</v>
      </c>
      <c r="N91" s="9" t="e">
        <f>VLOOKUP((IF(MONTH($A91)=10,YEAR($A91),IF(MONTH($A91)=11,YEAR($A91),IF(MONTH($A91)=12, YEAR($A91),YEAR($A91)-1)))),#REF!,VLOOKUP(MONTH($A91),'Patch Conversion'!$A$1:$B$12,2),FALSE)</f>
        <v>#REF!</v>
      </c>
      <c r="O91" s="9"/>
      <c r="P91" s="11"/>
      <c r="Q91" s="9">
        <f t="shared" si="10"/>
        <v>8.1300000000000008</v>
      </c>
      <c r="R91" s="9" t="str">
        <f t="shared" si="11"/>
        <v/>
      </c>
      <c r="S91" s="10" t="str">
        <f t="shared" si="12"/>
        <v/>
      </c>
      <c r="T91" s="9"/>
      <c r="U91" s="17">
        <f>VLOOKUP((IF(MONTH($A91)=10,YEAR($A91),IF(MONTH($A91)=11,YEAR($A91),IF(MONTH($A91)=12, YEAR($A91),YEAR($A91)-1)))),'Final Sim'!$A$1:$O$85,VLOOKUP(MONTH($A91),'Conversion WRSM'!$A$1:$B$12,2),FALSE)</f>
        <v>0</v>
      </c>
      <c r="W91" s="9">
        <f t="shared" si="9"/>
        <v>8.1300000000000008</v>
      </c>
      <c r="X91" s="9" t="str">
        <f t="shared" si="15"/>
        <v/>
      </c>
      <c r="Y91" s="20" t="str">
        <f t="shared" si="13"/>
        <v/>
      </c>
    </row>
    <row r="92" spans="1:25">
      <c r="A92" s="11">
        <v>10259</v>
      </c>
      <c r="B92" s="9">
        <f>VLOOKUP((IF(MONTH($A92)=10,YEAR($A92),IF(MONTH($A92)=11,YEAR($A92),IF(MONTH($A92)=12, YEAR($A92),YEAR($A92)-1)))),File_1.prn!$A$2:$AA$87,VLOOKUP(MONTH($A92),Conversion!$A$1:$B$12,2),FALSE)</f>
        <v>1.02</v>
      </c>
      <c r="C92" s="9" t="str">
        <f>IF(VLOOKUP((IF(MONTH($A92)=10,YEAR($A92),IF(MONTH($A92)=11,YEAR($A92),IF(MONTH($A92)=12, YEAR($A92),YEAR($A92)-1)))),File_1.prn!$A$2:$AA$87,VLOOKUP(MONTH($A92),'Patch Conversion'!$A$1:$B$12,2),FALSE)="","",VLOOKUP((IF(MONTH($A92)=10,YEAR($A92),IF(MONTH($A92)=11,YEAR($A92),IF(MONTH($A92)=12, YEAR($A92),YEAR($A92)-1)))),File_1.prn!$A$2:$AA$87,VLOOKUP(MONTH($A92),'Patch Conversion'!$A$1:$B$12,2),FALSE))</f>
        <v/>
      </c>
      <c r="D92" s="9" t="str">
        <f>IF(C92="","",B92)</f>
        <v/>
      </c>
      <c r="E92" s="9">
        <f t="shared" si="14"/>
        <v>269.30999999999995</v>
      </c>
      <c r="F92" s="9">
        <f>F91+VLOOKUP((IF(MONTH($A92)=10,YEAR($A92),IF(MONTH($A92)=11,YEAR($A92),IF(MONTH($A92)=12, YEAR($A92),YEAR($A92)-1)))),Rainfall!$A$1:$Z$87,VLOOKUP(MONTH($A92),Conversion!$A$1:$B$12,2),FALSE)</f>
        <v>4692.5399999999981</v>
      </c>
      <c r="G92" s="9"/>
      <c r="H92" s="9"/>
      <c r="I92" s="9">
        <f>VLOOKUP((IF(MONTH($A92)=10,YEAR($A92),IF(MONTH($A92)=11,YEAR($A92),IF(MONTH($A92)=12, YEAR($A92),YEAR($A92)-1)))),FirstSim!$A$1:$Y$86,VLOOKUP(MONTH($A92),Conversion!$A$1:$B$12,2),FALSE)</f>
        <v>1.43</v>
      </c>
      <c r="J92" s="9"/>
      <c r="K92" s="9"/>
      <c r="L92" s="9"/>
      <c r="M92" s="12" t="e">
        <f>VLOOKUP((IF(MONTH($A92)=10,YEAR($A92),IF(MONTH($A92)=11,YEAR($A92),IF(MONTH($A92)=12, YEAR($A92),YEAR($A92)-1)))),#REF!,VLOOKUP(MONTH($A92),Conversion!$A$1:$B$12,2),FALSE)</f>
        <v>#REF!</v>
      </c>
      <c r="N92" s="9" t="e">
        <f>VLOOKUP((IF(MONTH($A92)=10,YEAR($A92),IF(MONTH($A92)=11,YEAR($A92),IF(MONTH($A92)=12, YEAR($A92),YEAR($A92)-1)))),#REF!,VLOOKUP(MONTH($A92),'Patch Conversion'!$A$1:$B$12,2),FALSE)</f>
        <v>#REF!</v>
      </c>
      <c r="O92" s="9"/>
      <c r="P92" s="11"/>
      <c r="Q92" s="9">
        <f t="shared" si="10"/>
        <v>1.02</v>
      </c>
      <c r="R92" s="9" t="str">
        <f t="shared" si="11"/>
        <v/>
      </c>
      <c r="S92" s="10" t="str">
        <f t="shared" si="12"/>
        <v/>
      </c>
      <c r="T92" s="9"/>
      <c r="U92" s="17">
        <f>VLOOKUP((IF(MONTH($A92)=10,YEAR($A92),IF(MONTH($A92)=11,YEAR($A92),IF(MONTH($A92)=12, YEAR($A92),YEAR($A92)-1)))),'Final Sim'!$A$1:$O$85,VLOOKUP(MONTH($A92),'Conversion WRSM'!$A$1:$B$12,2),FALSE)</f>
        <v>175.39</v>
      </c>
      <c r="W92" s="9">
        <f t="shared" si="9"/>
        <v>1.02</v>
      </c>
      <c r="X92" s="9" t="str">
        <f t="shared" si="15"/>
        <v/>
      </c>
      <c r="Y92" s="20" t="str">
        <f t="shared" si="13"/>
        <v/>
      </c>
    </row>
    <row r="93" spans="1:25">
      <c r="A93" s="11">
        <v>10288</v>
      </c>
      <c r="B93" s="9">
        <f>VLOOKUP((IF(MONTH($A93)=10,YEAR($A93),IF(MONTH($A93)=11,YEAR($A93),IF(MONTH($A93)=12, YEAR($A93),YEAR($A93)-1)))),File_1.prn!$A$2:$AA$87,VLOOKUP(MONTH($A93),Conversion!$A$1:$B$12,2),FALSE)</f>
        <v>0.03</v>
      </c>
      <c r="C93" s="9" t="str">
        <f>IF(VLOOKUP((IF(MONTH($A93)=10,YEAR($A93),IF(MONTH($A93)=11,YEAR($A93),IF(MONTH($A93)=12, YEAR($A93),YEAR($A93)-1)))),File_1.prn!$A$2:$AA$87,VLOOKUP(MONTH($A93),'Patch Conversion'!$A$1:$B$12,2),FALSE)="","",VLOOKUP((IF(MONTH($A93)=10,YEAR($A93),IF(MONTH($A93)=11,YEAR($A93),IF(MONTH($A93)=12, YEAR($A93),YEAR($A93)-1)))),File_1.prn!$A$2:$AA$87,VLOOKUP(MONTH($A93),'Patch Conversion'!$A$1:$B$12,2),FALSE))</f>
        <v/>
      </c>
      <c r="D93" s="9" t="str">
        <f>IF(C93="","",B93)</f>
        <v/>
      </c>
      <c r="E93" s="9">
        <f t="shared" si="14"/>
        <v>269.33999999999992</v>
      </c>
      <c r="F93" s="9">
        <f>F92+VLOOKUP((IF(MONTH($A93)=10,YEAR($A93),IF(MONTH($A93)=11,YEAR($A93),IF(MONTH($A93)=12, YEAR($A93),YEAR($A93)-1)))),Rainfall!$A$1:$Z$87,VLOOKUP(MONTH($A93),Conversion!$A$1:$B$12,2),FALSE)</f>
        <v>4754.8799999999983</v>
      </c>
      <c r="G93" s="9"/>
      <c r="H93" s="9"/>
      <c r="I93" s="9">
        <f>VLOOKUP((IF(MONTH($A93)=10,YEAR($A93),IF(MONTH($A93)=11,YEAR($A93),IF(MONTH($A93)=12, YEAR($A93),YEAR($A93)-1)))),FirstSim!$A$1:$Y$86,VLOOKUP(MONTH($A93),Conversion!$A$1:$B$12,2),FALSE)</f>
        <v>0.62</v>
      </c>
      <c r="J93" s="9"/>
      <c r="K93" s="9"/>
      <c r="L93" s="9"/>
      <c r="M93" s="12" t="e">
        <f>VLOOKUP((IF(MONTH($A93)=10,YEAR($A93),IF(MONTH($A93)=11,YEAR($A93),IF(MONTH($A93)=12, YEAR($A93),YEAR($A93)-1)))),#REF!,VLOOKUP(MONTH($A93),Conversion!$A$1:$B$12,2),FALSE)</f>
        <v>#REF!</v>
      </c>
      <c r="N93" s="9" t="e">
        <f>VLOOKUP((IF(MONTH($A93)=10,YEAR($A93),IF(MONTH($A93)=11,YEAR($A93),IF(MONTH($A93)=12, YEAR($A93),YEAR($A93)-1)))),#REF!,VLOOKUP(MONTH($A93),'Patch Conversion'!$A$1:$B$12,2),FALSE)</f>
        <v>#REF!</v>
      </c>
      <c r="O93" s="9"/>
      <c r="P93" s="11"/>
      <c r="Q93" s="9">
        <f t="shared" si="10"/>
        <v>0.03</v>
      </c>
      <c r="R93" s="9" t="str">
        <f t="shared" si="11"/>
        <v/>
      </c>
      <c r="S93" s="10" t="str">
        <f t="shared" si="12"/>
        <v/>
      </c>
      <c r="T93" s="9"/>
      <c r="U93" s="17">
        <f>VLOOKUP((IF(MONTH($A93)=10,YEAR($A93),IF(MONTH($A93)=11,YEAR($A93),IF(MONTH($A93)=12, YEAR($A93),YEAR($A93)-1)))),'Final Sim'!$A$1:$O$85,VLOOKUP(MONTH($A93),'Conversion WRSM'!$A$1:$B$12,2),FALSE)</f>
        <v>0</v>
      </c>
      <c r="W93" s="9">
        <f t="shared" si="9"/>
        <v>0.03</v>
      </c>
      <c r="X93" s="9" t="str">
        <f t="shared" si="15"/>
        <v/>
      </c>
      <c r="Y93" s="20" t="str">
        <f t="shared" si="13"/>
        <v/>
      </c>
    </row>
    <row r="94" spans="1:25">
      <c r="A94" s="11">
        <v>10319</v>
      </c>
      <c r="B94" s="9">
        <f>VLOOKUP((IF(MONTH($A94)=10,YEAR($A94),IF(MONTH($A94)=11,YEAR($A94),IF(MONTH($A94)=12, YEAR($A94),YEAR($A94)-1)))),File_1.prn!$A$2:$AA$87,VLOOKUP(MONTH($A94),Conversion!$A$1:$B$12,2),FALSE)</f>
        <v>0.06</v>
      </c>
      <c r="C94" s="9" t="str">
        <f>IF(VLOOKUP((IF(MONTH($A94)=10,YEAR($A94),IF(MONTH($A94)=11,YEAR($A94),IF(MONTH($A94)=12, YEAR($A94),YEAR($A94)-1)))),File_1.prn!$A$2:$AA$87,VLOOKUP(MONTH($A94),'Patch Conversion'!$A$1:$B$12,2),FALSE)="","",VLOOKUP((IF(MONTH($A94)=10,YEAR($A94),IF(MONTH($A94)=11,YEAR($A94),IF(MONTH($A94)=12, YEAR($A94),YEAR($A94)-1)))),File_1.prn!$A$2:$AA$87,VLOOKUP(MONTH($A94),'Patch Conversion'!$A$1:$B$12,2),FALSE))</f>
        <v/>
      </c>
      <c r="D94" s="9" t="str">
        <f>IF(C94="","",B94)</f>
        <v/>
      </c>
      <c r="E94" s="9">
        <f t="shared" si="14"/>
        <v>269.39999999999992</v>
      </c>
      <c r="F94" s="9">
        <f>F93+VLOOKUP((IF(MONTH($A94)=10,YEAR($A94),IF(MONTH($A94)=11,YEAR($A94),IF(MONTH($A94)=12, YEAR($A94),YEAR($A94)-1)))),Rainfall!$A$1:$Z$87,VLOOKUP(MONTH($A94),Conversion!$A$1:$B$12,2),FALSE)</f>
        <v>4776.0599999999986</v>
      </c>
      <c r="G94" s="9"/>
      <c r="H94" s="9"/>
      <c r="I94" s="9">
        <f>VLOOKUP((IF(MONTH($A94)=10,YEAR($A94),IF(MONTH($A94)=11,YEAR($A94),IF(MONTH($A94)=12, YEAR($A94),YEAR($A94)-1)))),FirstSim!$A$1:$Y$86,VLOOKUP(MONTH($A94),Conversion!$A$1:$B$12,2),FALSE)</f>
        <v>0.44</v>
      </c>
      <c r="J94" s="9"/>
      <c r="K94" s="9"/>
      <c r="L94" s="9"/>
      <c r="M94" s="12" t="e">
        <f>VLOOKUP((IF(MONTH($A94)=10,YEAR($A94),IF(MONTH($A94)=11,YEAR($A94),IF(MONTH($A94)=12, YEAR($A94),YEAR($A94)-1)))),#REF!,VLOOKUP(MONTH($A94),Conversion!$A$1:$B$12,2),FALSE)</f>
        <v>#REF!</v>
      </c>
      <c r="N94" s="9" t="e">
        <f>VLOOKUP((IF(MONTH($A94)=10,YEAR($A94),IF(MONTH($A94)=11,YEAR($A94),IF(MONTH($A94)=12, YEAR($A94),YEAR($A94)-1)))),#REF!,VLOOKUP(MONTH($A94),'Patch Conversion'!$A$1:$B$12,2),FALSE)</f>
        <v>#REF!</v>
      </c>
      <c r="O94" s="9"/>
      <c r="P94" s="11"/>
      <c r="Q94" s="9">
        <f t="shared" si="10"/>
        <v>0.06</v>
      </c>
      <c r="R94" s="9" t="str">
        <f t="shared" si="11"/>
        <v/>
      </c>
      <c r="S94" s="10" t="str">
        <f t="shared" si="12"/>
        <v/>
      </c>
      <c r="T94" s="9"/>
      <c r="U94" s="17">
        <f>VLOOKUP((IF(MONTH($A94)=10,YEAR($A94),IF(MONTH($A94)=11,YEAR($A94),IF(MONTH($A94)=12, YEAR($A94),YEAR($A94)-1)))),'Final Sim'!$A$1:$O$85,VLOOKUP(MONTH($A94),'Conversion WRSM'!$A$1:$B$12,2),FALSE)</f>
        <v>280.41000000000003</v>
      </c>
      <c r="W94" s="9">
        <f t="shared" si="9"/>
        <v>0.06</v>
      </c>
      <c r="X94" s="9" t="str">
        <f t="shared" si="15"/>
        <v/>
      </c>
      <c r="Y94" s="20" t="str">
        <f t="shared" si="13"/>
        <v/>
      </c>
    </row>
    <row r="95" spans="1:25">
      <c r="A95" s="11">
        <v>10349</v>
      </c>
      <c r="B95" s="9">
        <f>VLOOKUP((IF(MONTH($A95)=10,YEAR($A95),IF(MONTH($A95)=11,YEAR($A95),IF(MONTH($A95)=12, YEAR($A95),YEAR($A95)-1)))),File_1.prn!$A$2:$AA$87,VLOOKUP(MONTH($A95),Conversion!$A$1:$B$12,2),FALSE)</f>
        <v>0</v>
      </c>
      <c r="C95" s="9" t="str">
        <f>IF(VLOOKUP((IF(MONTH($A95)=10,YEAR($A95),IF(MONTH($A95)=11,YEAR($A95),IF(MONTH($A95)=12, YEAR($A95),YEAR($A95)-1)))),File_1.prn!$A$2:$AA$87,VLOOKUP(MONTH($A95),'Patch Conversion'!$A$1:$B$12,2),FALSE)="","",VLOOKUP((IF(MONTH($A95)=10,YEAR($A95),IF(MONTH($A95)=11,YEAR($A95),IF(MONTH($A95)=12, YEAR($A95),YEAR($A95)-1)))),File_1.prn!$A$2:$AA$87,VLOOKUP(MONTH($A95),'Patch Conversion'!$A$1:$B$12,2),FALSE))</f>
        <v/>
      </c>
      <c r="D95" s="9"/>
      <c r="E95" s="9">
        <f t="shared" si="14"/>
        <v>269.39999999999992</v>
      </c>
      <c r="F95" s="9">
        <f>F94+VLOOKUP((IF(MONTH($A95)=10,YEAR($A95),IF(MONTH($A95)=11,YEAR($A95),IF(MONTH($A95)=12, YEAR($A95),YEAR($A95)-1)))),Rainfall!$A$1:$Z$87,VLOOKUP(MONTH($A95),Conversion!$A$1:$B$12,2),FALSE)</f>
        <v>4779.2399999999989</v>
      </c>
      <c r="G95" s="9"/>
      <c r="H95" s="9"/>
      <c r="I95" s="9">
        <f>VLOOKUP((IF(MONTH($A95)=10,YEAR($A95),IF(MONTH($A95)=11,YEAR($A95),IF(MONTH($A95)=12, YEAR($A95),YEAR($A95)-1)))),FirstSim!$A$1:$Y$86,VLOOKUP(MONTH($A95),Conversion!$A$1:$B$12,2),FALSE)</f>
        <v>0.25</v>
      </c>
      <c r="J95" s="9"/>
      <c r="K95" s="9"/>
      <c r="L95" s="9"/>
      <c r="M95" s="12" t="e">
        <f>VLOOKUP((IF(MONTH($A95)=10,YEAR($A95),IF(MONTH($A95)=11,YEAR($A95),IF(MONTH($A95)=12, YEAR($A95),YEAR($A95)-1)))),#REF!,VLOOKUP(MONTH($A95),Conversion!$A$1:$B$12,2),FALSE)</f>
        <v>#REF!</v>
      </c>
      <c r="N95" s="9" t="e">
        <f>VLOOKUP((IF(MONTH($A95)=10,YEAR($A95),IF(MONTH($A95)=11,YEAR($A95),IF(MONTH($A95)=12, YEAR($A95),YEAR($A95)-1)))),#REF!,VLOOKUP(MONTH($A95),'Patch Conversion'!$A$1:$B$12,2),FALSE)</f>
        <v>#REF!</v>
      </c>
      <c r="O95" s="9"/>
      <c r="P95" s="11"/>
      <c r="Q95" s="9">
        <f t="shared" si="10"/>
        <v>0</v>
      </c>
      <c r="R95" s="9" t="str">
        <f t="shared" si="11"/>
        <v/>
      </c>
      <c r="S95" s="10" t="str">
        <f t="shared" si="12"/>
        <v/>
      </c>
      <c r="T95" s="9"/>
      <c r="U95" s="17">
        <f>VLOOKUP((IF(MONTH($A95)=10,YEAR($A95),IF(MONTH($A95)=11,YEAR($A95),IF(MONTH($A95)=12, YEAR($A95),YEAR($A95)-1)))),'Final Sim'!$A$1:$O$85,VLOOKUP(MONTH($A95),'Conversion WRSM'!$A$1:$B$12,2),FALSE)</f>
        <v>0</v>
      </c>
      <c r="W95" s="9">
        <f t="shared" si="9"/>
        <v>0</v>
      </c>
      <c r="X95" s="9" t="str">
        <f t="shared" si="15"/>
        <v/>
      </c>
      <c r="Y95" s="20" t="str">
        <f t="shared" si="13"/>
        <v/>
      </c>
    </row>
    <row r="96" spans="1:25">
      <c r="A96" s="11">
        <v>10380</v>
      </c>
      <c r="B96" s="9">
        <f>VLOOKUP((IF(MONTH($A96)=10,YEAR($A96),IF(MONTH($A96)=11,YEAR($A96),IF(MONTH($A96)=12, YEAR($A96),YEAR($A96)-1)))),File_1.prn!$A$2:$AA$87,VLOOKUP(MONTH($A96),Conversion!$A$1:$B$12,2),FALSE)</f>
        <v>0</v>
      </c>
      <c r="C96" s="9" t="str">
        <f>IF(VLOOKUP((IF(MONTH($A96)=10,YEAR($A96),IF(MONTH($A96)=11,YEAR($A96),IF(MONTH($A96)=12, YEAR($A96),YEAR($A96)-1)))),File_1.prn!$A$2:$AA$87,VLOOKUP(MONTH($A96),'Patch Conversion'!$A$1:$B$12,2),FALSE)="","",VLOOKUP((IF(MONTH($A96)=10,YEAR($A96),IF(MONTH($A96)=11,YEAR($A96),IF(MONTH($A96)=12, YEAR($A96),YEAR($A96)-1)))),File_1.prn!$A$2:$AA$87,VLOOKUP(MONTH($A96),'Patch Conversion'!$A$1:$B$12,2),FALSE))</f>
        <v/>
      </c>
      <c r="D96" s="9"/>
      <c r="E96" s="9">
        <f t="shared" si="14"/>
        <v>269.39999999999992</v>
      </c>
      <c r="F96" s="9">
        <f>F95+VLOOKUP((IF(MONTH($A96)=10,YEAR($A96),IF(MONTH($A96)=11,YEAR($A96),IF(MONTH($A96)=12, YEAR($A96),YEAR($A96)-1)))),Rainfall!$A$1:$Z$87,VLOOKUP(MONTH($A96),Conversion!$A$1:$B$12,2),FALSE)</f>
        <v>4779.9599999999991</v>
      </c>
      <c r="G96" s="9"/>
      <c r="H96" s="9"/>
      <c r="I96" s="9">
        <f>VLOOKUP((IF(MONTH($A96)=10,YEAR($A96),IF(MONTH($A96)=11,YEAR($A96),IF(MONTH($A96)=12, YEAR($A96),YEAR($A96)-1)))),FirstSim!$A$1:$Y$86,VLOOKUP(MONTH($A96),Conversion!$A$1:$B$12,2),FALSE)</f>
        <v>0.23</v>
      </c>
      <c r="J96" s="9"/>
      <c r="K96" s="9"/>
      <c r="L96" s="9"/>
      <c r="M96" s="12" t="e">
        <f>VLOOKUP((IF(MONTH($A96)=10,YEAR($A96),IF(MONTH($A96)=11,YEAR($A96),IF(MONTH($A96)=12, YEAR($A96),YEAR($A96)-1)))),#REF!,VLOOKUP(MONTH($A96),Conversion!$A$1:$B$12,2),FALSE)</f>
        <v>#REF!</v>
      </c>
      <c r="N96" s="9" t="e">
        <f>VLOOKUP((IF(MONTH($A96)=10,YEAR($A96),IF(MONTH($A96)=11,YEAR($A96),IF(MONTH($A96)=12, YEAR($A96),YEAR($A96)-1)))),#REF!,VLOOKUP(MONTH($A96),'Patch Conversion'!$A$1:$B$12,2),FALSE)</f>
        <v>#REF!</v>
      </c>
      <c r="O96" s="9"/>
      <c r="P96" s="11"/>
      <c r="Q96" s="9">
        <f t="shared" si="10"/>
        <v>0</v>
      </c>
      <c r="R96" s="9" t="str">
        <f t="shared" si="11"/>
        <v/>
      </c>
      <c r="S96" s="10" t="str">
        <f t="shared" si="12"/>
        <v/>
      </c>
      <c r="T96" s="9"/>
      <c r="U96" s="17">
        <f>VLOOKUP((IF(MONTH($A96)=10,YEAR($A96),IF(MONTH($A96)=11,YEAR($A96),IF(MONTH($A96)=12, YEAR($A96),YEAR($A96)-1)))),'Final Sim'!$A$1:$O$85,VLOOKUP(MONTH($A96),'Conversion WRSM'!$A$1:$B$12,2),FALSE)</f>
        <v>90.03</v>
      </c>
      <c r="W96" s="9">
        <f t="shared" si="9"/>
        <v>0</v>
      </c>
      <c r="X96" s="9" t="str">
        <f t="shared" si="15"/>
        <v/>
      </c>
      <c r="Y96" s="20" t="str">
        <f t="shared" si="13"/>
        <v/>
      </c>
    </row>
    <row r="97" spans="1:25">
      <c r="A97" s="11">
        <v>10410</v>
      </c>
      <c r="B97" s="9">
        <f>VLOOKUP((IF(MONTH($A97)=10,YEAR($A97),IF(MONTH($A97)=11,YEAR($A97),IF(MONTH($A97)=12, YEAR($A97),YEAR($A97)-1)))),File_1.prn!$A$2:$AA$87,VLOOKUP(MONTH($A97),Conversion!$A$1:$B$12,2),FALSE)</f>
        <v>0</v>
      </c>
      <c r="C97" s="9" t="str">
        <f>IF(VLOOKUP((IF(MONTH($A97)=10,YEAR($A97),IF(MONTH($A97)=11,YEAR($A97),IF(MONTH($A97)=12, YEAR($A97),YEAR($A97)-1)))),File_1.prn!$A$2:$AA$87,VLOOKUP(MONTH($A97),'Patch Conversion'!$A$1:$B$12,2),FALSE)="","",VLOOKUP((IF(MONTH($A97)=10,YEAR($A97),IF(MONTH($A97)=11,YEAR($A97),IF(MONTH($A97)=12, YEAR($A97),YEAR($A97)-1)))),File_1.prn!$A$2:$AA$87,VLOOKUP(MONTH($A97),'Patch Conversion'!$A$1:$B$12,2),FALSE))</f>
        <v/>
      </c>
      <c r="D97" s="9"/>
      <c r="E97" s="9">
        <f t="shared" si="14"/>
        <v>269.39999999999992</v>
      </c>
      <c r="F97" s="9">
        <f>F96+VLOOKUP((IF(MONTH($A97)=10,YEAR($A97),IF(MONTH($A97)=11,YEAR($A97),IF(MONTH($A97)=12, YEAR($A97),YEAR($A97)-1)))),Rainfall!$A$1:$Z$87,VLOOKUP(MONTH($A97),Conversion!$A$1:$B$12,2),FALSE)</f>
        <v>4779.9599999999991</v>
      </c>
      <c r="G97" s="9"/>
      <c r="H97" s="9"/>
      <c r="I97" s="9">
        <f>VLOOKUP((IF(MONTH($A97)=10,YEAR($A97),IF(MONTH($A97)=11,YEAR($A97),IF(MONTH($A97)=12, YEAR($A97),YEAR($A97)-1)))),FirstSim!$A$1:$Y$86,VLOOKUP(MONTH($A97),Conversion!$A$1:$B$12,2),FALSE)</f>
        <v>0.23</v>
      </c>
      <c r="J97" s="9"/>
      <c r="K97" s="9"/>
      <c r="L97" s="9"/>
      <c r="M97" s="12" t="e">
        <f>VLOOKUP((IF(MONTH($A97)=10,YEAR($A97),IF(MONTH($A97)=11,YEAR($A97),IF(MONTH($A97)=12, YEAR($A97),YEAR($A97)-1)))),#REF!,VLOOKUP(MONTH($A97),Conversion!$A$1:$B$12,2),FALSE)</f>
        <v>#REF!</v>
      </c>
      <c r="N97" s="9" t="e">
        <f>VLOOKUP((IF(MONTH($A97)=10,YEAR($A97),IF(MONTH($A97)=11,YEAR($A97),IF(MONTH($A97)=12, YEAR($A97),YEAR($A97)-1)))),#REF!,VLOOKUP(MONTH($A97),'Patch Conversion'!$A$1:$B$12,2),FALSE)</f>
        <v>#REF!</v>
      </c>
      <c r="O97" s="9"/>
      <c r="P97" s="11"/>
      <c r="Q97" s="9">
        <f t="shared" si="10"/>
        <v>0</v>
      </c>
      <c r="R97" s="9" t="str">
        <f t="shared" si="11"/>
        <v/>
      </c>
      <c r="S97" s="10" t="str">
        <f t="shared" si="12"/>
        <v/>
      </c>
      <c r="T97" s="9"/>
      <c r="U97" s="17">
        <f>VLOOKUP((IF(MONTH($A97)=10,YEAR($A97),IF(MONTH($A97)=11,YEAR($A97),IF(MONTH($A97)=12, YEAR($A97),YEAR($A97)-1)))),'Final Sim'!$A$1:$O$85,VLOOKUP(MONTH($A97),'Conversion WRSM'!$A$1:$B$12,2),FALSE)</f>
        <v>0</v>
      </c>
      <c r="W97" s="9">
        <f t="shared" si="9"/>
        <v>0</v>
      </c>
      <c r="X97" s="9" t="str">
        <f t="shared" si="15"/>
        <v/>
      </c>
      <c r="Y97" s="20" t="str">
        <f t="shared" si="13"/>
        <v/>
      </c>
    </row>
    <row r="98" spans="1:25">
      <c r="A98" s="11">
        <v>10441</v>
      </c>
      <c r="B98" s="9">
        <f>VLOOKUP((IF(MONTH($A98)=10,YEAR($A98),IF(MONTH($A98)=11,YEAR($A98),IF(MONTH($A98)=12, YEAR($A98),YEAR($A98)-1)))),File_1.prn!$A$2:$AA$87,VLOOKUP(MONTH($A98),Conversion!$A$1:$B$12,2),FALSE)</f>
        <v>0</v>
      </c>
      <c r="C98" s="9" t="str">
        <f>IF(VLOOKUP((IF(MONTH($A98)=10,YEAR($A98),IF(MONTH($A98)=11,YEAR($A98),IF(MONTH($A98)=12, YEAR($A98),YEAR($A98)-1)))),File_1.prn!$A$2:$AA$87,VLOOKUP(MONTH($A98),'Patch Conversion'!$A$1:$B$12,2),FALSE)="","",VLOOKUP((IF(MONTH($A98)=10,YEAR($A98),IF(MONTH($A98)=11,YEAR($A98),IF(MONTH($A98)=12, YEAR($A98),YEAR($A98)-1)))),File_1.prn!$A$2:$AA$87,VLOOKUP(MONTH($A98),'Patch Conversion'!$A$1:$B$12,2),FALSE))</f>
        <v/>
      </c>
      <c r="D98" s="9"/>
      <c r="E98" s="9">
        <f t="shared" si="14"/>
        <v>269.39999999999992</v>
      </c>
      <c r="F98" s="9">
        <f>F97+VLOOKUP((IF(MONTH($A98)=10,YEAR($A98),IF(MONTH($A98)=11,YEAR($A98),IF(MONTH($A98)=12, YEAR($A98),YEAR($A98)-1)))),Rainfall!$A$1:$Z$87,VLOOKUP(MONTH($A98),Conversion!$A$1:$B$12,2),FALSE)</f>
        <v>4800.1799999999994</v>
      </c>
      <c r="G98" s="9"/>
      <c r="H98" s="9"/>
      <c r="I98" s="9">
        <f>VLOOKUP((IF(MONTH($A98)=10,YEAR($A98),IF(MONTH($A98)=11,YEAR($A98),IF(MONTH($A98)=12, YEAR($A98),YEAR($A98)-1)))),FirstSim!$A$1:$Y$86,VLOOKUP(MONTH($A98),Conversion!$A$1:$B$12,2),FALSE)</f>
        <v>0.2</v>
      </c>
      <c r="J98" s="9"/>
      <c r="K98" s="9"/>
      <c r="L98" s="9"/>
      <c r="M98" s="12" t="e">
        <f>VLOOKUP((IF(MONTH($A98)=10,YEAR($A98),IF(MONTH($A98)=11,YEAR($A98),IF(MONTH($A98)=12, YEAR($A98),YEAR($A98)-1)))),#REF!,VLOOKUP(MONTH($A98),Conversion!$A$1:$B$12,2),FALSE)</f>
        <v>#REF!</v>
      </c>
      <c r="N98" s="9" t="e">
        <f>VLOOKUP((IF(MONTH($A98)=10,YEAR($A98),IF(MONTH($A98)=11,YEAR($A98),IF(MONTH($A98)=12, YEAR($A98),YEAR($A98)-1)))),#REF!,VLOOKUP(MONTH($A98),'Patch Conversion'!$A$1:$B$12,2),FALSE)</f>
        <v>#REF!</v>
      </c>
      <c r="O98" s="9"/>
      <c r="P98" s="11"/>
      <c r="Q98" s="9">
        <f t="shared" si="10"/>
        <v>0</v>
      </c>
      <c r="R98" s="9" t="str">
        <f t="shared" si="11"/>
        <v/>
      </c>
      <c r="S98" s="10" t="str">
        <f t="shared" si="12"/>
        <v/>
      </c>
      <c r="T98" s="9"/>
      <c r="U98" s="17">
        <f>VLOOKUP((IF(MONTH($A98)=10,YEAR($A98),IF(MONTH($A98)=11,YEAR($A98),IF(MONTH($A98)=12, YEAR($A98),YEAR($A98)-1)))),'Final Sim'!$A$1:$O$85,VLOOKUP(MONTH($A98),'Conversion WRSM'!$A$1:$B$12,2),FALSE)</f>
        <v>18.2</v>
      </c>
      <c r="W98" s="9">
        <f t="shared" si="9"/>
        <v>0</v>
      </c>
      <c r="X98" s="9" t="str">
        <f t="shared" si="15"/>
        <v/>
      </c>
      <c r="Y98" s="20" t="str">
        <f t="shared" si="13"/>
        <v/>
      </c>
    </row>
    <row r="99" spans="1:25">
      <c r="A99" s="11">
        <v>10472</v>
      </c>
      <c r="B99" s="9">
        <f>VLOOKUP((IF(MONTH($A99)=10,YEAR($A99),IF(MONTH($A99)=11,YEAR($A99),IF(MONTH($A99)=12, YEAR($A99),YEAR($A99)-1)))),File_1.prn!$A$2:$AA$87,VLOOKUP(MONTH($A99),Conversion!$A$1:$B$12,2),FALSE)</f>
        <v>0.62</v>
      </c>
      <c r="C99" s="9" t="str">
        <f>IF(VLOOKUP((IF(MONTH($A99)=10,YEAR($A99),IF(MONTH($A99)=11,YEAR($A99),IF(MONTH($A99)=12, YEAR($A99),YEAR($A99)-1)))),File_1.prn!$A$2:$AA$87,VLOOKUP(MONTH($A99),'Patch Conversion'!$A$1:$B$12,2),FALSE)="","",VLOOKUP((IF(MONTH($A99)=10,YEAR($A99),IF(MONTH($A99)=11,YEAR($A99),IF(MONTH($A99)=12, YEAR($A99),YEAR($A99)-1)))),File_1.prn!$A$2:$AA$87,VLOOKUP(MONTH($A99),'Patch Conversion'!$A$1:$B$12,2),FALSE))</f>
        <v/>
      </c>
      <c r="D99" s="9"/>
      <c r="E99" s="9">
        <f t="shared" si="14"/>
        <v>270.01999999999992</v>
      </c>
      <c r="F99" s="9">
        <f>F98+VLOOKUP((IF(MONTH($A99)=10,YEAR($A99),IF(MONTH($A99)=11,YEAR($A99),IF(MONTH($A99)=12, YEAR($A99),YEAR($A99)-1)))),Rainfall!$A$1:$Z$87,VLOOKUP(MONTH($A99),Conversion!$A$1:$B$12,2),FALSE)</f>
        <v>4816.9199999999992</v>
      </c>
      <c r="G99" s="9"/>
      <c r="H99" s="9"/>
      <c r="I99" s="9">
        <f>VLOOKUP((IF(MONTH($A99)=10,YEAR($A99),IF(MONTH($A99)=11,YEAR($A99),IF(MONTH($A99)=12, YEAR($A99),YEAR($A99)-1)))),FirstSim!$A$1:$Y$86,VLOOKUP(MONTH($A99),Conversion!$A$1:$B$12,2),FALSE)</f>
        <v>0.27</v>
      </c>
      <c r="J99" s="9"/>
      <c r="K99" s="9"/>
      <c r="L99" s="9"/>
      <c r="M99" s="12" t="e">
        <f>VLOOKUP((IF(MONTH($A99)=10,YEAR($A99),IF(MONTH($A99)=11,YEAR($A99),IF(MONTH($A99)=12, YEAR($A99),YEAR($A99)-1)))),#REF!,VLOOKUP(MONTH($A99),Conversion!$A$1:$B$12,2),FALSE)</f>
        <v>#REF!</v>
      </c>
      <c r="N99" s="9" t="e">
        <f>VLOOKUP((IF(MONTH($A99)=10,YEAR($A99),IF(MONTH($A99)=11,YEAR($A99),IF(MONTH($A99)=12, YEAR($A99),YEAR($A99)-1)))),#REF!,VLOOKUP(MONTH($A99),'Patch Conversion'!$A$1:$B$12,2),FALSE)</f>
        <v>#REF!</v>
      </c>
      <c r="O99" s="9"/>
      <c r="P99" s="11"/>
      <c r="Q99" s="9">
        <f t="shared" si="10"/>
        <v>0.62</v>
      </c>
      <c r="R99" s="9" t="str">
        <f t="shared" si="11"/>
        <v/>
      </c>
      <c r="S99" s="10" t="str">
        <f t="shared" si="12"/>
        <v/>
      </c>
      <c r="T99" s="9"/>
      <c r="U99" s="17">
        <f>VLOOKUP((IF(MONTH($A99)=10,YEAR($A99),IF(MONTH($A99)=11,YEAR($A99),IF(MONTH($A99)=12, YEAR($A99),YEAR($A99)-1)))),'Final Sim'!$A$1:$O$85,VLOOKUP(MONTH($A99),'Conversion WRSM'!$A$1:$B$12,2),FALSE)</f>
        <v>0</v>
      </c>
      <c r="W99" s="9">
        <f t="shared" si="9"/>
        <v>0.62</v>
      </c>
      <c r="X99" s="9" t="str">
        <f t="shared" si="15"/>
        <v/>
      </c>
      <c r="Y99" s="20" t="str">
        <f t="shared" si="13"/>
        <v/>
      </c>
    </row>
    <row r="100" spans="1:25">
      <c r="A100" s="11">
        <v>10502</v>
      </c>
      <c r="B100" s="9">
        <f>VLOOKUP((IF(MONTH($A100)=10,YEAR($A100),IF(MONTH($A100)=11,YEAR($A100),IF(MONTH($A100)=12, YEAR($A100),YEAR($A100)-1)))),File_1.prn!$A$2:$AA$87,VLOOKUP(MONTH($A100),Conversion!$A$1:$B$12,2),FALSE)</f>
        <v>0.71</v>
      </c>
      <c r="C100" s="9" t="str">
        <f>IF(VLOOKUP((IF(MONTH($A100)=10,YEAR($A100),IF(MONTH($A100)=11,YEAR($A100),IF(MONTH($A100)=12, YEAR($A100),YEAR($A100)-1)))),File_1.prn!$A$2:$AA$87,VLOOKUP(MONTH($A100),'Patch Conversion'!$A$1:$B$12,2),FALSE)="","",VLOOKUP((IF(MONTH($A100)=10,YEAR($A100),IF(MONTH($A100)=11,YEAR($A100),IF(MONTH($A100)=12, YEAR($A100),YEAR($A100)-1)))),File_1.prn!$A$2:$AA$87,VLOOKUP(MONTH($A100),'Patch Conversion'!$A$1:$B$12,2),FALSE))</f>
        <v/>
      </c>
      <c r="D100" s="9"/>
      <c r="E100" s="9">
        <f t="shared" si="14"/>
        <v>270.7299999999999</v>
      </c>
      <c r="F100" s="9">
        <f>F99+VLOOKUP((IF(MONTH($A100)=10,YEAR($A100),IF(MONTH($A100)=11,YEAR($A100),IF(MONTH($A100)=12, YEAR($A100),YEAR($A100)-1)))),Rainfall!$A$1:$Z$87,VLOOKUP(MONTH($A100),Conversion!$A$1:$B$12,2),FALSE)</f>
        <v>4838.9399999999996</v>
      </c>
      <c r="G100" s="9"/>
      <c r="H100" s="9"/>
      <c r="I100" s="9">
        <f>VLOOKUP((IF(MONTH($A100)=10,YEAR($A100),IF(MONTH($A100)=11,YEAR($A100),IF(MONTH($A100)=12, YEAR($A100),YEAR($A100)-1)))),FirstSim!$A$1:$Y$86,VLOOKUP(MONTH($A100),Conversion!$A$1:$B$12,2),FALSE)</f>
        <v>0.16</v>
      </c>
      <c r="J100" s="9"/>
      <c r="K100" s="9"/>
      <c r="L100" s="9"/>
      <c r="M100" s="12" t="e">
        <f>VLOOKUP((IF(MONTH($A100)=10,YEAR($A100),IF(MONTH($A100)=11,YEAR($A100),IF(MONTH($A100)=12, YEAR($A100),YEAR($A100)-1)))),#REF!,VLOOKUP(MONTH($A100),Conversion!$A$1:$B$12,2),FALSE)</f>
        <v>#REF!</v>
      </c>
      <c r="N100" s="9" t="e">
        <f>VLOOKUP((IF(MONTH($A100)=10,YEAR($A100),IF(MONTH($A100)=11,YEAR($A100),IF(MONTH($A100)=12, YEAR($A100),YEAR($A100)-1)))),#REF!,VLOOKUP(MONTH($A100),'Patch Conversion'!$A$1:$B$12,2),FALSE)</f>
        <v>#REF!</v>
      </c>
      <c r="O100" s="9"/>
      <c r="P100" s="11"/>
      <c r="Q100" s="9">
        <f t="shared" si="10"/>
        <v>0.71</v>
      </c>
      <c r="R100" s="9" t="str">
        <f t="shared" si="11"/>
        <v/>
      </c>
      <c r="S100" s="10" t="str">
        <f t="shared" si="12"/>
        <v/>
      </c>
      <c r="T100" s="9"/>
      <c r="U100" s="17">
        <f>VLOOKUP((IF(MONTH($A100)=10,YEAR($A100),IF(MONTH($A100)=11,YEAR($A100),IF(MONTH($A100)=12, YEAR($A100),YEAR($A100)-1)))),'Final Sim'!$A$1:$O$85,VLOOKUP(MONTH($A100),'Conversion WRSM'!$A$1:$B$12,2),FALSE)</f>
        <v>11.04</v>
      </c>
      <c r="W100" s="9">
        <f t="shared" si="9"/>
        <v>0.71</v>
      </c>
      <c r="X100" s="9" t="str">
        <f t="shared" si="15"/>
        <v/>
      </c>
      <c r="Y100" s="20" t="str">
        <f t="shared" si="13"/>
        <v/>
      </c>
    </row>
    <row r="101" spans="1:25">
      <c r="A101" s="11">
        <v>10533</v>
      </c>
      <c r="B101" s="9">
        <f>VLOOKUP((IF(MONTH($A101)=10,YEAR($A101),IF(MONTH($A101)=11,YEAR($A101),IF(MONTH($A101)=12, YEAR($A101),YEAR($A101)-1)))),File_1.prn!$A$2:$AA$87,VLOOKUP(MONTH($A101),Conversion!$A$1:$B$12,2),FALSE)</f>
        <v>2.9</v>
      </c>
      <c r="C101" s="9" t="str">
        <f>IF(VLOOKUP((IF(MONTH($A101)=10,YEAR($A101),IF(MONTH($A101)=11,YEAR($A101),IF(MONTH($A101)=12, YEAR($A101),YEAR($A101)-1)))),File_1.prn!$A$2:$AA$87,VLOOKUP(MONTH($A101),'Patch Conversion'!$A$1:$B$12,2),FALSE)="","",VLOOKUP((IF(MONTH($A101)=10,YEAR($A101),IF(MONTH($A101)=11,YEAR($A101),IF(MONTH($A101)=12, YEAR($A101),YEAR($A101)-1)))),File_1.prn!$A$2:$AA$87,VLOOKUP(MONTH($A101),'Patch Conversion'!$A$1:$B$12,2),FALSE))</f>
        <v/>
      </c>
      <c r="D101" s="9"/>
      <c r="E101" s="9">
        <f t="shared" si="14"/>
        <v>273.62999999999988</v>
      </c>
      <c r="F101" s="9">
        <f>F100+VLOOKUP((IF(MONTH($A101)=10,YEAR($A101),IF(MONTH($A101)=11,YEAR($A101),IF(MONTH($A101)=12, YEAR($A101),YEAR($A101)-1)))),Rainfall!$A$1:$Z$87,VLOOKUP(MONTH($A101),Conversion!$A$1:$B$12,2),FALSE)</f>
        <v>4954.32</v>
      </c>
      <c r="G101" s="9"/>
      <c r="H101" s="9"/>
      <c r="I101" s="9">
        <f>VLOOKUP((IF(MONTH($A101)=10,YEAR($A101),IF(MONTH($A101)=11,YEAR($A101),IF(MONTH($A101)=12, YEAR($A101),YEAR($A101)-1)))),FirstSim!$A$1:$Y$86,VLOOKUP(MONTH($A101),Conversion!$A$1:$B$12,2),FALSE)</f>
        <v>0.98</v>
      </c>
      <c r="J101" s="9"/>
      <c r="K101" s="9"/>
      <c r="L101" s="9"/>
      <c r="M101" s="12" t="e">
        <f>VLOOKUP((IF(MONTH($A101)=10,YEAR($A101),IF(MONTH($A101)=11,YEAR($A101),IF(MONTH($A101)=12, YEAR($A101),YEAR($A101)-1)))),#REF!,VLOOKUP(MONTH($A101),Conversion!$A$1:$B$12,2),FALSE)</f>
        <v>#REF!</v>
      </c>
      <c r="N101" s="9" t="e">
        <f>VLOOKUP((IF(MONTH($A101)=10,YEAR($A101),IF(MONTH($A101)=11,YEAR($A101),IF(MONTH($A101)=12, YEAR($A101),YEAR($A101)-1)))),#REF!,VLOOKUP(MONTH($A101),'Patch Conversion'!$A$1:$B$12,2),FALSE)</f>
        <v>#REF!</v>
      </c>
      <c r="O101" s="9"/>
      <c r="P101" s="11"/>
      <c r="Q101" s="9">
        <f t="shared" si="10"/>
        <v>2.9</v>
      </c>
      <c r="R101" s="9" t="str">
        <f t="shared" si="11"/>
        <v/>
      </c>
      <c r="S101" s="10" t="str">
        <f t="shared" si="12"/>
        <v/>
      </c>
      <c r="T101" s="9"/>
      <c r="U101" s="17">
        <f>VLOOKUP((IF(MONTH($A101)=10,YEAR($A101),IF(MONTH($A101)=11,YEAR($A101),IF(MONTH($A101)=12, YEAR($A101),YEAR($A101)-1)))),'Final Sim'!$A$1:$O$85,VLOOKUP(MONTH($A101),'Conversion WRSM'!$A$1:$B$12,2),FALSE)</f>
        <v>0</v>
      </c>
      <c r="W101" s="9">
        <f t="shared" si="9"/>
        <v>2.9</v>
      </c>
      <c r="X101" s="9" t="str">
        <f t="shared" si="15"/>
        <v/>
      </c>
      <c r="Y101" s="20" t="str">
        <f t="shared" si="13"/>
        <v/>
      </c>
    </row>
    <row r="102" spans="1:25">
      <c r="A102" s="11">
        <v>10563</v>
      </c>
      <c r="B102" s="9">
        <f>VLOOKUP((IF(MONTH($A102)=10,YEAR($A102),IF(MONTH($A102)=11,YEAR($A102),IF(MONTH($A102)=12, YEAR($A102),YEAR($A102)-1)))),File_1.prn!$A$2:$AA$87,VLOOKUP(MONTH($A102),Conversion!$A$1:$B$12,2),FALSE)</f>
        <v>7.33</v>
      </c>
      <c r="C102" s="9" t="str">
        <f>IF(VLOOKUP((IF(MONTH($A102)=10,YEAR($A102),IF(MONTH($A102)=11,YEAR($A102),IF(MONTH($A102)=12, YEAR($A102),YEAR($A102)-1)))),File_1.prn!$A$2:$AA$87,VLOOKUP(MONTH($A102),'Patch Conversion'!$A$1:$B$12,2),FALSE)="","",VLOOKUP((IF(MONTH($A102)=10,YEAR($A102),IF(MONTH($A102)=11,YEAR($A102),IF(MONTH($A102)=12, YEAR($A102),YEAR($A102)-1)))),File_1.prn!$A$2:$AA$87,VLOOKUP(MONTH($A102),'Patch Conversion'!$A$1:$B$12,2),FALSE))</f>
        <v/>
      </c>
      <c r="D102" s="9"/>
      <c r="E102" s="9">
        <f t="shared" si="14"/>
        <v>280.95999999999987</v>
      </c>
      <c r="F102" s="9">
        <f>F101+VLOOKUP((IF(MONTH($A102)=10,YEAR($A102),IF(MONTH($A102)=11,YEAR($A102),IF(MONTH($A102)=12, YEAR($A102),YEAR($A102)-1)))),Rainfall!$A$1:$Z$87,VLOOKUP(MONTH($A102),Conversion!$A$1:$B$12,2),FALSE)</f>
        <v>5004.96</v>
      </c>
      <c r="G102" s="9"/>
      <c r="H102" s="9"/>
      <c r="I102" s="9">
        <f>VLOOKUP((IF(MONTH($A102)=10,YEAR($A102),IF(MONTH($A102)=11,YEAR($A102),IF(MONTH($A102)=12, YEAR($A102),YEAR($A102)-1)))),FirstSim!$A$1:$Y$86,VLOOKUP(MONTH($A102),Conversion!$A$1:$B$12,2),FALSE)</f>
        <v>0.28000000000000003</v>
      </c>
      <c r="J102" s="9"/>
      <c r="K102" s="9"/>
      <c r="L102" s="9"/>
      <c r="M102" s="12" t="e">
        <f>VLOOKUP((IF(MONTH($A102)=10,YEAR($A102),IF(MONTH($A102)=11,YEAR($A102),IF(MONTH($A102)=12, YEAR($A102),YEAR($A102)-1)))),#REF!,VLOOKUP(MONTH($A102),Conversion!$A$1:$B$12,2),FALSE)</f>
        <v>#REF!</v>
      </c>
      <c r="N102" s="9" t="e">
        <f>VLOOKUP((IF(MONTH($A102)=10,YEAR($A102),IF(MONTH($A102)=11,YEAR($A102),IF(MONTH($A102)=12, YEAR($A102),YEAR($A102)-1)))),#REF!,VLOOKUP(MONTH($A102),'Patch Conversion'!$A$1:$B$12,2),FALSE)</f>
        <v>#REF!</v>
      </c>
      <c r="O102" s="9"/>
      <c r="P102" s="11"/>
      <c r="Q102" s="9">
        <f t="shared" si="10"/>
        <v>7.33</v>
      </c>
      <c r="R102" s="9" t="str">
        <f t="shared" si="11"/>
        <v/>
      </c>
      <c r="S102" s="10" t="str">
        <f t="shared" si="12"/>
        <v/>
      </c>
      <c r="T102" s="9"/>
      <c r="U102" s="17">
        <f>VLOOKUP((IF(MONTH($A102)=10,YEAR($A102),IF(MONTH($A102)=11,YEAR($A102),IF(MONTH($A102)=12, YEAR($A102),YEAR($A102)-1)))),'Final Sim'!$A$1:$O$85,VLOOKUP(MONTH($A102),'Conversion WRSM'!$A$1:$B$12,2),FALSE)</f>
        <v>12.81</v>
      </c>
      <c r="W102" s="9">
        <f t="shared" si="9"/>
        <v>7.33</v>
      </c>
      <c r="X102" s="9" t="str">
        <f t="shared" si="15"/>
        <v/>
      </c>
      <c r="Y102" s="20" t="str">
        <f t="shared" si="13"/>
        <v/>
      </c>
    </row>
    <row r="103" spans="1:25">
      <c r="A103" s="11">
        <v>10594</v>
      </c>
      <c r="B103" s="9">
        <f>VLOOKUP((IF(MONTH($A103)=10,YEAR($A103),IF(MONTH($A103)=11,YEAR($A103),IF(MONTH($A103)=12, YEAR($A103),YEAR($A103)-1)))),File_1.prn!$A$2:$AA$87,VLOOKUP(MONTH($A103),Conversion!$A$1:$B$12,2),FALSE)</f>
        <v>6.53</v>
      </c>
      <c r="C103" s="9" t="str">
        <f>IF(VLOOKUP((IF(MONTH($A103)=10,YEAR($A103),IF(MONTH($A103)=11,YEAR($A103),IF(MONTH($A103)=12, YEAR($A103),YEAR($A103)-1)))),File_1.prn!$A$2:$AA$87,VLOOKUP(MONTH($A103),'Patch Conversion'!$A$1:$B$12,2),FALSE)="","",VLOOKUP((IF(MONTH($A103)=10,YEAR($A103),IF(MONTH($A103)=11,YEAR($A103),IF(MONTH($A103)=12, YEAR($A103),YEAR($A103)-1)))),File_1.prn!$A$2:$AA$87,VLOOKUP(MONTH($A103),'Patch Conversion'!$A$1:$B$12,2),FALSE))</f>
        <v/>
      </c>
      <c r="D103" s="9"/>
      <c r="E103" s="9">
        <f t="shared" si="14"/>
        <v>287.48999999999984</v>
      </c>
      <c r="F103" s="9">
        <f>F102+VLOOKUP((IF(MONTH($A103)=10,YEAR($A103),IF(MONTH($A103)=11,YEAR($A103),IF(MONTH($A103)=12, YEAR($A103),YEAR($A103)-1)))),Rainfall!$A$1:$Z$87,VLOOKUP(MONTH($A103),Conversion!$A$1:$B$12,2),FALSE)</f>
        <v>5159.82</v>
      </c>
      <c r="G103" s="9"/>
      <c r="H103" s="9"/>
      <c r="I103" s="9">
        <f>VLOOKUP((IF(MONTH($A103)=10,YEAR($A103),IF(MONTH($A103)=11,YEAR($A103),IF(MONTH($A103)=12, YEAR($A103),YEAR($A103)-1)))),FirstSim!$A$1:$Y$86,VLOOKUP(MONTH($A103),Conversion!$A$1:$B$12,2),FALSE)</f>
        <v>2.16</v>
      </c>
      <c r="J103" s="9"/>
      <c r="K103" s="9"/>
      <c r="L103" s="9"/>
      <c r="M103" s="12" t="e">
        <f>VLOOKUP((IF(MONTH($A103)=10,YEAR($A103),IF(MONTH($A103)=11,YEAR($A103),IF(MONTH($A103)=12, YEAR($A103),YEAR($A103)-1)))),#REF!,VLOOKUP(MONTH($A103),Conversion!$A$1:$B$12,2),FALSE)</f>
        <v>#REF!</v>
      </c>
      <c r="N103" s="9" t="e">
        <f>VLOOKUP((IF(MONTH($A103)=10,YEAR($A103),IF(MONTH($A103)=11,YEAR($A103),IF(MONTH($A103)=12, YEAR($A103),YEAR($A103)-1)))),#REF!,VLOOKUP(MONTH($A103),'Patch Conversion'!$A$1:$B$12,2),FALSE)</f>
        <v>#REF!</v>
      </c>
      <c r="O103" s="9"/>
      <c r="P103" s="11"/>
      <c r="Q103" s="9">
        <f t="shared" si="10"/>
        <v>6.53</v>
      </c>
      <c r="R103" s="9" t="str">
        <f t="shared" si="11"/>
        <v/>
      </c>
      <c r="S103" s="10" t="str">
        <f t="shared" si="12"/>
        <v/>
      </c>
      <c r="T103" s="9"/>
      <c r="U103" s="17">
        <f>VLOOKUP((IF(MONTH($A103)=10,YEAR($A103),IF(MONTH($A103)=11,YEAR($A103),IF(MONTH($A103)=12, YEAR($A103),YEAR($A103)-1)))),'Final Sim'!$A$1:$O$85,VLOOKUP(MONTH($A103),'Conversion WRSM'!$A$1:$B$12,2),FALSE)</f>
        <v>0</v>
      </c>
      <c r="W103" s="9">
        <f t="shared" si="9"/>
        <v>6.53</v>
      </c>
      <c r="X103" s="9" t="str">
        <f t="shared" si="15"/>
        <v/>
      </c>
      <c r="Y103" s="20" t="str">
        <f t="shared" si="13"/>
        <v/>
      </c>
    </row>
    <row r="104" spans="1:25">
      <c r="A104" s="11">
        <v>10625</v>
      </c>
      <c r="B104" s="9">
        <f>VLOOKUP((IF(MONTH($A104)=10,YEAR($A104),IF(MONTH($A104)=11,YEAR($A104),IF(MONTH($A104)=12, YEAR($A104),YEAR($A104)-1)))),File_1.prn!$A$2:$AA$87,VLOOKUP(MONTH($A104),Conversion!$A$1:$B$12,2),FALSE)</f>
        <v>0.56999999999999995</v>
      </c>
      <c r="C104" s="9" t="str">
        <f>IF(VLOOKUP((IF(MONTH($A104)=10,YEAR($A104),IF(MONTH($A104)=11,YEAR($A104),IF(MONTH($A104)=12, YEAR($A104),YEAR($A104)-1)))),File_1.prn!$A$2:$AA$87,VLOOKUP(MONTH($A104),'Patch Conversion'!$A$1:$B$12,2),FALSE)="","",VLOOKUP((IF(MONTH($A104)=10,YEAR($A104),IF(MONTH($A104)=11,YEAR($A104),IF(MONTH($A104)=12, YEAR($A104),YEAR($A104)-1)))),File_1.prn!$A$2:$AA$87,VLOOKUP(MONTH($A104),'Patch Conversion'!$A$1:$B$12,2),FALSE))</f>
        <v/>
      </c>
      <c r="D104" s="9"/>
      <c r="E104" s="9">
        <f t="shared" si="14"/>
        <v>288.05999999999983</v>
      </c>
      <c r="F104" s="9">
        <f>F103+VLOOKUP((IF(MONTH($A104)=10,YEAR($A104),IF(MONTH($A104)=11,YEAR($A104),IF(MONTH($A104)=12, YEAR($A104),YEAR($A104)-1)))),Rainfall!$A$1:$Z$87,VLOOKUP(MONTH($A104),Conversion!$A$1:$B$12,2),FALSE)</f>
        <v>5179.7999999999993</v>
      </c>
      <c r="G104" s="9"/>
      <c r="H104" s="9"/>
      <c r="I104" s="9">
        <f>VLOOKUP((IF(MONTH($A104)=10,YEAR($A104),IF(MONTH($A104)=11,YEAR($A104),IF(MONTH($A104)=12, YEAR($A104),YEAR($A104)-1)))),FirstSim!$A$1:$Y$86,VLOOKUP(MONTH($A104),Conversion!$A$1:$B$12,2),FALSE)</f>
        <v>0.75</v>
      </c>
      <c r="J104" s="9"/>
      <c r="K104" s="9"/>
      <c r="L104" s="9"/>
      <c r="M104" s="12" t="e">
        <f>VLOOKUP((IF(MONTH($A104)=10,YEAR($A104),IF(MONTH($A104)=11,YEAR($A104),IF(MONTH($A104)=12, YEAR($A104),YEAR($A104)-1)))),#REF!,VLOOKUP(MONTH($A104),Conversion!$A$1:$B$12,2),FALSE)</f>
        <v>#REF!</v>
      </c>
      <c r="N104" s="9" t="e">
        <f>VLOOKUP((IF(MONTH($A104)=10,YEAR($A104),IF(MONTH($A104)=11,YEAR($A104),IF(MONTH($A104)=12, YEAR($A104),YEAR($A104)-1)))),#REF!,VLOOKUP(MONTH($A104),'Patch Conversion'!$A$1:$B$12,2),FALSE)</f>
        <v>#REF!</v>
      </c>
      <c r="O104" s="9"/>
      <c r="P104" s="11"/>
      <c r="Q104" s="9">
        <f t="shared" si="10"/>
        <v>0.56999999999999995</v>
      </c>
      <c r="R104" s="9" t="str">
        <f t="shared" si="11"/>
        <v/>
      </c>
      <c r="S104" s="10" t="str">
        <f t="shared" si="12"/>
        <v/>
      </c>
      <c r="T104" s="9"/>
      <c r="U104" s="17">
        <f>VLOOKUP((IF(MONTH($A104)=10,YEAR($A104),IF(MONTH($A104)=11,YEAR($A104),IF(MONTH($A104)=12, YEAR($A104),YEAR($A104)-1)))),'Final Sim'!$A$1:$O$85,VLOOKUP(MONTH($A104),'Conversion WRSM'!$A$1:$B$12,2),FALSE)</f>
        <v>22.3</v>
      </c>
      <c r="W104" s="9">
        <f t="shared" si="9"/>
        <v>0.56999999999999995</v>
      </c>
      <c r="X104" s="9" t="str">
        <f t="shared" si="15"/>
        <v/>
      </c>
      <c r="Y104" s="20" t="str">
        <f t="shared" si="13"/>
        <v/>
      </c>
    </row>
    <row r="105" spans="1:25">
      <c r="A105" s="11">
        <v>10653</v>
      </c>
      <c r="B105" s="9">
        <f>VLOOKUP((IF(MONTH($A105)=10,YEAR($A105),IF(MONTH($A105)=11,YEAR($A105),IF(MONTH($A105)=12, YEAR($A105),YEAR($A105)-1)))),File_1.prn!$A$2:$AA$87,VLOOKUP(MONTH($A105),Conversion!$A$1:$B$12,2),FALSE)</f>
        <v>9.41</v>
      </c>
      <c r="C105" s="9" t="str">
        <f>IF(VLOOKUP((IF(MONTH($A105)=10,YEAR($A105),IF(MONTH($A105)=11,YEAR($A105),IF(MONTH($A105)=12, YEAR($A105),YEAR($A105)-1)))),File_1.prn!$A$2:$AA$87,VLOOKUP(MONTH($A105),'Patch Conversion'!$A$1:$B$12,2),FALSE)="","",VLOOKUP((IF(MONTH($A105)=10,YEAR($A105),IF(MONTH($A105)=11,YEAR($A105),IF(MONTH($A105)=12, YEAR($A105),YEAR($A105)-1)))),File_1.prn!$A$2:$AA$87,VLOOKUP(MONTH($A105),'Patch Conversion'!$A$1:$B$12,2),FALSE))</f>
        <v/>
      </c>
      <c r="D105" s="9"/>
      <c r="E105" s="9">
        <f t="shared" si="14"/>
        <v>297.46999999999986</v>
      </c>
      <c r="F105" s="9">
        <f>F104+VLOOKUP((IF(MONTH($A105)=10,YEAR($A105),IF(MONTH($A105)=11,YEAR($A105),IF(MONTH($A105)=12, YEAR($A105),YEAR($A105)-1)))),Rainfall!$A$1:$Z$87,VLOOKUP(MONTH($A105),Conversion!$A$1:$B$12,2),FALSE)</f>
        <v>5296.4999999999991</v>
      </c>
      <c r="G105" s="9"/>
      <c r="H105" s="9"/>
      <c r="I105" s="9">
        <f>VLOOKUP((IF(MONTH($A105)=10,YEAR($A105),IF(MONTH($A105)=11,YEAR($A105),IF(MONTH($A105)=12, YEAR($A105),YEAR($A105)-1)))),FirstSim!$A$1:$Y$86,VLOOKUP(MONTH($A105),Conversion!$A$1:$B$12,2),FALSE)</f>
        <v>2.39</v>
      </c>
      <c r="J105" s="9"/>
      <c r="K105" s="9"/>
      <c r="L105" s="9"/>
      <c r="M105" s="12" t="e">
        <f>VLOOKUP((IF(MONTH($A105)=10,YEAR($A105),IF(MONTH($A105)=11,YEAR($A105),IF(MONTH($A105)=12, YEAR($A105),YEAR($A105)-1)))),#REF!,VLOOKUP(MONTH($A105),Conversion!$A$1:$B$12,2),FALSE)</f>
        <v>#REF!</v>
      </c>
      <c r="N105" s="9" t="e">
        <f>VLOOKUP((IF(MONTH($A105)=10,YEAR($A105),IF(MONTH($A105)=11,YEAR($A105),IF(MONTH($A105)=12, YEAR($A105),YEAR($A105)-1)))),#REF!,VLOOKUP(MONTH($A105),'Patch Conversion'!$A$1:$B$12,2),FALSE)</f>
        <v>#REF!</v>
      </c>
      <c r="O105" s="9"/>
      <c r="P105" s="11"/>
      <c r="Q105" s="9">
        <f t="shared" si="10"/>
        <v>9.41</v>
      </c>
      <c r="R105" s="9" t="str">
        <f t="shared" si="11"/>
        <v/>
      </c>
      <c r="S105" s="10" t="str">
        <f t="shared" si="12"/>
        <v/>
      </c>
      <c r="T105" s="9"/>
      <c r="U105" s="17">
        <f>VLOOKUP((IF(MONTH($A105)=10,YEAR($A105),IF(MONTH($A105)=11,YEAR($A105),IF(MONTH($A105)=12, YEAR($A105),YEAR($A105)-1)))),'Final Sim'!$A$1:$O$85,VLOOKUP(MONTH($A105),'Conversion WRSM'!$A$1:$B$12,2),FALSE)</f>
        <v>0</v>
      </c>
      <c r="W105" s="9">
        <f t="shared" si="9"/>
        <v>9.41</v>
      </c>
      <c r="X105" s="9" t="str">
        <f t="shared" si="15"/>
        <v/>
      </c>
      <c r="Y105" s="20" t="str">
        <f t="shared" si="13"/>
        <v/>
      </c>
    </row>
    <row r="106" spans="1:25">
      <c r="A106" s="11">
        <v>10684</v>
      </c>
      <c r="B106" s="9">
        <f>VLOOKUP((IF(MONTH($A106)=10,YEAR($A106),IF(MONTH($A106)=11,YEAR($A106),IF(MONTH($A106)=12, YEAR($A106),YEAR($A106)-1)))),File_1.prn!$A$2:$AA$87,VLOOKUP(MONTH($A106),Conversion!$A$1:$B$12,2),FALSE)</f>
        <v>0.01</v>
      </c>
      <c r="C106" s="9" t="str">
        <f>IF(VLOOKUP((IF(MONTH($A106)=10,YEAR($A106),IF(MONTH($A106)=11,YEAR($A106),IF(MONTH($A106)=12, YEAR($A106),YEAR($A106)-1)))),File_1.prn!$A$2:$AA$87,VLOOKUP(MONTH($A106),'Patch Conversion'!$A$1:$B$12,2),FALSE)="","",VLOOKUP((IF(MONTH($A106)=10,YEAR($A106),IF(MONTH($A106)=11,YEAR($A106),IF(MONTH($A106)=12, YEAR($A106),YEAR($A106)-1)))),File_1.prn!$A$2:$AA$87,VLOOKUP(MONTH($A106),'Patch Conversion'!$A$1:$B$12,2),FALSE))</f>
        <v/>
      </c>
      <c r="D106" s="9"/>
      <c r="E106" s="9">
        <f t="shared" si="14"/>
        <v>297.47999999999985</v>
      </c>
      <c r="F106" s="9">
        <f>F105+VLOOKUP((IF(MONTH($A106)=10,YEAR($A106),IF(MONTH($A106)=11,YEAR($A106),IF(MONTH($A106)=12, YEAR($A106),YEAR($A106)-1)))),Rainfall!$A$1:$Z$87,VLOOKUP(MONTH($A106),Conversion!$A$1:$B$12,2),FALSE)</f>
        <v>5321.0399999999991</v>
      </c>
      <c r="G106" s="9"/>
      <c r="H106" s="9"/>
      <c r="I106" s="9">
        <f>VLOOKUP((IF(MONTH($A106)=10,YEAR($A106),IF(MONTH($A106)=11,YEAR($A106),IF(MONTH($A106)=12, YEAR($A106),YEAR($A106)-1)))),FirstSim!$A$1:$Y$86,VLOOKUP(MONTH($A106),Conversion!$A$1:$B$12,2),FALSE)</f>
        <v>0.91</v>
      </c>
      <c r="J106" s="9"/>
      <c r="K106" s="9"/>
      <c r="L106" s="9"/>
      <c r="M106" s="12" t="e">
        <f>VLOOKUP((IF(MONTH($A106)=10,YEAR($A106),IF(MONTH($A106)=11,YEAR($A106),IF(MONTH($A106)=12, YEAR($A106),YEAR($A106)-1)))),#REF!,VLOOKUP(MONTH($A106),Conversion!$A$1:$B$12,2),FALSE)</f>
        <v>#REF!</v>
      </c>
      <c r="N106" s="9" t="e">
        <f>VLOOKUP((IF(MONTH($A106)=10,YEAR($A106),IF(MONTH($A106)=11,YEAR($A106),IF(MONTH($A106)=12, YEAR($A106),YEAR($A106)-1)))),#REF!,VLOOKUP(MONTH($A106),'Patch Conversion'!$A$1:$B$12,2),FALSE)</f>
        <v>#REF!</v>
      </c>
      <c r="O106" s="9"/>
      <c r="P106" s="11"/>
      <c r="Q106" s="9">
        <f t="shared" si="10"/>
        <v>0.01</v>
      </c>
      <c r="R106" s="9" t="str">
        <f t="shared" si="11"/>
        <v/>
      </c>
      <c r="S106" s="10" t="str">
        <f t="shared" si="12"/>
        <v/>
      </c>
      <c r="T106" s="9"/>
      <c r="U106" s="17">
        <f>VLOOKUP((IF(MONTH($A106)=10,YEAR($A106),IF(MONTH($A106)=11,YEAR($A106),IF(MONTH($A106)=12, YEAR($A106),YEAR($A106)-1)))),'Final Sim'!$A$1:$O$85,VLOOKUP(MONTH($A106),'Conversion WRSM'!$A$1:$B$12,2),FALSE)</f>
        <v>58.04</v>
      </c>
      <c r="W106" s="9">
        <f t="shared" si="9"/>
        <v>0.01</v>
      </c>
      <c r="X106" s="9" t="str">
        <f t="shared" si="15"/>
        <v/>
      </c>
      <c r="Y106" s="20" t="str">
        <f t="shared" si="13"/>
        <v/>
      </c>
    </row>
    <row r="107" spans="1:25">
      <c r="A107" s="11">
        <v>10714</v>
      </c>
      <c r="B107" s="9">
        <f>VLOOKUP((IF(MONTH($A107)=10,YEAR($A107),IF(MONTH($A107)=11,YEAR($A107),IF(MONTH($A107)=12, YEAR($A107),YEAR($A107)-1)))),File_1.prn!$A$2:$AA$87,VLOOKUP(MONTH($A107),Conversion!$A$1:$B$12,2),FALSE)</f>
        <v>1.1299999999999999</v>
      </c>
      <c r="C107" s="9" t="str">
        <f>IF(VLOOKUP((IF(MONTH($A107)=10,YEAR($A107),IF(MONTH($A107)=11,YEAR($A107),IF(MONTH($A107)=12, YEAR($A107),YEAR($A107)-1)))),File_1.prn!$A$2:$AA$87,VLOOKUP(MONTH($A107),'Patch Conversion'!$A$1:$B$12,2),FALSE)="","",VLOOKUP((IF(MONTH($A107)=10,YEAR($A107),IF(MONTH($A107)=11,YEAR($A107),IF(MONTH($A107)=12, YEAR($A107),YEAR($A107)-1)))),File_1.prn!$A$2:$AA$87,VLOOKUP(MONTH($A107),'Patch Conversion'!$A$1:$B$12,2),FALSE))</f>
        <v/>
      </c>
      <c r="D107" s="9"/>
      <c r="E107" s="9">
        <f t="shared" si="14"/>
        <v>298.60999999999984</v>
      </c>
      <c r="F107" s="9">
        <f>F106+VLOOKUP((IF(MONTH($A107)=10,YEAR($A107),IF(MONTH($A107)=11,YEAR($A107),IF(MONTH($A107)=12, YEAR($A107),YEAR($A107)-1)))),Rainfall!$A$1:$Z$87,VLOOKUP(MONTH($A107),Conversion!$A$1:$B$12,2),FALSE)</f>
        <v>5338.9199999999992</v>
      </c>
      <c r="G107" s="9"/>
      <c r="H107" s="9"/>
      <c r="I107" s="9">
        <f>VLOOKUP((IF(MONTH($A107)=10,YEAR($A107),IF(MONTH($A107)=11,YEAR($A107),IF(MONTH($A107)=12, YEAR($A107),YEAR($A107)-1)))),FirstSim!$A$1:$Y$86,VLOOKUP(MONTH($A107),Conversion!$A$1:$B$12,2),FALSE)</f>
        <v>0.32</v>
      </c>
      <c r="J107" s="9"/>
      <c r="K107" s="9"/>
      <c r="L107" s="9"/>
      <c r="M107" s="12" t="e">
        <f>VLOOKUP((IF(MONTH($A107)=10,YEAR($A107),IF(MONTH($A107)=11,YEAR($A107),IF(MONTH($A107)=12, YEAR($A107),YEAR($A107)-1)))),#REF!,VLOOKUP(MONTH($A107),Conversion!$A$1:$B$12,2),FALSE)</f>
        <v>#REF!</v>
      </c>
      <c r="N107" s="9" t="e">
        <f>VLOOKUP((IF(MONTH($A107)=10,YEAR($A107),IF(MONTH($A107)=11,YEAR($A107),IF(MONTH($A107)=12, YEAR($A107),YEAR($A107)-1)))),#REF!,VLOOKUP(MONTH($A107),'Patch Conversion'!$A$1:$B$12,2),FALSE)</f>
        <v>#REF!</v>
      </c>
      <c r="O107" s="9"/>
      <c r="P107" s="11"/>
      <c r="Q107" s="9">
        <f t="shared" si="10"/>
        <v>1.1299999999999999</v>
      </c>
      <c r="R107" s="9" t="str">
        <f t="shared" si="11"/>
        <v/>
      </c>
      <c r="S107" s="10" t="str">
        <f t="shared" si="12"/>
        <v/>
      </c>
      <c r="T107" s="9"/>
      <c r="U107" s="17">
        <f>VLOOKUP((IF(MONTH($A107)=10,YEAR($A107),IF(MONTH($A107)=11,YEAR($A107),IF(MONTH($A107)=12, YEAR($A107),YEAR($A107)-1)))),'Final Sim'!$A$1:$O$85,VLOOKUP(MONTH($A107),'Conversion WRSM'!$A$1:$B$12,2),FALSE)</f>
        <v>0</v>
      </c>
      <c r="W107" s="9">
        <f t="shared" si="9"/>
        <v>1.1299999999999999</v>
      </c>
      <c r="X107" s="9" t="str">
        <f t="shared" si="15"/>
        <v/>
      </c>
      <c r="Y107" s="20" t="str">
        <f t="shared" si="13"/>
        <v/>
      </c>
    </row>
    <row r="108" spans="1:25">
      <c r="A108" s="11">
        <v>10745</v>
      </c>
      <c r="B108" s="9">
        <f>VLOOKUP((IF(MONTH($A108)=10,YEAR($A108),IF(MONTH($A108)=11,YEAR($A108),IF(MONTH($A108)=12, YEAR($A108),YEAR($A108)-1)))),File_1.prn!$A$2:$AA$87,VLOOKUP(MONTH($A108),Conversion!$A$1:$B$12,2),FALSE)</f>
        <v>0.64</v>
      </c>
      <c r="C108" s="9" t="str">
        <f>IF(VLOOKUP((IF(MONTH($A108)=10,YEAR($A108),IF(MONTH($A108)=11,YEAR($A108),IF(MONTH($A108)=12, YEAR($A108),YEAR($A108)-1)))),File_1.prn!$A$2:$AA$87,VLOOKUP(MONTH($A108),'Patch Conversion'!$A$1:$B$12,2),FALSE)="","",VLOOKUP((IF(MONTH($A108)=10,YEAR($A108),IF(MONTH($A108)=11,YEAR($A108),IF(MONTH($A108)=12, YEAR($A108),YEAR($A108)-1)))),File_1.prn!$A$2:$AA$87,VLOOKUP(MONTH($A108),'Patch Conversion'!$A$1:$B$12,2),FALSE))</f>
        <v/>
      </c>
      <c r="D108" s="9" t="str">
        <f>IF(C108="","",B108)</f>
        <v/>
      </c>
      <c r="E108" s="9">
        <f t="shared" si="14"/>
        <v>299.24999999999983</v>
      </c>
      <c r="F108" s="9">
        <f>F107+VLOOKUP((IF(MONTH($A108)=10,YEAR($A108),IF(MONTH($A108)=11,YEAR($A108),IF(MONTH($A108)=12, YEAR($A108),YEAR($A108)-1)))),Rainfall!$A$1:$Z$87,VLOOKUP(MONTH($A108),Conversion!$A$1:$B$12,2),FALSE)</f>
        <v>5374.1999999999989</v>
      </c>
      <c r="G108" s="9"/>
      <c r="H108" s="9"/>
      <c r="I108" s="9">
        <f>VLOOKUP((IF(MONTH($A108)=10,YEAR($A108),IF(MONTH($A108)=11,YEAR($A108),IF(MONTH($A108)=12, YEAR($A108),YEAR($A108)-1)))),FirstSim!$A$1:$Y$86,VLOOKUP(MONTH($A108),Conversion!$A$1:$B$12,2),FALSE)</f>
        <v>0.66</v>
      </c>
      <c r="J108" s="9"/>
      <c r="K108" s="9"/>
      <c r="L108" s="9"/>
      <c r="M108" s="12" t="e">
        <f>VLOOKUP((IF(MONTH($A108)=10,YEAR($A108),IF(MONTH($A108)=11,YEAR($A108),IF(MONTH($A108)=12, YEAR($A108),YEAR($A108)-1)))),#REF!,VLOOKUP(MONTH($A108),Conversion!$A$1:$B$12,2),FALSE)</f>
        <v>#REF!</v>
      </c>
      <c r="N108" s="9" t="e">
        <f>VLOOKUP((IF(MONTH($A108)=10,YEAR($A108),IF(MONTH($A108)=11,YEAR($A108),IF(MONTH($A108)=12, YEAR($A108),YEAR($A108)-1)))),#REF!,VLOOKUP(MONTH($A108),'Patch Conversion'!$A$1:$B$12,2),FALSE)</f>
        <v>#REF!</v>
      </c>
      <c r="O108" s="9"/>
      <c r="P108" s="11"/>
      <c r="Q108" s="9">
        <f t="shared" si="10"/>
        <v>0.64</v>
      </c>
      <c r="R108" s="9" t="str">
        <f t="shared" si="11"/>
        <v/>
      </c>
      <c r="S108" s="10" t="str">
        <f t="shared" si="12"/>
        <v/>
      </c>
      <c r="T108" s="9"/>
      <c r="U108" s="17">
        <f>VLOOKUP((IF(MONTH($A108)=10,YEAR($A108),IF(MONTH($A108)=11,YEAR($A108),IF(MONTH($A108)=12, YEAR($A108),YEAR($A108)-1)))),'Final Sim'!$A$1:$O$85,VLOOKUP(MONTH($A108),'Conversion WRSM'!$A$1:$B$12,2),FALSE)</f>
        <v>32.409999999999997</v>
      </c>
      <c r="W108" s="9">
        <f t="shared" si="9"/>
        <v>0.64</v>
      </c>
      <c r="X108" s="9" t="str">
        <f t="shared" si="15"/>
        <v/>
      </c>
      <c r="Y108" s="20" t="str">
        <f t="shared" si="13"/>
        <v/>
      </c>
    </row>
    <row r="109" spans="1:25">
      <c r="A109" s="11">
        <v>10775</v>
      </c>
      <c r="B109" s="9">
        <f>VLOOKUP((IF(MONTH($A109)=10,YEAR($A109),IF(MONTH($A109)=11,YEAR($A109),IF(MONTH($A109)=12, YEAR($A109),YEAR($A109)-1)))),File_1.prn!$A$2:$AA$87,VLOOKUP(MONTH($A109),Conversion!$A$1:$B$12,2),FALSE)</f>
        <v>2.1800000000000002</v>
      </c>
      <c r="C109" s="9" t="str">
        <f>IF(VLOOKUP((IF(MONTH($A109)=10,YEAR($A109),IF(MONTH($A109)=11,YEAR($A109),IF(MONTH($A109)=12, YEAR($A109),YEAR($A109)-1)))),File_1.prn!$A$2:$AA$87,VLOOKUP(MONTH($A109),'Patch Conversion'!$A$1:$B$12,2),FALSE)="","",VLOOKUP((IF(MONTH($A109)=10,YEAR($A109),IF(MONTH($A109)=11,YEAR($A109),IF(MONTH($A109)=12, YEAR($A109),YEAR($A109)-1)))),File_1.prn!$A$2:$AA$87,VLOOKUP(MONTH($A109),'Patch Conversion'!$A$1:$B$12,2),FALSE))</f>
        <v/>
      </c>
      <c r="D109" s="9" t="str">
        <f>IF(C109="","",B109)</f>
        <v/>
      </c>
      <c r="E109" s="9">
        <f t="shared" si="14"/>
        <v>301.42999999999984</v>
      </c>
      <c r="F109" s="9">
        <f>F108+VLOOKUP((IF(MONTH($A109)=10,YEAR($A109),IF(MONTH($A109)=11,YEAR($A109),IF(MONTH($A109)=12, YEAR($A109),YEAR($A109)-1)))),Rainfall!$A$1:$Z$87,VLOOKUP(MONTH($A109),Conversion!$A$1:$B$12,2),FALSE)</f>
        <v>5375.3999999999987</v>
      </c>
      <c r="G109" s="9"/>
      <c r="H109" s="9"/>
      <c r="I109" s="9">
        <f>VLOOKUP((IF(MONTH($A109)=10,YEAR($A109),IF(MONTH($A109)=11,YEAR($A109),IF(MONTH($A109)=12, YEAR($A109),YEAR($A109)-1)))),FirstSim!$A$1:$Y$86,VLOOKUP(MONTH($A109),Conversion!$A$1:$B$12,2),FALSE)</f>
        <v>0.87</v>
      </c>
      <c r="J109" s="9"/>
      <c r="K109" s="9"/>
      <c r="L109" s="9"/>
      <c r="M109" s="12" t="e">
        <f>VLOOKUP((IF(MONTH($A109)=10,YEAR($A109),IF(MONTH($A109)=11,YEAR($A109),IF(MONTH($A109)=12, YEAR($A109),YEAR($A109)-1)))),#REF!,VLOOKUP(MONTH($A109),Conversion!$A$1:$B$12,2),FALSE)</f>
        <v>#REF!</v>
      </c>
      <c r="N109" s="9" t="e">
        <f>VLOOKUP((IF(MONTH($A109)=10,YEAR($A109),IF(MONTH($A109)=11,YEAR($A109),IF(MONTH($A109)=12, YEAR($A109),YEAR($A109)-1)))),#REF!,VLOOKUP(MONTH($A109),'Patch Conversion'!$A$1:$B$12,2),FALSE)</f>
        <v>#REF!</v>
      </c>
      <c r="O109" s="9"/>
      <c r="P109" s="11"/>
      <c r="Q109" s="9">
        <f t="shared" si="10"/>
        <v>2.1800000000000002</v>
      </c>
      <c r="R109" s="9" t="str">
        <f t="shared" si="11"/>
        <v/>
      </c>
      <c r="S109" s="10" t="str">
        <f t="shared" si="12"/>
        <v/>
      </c>
      <c r="T109" s="9"/>
      <c r="U109" s="17">
        <f>VLOOKUP((IF(MONTH($A109)=10,YEAR($A109),IF(MONTH($A109)=11,YEAR($A109),IF(MONTH($A109)=12, YEAR($A109),YEAR($A109)-1)))),'Final Sim'!$A$1:$O$85,VLOOKUP(MONTH($A109),'Conversion WRSM'!$A$1:$B$12,2),FALSE)</f>
        <v>0</v>
      </c>
      <c r="W109" s="9">
        <f t="shared" si="9"/>
        <v>2.1800000000000002</v>
      </c>
      <c r="X109" s="9" t="str">
        <f t="shared" si="15"/>
        <v/>
      </c>
      <c r="Y109" s="20" t="str">
        <f t="shared" si="13"/>
        <v/>
      </c>
    </row>
    <row r="110" spans="1:25">
      <c r="A110" s="11">
        <v>10806</v>
      </c>
      <c r="B110" s="9">
        <f>VLOOKUP((IF(MONTH($A110)=10,YEAR($A110),IF(MONTH($A110)=11,YEAR($A110),IF(MONTH($A110)=12, YEAR($A110),YEAR($A110)-1)))),File_1.prn!$A$2:$AA$87,VLOOKUP(MONTH($A110),Conversion!$A$1:$B$12,2),FALSE)</f>
        <v>0</v>
      </c>
      <c r="C110" s="9" t="str">
        <f>IF(VLOOKUP((IF(MONTH($A110)=10,YEAR($A110),IF(MONTH($A110)=11,YEAR($A110),IF(MONTH($A110)=12, YEAR($A110),YEAR($A110)-1)))),File_1.prn!$A$2:$AA$87,VLOOKUP(MONTH($A110),'Patch Conversion'!$A$1:$B$12,2),FALSE)="","",VLOOKUP((IF(MONTH($A110)=10,YEAR($A110),IF(MONTH($A110)=11,YEAR($A110),IF(MONTH($A110)=12, YEAR($A110),YEAR($A110)-1)))),File_1.prn!$A$2:$AA$87,VLOOKUP(MONTH($A110),'Patch Conversion'!$A$1:$B$12,2),FALSE))</f>
        <v/>
      </c>
      <c r="D110" s="9" t="str">
        <f>IF(C110="","",B110)</f>
        <v/>
      </c>
      <c r="E110" s="9">
        <f t="shared" si="14"/>
        <v>301.42999999999984</v>
      </c>
      <c r="F110" s="9">
        <f>F109+VLOOKUP((IF(MONTH($A110)=10,YEAR($A110),IF(MONTH($A110)=11,YEAR($A110),IF(MONTH($A110)=12, YEAR($A110),YEAR($A110)-1)))),Rainfall!$A$1:$Z$87,VLOOKUP(MONTH($A110),Conversion!$A$1:$B$12,2),FALSE)</f>
        <v>5376.5399999999991</v>
      </c>
      <c r="G110" s="9"/>
      <c r="H110" s="9"/>
      <c r="I110" s="9">
        <f>VLOOKUP((IF(MONTH($A110)=10,YEAR($A110),IF(MONTH($A110)=11,YEAR($A110),IF(MONTH($A110)=12, YEAR($A110),YEAR($A110)-1)))),FirstSim!$A$1:$Y$86,VLOOKUP(MONTH($A110),Conversion!$A$1:$B$12,2),FALSE)</f>
        <v>0.72</v>
      </c>
      <c r="J110" s="9"/>
      <c r="K110" s="9"/>
      <c r="L110" s="9"/>
      <c r="M110" s="12" t="e">
        <f>VLOOKUP((IF(MONTH($A110)=10,YEAR($A110),IF(MONTH($A110)=11,YEAR($A110),IF(MONTH($A110)=12, YEAR($A110),YEAR($A110)-1)))),#REF!,VLOOKUP(MONTH($A110),Conversion!$A$1:$B$12,2),FALSE)</f>
        <v>#REF!</v>
      </c>
      <c r="N110" s="9" t="e">
        <f>VLOOKUP((IF(MONTH($A110)=10,YEAR($A110),IF(MONTH($A110)=11,YEAR($A110),IF(MONTH($A110)=12, YEAR($A110),YEAR($A110)-1)))),#REF!,VLOOKUP(MONTH($A110),'Patch Conversion'!$A$1:$B$12,2),FALSE)</f>
        <v>#REF!</v>
      </c>
      <c r="O110" s="9"/>
      <c r="P110" s="11"/>
      <c r="Q110" s="9">
        <f t="shared" si="10"/>
        <v>0</v>
      </c>
      <c r="R110" s="9" t="str">
        <f t="shared" si="11"/>
        <v/>
      </c>
      <c r="S110" s="10" t="str">
        <f t="shared" si="12"/>
        <v/>
      </c>
      <c r="T110" s="9"/>
      <c r="U110" s="17">
        <f>VLOOKUP((IF(MONTH($A110)=10,YEAR($A110),IF(MONTH($A110)=11,YEAR($A110),IF(MONTH($A110)=12, YEAR($A110),YEAR($A110)-1)))),'Final Sim'!$A$1:$O$85,VLOOKUP(MONTH($A110),'Conversion WRSM'!$A$1:$B$12,2),FALSE)</f>
        <v>65.97</v>
      </c>
      <c r="W110" s="9">
        <f t="shared" si="9"/>
        <v>0</v>
      </c>
      <c r="X110" s="9" t="str">
        <f t="shared" si="15"/>
        <v/>
      </c>
      <c r="Y110" s="20" t="str">
        <f t="shared" si="13"/>
        <v/>
      </c>
    </row>
    <row r="111" spans="1:25">
      <c r="A111" s="11">
        <v>10837</v>
      </c>
      <c r="B111" s="9">
        <f>VLOOKUP((IF(MONTH($A111)=10,YEAR($A111),IF(MONTH($A111)=11,YEAR($A111),IF(MONTH($A111)=12, YEAR($A111),YEAR($A111)-1)))),File_1.prn!$A$2:$AA$87,VLOOKUP(MONTH($A111),Conversion!$A$1:$B$12,2),FALSE)</f>
        <v>18.3</v>
      </c>
      <c r="C111" s="9" t="str">
        <f>IF(VLOOKUP((IF(MONTH($A111)=10,YEAR($A111),IF(MONTH($A111)=11,YEAR($A111),IF(MONTH($A111)=12, YEAR($A111),YEAR($A111)-1)))),File_1.prn!$A$2:$AA$87,VLOOKUP(MONTH($A111),'Patch Conversion'!$A$1:$B$12,2),FALSE)="","",VLOOKUP((IF(MONTH($A111)=10,YEAR($A111),IF(MONTH($A111)=11,YEAR($A111),IF(MONTH($A111)=12, YEAR($A111),YEAR($A111)-1)))),File_1.prn!$A$2:$AA$87,VLOOKUP(MONTH($A111),'Patch Conversion'!$A$1:$B$12,2),FALSE))</f>
        <v/>
      </c>
      <c r="D111" s="9"/>
      <c r="E111" s="9">
        <f t="shared" si="14"/>
        <v>319.72999999999985</v>
      </c>
      <c r="F111" s="9">
        <f>F110+VLOOKUP((IF(MONTH($A111)=10,YEAR($A111),IF(MONTH($A111)=11,YEAR($A111),IF(MONTH($A111)=12, YEAR($A111),YEAR($A111)-1)))),Rainfall!$A$1:$Z$87,VLOOKUP(MONTH($A111),Conversion!$A$1:$B$12,2),FALSE)</f>
        <v>5414.0399999999991</v>
      </c>
      <c r="G111" s="9"/>
      <c r="H111" s="9"/>
      <c r="I111" s="9">
        <f>VLOOKUP((IF(MONTH($A111)=10,YEAR($A111),IF(MONTH($A111)=11,YEAR($A111),IF(MONTH($A111)=12, YEAR($A111),YEAR($A111)-1)))),FirstSim!$A$1:$Y$86,VLOOKUP(MONTH($A111),Conversion!$A$1:$B$12,2),FALSE)</f>
        <v>14.37</v>
      </c>
      <c r="J111" s="9"/>
      <c r="K111" s="9"/>
      <c r="L111" s="9"/>
      <c r="M111" s="12" t="e">
        <f>VLOOKUP((IF(MONTH($A111)=10,YEAR($A111),IF(MONTH($A111)=11,YEAR($A111),IF(MONTH($A111)=12, YEAR($A111),YEAR($A111)-1)))),#REF!,VLOOKUP(MONTH($A111),Conversion!$A$1:$B$12,2),FALSE)</f>
        <v>#REF!</v>
      </c>
      <c r="N111" s="9" t="e">
        <f>VLOOKUP((IF(MONTH($A111)=10,YEAR($A111),IF(MONTH($A111)=11,YEAR($A111),IF(MONTH($A111)=12, YEAR($A111),YEAR($A111)-1)))),#REF!,VLOOKUP(MONTH($A111),'Patch Conversion'!$A$1:$B$12,2),FALSE)</f>
        <v>#REF!</v>
      </c>
      <c r="O111" s="9"/>
      <c r="P111" s="11"/>
      <c r="Q111" s="9">
        <f t="shared" si="10"/>
        <v>18.3</v>
      </c>
      <c r="R111" s="9" t="str">
        <f t="shared" si="11"/>
        <v/>
      </c>
      <c r="S111" s="10" t="str">
        <f t="shared" si="12"/>
        <v/>
      </c>
      <c r="T111" s="9"/>
      <c r="U111" s="17">
        <f>VLOOKUP((IF(MONTH($A111)=10,YEAR($A111),IF(MONTH($A111)=11,YEAR($A111),IF(MONTH($A111)=12, YEAR($A111),YEAR($A111)-1)))),'Final Sim'!$A$1:$O$85,VLOOKUP(MONTH($A111),'Conversion WRSM'!$A$1:$B$12,2),FALSE)</f>
        <v>0</v>
      </c>
      <c r="W111" s="9">
        <f t="shared" si="9"/>
        <v>18.3</v>
      </c>
      <c r="X111" s="9" t="str">
        <f t="shared" si="15"/>
        <v/>
      </c>
      <c r="Y111" s="20" t="str">
        <f t="shared" si="13"/>
        <v/>
      </c>
    </row>
    <row r="112" spans="1:25">
      <c r="A112" s="11">
        <v>10867</v>
      </c>
      <c r="B112" s="9">
        <f>VLOOKUP((IF(MONTH($A112)=10,YEAR($A112),IF(MONTH($A112)=11,YEAR($A112),IF(MONTH($A112)=12, YEAR($A112),YEAR($A112)-1)))),File_1.prn!$A$2:$AA$87,VLOOKUP(MONTH($A112),Conversion!$A$1:$B$12,2),FALSE)</f>
        <v>3.27</v>
      </c>
      <c r="C112" s="9" t="str">
        <f>IF(VLOOKUP((IF(MONTH($A112)=10,YEAR($A112),IF(MONTH($A112)=11,YEAR($A112),IF(MONTH($A112)=12, YEAR($A112),YEAR($A112)-1)))),File_1.prn!$A$2:$AA$87,VLOOKUP(MONTH($A112),'Patch Conversion'!$A$1:$B$12,2),FALSE)="","",VLOOKUP((IF(MONTH($A112)=10,YEAR($A112),IF(MONTH($A112)=11,YEAR($A112),IF(MONTH($A112)=12, YEAR($A112),YEAR($A112)-1)))),File_1.prn!$A$2:$AA$87,VLOOKUP(MONTH($A112),'Patch Conversion'!$A$1:$B$12,2),FALSE))</f>
        <v>#</v>
      </c>
      <c r="D112" s="9"/>
      <c r="E112" s="9">
        <f t="shared" si="14"/>
        <v>322.99999999999983</v>
      </c>
      <c r="F112" s="9">
        <f>F111+VLOOKUP((IF(MONTH($A112)=10,YEAR($A112),IF(MONTH($A112)=11,YEAR($A112),IF(MONTH($A112)=12, YEAR($A112),YEAR($A112)-1)))),Rainfall!$A$1:$Z$87,VLOOKUP(MONTH($A112),Conversion!$A$1:$B$12,2),FALSE)</f>
        <v>5475.5399999999991</v>
      </c>
      <c r="G112" s="9"/>
      <c r="H112" s="9"/>
      <c r="I112" s="9">
        <f>VLOOKUP((IF(MONTH($A112)=10,YEAR($A112),IF(MONTH($A112)=11,YEAR($A112),IF(MONTH($A112)=12, YEAR($A112),YEAR($A112)-1)))),FirstSim!$A$1:$Y$86,VLOOKUP(MONTH($A112),Conversion!$A$1:$B$12,2),FALSE)</f>
        <v>6.21</v>
      </c>
      <c r="J112" s="9"/>
      <c r="K112" s="9"/>
      <c r="L112" s="9"/>
      <c r="M112" s="12" t="e">
        <f>VLOOKUP((IF(MONTH($A112)=10,YEAR($A112),IF(MONTH($A112)=11,YEAR($A112),IF(MONTH($A112)=12, YEAR($A112),YEAR($A112)-1)))),#REF!,VLOOKUP(MONTH($A112),Conversion!$A$1:$B$12,2),FALSE)</f>
        <v>#REF!</v>
      </c>
      <c r="N112" s="9" t="e">
        <f>VLOOKUP((IF(MONTH($A112)=10,YEAR($A112),IF(MONTH($A112)=11,YEAR($A112),IF(MONTH($A112)=12, YEAR($A112),YEAR($A112)-1)))),#REF!,VLOOKUP(MONTH($A112),'Patch Conversion'!$A$1:$B$12,2),FALSE)</f>
        <v>#REF!</v>
      </c>
      <c r="O112" s="9"/>
      <c r="P112" s="11"/>
      <c r="Q112" s="9">
        <f t="shared" si="10"/>
        <v>6.21</v>
      </c>
      <c r="R112" s="9" t="str">
        <f t="shared" si="11"/>
        <v>*</v>
      </c>
      <c r="S112" s="10" t="str">
        <f t="shared" si="12"/>
        <v>First Silumation patch</v>
      </c>
      <c r="T112" s="9"/>
      <c r="U112" s="17">
        <f>VLOOKUP((IF(MONTH($A112)=10,YEAR($A112),IF(MONTH($A112)=11,YEAR($A112),IF(MONTH($A112)=12, YEAR($A112),YEAR($A112)-1)))),'Final Sim'!$A$1:$O$85,VLOOKUP(MONTH($A112),'Conversion WRSM'!$A$1:$B$12,2),FALSE)</f>
        <v>107.52</v>
      </c>
      <c r="W112" s="9">
        <f t="shared" si="9"/>
        <v>107.52</v>
      </c>
      <c r="X112" s="9" t="str">
        <f t="shared" si="15"/>
        <v>*</v>
      </c>
      <c r="Y112" s="20" t="str">
        <f t="shared" si="13"/>
        <v>Simulated value used</v>
      </c>
    </row>
    <row r="113" spans="1:25">
      <c r="A113" s="11">
        <v>10898</v>
      </c>
      <c r="B113" s="9">
        <f>VLOOKUP((IF(MONTH($A113)=10,YEAR($A113),IF(MONTH($A113)=11,YEAR($A113),IF(MONTH($A113)=12, YEAR($A113),YEAR($A113)-1)))),File_1.prn!$A$2:$AA$87,VLOOKUP(MONTH($A113),Conversion!$A$1:$B$12,2),FALSE)</f>
        <v>1.32</v>
      </c>
      <c r="C113" s="9" t="str">
        <f>IF(VLOOKUP((IF(MONTH($A113)=10,YEAR($A113),IF(MONTH($A113)=11,YEAR($A113),IF(MONTH($A113)=12, YEAR($A113),YEAR($A113)-1)))),File_1.prn!$A$2:$AA$87,VLOOKUP(MONTH($A113),'Patch Conversion'!$A$1:$B$12,2),FALSE)="","",VLOOKUP((IF(MONTH($A113)=10,YEAR($A113),IF(MONTH($A113)=11,YEAR($A113),IF(MONTH($A113)=12, YEAR($A113),YEAR($A113)-1)))),File_1.prn!$A$2:$AA$87,VLOOKUP(MONTH($A113),'Patch Conversion'!$A$1:$B$12,2),FALSE))</f>
        <v/>
      </c>
      <c r="D113" s="9"/>
      <c r="E113" s="9">
        <f t="shared" si="14"/>
        <v>324.31999999999982</v>
      </c>
      <c r="F113" s="9">
        <f>F112+VLOOKUP((IF(MONTH($A113)=10,YEAR($A113),IF(MONTH($A113)=11,YEAR($A113),IF(MONTH($A113)=12, YEAR($A113),YEAR($A113)-1)))),Rainfall!$A$1:$Z$87,VLOOKUP(MONTH($A113),Conversion!$A$1:$B$12,2),FALSE)</f>
        <v>5580.6599999999989</v>
      </c>
      <c r="G113" s="9"/>
      <c r="H113" s="9"/>
      <c r="I113" s="9">
        <f>VLOOKUP((IF(MONTH($A113)=10,YEAR($A113),IF(MONTH($A113)=11,YEAR($A113),IF(MONTH($A113)=12, YEAR($A113),YEAR($A113)-1)))),FirstSim!$A$1:$Y$86,VLOOKUP(MONTH($A113),Conversion!$A$1:$B$12,2),FALSE)</f>
        <v>1.45</v>
      </c>
      <c r="J113" s="9"/>
      <c r="K113" s="9"/>
      <c r="L113" s="9"/>
      <c r="M113" s="12" t="e">
        <f>VLOOKUP((IF(MONTH($A113)=10,YEAR($A113),IF(MONTH($A113)=11,YEAR($A113),IF(MONTH($A113)=12, YEAR($A113),YEAR($A113)-1)))),#REF!,VLOOKUP(MONTH($A113),Conversion!$A$1:$B$12,2),FALSE)</f>
        <v>#REF!</v>
      </c>
      <c r="N113" s="9" t="e">
        <f>VLOOKUP((IF(MONTH($A113)=10,YEAR($A113),IF(MONTH($A113)=11,YEAR($A113),IF(MONTH($A113)=12, YEAR($A113),YEAR($A113)-1)))),#REF!,VLOOKUP(MONTH($A113),'Patch Conversion'!$A$1:$B$12,2),FALSE)</f>
        <v>#REF!</v>
      </c>
      <c r="O113" s="9"/>
      <c r="P113" s="11"/>
      <c r="Q113" s="9">
        <f t="shared" si="10"/>
        <v>1.32</v>
      </c>
      <c r="R113" s="9" t="str">
        <f t="shared" si="11"/>
        <v/>
      </c>
      <c r="S113" s="10" t="str">
        <f t="shared" si="12"/>
        <v/>
      </c>
      <c r="T113" s="9"/>
      <c r="U113" s="17">
        <f>VLOOKUP((IF(MONTH($A113)=10,YEAR($A113),IF(MONTH($A113)=11,YEAR($A113),IF(MONTH($A113)=12, YEAR($A113),YEAR($A113)-1)))),'Final Sim'!$A$1:$O$85,VLOOKUP(MONTH($A113),'Conversion WRSM'!$A$1:$B$12,2),FALSE)</f>
        <v>0</v>
      </c>
      <c r="W113" s="9">
        <f t="shared" si="9"/>
        <v>1.32</v>
      </c>
      <c r="X113" s="9" t="str">
        <f t="shared" si="15"/>
        <v/>
      </c>
      <c r="Y113" s="20" t="str">
        <f t="shared" si="13"/>
        <v/>
      </c>
    </row>
    <row r="114" spans="1:25">
      <c r="A114" s="11">
        <v>10928</v>
      </c>
      <c r="B114" s="9">
        <f>VLOOKUP((IF(MONTH($A114)=10,YEAR($A114),IF(MONTH($A114)=11,YEAR($A114),IF(MONTH($A114)=12, YEAR($A114),YEAR($A114)-1)))),File_1.prn!$A$2:$AA$87,VLOOKUP(MONTH($A114),Conversion!$A$1:$B$12,2),FALSE)</f>
        <v>9.83</v>
      </c>
      <c r="C114" s="9" t="str">
        <f>IF(VLOOKUP((IF(MONTH($A114)=10,YEAR($A114),IF(MONTH($A114)=11,YEAR($A114),IF(MONTH($A114)=12, YEAR($A114),YEAR($A114)-1)))),File_1.prn!$A$2:$AA$87,VLOOKUP(MONTH($A114),'Patch Conversion'!$A$1:$B$12,2),FALSE)="","",VLOOKUP((IF(MONTH($A114)=10,YEAR($A114),IF(MONTH($A114)=11,YEAR($A114),IF(MONTH($A114)=12, YEAR($A114),YEAR($A114)-1)))),File_1.prn!$A$2:$AA$87,VLOOKUP(MONTH($A114),'Patch Conversion'!$A$1:$B$12,2),FALSE))</f>
        <v/>
      </c>
      <c r="D114" s="9"/>
      <c r="E114" s="9">
        <f t="shared" si="14"/>
        <v>334.14999999999981</v>
      </c>
      <c r="F114" s="9">
        <f>F113+VLOOKUP((IF(MONTH($A114)=10,YEAR($A114),IF(MONTH($A114)=11,YEAR($A114),IF(MONTH($A114)=12, YEAR($A114),YEAR($A114)-1)))),Rainfall!$A$1:$Z$87,VLOOKUP(MONTH($A114),Conversion!$A$1:$B$12,2),FALSE)</f>
        <v>5698.3199999999988</v>
      </c>
      <c r="G114" s="9"/>
      <c r="H114" s="9"/>
      <c r="I114" s="9">
        <f>VLOOKUP((IF(MONTH($A114)=10,YEAR($A114),IF(MONTH($A114)=11,YEAR($A114),IF(MONTH($A114)=12, YEAR($A114),YEAR($A114)-1)))),FirstSim!$A$1:$Y$86,VLOOKUP(MONTH($A114),Conversion!$A$1:$B$12,2),FALSE)</f>
        <v>9.5399999999999991</v>
      </c>
      <c r="J114" s="9"/>
      <c r="K114" s="9"/>
      <c r="L114" s="9"/>
      <c r="M114" s="12" t="e">
        <f>VLOOKUP((IF(MONTH($A114)=10,YEAR($A114),IF(MONTH($A114)=11,YEAR($A114),IF(MONTH($A114)=12, YEAR($A114),YEAR($A114)-1)))),#REF!,VLOOKUP(MONTH($A114),Conversion!$A$1:$B$12,2),FALSE)</f>
        <v>#REF!</v>
      </c>
      <c r="N114" s="9" t="e">
        <f>VLOOKUP((IF(MONTH($A114)=10,YEAR($A114),IF(MONTH($A114)=11,YEAR($A114),IF(MONTH($A114)=12, YEAR($A114),YEAR($A114)-1)))),#REF!,VLOOKUP(MONTH($A114),'Patch Conversion'!$A$1:$B$12,2),FALSE)</f>
        <v>#REF!</v>
      </c>
      <c r="O114" s="9"/>
      <c r="P114" s="11"/>
      <c r="Q114" s="9">
        <f t="shared" si="10"/>
        <v>9.83</v>
      </c>
      <c r="R114" s="9" t="str">
        <f t="shared" si="11"/>
        <v/>
      </c>
      <c r="S114" s="10" t="str">
        <f t="shared" si="12"/>
        <v/>
      </c>
      <c r="T114" s="9"/>
      <c r="U114" s="17">
        <f>VLOOKUP((IF(MONTH($A114)=10,YEAR($A114),IF(MONTH($A114)=11,YEAR($A114),IF(MONTH($A114)=12, YEAR($A114),YEAR($A114)-1)))),'Final Sim'!$A$1:$O$85,VLOOKUP(MONTH($A114),'Conversion WRSM'!$A$1:$B$12,2),FALSE)</f>
        <v>69.569999999999993</v>
      </c>
      <c r="W114" s="9">
        <f t="shared" si="9"/>
        <v>9.83</v>
      </c>
      <c r="X114" s="9" t="str">
        <f t="shared" si="15"/>
        <v/>
      </c>
      <c r="Y114" s="20" t="str">
        <f t="shared" si="13"/>
        <v/>
      </c>
    </row>
    <row r="115" spans="1:25">
      <c r="A115" s="11">
        <v>10959</v>
      </c>
      <c r="B115" s="9">
        <f>VLOOKUP((IF(MONTH($A115)=10,YEAR($A115),IF(MONTH($A115)=11,YEAR($A115),IF(MONTH($A115)=12, YEAR($A115),YEAR($A115)-1)))),File_1.prn!$A$2:$AA$87,VLOOKUP(MONTH($A115),Conversion!$A$1:$B$12,2),FALSE)</f>
        <v>4.21</v>
      </c>
      <c r="C115" s="9" t="str">
        <f>IF(VLOOKUP((IF(MONTH($A115)=10,YEAR($A115),IF(MONTH($A115)=11,YEAR($A115),IF(MONTH($A115)=12, YEAR($A115),YEAR($A115)-1)))),File_1.prn!$A$2:$AA$87,VLOOKUP(MONTH($A115),'Patch Conversion'!$A$1:$B$12,2),FALSE)="","",VLOOKUP((IF(MONTH($A115)=10,YEAR($A115),IF(MONTH($A115)=11,YEAR($A115),IF(MONTH($A115)=12, YEAR($A115),YEAR($A115)-1)))),File_1.prn!$A$2:$AA$87,VLOOKUP(MONTH($A115),'Patch Conversion'!$A$1:$B$12,2),FALSE))</f>
        <v/>
      </c>
      <c r="D115" s="9"/>
      <c r="E115" s="9">
        <f t="shared" si="14"/>
        <v>338.35999999999979</v>
      </c>
      <c r="F115" s="9">
        <f>F114+VLOOKUP((IF(MONTH($A115)=10,YEAR($A115),IF(MONTH($A115)=11,YEAR($A115),IF(MONTH($A115)=12, YEAR($A115),YEAR($A115)-1)))),Rainfall!$A$1:$Z$87,VLOOKUP(MONTH($A115),Conversion!$A$1:$B$12,2),FALSE)</f>
        <v>5811.8399999999992</v>
      </c>
      <c r="G115" s="9"/>
      <c r="H115" s="9"/>
      <c r="I115" s="9">
        <f>VLOOKUP((IF(MONTH($A115)=10,YEAR($A115),IF(MONTH($A115)=11,YEAR($A115),IF(MONTH($A115)=12, YEAR($A115),YEAR($A115)-1)))),FirstSim!$A$1:$Y$86,VLOOKUP(MONTH($A115),Conversion!$A$1:$B$12,2),FALSE)</f>
        <v>7.49</v>
      </c>
      <c r="J115" s="9"/>
      <c r="K115" s="9"/>
      <c r="L115" s="9"/>
      <c r="M115" s="12" t="e">
        <f>VLOOKUP((IF(MONTH($A115)=10,YEAR($A115),IF(MONTH($A115)=11,YEAR($A115),IF(MONTH($A115)=12, YEAR($A115),YEAR($A115)-1)))),#REF!,VLOOKUP(MONTH($A115),Conversion!$A$1:$B$12,2),FALSE)</f>
        <v>#REF!</v>
      </c>
      <c r="N115" s="9" t="e">
        <f>VLOOKUP((IF(MONTH($A115)=10,YEAR($A115),IF(MONTH($A115)=11,YEAR($A115),IF(MONTH($A115)=12, YEAR($A115),YEAR($A115)-1)))),#REF!,VLOOKUP(MONTH($A115),'Patch Conversion'!$A$1:$B$12,2),FALSE)</f>
        <v>#REF!</v>
      </c>
      <c r="O115" s="9"/>
      <c r="P115" s="11"/>
      <c r="Q115" s="9">
        <f t="shared" si="10"/>
        <v>4.21</v>
      </c>
      <c r="R115" s="9" t="str">
        <f t="shared" si="11"/>
        <v/>
      </c>
      <c r="S115" s="10" t="str">
        <f t="shared" si="12"/>
        <v/>
      </c>
      <c r="T115" s="9"/>
      <c r="U115" s="17">
        <f>VLOOKUP((IF(MONTH($A115)=10,YEAR($A115),IF(MONTH($A115)=11,YEAR($A115),IF(MONTH($A115)=12, YEAR($A115),YEAR($A115)-1)))),'Final Sim'!$A$1:$O$85,VLOOKUP(MONTH($A115),'Conversion WRSM'!$A$1:$B$12,2),FALSE)</f>
        <v>0</v>
      </c>
      <c r="W115" s="9">
        <f t="shared" si="9"/>
        <v>4.21</v>
      </c>
      <c r="X115" s="9" t="str">
        <f t="shared" si="15"/>
        <v/>
      </c>
      <c r="Y115" s="20" t="str">
        <f t="shared" si="13"/>
        <v/>
      </c>
    </row>
    <row r="116" spans="1:25">
      <c r="A116" s="11">
        <v>10990</v>
      </c>
      <c r="B116" s="9">
        <f>VLOOKUP((IF(MONTH($A116)=10,YEAR($A116),IF(MONTH($A116)=11,YEAR($A116),IF(MONTH($A116)=12, YEAR($A116),YEAR($A116)-1)))),File_1.prn!$A$2:$AA$87,VLOOKUP(MONTH($A116),Conversion!$A$1:$B$12,2),FALSE)</f>
        <v>3.23</v>
      </c>
      <c r="C116" s="9" t="str">
        <f>IF(VLOOKUP((IF(MONTH($A116)=10,YEAR($A116),IF(MONTH($A116)=11,YEAR($A116),IF(MONTH($A116)=12, YEAR($A116),YEAR($A116)-1)))),File_1.prn!$A$2:$AA$87,VLOOKUP(MONTH($A116),'Patch Conversion'!$A$1:$B$12,2),FALSE)="","",VLOOKUP((IF(MONTH($A116)=10,YEAR($A116),IF(MONTH($A116)=11,YEAR($A116),IF(MONTH($A116)=12, YEAR($A116),YEAR($A116)-1)))),File_1.prn!$A$2:$AA$87,VLOOKUP(MONTH($A116),'Patch Conversion'!$A$1:$B$12,2),FALSE))</f>
        <v/>
      </c>
      <c r="D116" s="9"/>
      <c r="E116" s="9">
        <f t="shared" si="14"/>
        <v>341.5899999999998</v>
      </c>
      <c r="F116" s="9">
        <f>F115+VLOOKUP((IF(MONTH($A116)=10,YEAR($A116),IF(MONTH($A116)=11,YEAR($A116),IF(MONTH($A116)=12, YEAR($A116),YEAR($A116)-1)))),Rainfall!$A$1:$Z$87,VLOOKUP(MONTH($A116),Conversion!$A$1:$B$12,2),FALSE)</f>
        <v>5852.4</v>
      </c>
      <c r="G116" s="9"/>
      <c r="H116" s="9"/>
      <c r="I116" s="9">
        <f>VLOOKUP((IF(MONTH($A116)=10,YEAR($A116),IF(MONTH($A116)=11,YEAR($A116),IF(MONTH($A116)=12, YEAR($A116),YEAR($A116)-1)))),FirstSim!$A$1:$Y$86,VLOOKUP(MONTH($A116),Conversion!$A$1:$B$12,2),FALSE)</f>
        <v>1.89</v>
      </c>
      <c r="J116" s="9"/>
      <c r="K116" s="9"/>
      <c r="L116" s="9"/>
      <c r="M116" s="12" t="e">
        <f>VLOOKUP((IF(MONTH($A116)=10,YEAR($A116),IF(MONTH($A116)=11,YEAR($A116),IF(MONTH($A116)=12, YEAR($A116),YEAR($A116)-1)))),#REF!,VLOOKUP(MONTH($A116),Conversion!$A$1:$B$12,2),FALSE)</f>
        <v>#REF!</v>
      </c>
      <c r="N116" s="9" t="e">
        <f>VLOOKUP((IF(MONTH($A116)=10,YEAR($A116),IF(MONTH($A116)=11,YEAR($A116),IF(MONTH($A116)=12, YEAR($A116),YEAR($A116)-1)))),#REF!,VLOOKUP(MONTH($A116),'Patch Conversion'!$A$1:$B$12,2),FALSE)</f>
        <v>#REF!</v>
      </c>
      <c r="O116" s="9"/>
      <c r="P116" s="11"/>
      <c r="Q116" s="9">
        <f t="shared" si="10"/>
        <v>3.23</v>
      </c>
      <c r="R116" s="9" t="str">
        <f t="shared" si="11"/>
        <v/>
      </c>
      <c r="S116" s="10" t="str">
        <f t="shared" si="12"/>
        <v/>
      </c>
      <c r="T116" s="9"/>
      <c r="U116" s="17">
        <f>VLOOKUP((IF(MONTH($A116)=10,YEAR($A116),IF(MONTH($A116)=11,YEAR($A116),IF(MONTH($A116)=12, YEAR($A116),YEAR($A116)-1)))),'Final Sim'!$A$1:$O$85,VLOOKUP(MONTH($A116),'Conversion WRSM'!$A$1:$B$12,2),FALSE)</f>
        <v>194.25</v>
      </c>
      <c r="W116" s="9">
        <f t="shared" si="9"/>
        <v>3.23</v>
      </c>
      <c r="X116" s="9" t="str">
        <f t="shared" si="15"/>
        <v/>
      </c>
      <c r="Y116" s="20" t="str">
        <f t="shared" si="13"/>
        <v/>
      </c>
    </row>
    <row r="117" spans="1:25">
      <c r="A117" s="11">
        <v>11018</v>
      </c>
      <c r="B117" s="9">
        <f>VLOOKUP((IF(MONTH($A117)=10,YEAR($A117),IF(MONTH($A117)=11,YEAR($A117),IF(MONTH($A117)=12, YEAR($A117),YEAR($A117)-1)))),File_1.prn!$A$2:$AA$87,VLOOKUP(MONTH($A117),Conversion!$A$1:$B$12,2),FALSE)</f>
        <v>3.31</v>
      </c>
      <c r="C117" s="9" t="str">
        <f>IF(VLOOKUP((IF(MONTH($A117)=10,YEAR($A117),IF(MONTH($A117)=11,YEAR($A117),IF(MONTH($A117)=12, YEAR($A117),YEAR($A117)-1)))),File_1.prn!$A$2:$AA$87,VLOOKUP(MONTH($A117),'Patch Conversion'!$A$1:$B$12,2),FALSE)="","",VLOOKUP((IF(MONTH($A117)=10,YEAR($A117),IF(MONTH($A117)=11,YEAR($A117),IF(MONTH($A117)=12, YEAR($A117),YEAR($A117)-1)))),File_1.prn!$A$2:$AA$87,VLOOKUP(MONTH($A117),'Patch Conversion'!$A$1:$B$12,2),FALSE))</f>
        <v>#</v>
      </c>
      <c r="D117" s="9"/>
      <c r="E117" s="9">
        <f t="shared" si="14"/>
        <v>344.89999999999981</v>
      </c>
      <c r="F117" s="9">
        <f>F116+VLOOKUP((IF(MONTH($A117)=10,YEAR($A117),IF(MONTH($A117)=11,YEAR($A117),IF(MONTH($A117)=12, YEAR($A117),YEAR($A117)-1)))),Rainfall!$A$1:$Z$87,VLOOKUP(MONTH($A117),Conversion!$A$1:$B$12,2),FALSE)</f>
        <v>5989.6799999999994</v>
      </c>
      <c r="G117" s="9"/>
      <c r="H117" s="9"/>
      <c r="I117" s="9">
        <f>VLOOKUP((IF(MONTH($A117)=10,YEAR($A117),IF(MONTH($A117)=11,YEAR($A117),IF(MONTH($A117)=12, YEAR($A117),YEAR($A117)-1)))),FirstSim!$A$1:$Y$86,VLOOKUP(MONTH($A117),Conversion!$A$1:$B$12,2),FALSE)</f>
        <v>0.87</v>
      </c>
      <c r="J117" s="9"/>
      <c r="K117" s="9"/>
      <c r="L117" s="9"/>
      <c r="M117" s="12" t="e">
        <f>VLOOKUP((IF(MONTH($A117)=10,YEAR($A117),IF(MONTH($A117)=11,YEAR($A117),IF(MONTH($A117)=12, YEAR($A117),YEAR($A117)-1)))),#REF!,VLOOKUP(MONTH($A117),Conversion!$A$1:$B$12,2),FALSE)</f>
        <v>#REF!</v>
      </c>
      <c r="N117" s="9" t="e">
        <f>VLOOKUP((IF(MONTH($A117)=10,YEAR($A117),IF(MONTH($A117)=11,YEAR($A117),IF(MONTH($A117)=12, YEAR($A117),YEAR($A117)-1)))),#REF!,VLOOKUP(MONTH($A117),'Patch Conversion'!$A$1:$B$12,2),FALSE)</f>
        <v>#REF!</v>
      </c>
      <c r="O117" s="9"/>
      <c r="P117" s="11"/>
      <c r="Q117" s="9">
        <f t="shared" si="10"/>
        <v>3.31</v>
      </c>
      <c r="R117" s="9" t="str">
        <f t="shared" si="11"/>
        <v>#</v>
      </c>
      <c r="S117" s="10" t="str">
        <f t="shared" si="12"/>
        <v>First Simulation&lt;Observed, Observed Used</v>
      </c>
      <c r="T117" s="9"/>
      <c r="U117" s="17">
        <f>VLOOKUP((IF(MONTH($A117)=10,YEAR($A117),IF(MONTH($A117)=11,YEAR($A117),IF(MONTH($A117)=12, YEAR($A117),YEAR($A117)-1)))),'Final Sim'!$A$1:$O$85,VLOOKUP(MONTH($A117),'Conversion WRSM'!$A$1:$B$12,2),FALSE)</f>
        <v>0</v>
      </c>
      <c r="W117" s="9">
        <f t="shared" si="9"/>
        <v>3.31</v>
      </c>
      <c r="X117" s="9" t="str">
        <f t="shared" si="15"/>
        <v>*</v>
      </c>
      <c r="Y117" s="20" t="str">
        <f t="shared" si="13"/>
        <v>Simulated value used</v>
      </c>
    </row>
    <row r="118" spans="1:25">
      <c r="A118" s="11">
        <v>11049</v>
      </c>
      <c r="B118" s="9">
        <f>VLOOKUP((IF(MONTH($A118)=10,YEAR($A118),IF(MONTH($A118)=11,YEAR($A118),IF(MONTH($A118)=12, YEAR($A118),YEAR($A118)-1)))),File_1.prn!$A$2:$AA$87,VLOOKUP(MONTH($A118),Conversion!$A$1:$B$12,2),FALSE)</f>
        <v>2.5299999999999998</v>
      </c>
      <c r="C118" s="9" t="str">
        <f>IF(VLOOKUP((IF(MONTH($A118)=10,YEAR($A118),IF(MONTH($A118)=11,YEAR($A118),IF(MONTH($A118)=12, YEAR($A118),YEAR($A118)-1)))),File_1.prn!$A$2:$AA$87,VLOOKUP(MONTH($A118),'Patch Conversion'!$A$1:$B$12,2),FALSE)="","",VLOOKUP((IF(MONTH($A118)=10,YEAR($A118),IF(MONTH($A118)=11,YEAR($A118),IF(MONTH($A118)=12, YEAR($A118),YEAR($A118)-1)))),File_1.prn!$A$2:$AA$87,VLOOKUP(MONTH($A118),'Patch Conversion'!$A$1:$B$12,2),FALSE))</f>
        <v/>
      </c>
      <c r="D118" s="9"/>
      <c r="E118" s="9">
        <f t="shared" si="14"/>
        <v>347.42999999999978</v>
      </c>
      <c r="F118" s="9">
        <f>F117+VLOOKUP((IF(MONTH($A118)=10,YEAR($A118),IF(MONTH($A118)=11,YEAR($A118),IF(MONTH($A118)=12, YEAR($A118),YEAR($A118)-1)))),Rainfall!$A$1:$Z$87,VLOOKUP(MONTH($A118),Conversion!$A$1:$B$12,2),FALSE)</f>
        <v>6018.24</v>
      </c>
      <c r="G118" s="9"/>
      <c r="H118" s="9"/>
      <c r="I118" s="9">
        <f>VLOOKUP((IF(MONTH($A118)=10,YEAR($A118),IF(MONTH($A118)=11,YEAR($A118),IF(MONTH($A118)=12, YEAR($A118),YEAR($A118)-1)))),FirstSim!$A$1:$Y$86,VLOOKUP(MONTH($A118),Conversion!$A$1:$B$12,2),FALSE)</f>
        <v>0.59</v>
      </c>
      <c r="J118" s="9"/>
      <c r="K118" s="9"/>
      <c r="L118" s="9"/>
      <c r="M118" s="12" t="e">
        <f>VLOOKUP((IF(MONTH($A118)=10,YEAR($A118),IF(MONTH($A118)=11,YEAR($A118),IF(MONTH($A118)=12, YEAR($A118),YEAR($A118)-1)))),#REF!,VLOOKUP(MONTH($A118),Conversion!$A$1:$B$12,2),FALSE)</f>
        <v>#REF!</v>
      </c>
      <c r="N118" s="9" t="e">
        <f>VLOOKUP((IF(MONTH($A118)=10,YEAR($A118),IF(MONTH($A118)=11,YEAR($A118),IF(MONTH($A118)=12, YEAR($A118),YEAR($A118)-1)))),#REF!,VLOOKUP(MONTH($A118),'Patch Conversion'!$A$1:$B$12,2),FALSE)</f>
        <v>#REF!</v>
      </c>
      <c r="O118" s="9"/>
      <c r="P118" s="11"/>
      <c r="Q118" s="9">
        <f t="shared" si="10"/>
        <v>2.5299999999999998</v>
      </c>
      <c r="R118" s="9" t="str">
        <f t="shared" si="11"/>
        <v/>
      </c>
      <c r="S118" s="10" t="str">
        <f t="shared" si="12"/>
        <v/>
      </c>
      <c r="T118" s="9"/>
      <c r="U118" s="17">
        <f>VLOOKUP((IF(MONTH($A118)=10,YEAR($A118),IF(MONTH($A118)=11,YEAR($A118),IF(MONTH($A118)=12, YEAR($A118),YEAR($A118)-1)))),'Final Sim'!$A$1:$O$85,VLOOKUP(MONTH($A118),'Conversion WRSM'!$A$1:$B$12,2),FALSE)</f>
        <v>212.42</v>
      </c>
      <c r="W118" s="9">
        <f t="shared" si="9"/>
        <v>2.5299999999999998</v>
      </c>
      <c r="X118" s="9" t="str">
        <f t="shared" si="15"/>
        <v/>
      </c>
      <c r="Y118" s="20" t="str">
        <f t="shared" si="13"/>
        <v/>
      </c>
    </row>
    <row r="119" spans="1:25">
      <c r="A119" s="11">
        <v>11079</v>
      </c>
      <c r="B119" s="9">
        <f>VLOOKUP((IF(MONTH($A119)=10,YEAR($A119),IF(MONTH($A119)=11,YEAR($A119),IF(MONTH($A119)=12, YEAR($A119),YEAR($A119)-1)))),File_1.prn!$A$2:$AA$87,VLOOKUP(MONTH($A119),Conversion!$A$1:$B$12,2),FALSE)</f>
        <v>0</v>
      </c>
      <c r="C119" s="9" t="str">
        <f>IF(VLOOKUP((IF(MONTH($A119)=10,YEAR($A119),IF(MONTH($A119)=11,YEAR($A119),IF(MONTH($A119)=12, YEAR($A119),YEAR($A119)-1)))),File_1.prn!$A$2:$AA$87,VLOOKUP(MONTH($A119),'Patch Conversion'!$A$1:$B$12,2),FALSE)="","",VLOOKUP((IF(MONTH($A119)=10,YEAR($A119),IF(MONTH($A119)=11,YEAR($A119),IF(MONTH($A119)=12, YEAR($A119),YEAR($A119)-1)))),File_1.prn!$A$2:$AA$87,VLOOKUP(MONTH($A119),'Patch Conversion'!$A$1:$B$12,2),FALSE))</f>
        <v/>
      </c>
      <c r="D119" s="9"/>
      <c r="E119" s="9">
        <f t="shared" si="14"/>
        <v>347.42999999999978</v>
      </c>
      <c r="F119" s="9">
        <f>F118+VLOOKUP((IF(MONTH($A119)=10,YEAR($A119),IF(MONTH($A119)=11,YEAR($A119),IF(MONTH($A119)=12, YEAR($A119),YEAR($A119)-1)))),Rainfall!$A$1:$Z$87,VLOOKUP(MONTH($A119),Conversion!$A$1:$B$12,2),FALSE)</f>
        <v>6041.4</v>
      </c>
      <c r="G119" s="9"/>
      <c r="H119" s="9"/>
      <c r="I119" s="9">
        <f>VLOOKUP((IF(MONTH($A119)=10,YEAR($A119),IF(MONTH($A119)=11,YEAR($A119),IF(MONTH($A119)=12, YEAR($A119),YEAR($A119)-1)))),FirstSim!$A$1:$Y$86,VLOOKUP(MONTH($A119),Conversion!$A$1:$B$12,2),FALSE)</f>
        <v>0.39</v>
      </c>
      <c r="J119" s="9"/>
      <c r="K119" s="9"/>
      <c r="L119" s="9"/>
      <c r="M119" s="12" t="e">
        <f>VLOOKUP((IF(MONTH($A119)=10,YEAR($A119),IF(MONTH($A119)=11,YEAR($A119),IF(MONTH($A119)=12, YEAR($A119),YEAR($A119)-1)))),#REF!,VLOOKUP(MONTH($A119),Conversion!$A$1:$B$12,2),FALSE)</f>
        <v>#REF!</v>
      </c>
      <c r="N119" s="9" t="e">
        <f>VLOOKUP((IF(MONTH($A119)=10,YEAR($A119),IF(MONTH($A119)=11,YEAR($A119),IF(MONTH($A119)=12, YEAR($A119),YEAR($A119)-1)))),#REF!,VLOOKUP(MONTH($A119),'Patch Conversion'!$A$1:$B$12,2),FALSE)</f>
        <v>#REF!</v>
      </c>
      <c r="O119" s="9"/>
      <c r="P119" s="11"/>
      <c r="Q119" s="9">
        <f t="shared" si="10"/>
        <v>0</v>
      </c>
      <c r="R119" s="9" t="str">
        <f t="shared" si="11"/>
        <v/>
      </c>
      <c r="S119" s="10" t="str">
        <f t="shared" si="12"/>
        <v/>
      </c>
      <c r="T119" s="9"/>
      <c r="U119" s="17">
        <f>VLOOKUP((IF(MONTH($A119)=10,YEAR($A119),IF(MONTH($A119)=11,YEAR($A119),IF(MONTH($A119)=12, YEAR($A119),YEAR($A119)-1)))),'Final Sim'!$A$1:$O$85,VLOOKUP(MONTH($A119),'Conversion WRSM'!$A$1:$B$12,2),FALSE)</f>
        <v>0</v>
      </c>
      <c r="W119" s="9">
        <f t="shared" si="9"/>
        <v>0</v>
      </c>
      <c r="X119" s="9" t="str">
        <f t="shared" si="15"/>
        <v/>
      </c>
      <c r="Y119" s="20" t="str">
        <f t="shared" si="13"/>
        <v/>
      </c>
    </row>
    <row r="120" spans="1:25">
      <c r="A120" s="11">
        <v>11110</v>
      </c>
      <c r="B120" s="9">
        <f>VLOOKUP((IF(MONTH($A120)=10,YEAR($A120),IF(MONTH($A120)=11,YEAR($A120),IF(MONTH($A120)=12, YEAR($A120),YEAR($A120)-1)))),File_1.prn!$A$2:$AA$87,VLOOKUP(MONTH($A120),Conversion!$A$1:$B$12,2),FALSE)</f>
        <v>0</v>
      </c>
      <c r="C120" s="9" t="str">
        <f>IF(VLOOKUP((IF(MONTH($A120)=10,YEAR($A120),IF(MONTH($A120)=11,YEAR($A120),IF(MONTH($A120)=12, YEAR($A120),YEAR($A120)-1)))),File_1.prn!$A$2:$AA$87,VLOOKUP(MONTH($A120),'Patch Conversion'!$A$1:$B$12,2),FALSE)="","",VLOOKUP((IF(MONTH($A120)=10,YEAR($A120),IF(MONTH($A120)=11,YEAR($A120),IF(MONTH($A120)=12, YEAR($A120),YEAR($A120)-1)))),File_1.prn!$A$2:$AA$87,VLOOKUP(MONTH($A120),'Patch Conversion'!$A$1:$B$12,2),FALSE))</f>
        <v/>
      </c>
      <c r="D120" s="9"/>
      <c r="E120" s="9">
        <f t="shared" si="14"/>
        <v>347.42999999999978</v>
      </c>
      <c r="F120" s="9">
        <f>F119+VLOOKUP((IF(MONTH($A120)=10,YEAR($A120),IF(MONTH($A120)=11,YEAR($A120),IF(MONTH($A120)=12, YEAR($A120),YEAR($A120)-1)))),Rainfall!$A$1:$Z$87,VLOOKUP(MONTH($A120),Conversion!$A$1:$B$12,2),FALSE)</f>
        <v>6041.5199999999995</v>
      </c>
      <c r="G120" s="9"/>
      <c r="H120" s="9"/>
      <c r="I120" s="9">
        <f>VLOOKUP((IF(MONTH($A120)=10,YEAR($A120),IF(MONTH($A120)=11,YEAR($A120),IF(MONTH($A120)=12, YEAR($A120),YEAR($A120)-1)))),FirstSim!$A$1:$Y$86,VLOOKUP(MONTH($A120),Conversion!$A$1:$B$12,2),FALSE)</f>
        <v>0.32</v>
      </c>
      <c r="J120" s="9"/>
      <c r="K120" s="9"/>
      <c r="L120" s="9"/>
      <c r="M120" s="12" t="e">
        <f>VLOOKUP((IF(MONTH($A120)=10,YEAR($A120),IF(MONTH($A120)=11,YEAR($A120),IF(MONTH($A120)=12, YEAR($A120),YEAR($A120)-1)))),#REF!,VLOOKUP(MONTH($A120),Conversion!$A$1:$B$12,2),FALSE)</f>
        <v>#REF!</v>
      </c>
      <c r="N120" s="9" t="e">
        <f>VLOOKUP((IF(MONTH($A120)=10,YEAR($A120),IF(MONTH($A120)=11,YEAR($A120),IF(MONTH($A120)=12, YEAR($A120),YEAR($A120)-1)))),#REF!,VLOOKUP(MONTH($A120),'Patch Conversion'!$A$1:$B$12,2),FALSE)</f>
        <v>#REF!</v>
      </c>
      <c r="O120" s="9"/>
      <c r="P120" s="11"/>
      <c r="Q120" s="9">
        <f t="shared" si="10"/>
        <v>0</v>
      </c>
      <c r="R120" s="9" t="str">
        <f t="shared" si="11"/>
        <v/>
      </c>
      <c r="S120" s="10" t="str">
        <f t="shared" si="12"/>
        <v/>
      </c>
      <c r="T120" s="9"/>
      <c r="U120" s="17">
        <f>VLOOKUP((IF(MONTH($A120)=10,YEAR($A120),IF(MONTH($A120)=11,YEAR($A120),IF(MONTH($A120)=12, YEAR($A120),YEAR($A120)-1)))),'Final Sim'!$A$1:$O$85,VLOOKUP(MONTH($A120),'Conversion WRSM'!$A$1:$B$12,2),FALSE)</f>
        <v>76.989999999999995</v>
      </c>
      <c r="W120" s="9">
        <f t="shared" si="9"/>
        <v>0</v>
      </c>
      <c r="X120" s="9" t="str">
        <f t="shared" si="15"/>
        <v/>
      </c>
      <c r="Y120" s="20" t="str">
        <f t="shared" si="13"/>
        <v/>
      </c>
    </row>
    <row r="121" spans="1:25">
      <c r="A121" s="11">
        <v>11140</v>
      </c>
      <c r="B121" s="9">
        <f>VLOOKUP((IF(MONTH($A121)=10,YEAR($A121),IF(MONTH($A121)=11,YEAR($A121),IF(MONTH($A121)=12, YEAR($A121),YEAR($A121)-1)))),File_1.prn!$A$2:$AA$87,VLOOKUP(MONTH($A121),Conversion!$A$1:$B$12,2),FALSE)</f>
        <v>0</v>
      </c>
      <c r="C121" s="9" t="str">
        <f>IF(VLOOKUP((IF(MONTH($A121)=10,YEAR($A121),IF(MONTH($A121)=11,YEAR($A121),IF(MONTH($A121)=12, YEAR($A121),YEAR($A121)-1)))),File_1.prn!$A$2:$AA$87,VLOOKUP(MONTH($A121),'Patch Conversion'!$A$1:$B$12,2),FALSE)="","",VLOOKUP((IF(MONTH($A121)=10,YEAR($A121),IF(MONTH($A121)=11,YEAR($A121),IF(MONTH($A121)=12, YEAR($A121),YEAR($A121)-1)))),File_1.prn!$A$2:$AA$87,VLOOKUP(MONTH($A121),'Patch Conversion'!$A$1:$B$12,2),FALSE))</f>
        <v/>
      </c>
      <c r="D121" s="9"/>
      <c r="E121" s="9">
        <f t="shared" si="14"/>
        <v>347.42999999999978</v>
      </c>
      <c r="F121" s="9">
        <f>F120+VLOOKUP((IF(MONTH($A121)=10,YEAR($A121),IF(MONTH($A121)=11,YEAR($A121),IF(MONTH($A121)=12, YEAR($A121),YEAR($A121)-1)))),Rainfall!$A$1:$Z$87,VLOOKUP(MONTH($A121),Conversion!$A$1:$B$12,2),FALSE)</f>
        <v>6041.6399999999994</v>
      </c>
      <c r="G121" s="9"/>
      <c r="H121" s="9"/>
      <c r="I121" s="9">
        <f>VLOOKUP((IF(MONTH($A121)=10,YEAR($A121),IF(MONTH($A121)=11,YEAR($A121),IF(MONTH($A121)=12, YEAR($A121),YEAR($A121)-1)))),FirstSim!$A$1:$Y$86,VLOOKUP(MONTH($A121),Conversion!$A$1:$B$12,2),FALSE)</f>
        <v>0.26</v>
      </c>
      <c r="J121" s="9"/>
      <c r="K121" s="9"/>
      <c r="L121" s="9"/>
      <c r="M121" s="12" t="e">
        <f>VLOOKUP((IF(MONTH($A121)=10,YEAR($A121),IF(MONTH($A121)=11,YEAR($A121),IF(MONTH($A121)=12, YEAR($A121),YEAR($A121)-1)))),#REF!,VLOOKUP(MONTH($A121),Conversion!$A$1:$B$12,2),FALSE)</f>
        <v>#REF!</v>
      </c>
      <c r="N121" s="9" t="e">
        <f>VLOOKUP((IF(MONTH($A121)=10,YEAR($A121),IF(MONTH($A121)=11,YEAR($A121),IF(MONTH($A121)=12, YEAR($A121),YEAR($A121)-1)))),#REF!,VLOOKUP(MONTH($A121),'Patch Conversion'!$A$1:$B$12,2),FALSE)</f>
        <v>#REF!</v>
      </c>
      <c r="O121" s="9"/>
      <c r="P121" s="11"/>
      <c r="Q121" s="9">
        <f t="shared" si="10"/>
        <v>0</v>
      </c>
      <c r="R121" s="9" t="str">
        <f t="shared" si="11"/>
        <v/>
      </c>
      <c r="S121" s="10" t="str">
        <f t="shared" si="12"/>
        <v/>
      </c>
      <c r="T121" s="9"/>
      <c r="U121" s="17">
        <f>VLOOKUP((IF(MONTH($A121)=10,YEAR($A121),IF(MONTH($A121)=11,YEAR($A121),IF(MONTH($A121)=12, YEAR($A121),YEAR($A121)-1)))),'Final Sim'!$A$1:$O$85,VLOOKUP(MONTH($A121),'Conversion WRSM'!$A$1:$B$12,2),FALSE)</f>
        <v>0</v>
      </c>
      <c r="W121" s="9">
        <f t="shared" si="9"/>
        <v>0</v>
      </c>
      <c r="X121" s="9" t="str">
        <f t="shared" si="15"/>
        <v/>
      </c>
      <c r="Y121" s="20" t="str">
        <f t="shared" si="13"/>
        <v/>
      </c>
    </row>
    <row r="122" spans="1:25">
      <c r="A122" s="11">
        <v>11171</v>
      </c>
      <c r="B122" s="9">
        <f>VLOOKUP((IF(MONTH($A122)=10,YEAR($A122),IF(MONTH($A122)=11,YEAR($A122),IF(MONTH($A122)=12, YEAR($A122),YEAR($A122)-1)))),File_1.prn!$A$2:$AA$87,VLOOKUP(MONTH($A122),Conversion!$A$1:$B$12,2),FALSE)</f>
        <v>2.48</v>
      </c>
      <c r="C122" s="9" t="str">
        <f>IF(VLOOKUP((IF(MONTH($A122)=10,YEAR($A122),IF(MONTH($A122)=11,YEAR($A122),IF(MONTH($A122)=12, YEAR($A122),YEAR($A122)-1)))),File_1.prn!$A$2:$AA$87,VLOOKUP(MONTH($A122),'Patch Conversion'!$A$1:$B$12,2),FALSE)="","",VLOOKUP((IF(MONTH($A122)=10,YEAR($A122),IF(MONTH($A122)=11,YEAR($A122),IF(MONTH($A122)=12, YEAR($A122),YEAR($A122)-1)))),File_1.prn!$A$2:$AA$87,VLOOKUP(MONTH($A122),'Patch Conversion'!$A$1:$B$12,2),FALSE))</f>
        <v/>
      </c>
      <c r="D122" s="9"/>
      <c r="E122" s="9">
        <f t="shared" si="14"/>
        <v>349.9099999999998</v>
      </c>
      <c r="F122" s="9">
        <f>F121+VLOOKUP((IF(MONTH($A122)=10,YEAR($A122),IF(MONTH($A122)=11,YEAR($A122),IF(MONTH($A122)=12, YEAR($A122),YEAR($A122)-1)))),Rainfall!$A$1:$Z$87,VLOOKUP(MONTH($A122),Conversion!$A$1:$B$12,2),FALSE)</f>
        <v>6047.7599999999993</v>
      </c>
      <c r="G122" s="9"/>
      <c r="H122" s="9"/>
      <c r="I122" s="9">
        <f>VLOOKUP((IF(MONTH($A122)=10,YEAR($A122),IF(MONTH($A122)=11,YEAR($A122),IF(MONTH($A122)=12, YEAR($A122),YEAR($A122)-1)))),FirstSim!$A$1:$Y$86,VLOOKUP(MONTH($A122),Conversion!$A$1:$B$12,2),FALSE)</f>
        <v>0.38</v>
      </c>
      <c r="J122" s="9"/>
      <c r="K122" s="9"/>
      <c r="L122" s="9"/>
      <c r="M122" s="12" t="e">
        <f>VLOOKUP((IF(MONTH($A122)=10,YEAR($A122),IF(MONTH($A122)=11,YEAR($A122),IF(MONTH($A122)=12, YEAR($A122),YEAR($A122)-1)))),#REF!,VLOOKUP(MONTH($A122),Conversion!$A$1:$B$12,2),FALSE)</f>
        <v>#REF!</v>
      </c>
      <c r="N122" s="9" t="e">
        <f>VLOOKUP((IF(MONTH($A122)=10,YEAR($A122),IF(MONTH($A122)=11,YEAR($A122),IF(MONTH($A122)=12, YEAR($A122),YEAR($A122)-1)))),#REF!,VLOOKUP(MONTH($A122),'Patch Conversion'!$A$1:$B$12,2),FALSE)</f>
        <v>#REF!</v>
      </c>
      <c r="O122" s="9"/>
      <c r="P122" s="11"/>
      <c r="Q122" s="9">
        <f t="shared" si="10"/>
        <v>2.48</v>
      </c>
      <c r="R122" s="9" t="str">
        <f t="shared" si="11"/>
        <v/>
      </c>
      <c r="S122" s="10" t="str">
        <f t="shared" si="12"/>
        <v/>
      </c>
      <c r="T122" s="9"/>
      <c r="U122" s="17">
        <f>VLOOKUP((IF(MONTH($A122)=10,YEAR($A122),IF(MONTH($A122)=11,YEAR($A122),IF(MONTH($A122)=12, YEAR($A122),YEAR($A122)-1)))),'Final Sim'!$A$1:$O$85,VLOOKUP(MONTH($A122),'Conversion WRSM'!$A$1:$B$12,2),FALSE)</f>
        <v>245.17</v>
      </c>
      <c r="W122" s="9">
        <f t="shared" si="9"/>
        <v>2.48</v>
      </c>
      <c r="X122" s="9" t="str">
        <f t="shared" si="15"/>
        <v/>
      </c>
      <c r="Y122" s="20" t="str">
        <f t="shared" si="13"/>
        <v/>
      </c>
    </row>
    <row r="123" spans="1:25">
      <c r="A123" s="11">
        <v>11202</v>
      </c>
      <c r="B123" s="9">
        <f>VLOOKUP((IF(MONTH($A123)=10,YEAR($A123),IF(MONTH($A123)=11,YEAR($A123),IF(MONTH($A123)=12, YEAR($A123),YEAR($A123)-1)))),File_1.prn!$A$2:$AA$87,VLOOKUP(MONTH($A123),Conversion!$A$1:$B$12,2),FALSE)</f>
        <v>0</v>
      </c>
      <c r="C123" s="9" t="str">
        <f>IF(VLOOKUP((IF(MONTH($A123)=10,YEAR($A123),IF(MONTH($A123)=11,YEAR($A123),IF(MONTH($A123)=12, YEAR($A123),YEAR($A123)-1)))),File_1.prn!$A$2:$AA$87,VLOOKUP(MONTH($A123),'Patch Conversion'!$A$1:$B$12,2),FALSE)="","",VLOOKUP((IF(MONTH($A123)=10,YEAR($A123),IF(MONTH($A123)=11,YEAR($A123),IF(MONTH($A123)=12, YEAR($A123),YEAR($A123)-1)))),File_1.prn!$A$2:$AA$87,VLOOKUP(MONTH($A123),'Patch Conversion'!$A$1:$B$12,2),FALSE))</f>
        <v/>
      </c>
      <c r="D123" s="9"/>
      <c r="E123" s="9">
        <f t="shared" si="14"/>
        <v>349.9099999999998</v>
      </c>
      <c r="F123" s="9">
        <f>F122+VLOOKUP((IF(MONTH($A123)=10,YEAR($A123),IF(MONTH($A123)=11,YEAR($A123),IF(MONTH($A123)=12, YEAR($A123),YEAR($A123)-1)))),Rainfall!$A$1:$Z$87,VLOOKUP(MONTH($A123),Conversion!$A$1:$B$12,2),FALSE)</f>
        <v>6047.7599999999993</v>
      </c>
      <c r="G123" s="9"/>
      <c r="H123" s="9"/>
      <c r="I123" s="9">
        <f>VLOOKUP((IF(MONTH($A123)=10,YEAR($A123),IF(MONTH($A123)=11,YEAR($A123),IF(MONTH($A123)=12, YEAR($A123),YEAR($A123)-1)))),FirstSim!$A$1:$Y$86,VLOOKUP(MONTH($A123),Conversion!$A$1:$B$12,2),FALSE)</f>
        <v>0.26</v>
      </c>
      <c r="J123" s="9"/>
      <c r="K123" s="9"/>
      <c r="L123" s="9"/>
      <c r="M123" s="12" t="e">
        <f>VLOOKUP((IF(MONTH($A123)=10,YEAR($A123),IF(MONTH($A123)=11,YEAR($A123),IF(MONTH($A123)=12, YEAR($A123),YEAR($A123)-1)))),#REF!,VLOOKUP(MONTH($A123),Conversion!$A$1:$B$12,2),FALSE)</f>
        <v>#REF!</v>
      </c>
      <c r="N123" s="9" t="e">
        <f>VLOOKUP((IF(MONTH($A123)=10,YEAR($A123),IF(MONTH($A123)=11,YEAR($A123),IF(MONTH($A123)=12, YEAR($A123),YEAR($A123)-1)))),#REF!,VLOOKUP(MONTH($A123),'Patch Conversion'!$A$1:$B$12,2),FALSE)</f>
        <v>#REF!</v>
      </c>
      <c r="O123" s="9"/>
      <c r="P123" s="11"/>
      <c r="Q123" s="9">
        <f t="shared" si="10"/>
        <v>0</v>
      </c>
      <c r="R123" s="9" t="str">
        <f t="shared" si="11"/>
        <v/>
      </c>
      <c r="S123" s="10" t="str">
        <f t="shared" si="12"/>
        <v/>
      </c>
      <c r="T123" s="9"/>
      <c r="U123" s="17">
        <f>VLOOKUP((IF(MONTH($A123)=10,YEAR($A123),IF(MONTH($A123)=11,YEAR($A123),IF(MONTH($A123)=12, YEAR($A123),YEAR($A123)-1)))),'Final Sim'!$A$1:$O$85,VLOOKUP(MONTH($A123),'Conversion WRSM'!$A$1:$B$12,2),FALSE)</f>
        <v>0</v>
      </c>
      <c r="W123" s="9">
        <f t="shared" si="9"/>
        <v>0</v>
      </c>
      <c r="X123" s="9" t="str">
        <f t="shared" si="15"/>
        <v/>
      </c>
      <c r="Y123" s="20" t="str">
        <f t="shared" si="13"/>
        <v/>
      </c>
    </row>
    <row r="124" spans="1:25">
      <c r="A124" s="11">
        <v>11232</v>
      </c>
      <c r="B124" s="9">
        <f>VLOOKUP((IF(MONTH($A124)=10,YEAR($A124),IF(MONTH($A124)=11,YEAR($A124),IF(MONTH($A124)=12, YEAR($A124),YEAR($A124)-1)))),File_1.prn!$A$2:$AA$87,VLOOKUP(MONTH($A124),Conversion!$A$1:$B$12,2),FALSE)</f>
        <v>1.0900000000000001</v>
      </c>
      <c r="C124" s="9" t="str">
        <f>IF(VLOOKUP((IF(MONTH($A124)=10,YEAR($A124),IF(MONTH($A124)=11,YEAR($A124),IF(MONTH($A124)=12, YEAR($A124),YEAR($A124)-1)))),File_1.prn!$A$2:$AA$87,VLOOKUP(MONTH($A124),'Patch Conversion'!$A$1:$B$12,2),FALSE)="","",VLOOKUP((IF(MONTH($A124)=10,YEAR($A124),IF(MONTH($A124)=11,YEAR($A124),IF(MONTH($A124)=12, YEAR($A124),YEAR($A124)-1)))),File_1.prn!$A$2:$AA$87,VLOOKUP(MONTH($A124),'Patch Conversion'!$A$1:$B$12,2),FALSE))</f>
        <v/>
      </c>
      <c r="D124" s="9"/>
      <c r="E124" s="9">
        <f t="shared" si="14"/>
        <v>350.99999999999977</v>
      </c>
      <c r="F124" s="9">
        <f>F123+VLOOKUP((IF(MONTH($A124)=10,YEAR($A124),IF(MONTH($A124)=11,YEAR($A124),IF(MONTH($A124)=12, YEAR($A124),YEAR($A124)-1)))),Rainfall!$A$1:$Z$87,VLOOKUP(MONTH($A124),Conversion!$A$1:$B$12,2),FALSE)</f>
        <v>6058.44</v>
      </c>
      <c r="G124" s="9"/>
      <c r="H124" s="9"/>
      <c r="I124" s="9">
        <f>VLOOKUP((IF(MONTH($A124)=10,YEAR($A124),IF(MONTH($A124)=11,YEAR($A124),IF(MONTH($A124)=12, YEAR($A124),YEAR($A124)-1)))),FirstSim!$A$1:$Y$86,VLOOKUP(MONTH($A124),Conversion!$A$1:$B$12,2),FALSE)</f>
        <v>0.17</v>
      </c>
      <c r="J124" s="9"/>
      <c r="K124" s="9"/>
      <c r="L124" s="9"/>
      <c r="M124" s="12" t="e">
        <f>VLOOKUP((IF(MONTH($A124)=10,YEAR($A124),IF(MONTH($A124)=11,YEAR($A124),IF(MONTH($A124)=12, YEAR($A124),YEAR($A124)-1)))),#REF!,VLOOKUP(MONTH($A124),Conversion!$A$1:$B$12,2),FALSE)</f>
        <v>#REF!</v>
      </c>
      <c r="N124" s="9" t="e">
        <f>VLOOKUP((IF(MONTH($A124)=10,YEAR($A124),IF(MONTH($A124)=11,YEAR($A124),IF(MONTH($A124)=12, YEAR($A124),YEAR($A124)-1)))),#REF!,VLOOKUP(MONTH($A124),'Patch Conversion'!$A$1:$B$12,2),FALSE)</f>
        <v>#REF!</v>
      </c>
      <c r="O124" s="9"/>
      <c r="P124" s="11"/>
      <c r="Q124" s="9">
        <f t="shared" si="10"/>
        <v>1.0900000000000001</v>
      </c>
      <c r="R124" s="9" t="str">
        <f t="shared" si="11"/>
        <v/>
      </c>
      <c r="S124" s="10" t="str">
        <f t="shared" si="12"/>
        <v/>
      </c>
      <c r="T124" s="9"/>
      <c r="U124" s="17">
        <f>VLOOKUP((IF(MONTH($A124)=10,YEAR($A124),IF(MONTH($A124)=11,YEAR($A124),IF(MONTH($A124)=12, YEAR($A124),YEAR($A124)-1)))),'Final Sim'!$A$1:$O$85,VLOOKUP(MONTH($A124),'Conversion WRSM'!$A$1:$B$12,2),FALSE)</f>
        <v>2.86</v>
      </c>
      <c r="W124" s="9">
        <f t="shared" si="9"/>
        <v>1.0900000000000001</v>
      </c>
      <c r="X124" s="9" t="str">
        <f t="shared" si="15"/>
        <v/>
      </c>
      <c r="Y124" s="20" t="str">
        <f t="shared" si="13"/>
        <v/>
      </c>
    </row>
    <row r="125" spans="1:25">
      <c r="A125" s="11">
        <v>11263</v>
      </c>
      <c r="B125" s="9">
        <f>VLOOKUP((IF(MONTH($A125)=10,YEAR($A125),IF(MONTH($A125)=11,YEAR($A125),IF(MONTH($A125)=12, YEAR($A125),YEAR($A125)-1)))),File_1.prn!$A$2:$AA$87,VLOOKUP(MONTH($A125),Conversion!$A$1:$B$12,2),FALSE)</f>
        <v>0.52</v>
      </c>
      <c r="C125" s="9" t="str">
        <f>IF(VLOOKUP((IF(MONTH($A125)=10,YEAR($A125),IF(MONTH($A125)=11,YEAR($A125),IF(MONTH($A125)=12, YEAR($A125),YEAR($A125)-1)))),File_1.prn!$A$2:$AA$87,VLOOKUP(MONTH($A125),'Patch Conversion'!$A$1:$B$12,2),FALSE)="","",VLOOKUP((IF(MONTH($A125)=10,YEAR($A125),IF(MONTH($A125)=11,YEAR($A125),IF(MONTH($A125)=12, YEAR($A125),YEAR($A125)-1)))),File_1.prn!$A$2:$AA$87,VLOOKUP(MONTH($A125),'Patch Conversion'!$A$1:$B$12,2),FALSE))</f>
        <v/>
      </c>
      <c r="D125" s="9"/>
      <c r="E125" s="9">
        <f t="shared" si="14"/>
        <v>351.51999999999975</v>
      </c>
      <c r="F125" s="9">
        <f>F124+VLOOKUP((IF(MONTH($A125)=10,YEAR($A125),IF(MONTH($A125)=11,YEAR($A125),IF(MONTH($A125)=12, YEAR($A125),YEAR($A125)-1)))),Rainfall!$A$1:$Z$87,VLOOKUP(MONTH($A125),Conversion!$A$1:$B$12,2),FALSE)</f>
        <v>6102.7199999999993</v>
      </c>
      <c r="G125" s="9"/>
      <c r="H125" s="9"/>
      <c r="I125" s="9">
        <f>VLOOKUP((IF(MONTH($A125)=10,YEAR($A125),IF(MONTH($A125)=11,YEAR($A125),IF(MONTH($A125)=12, YEAR($A125),YEAR($A125)-1)))),FirstSim!$A$1:$Y$86,VLOOKUP(MONTH($A125),Conversion!$A$1:$B$12,2),FALSE)</f>
        <v>0.09</v>
      </c>
      <c r="J125" s="9"/>
      <c r="K125" s="9"/>
      <c r="L125" s="9"/>
      <c r="M125" s="12" t="e">
        <f>VLOOKUP((IF(MONTH($A125)=10,YEAR($A125),IF(MONTH($A125)=11,YEAR($A125),IF(MONTH($A125)=12, YEAR($A125),YEAR($A125)-1)))),#REF!,VLOOKUP(MONTH($A125),Conversion!$A$1:$B$12,2),FALSE)</f>
        <v>#REF!</v>
      </c>
      <c r="N125" s="9" t="e">
        <f>VLOOKUP((IF(MONTH($A125)=10,YEAR($A125),IF(MONTH($A125)=11,YEAR($A125),IF(MONTH($A125)=12, YEAR($A125),YEAR($A125)-1)))),#REF!,VLOOKUP(MONTH($A125),'Patch Conversion'!$A$1:$B$12,2),FALSE)</f>
        <v>#REF!</v>
      </c>
      <c r="O125" s="9"/>
      <c r="P125" s="11"/>
      <c r="Q125" s="9">
        <f t="shared" si="10"/>
        <v>0.52</v>
      </c>
      <c r="R125" s="9" t="str">
        <f t="shared" si="11"/>
        <v/>
      </c>
      <c r="S125" s="10" t="str">
        <f t="shared" si="12"/>
        <v/>
      </c>
      <c r="T125" s="9"/>
      <c r="U125" s="17">
        <f>VLOOKUP((IF(MONTH($A125)=10,YEAR($A125),IF(MONTH($A125)=11,YEAR($A125),IF(MONTH($A125)=12, YEAR($A125),YEAR($A125)-1)))),'Final Sim'!$A$1:$O$85,VLOOKUP(MONTH($A125),'Conversion WRSM'!$A$1:$B$12,2),FALSE)</f>
        <v>0</v>
      </c>
      <c r="W125" s="9">
        <f t="shared" si="9"/>
        <v>0.52</v>
      </c>
      <c r="X125" s="9" t="str">
        <f t="shared" si="15"/>
        <v/>
      </c>
      <c r="Y125" s="20" t="str">
        <f t="shared" si="13"/>
        <v/>
      </c>
    </row>
    <row r="126" spans="1:25">
      <c r="A126" s="11">
        <v>11293</v>
      </c>
      <c r="B126" s="9">
        <f>VLOOKUP((IF(MONTH($A126)=10,YEAR($A126),IF(MONTH($A126)=11,YEAR($A126),IF(MONTH($A126)=12, YEAR($A126),YEAR($A126)-1)))),File_1.prn!$A$2:$AA$87,VLOOKUP(MONTH($A126),Conversion!$A$1:$B$12,2),FALSE)</f>
        <v>0.74</v>
      </c>
      <c r="C126" s="9" t="str">
        <f>IF(VLOOKUP((IF(MONTH($A126)=10,YEAR($A126),IF(MONTH($A126)=11,YEAR($A126),IF(MONTH($A126)=12, YEAR($A126),YEAR($A126)-1)))),File_1.prn!$A$2:$AA$87,VLOOKUP(MONTH($A126),'Patch Conversion'!$A$1:$B$12,2),FALSE)="","",VLOOKUP((IF(MONTH($A126)=10,YEAR($A126),IF(MONTH($A126)=11,YEAR($A126),IF(MONTH($A126)=12, YEAR($A126),YEAR($A126)-1)))),File_1.prn!$A$2:$AA$87,VLOOKUP(MONTH($A126),'Patch Conversion'!$A$1:$B$12,2),FALSE))</f>
        <v/>
      </c>
      <c r="D126" s="9" t="str">
        <f>IF(C126="","",B126)</f>
        <v/>
      </c>
      <c r="E126" s="9">
        <f t="shared" si="14"/>
        <v>352.25999999999976</v>
      </c>
      <c r="F126" s="9">
        <f>F125+VLOOKUP((IF(MONTH($A126)=10,YEAR($A126),IF(MONTH($A126)=11,YEAR($A126),IF(MONTH($A126)=12, YEAR($A126),YEAR($A126)-1)))),Rainfall!$A$1:$Z$87,VLOOKUP(MONTH($A126),Conversion!$A$1:$B$12,2),FALSE)</f>
        <v>6169.079999999999</v>
      </c>
      <c r="G126" s="9"/>
      <c r="H126" s="9"/>
      <c r="I126" s="9">
        <f>VLOOKUP((IF(MONTH($A126)=10,YEAR($A126),IF(MONTH($A126)=11,YEAR($A126),IF(MONTH($A126)=12, YEAR($A126),YEAR($A126)-1)))),FirstSim!$A$1:$Y$86,VLOOKUP(MONTH($A126),Conversion!$A$1:$B$12,2),FALSE)</f>
        <v>0</v>
      </c>
      <c r="J126" s="9"/>
      <c r="K126" s="9"/>
      <c r="L126" s="9"/>
      <c r="M126" s="12" t="e">
        <f>VLOOKUP((IF(MONTH($A126)=10,YEAR($A126),IF(MONTH($A126)=11,YEAR($A126),IF(MONTH($A126)=12, YEAR($A126),YEAR($A126)-1)))),#REF!,VLOOKUP(MONTH($A126),Conversion!$A$1:$B$12,2),FALSE)</f>
        <v>#REF!</v>
      </c>
      <c r="N126" s="9" t="e">
        <f>VLOOKUP((IF(MONTH($A126)=10,YEAR($A126),IF(MONTH($A126)=11,YEAR($A126),IF(MONTH($A126)=12, YEAR($A126),YEAR($A126)-1)))),#REF!,VLOOKUP(MONTH($A126),'Patch Conversion'!$A$1:$B$12,2),FALSE)</f>
        <v>#REF!</v>
      </c>
      <c r="O126" s="9"/>
      <c r="P126" s="11"/>
      <c r="Q126" s="9">
        <f t="shared" si="10"/>
        <v>0.74</v>
      </c>
      <c r="R126" s="9" t="str">
        <f t="shared" si="11"/>
        <v/>
      </c>
      <c r="S126" s="10" t="str">
        <f t="shared" si="12"/>
        <v/>
      </c>
      <c r="T126" s="9"/>
      <c r="U126" s="17">
        <f>VLOOKUP((IF(MONTH($A126)=10,YEAR($A126),IF(MONTH($A126)=11,YEAR($A126),IF(MONTH($A126)=12, YEAR($A126),YEAR($A126)-1)))),'Final Sim'!$A$1:$O$85,VLOOKUP(MONTH($A126),'Conversion WRSM'!$A$1:$B$12,2),FALSE)</f>
        <v>2.83</v>
      </c>
      <c r="W126" s="9">
        <f t="shared" si="9"/>
        <v>0.74</v>
      </c>
      <c r="X126" s="9" t="str">
        <f t="shared" si="15"/>
        <v/>
      </c>
      <c r="Y126" s="20" t="str">
        <f t="shared" si="13"/>
        <v/>
      </c>
    </row>
    <row r="127" spans="1:25">
      <c r="A127" s="11">
        <v>11324</v>
      </c>
      <c r="B127" s="9">
        <f>VLOOKUP((IF(MONTH($A127)=10,YEAR($A127),IF(MONTH($A127)=11,YEAR($A127),IF(MONTH($A127)=12, YEAR($A127),YEAR($A127)-1)))),File_1.prn!$A$2:$AA$87,VLOOKUP(MONTH($A127),Conversion!$A$1:$B$12,2),FALSE)</f>
        <v>4.2300000000000004</v>
      </c>
      <c r="C127" s="9" t="str">
        <f>IF(VLOOKUP((IF(MONTH($A127)=10,YEAR($A127),IF(MONTH($A127)=11,YEAR($A127),IF(MONTH($A127)=12, YEAR($A127),YEAR($A127)-1)))),File_1.prn!$A$2:$AA$87,VLOOKUP(MONTH($A127),'Patch Conversion'!$A$1:$B$12,2),FALSE)="","",VLOOKUP((IF(MONTH($A127)=10,YEAR($A127),IF(MONTH($A127)=11,YEAR($A127),IF(MONTH($A127)=12, YEAR($A127),YEAR($A127)-1)))),File_1.prn!$A$2:$AA$87,VLOOKUP(MONTH($A127),'Patch Conversion'!$A$1:$B$12,2),FALSE))</f>
        <v/>
      </c>
      <c r="D127" s="9" t="str">
        <f>IF(C127="","",B127)</f>
        <v/>
      </c>
      <c r="E127" s="9">
        <f t="shared" si="14"/>
        <v>356.48999999999978</v>
      </c>
      <c r="F127" s="9">
        <f>F126+VLOOKUP((IF(MONTH($A127)=10,YEAR($A127),IF(MONTH($A127)=11,YEAR($A127),IF(MONTH($A127)=12, YEAR($A127),YEAR($A127)-1)))),Rainfall!$A$1:$Z$87,VLOOKUP(MONTH($A127),Conversion!$A$1:$B$12,2),FALSE)</f>
        <v>6254.579999999999</v>
      </c>
      <c r="G127" s="9"/>
      <c r="H127" s="9"/>
      <c r="I127" s="9">
        <f>VLOOKUP((IF(MONTH($A127)=10,YEAR($A127),IF(MONTH($A127)=11,YEAR($A127),IF(MONTH($A127)=12, YEAR($A127),YEAR($A127)-1)))),FirstSim!$A$1:$Y$86,VLOOKUP(MONTH($A127),Conversion!$A$1:$B$12,2),FALSE)</f>
        <v>0.85</v>
      </c>
      <c r="J127" s="9"/>
      <c r="K127" s="9"/>
      <c r="L127" s="9"/>
      <c r="M127" s="12" t="e">
        <f>VLOOKUP((IF(MONTH($A127)=10,YEAR($A127),IF(MONTH($A127)=11,YEAR($A127),IF(MONTH($A127)=12, YEAR($A127),YEAR($A127)-1)))),#REF!,VLOOKUP(MONTH($A127),Conversion!$A$1:$B$12,2),FALSE)</f>
        <v>#REF!</v>
      </c>
      <c r="N127" s="9" t="e">
        <f>VLOOKUP((IF(MONTH($A127)=10,YEAR($A127),IF(MONTH($A127)=11,YEAR($A127),IF(MONTH($A127)=12, YEAR($A127),YEAR($A127)-1)))),#REF!,VLOOKUP(MONTH($A127),'Patch Conversion'!$A$1:$B$12,2),FALSE)</f>
        <v>#REF!</v>
      </c>
      <c r="O127" s="9"/>
      <c r="P127" s="11"/>
      <c r="Q127" s="9">
        <f t="shared" si="10"/>
        <v>4.2300000000000004</v>
      </c>
      <c r="R127" s="9" t="str">
        <f t="shared" si="11"/>
        <v/>
      </c>
      <c r="S127" s="10" t="str">
        <f t="shared" si="12"/>
        <v/>
      </c>
      <c r="T127" s="9"/>
      <c r="U127" s="17">
        <f>VLOOKUP((IF(MONTH($A127)=10,YEAR($A127),IF(MONTH($A127)=11,YEAR($A127),IF(MONTH($A127)=12, YEAR($A127),YEAR($A127)-1)))),'Final Sim'!$A$1:$O$85,VLOOKUP(MONTH($A127),'Conversion WRSM'!$A$1:$B$12,2),FALSE)</f>
        <v>0</v>
      </c>
      <c r="W127" s="9">
        <f t="shared" si="9"/>
        <v>4.2300000000000004</v>
      </c>
      <c r="X127" s="9" t="str">
        <f t="shared" si="15"/>
        <v/>
      </c>
      <c r="Y127" s="20" t="str">
        <f t="shared" si="13"/>
        <v/>
      </c>
    </row>
    <row r="128" spans="1:25">
      <c r="A128" s="11">
        <v>11355</v>
      </c>
      <c r="B128" s="9">
        <f>VLOOKUP((IF(MONTH($A128)=10,YEAR($A128),IF(MONTH($A128)=11,YEAR($A128),IF(MONTH($A128)=12, YEAR($A128),YEAR($A128)-1)))),File_1.prn!$A$2:$AA$87,VLOOKUP(MONTH($A128),Conversion!$A$1:$B$12,2),FALSE)</f>
        <v>2.31</v>
      </c>
      <c r="C128" s="9" t="str">
        <f>IF(VLOOKUP((IF(MONTH($A128)=10,YEAR($A128),IF(MONTH($A128)=11,YEAR($A128),IF(MONTH($A128)=12, YEAR($A128),YEAR($A128)-1)))),File_1.prn!$A$2:$AA$87,VLOOKUP(MONTH($A128),'Patch Conversion'!$A$1:$B$12,2),FALSE)="","",VLOOKUP((IF(MONTH($A128)=10,YEAR($A128),IF(MONTH($A128)=11,YEAR($A128),IF(MONTH($A128)=12, YEAR($A128),YEAR($A128)-1)))),File_1.prn!$A$2:$AA$87,VLOOKUP(MONTH($A128),'Patch Conversion'!$A$1:$B$12,2),FALSE))</f>
        <v/>
      </c>
      <c r="D128" s="9" t="str">
        <f>IF(C128="","",B128)</f>
        <v/>
      </c>
      <c r="E128" s="9">
        <f t="shared" si="14"/>
        <v>358.79999999999978</v>
      </c>
      <c r="F128" s="9">
        <f>F127+VLOOKUP((IF(MONTH($A128)=10,YEAR($A128),IF(MONTH($A128)=11,YEAR($A128),IF(MONTH($A128)=12, YEAR($A128),YEAR($A128)-1)))),Rainfall!$A$1:$Z$87,VLOOKUP(MONTH($A128),Conversion!$A$1:$B$12,2),FALSE)</f>
        <v>6323.1599999999989</v>
      </c>
      <c r="G128" s="9"/>
      <c r="H128" s="9"/>
      <c r="I128" s="9">
        <f>VLOOKUP((IF(MONTH($A128)=10,YEAR($A128),IF(MONTH($A128)=11,YEAR($A128),IF(MONTH($A128)=12, YEAR($A128),YEAR($A128)-1)))),FirstSim!$A$1:$Y$86,VLOOKUP(MONTH($A128),Conversion!$A$1:$B$12,2),FALSE)</f>
        <v>0.48</v>
      </c>
      <c r="J128" s="9"/>
      <c r="K128" s="9"/>
      <c r="L128" s="9"/>
      <c r="M128" s="12" t="e">
        <f>VLOOKUP((IF(MONTH($A128)=10,YEAR($A128),IF(MONTH($A128)=11,YEAR($A128),IF(MONTH($A128)=12, YEAR($A128),YEAR($A128)-1)))),#REF!,VLOOKUP(MONTH($A128),Conversion!$A$1:$B$12,2),FALSE)</f>
        <v>#REF!</v>
      </c>
      <c r="N128" s="9" t="e">
        <f>VLOOKUP((IF(MONTH($A128)=10,YEAR($A128),IF(MONTH($A128)=11,YEAR($A128),IF(MONTH($A128)=12, YEAR($A128),YEAR($A128)-1)))),#REF!,VLOOKUP(MONTH($A128),'Patch Conversion'!$A$1:$B$12,2),FALSE)</f>
        <v>#REF!</v>
      </c>
      <c r="O128" s="9"/>
      <c r="P128" s="11"/>
      <c r="Q128" s="9">
        <f t="shared" si="10"/>
        <v>2.31</v>
      </c>
      <c r="R128" s="9" t="str">
        <f t="shared" si="11"/>
        <v/>
      </c>
      <c r="S128" s="10" t="str">
        <f t="shared" si="12"/>
        <v/>
      </c>
      <c r="T128" s="9"/>
      <c r="U128" s="17">
        <f>VLOOKUP((IF(MONTH($A128)=10,YEAR($A128),IF(MONTH($A128)=11,YEAR($A128),IF(MONTH($A128)=12, YEAR($A128),YEAR($A128)-1)))),'Final Sim'!$A$1:$O$85,VLOOKUP(MONTH($A128),'Conversion WRSM'!$A$1:$B$12,2),FALSE)</f>
        <v>13.49</v>
      </c>
      <c r="W128" s="9">
        <f t="shared" si="9"/>
        <v>2.31</v>
      </c>
      <c r="X128" s="9" t="str">
        <f t="shared" si="15"/>
        <v/>
      </c>
      <c r="Y128" s="20" t="str">
        <f t="shared" si="13"/>
        <v/>
      </c>
    </row>
    <row r="129" spans="1:25">
      <c r="A129" s="11">
        <v>11383</v>
      </c>
      <c r="B129" s="9">
        <f>VLOOKUP((IF(MONTH($A129)=10,YEAR($A129),IF(MONTH($A129)=11,YEAR($A129),IF(MONTH($A129)=12, YEAR($A129),YEAR($A129)-1)))),File_1.prn!$A$2:$AA$87,VLOOKUP(MONTH($A129),Conversion!$A$1:$B$12,2),FALSE)</f>
        <v>1.55</v>
      </c>
      <c r="C129" s="9" t="str">
        <f>IF(VLOOKUP((IF(MONTH($A129)=10,YEAR($A129),IF(MONTH($A129)=11,YEAR($A129),IF(MONTH($A129)=12, YEAR($A129),YEAR($A129)-1)))),File_1.prn!$A$2:$AA$87,VLOOKUP(MONTH($A129),'Patch Conversion'!$A$1:$B$12,2),FALSE)="","",VLOOKUP((IF(MONTH($A129)=10,YEAR($A129),IF(MONTH($A129)=11,YEAR($A129),IF(MONTH($A129)=12, YEAR($A129),YEAR($A129)-1)))),File_1.prn!$A$2:$AA$87,VLOOKUP(MONTH($A129),'Patch Conversion'!$A$1:$B$12,2),FALSE))</f>
        <v/>
      </c>
      <c r="D129" s="9" t="str">
        <f>IF(C129="","",B129)</f>
        <v/>
      </c>
      <c r="E129" s="9">
        <f t="shared" si="14"/>
        <v>360.3499999999998</v>
      </c>
      <c r="F129" s="9">
        <f>F128+VLOOKUP((IF(MONTH($A129)=10,YEAR($A129),IF(MONTH($A129)=11,YEAR($A129),IF(MONTH($A129)=12, YEAR($A129),YEAR($A129)-1)))),Rainfall!$A$1:$Z$87,VLOOKUP(MONTH($A129),Conversion!$A$1:$B$12,2),FALSE)</f>
        <v>6376.3199999999988</v>
      </c>
      <c r="G129" s="9"/>
      <c r="H129" s="9"/>
      <c r="I129" s="9">
        <f>VLOOKUP((IF(MONTH($A129)=10,YEAR($A129),IF(MONTH($A129)=11,YEAR($A129),IF(MONTH($A129)=12, YEAR($A129),YEAR($A129)-1)))),FirstSim!$A$1:$Y$86,VLOOKUP(MONTH($A129),Conversion!$A$1:$B$12,2),FALSE)</f>
        <v>0.96</v>
      </c>
      <c r="J129" s="9"/>
      <c r="K129" s="9"/>
      <c r="L129" s="9"/>
      <c r="M129" s="12" t="e">
        <f>VLOOKUP((IF(MONTH($A129)=10,YEAR($A129),IF(MONTH($A129)=11,YEAR($A129),IF(MONTH($A129)=12, YEAR($A129),YEAR($A129)-1)))),#REF!,VLOOKUP(MONTH($A129),Conversion!$A$1:$B$12,2),FALSE)</f>
        <v>#REF!</v>
      </c>
      <c r="N129" s="9" t="e">
        <f>VLOOKUP((IF(MONTH($A129)=10,YEAR($A129),IF(MONTH($A129)=11,YEAR($A129),IF(MONTH($A129)=12, YEAR($A129),YEAR($A129)-1)))),#REF!,VLOOKUP(MONTH($A129),'Patch Conversion'!$A$1:$B$12,2),FALSE)</f>
        <v>#REF!</v>
      </c>
      <c r="O129" s="9"/>
      <c r="P129" s="11"/>
      <c r="Q129" s="9">
        <f t="shared" si="10"/>
        <v>1.55</v>
      </c>
      <c r="R129" s="9" t="str">
        <f t="shared" si="11"/>
        <v/>
      </c>
      <c r="S129" s="10" t="str">
        <f t="shared" si="12"/>
        <v/>
      </c>
      <c r="T129" s="9"/>
      <c r="U129" s="17">
        <f>VLOOKUP((IF(MONTH($A129)=10,YEAR($A129),IF(MONTH($A129)=11,YEAR($A129),IF(MONTH($A129)=12, YEAR($A129),YEAR($A129)-1)))),'Final Sim'!$A$1:$O$85,VLOOKUP(MONTH($A129),'Conversion WRSM'!$A$1:$B$12,2),FALSE)</f>
        <v>0</v>
      </c>
      <c r="W129" s="9">
        <f t="shared" si="9"/>
        <v>1.55</v>
      </c>
      <c r="X129" s="9" t="str">
        <f t="shared" si="15"/>
        <v/>
      </c>
      <c r="Y129" s="20" t="str">
        <f t="shared" si="13"/>
        <v/>
      </c>
    </row>
    <row r="130" spans="1:25">
      <c r="A130" s="11">
        <v>11414</v>
      </c>
      <c r="B130" s="9">
        <f>VLOOKUP((IF(MONTH($A130)=10,YEAR($A130),IF(MONTH($A130)=11,YEAR($A130),IF(MONTH($A130)=12, YEAR($A130),YEAR($A130)-1)))),File_1.prn!$A$2:$AA$87,VLOOKUP(MONTH($A130),Conversion!$A$1:$B$12,2),FALSE)</f>
        <v>7.24</v>
      </c>
      <c r="C130" s="9" t="str">
        <f>IF(VLOOKUP((IF(MONTH($A130)=10,YEAR($A130),IF(MONTH($A130)=11,YEAR($A130),IF(MONTH($A130)=12, YEAR($A130),YEAR($A130)-1)))),File_1.prn!$A$2:$AA$87,VLOOKUP(MONTH($A130),'Patch Conversion'!$A$1:$B$12,2),FALSE)="","",VLOOKUP((IF(MONTH($A130)=10,YEAR($A130),IF(MONTH($A130)=11,YEAR($A130),IF(MONTH($A130)=12, YEAR($A130),YEAR($A130)-1)))),File_1.prn!$A$2:$AA$87,VLOOKUP(MONTH($A130),'Patch Conversion'!$A$1:$B$12,2),FALSE))</f>
        <v/>
      </c>
      <c r="D130" s="9"/>
      <c r="E130" s="9">
        <f t="shared" si="14"/>
        <v>367.5899999999998</v>
      </c>
      <c r="F130" s="9">
        <f>F129+VLOOKUP((IF(MONTH($A130)=10,YEAR($A130),IF(MONTH($A130)=11,YEAR($A130),IF(MONTH($A130)=12, YEAR($A130),YEAR($A130)-1)))),Rainfall!$A$1:$Z$87,VLOOKUP(MONTH($A130),Conversion!$A$1:$B$12,2),FALSE)</f>
        <v>6434.7599999999984</v>
      </c>
      <c r="G130" s="9"/>
      <c r="H130" s="9"/>
      <c r="I130" s="9">
        <f>VLOOKUP((IF(MONTH($A130)=10,YEAR($A130),IF(MONTH($A130)=11,YEAR($A130),IF(MONTH($A130)=12, YEAR($A130),YEAR($A130)-1)))),FirstSim!$A$1:$Y$86,VLOOKUP(MONTH($A130),Conversion!$A$1:$B$12,2),FALSE)</f>
        <v>2.14</v>
      </c>
      <c r="J130" s="9"/>
      <c r="K130" s="9"/>
      <c r="L130" s="9"/>
      <c r="M130" s="12" t="e">
        <f>VLOOKUP((IF(MONTH($A130)=10,YEAR($A130),IF(MONTH($A130)=11,YEAR($A130),IF(MONTH($A130)=12, YEAR($A130),YEAR($A130)-1)))),#REF!,VLOOKUP(MONTH($A130),Conversion!$A$1:$B$12,2),FALSE)</f>
        <v>#REF!</v>
      </c>
      <c r="N130" s="9" t="e">
        <f>VLOOKUP((IF(MONTH($A130)=10,YEAR($A130),IF(MONTH($A130)=11,YEAR($A130),IF(MONTH($A130)=12, YEAR($A130),YEAR($A130)-1)))),#REF!,VLOOKUP(MONTH($A130),'Patch Conversion'!$A$1:$B$12,2),FALSE)</f>
        <v>#REF!</v>
      </c>
      <c r="O130" s="9"/>
      <c r="P130" s="11"/>
      <c r="Q130" s="9">
        <f t="shared" si="10"/>
        <v>7.24</v>
      </c>
      <c r="R130" s="9" t="str">
        <f t="shared" si="11"/>
        <v/>
      </c>
      <c r="S130" s="10" t="str">
        <f t="shared" si="12"/>
        <v/>
      </c>
      <c r="T130" s="9"/>
      <c r="U130" s="17">
        <f>VLOOKUP((IF(MONTH($A130)=10,YEAR($A130),IF(MONTH($A130)=11,YEAR($A130),IF(MONTH($A130)=12, YEAR($A130),YEAR($A130)-1)))),'Final Sim'!$A$1:$O$85,VLOOKUP(MONTH($A130),'Conversion WRSM'!$A$1:$B$12,2),FALSE)</f>
        <v>131.76</v>
      </c>
      <c r="W130" s="9">
        <f t="shared" si="9"/>
        <v>7.24</v>
      </c>
      <c r="X130" s="9" t="str">
        <f t="shared" si="15"/>
        <v/>
      </c>
      <c r="Y130" s="20" t="str">
        <f t="shared" si="13"/>
        <v/>
      </c>
    </row>
    <row r="131" spans="1:25">
      <c r="A131" s="11">
        <v>11444</v>
      </c>
      <c r="B131" s="9">
        <f>VLOOKUP((IF(MONTH($A131)=10,YEAR($A131),IF(MONTH($A131)=11,YEAR($A131),IF(MONTH($A131)=12, YEAR($A131),YEAR($A131)-1)))),File_1.prn!$A$2:$AA$87,VLOOKUP(MONTH($A131),Conversion!$A$1:$B$12,2),FALSE)</f>
        <v>0.02</v>
      </c>
      <c r="C131" s="9" t="str">
        <f>IF(VLOOKUP((IF(MONTH($A131)=10,YEAR($A131),IF(MONTH($A131)=11,YEAR($A131),IF(MONTH($A131)=12, YEAR($A131),YEAR($A131)-1)))),File_1.prn!$A$2:$AA$87,VLOOKUP(MONTH($A131),'Patch Conversion'!$A$1:$B$12,2),FALSE)="","",VLOOKUP((IF(MONTH($A131)=10,YEAR($A131),IF(MONTH($A131)=11,YEAR($A131),IF(MONTH($A131)=12, YEAR($A131),YEAR($A131)-1)))),File_1.prn!$A$2:$AA$87,VLOOKUP(MONTH($A131),'Patch Conversion'!$A$1:$B$12,2),FALSE))</f>
        <v/>
      </c>
      <c r="D131" s="9"/>
      <c r="E131" s="9">
        <f t="shared" si="14"/>
        <v>367.60999999999979</v>
      </c>
      <c r="F131" s="9">
        <f>F130+VLOOKUP((IF(MONTH($A131)=10,YEAR($A131),IF(MONTH($A131)=11,YEAR($A131),IF(MONTH($A131)=12, YEAR($A131),YEAR($A131)-1)))),Rainfall!$A$1:$Z$87,VLOOKUP(MONTH($A131),Conversion!$A$1:$B$12,2),FALSE)</f>
        <v>6434.7599999999984</v>
      </c>
      <c r="G131" s="9"/>
      <c r="H131" s="9"/>
      <c r="I131" s="9">
        <f>VLOOKUP((IF(MONTH($A131)=10,YEAR($A131),IF(MONTH($A131)=11,YEAR($A131),IF(MONTH($A131)=12, YEAR($A131),YEAR($A131)-1)))),FirstSim!$A$1:$Y$86,VLOOKUP(MONTH($A131),Conversion!$A$1:$B$12,2),FALSE)</f>
        <v>0.92</v>
      </c>
      <c r="J131" s="9"/>
      <c r="K131" s="9"/>
      <c r="L131" s="9"/>
      <c r="M131" s="12" t="e">
        <f>VLOOKUP((IF(MONTH($A131)=10,YEAR($A131),IF(MONTH($A131)=11,YEAR($A131),IF(MONTH($A131)=12, YEAR($A131),YEAR($A131)-1)))),#REF!,VLOOKUP(MONTH($A131),Conversion!$A$1:$B$12,2),FALSE)</f>
        <v>#REF!</v>
      </c>
      <c r="N131" s="9" t="e">
        <f>VLOOKUP((IF(MONTH($A131)=10,YEAR($A131),IF(MONTH($A131)=11,YEAR($A131),IF(MONTH($A131)=12, YEAR($A131),YEAR($A131)-1)))),#REF!,VLOOKUP(MONTH($A131),'Patch Conversion'!$A$1:$B$12,2),FALSE)</f>
        <v>#REF!</v>
      </c>
      <c r="O131" s="9"/>
      <c r="P131" s="11"/>
      <c r="Q131" s="9">
        <f t="shared" si="10"/>
        <v>0.02</v>
      </c>
      <c r="R131" s="9" t="str">
        <f t="shared" si="11"/>
        <v/>
      </c>
      <c r="S131" s="10" t="str">
        <f t="shared" si="12"/>
        <v/>
      </c>
      <c r="T131" s="9"/>
      <c r="U131" s="17">
        <f>VLOOKUP((IF(MONTH($A131)=10,YEAR($A131),IF(MONTH($A131)=11,YEAR($A131),IF(MONTH($A131)=12, YEAR($A131),YEAR($A131)-1)))),'Final Sim'!$A$1:$O$85,VLOOKUP(MONTH($A131),'Conversion WRSM'!$A$1:$B$12,2),FALSE)</f>
        <v>0</v>
      </c>
      <c r="W131" s="9">
        <f t="shared" si="9"/>
        <v>0.02</v>
      </c>
      <c r="X131" s="9" t="str">
        <f t="shared" si="15"/>
        <v/>
      </c>
      <c r="Y131" s="20" t="str">
        <f t="shared" si="13"/>
        <v/>
      </c>
    </row>
    <row r="132" spans="1:25">
      <c r="A132" s="11">
        <v>11475</v>
      </c>
      <c r="B132" s="9">
        <f>VLOOKUP((IF(MONTH($A132)=10,YEAR($A132),IF(MONTH($A132)=11,YEAR($A132),IF(MONTH($A132)=12, YEAR($A132),YEAR($A132)-1)))),File_1.prn!$A$2:$AA$87,VLOOKUP(MONTH($A132),Conversion!$A$1:$B$12,2),FALSE)</f>
        <v>0</v>
      </c>
      <c r="C132" s="9" t="str">
        <f>IF(VLOOKUP((IF(MONTH($A132)=10,YEAR($A132),IF(MONTH($A132)=11,YEAR($A132),IF(MONTH($A132)=12, YEAR($A132),YEAR($A132)-1)))),File_1.prn!$A$2:$AA$87,VLOOKUP(MONTH($A132),'Patch Conversion'!$A$1:$B$12,2),FALSE)="","",VLOOKUP((IF(MONTH($A132)=10,YEAR($A132),IF(MONTH($A132)=11,YEAR($A132),IF(MONTH($A132)=12, YEAR($A132),YEAR($A132)-1)))),File_1.prn!$A$2:$AA$87,VLOOKUP(MONTH($A132),'Patch Conversion'!$A$1:$B$12,2),FALSE))</f>
        <v/>
      </c>
      <c r="D132" s="9"/>
      <c r="E132" s="9">
        <f t="shared" si="14"/>
        <v>367.60999999999979</v>
      </c>
      <c r="F132" s="9">
        <f>F131+VLOOKUP((IF(MONTH($A132)=10,YEAR($A132),IF(MONTH($A132)=11,YEAR($A132),IF(MONTH($A132)=12, YEAR($A132),YEAR($A132)-1)))),Rainfall!$A$1:$Z$87,VLOOKUP(MONTH($A132),Conversion!$A$1:$B$12,2),FALSE)</f>
        <v>6434.7599999999984</v>
      </c>
      <c r="G132" s="9"/>
      <c r="H132" s="9"/>
      <c r="I132" s="9">
        <f>VLOOKUP((IF(MONTH($A132)=10,YEAR($A132),IF(MONTH($A132)=11,YEAR($A132),IF(MONTH($A132)=12, YEAR($A132),YEAR($A132)-1)))),FirstSim!$A$1:$Y$86,VLOOKUP(MONTH($A132),Conversion!$A$1:$B$12,2),FALSE)</f>
        <v>0.28999999999999998</v>
      </c>
      <c r="J132" s="9"/>
      <c r="K132" s="9"/>
      <c r="L132" s="9"/>
      <c r="M132" s="12" t="e">
        <f>VLOOKUP((IF(MONTH($A132)=10,YEAR($A132),IF(MONTH($A132)=11,YEAR($A132),IF(MONTH($A132)=12, YEAR($A132),YEAR($A132)-1)))),#REF!,VLOOKUP(MONTH($A132),Conversion!$A$1:$B$12,2),FALSE)</f>
        <v>#REF!</v>
      </c>
      <c r="N132" s="9" t="e">
        <f>VLOOKUP((IF(MONTH($A132)=10,YEAR($A132),IF(MONTH($A132)=11,YEAR($A132),IF(MONTH($A132)=12, YEAR($A132),YEAR($A132)-1)))),#REF!,VLOOKUP(MONTH($A132),'Patch Conversion'!$A$1:$B$12,2),FALSE)</f>
        <v>#REF!</v>
      </c>
      <c r="O132" s="9"/>
      <c r="P132" s="11"/>
      <c r="Q132" s="9">
        <f t="shared" si="10"/>
        <v>0</v>
      </c>
      <c r="R132" s="9" t="str">
        <f t="shared" si="11"/>
        <v/>
      </c>
      <c r="S132" s="10" t="str">
        <f t="shared" si="12"/>
        <v/>
      </c>
      <c r="T132" s="9"/>
      <c r="U132" s="17">
        <f>VLOOKUP((IF(MONTH($A132)=10,YEAR($A132),IF(MONTH($A132)=11,YEAR($A132),IF(MONTH($A132)=12, YEAR($A132),YEAR($A132)-1)))),'Final Sim'!$A$1:$O$85,VLOOKUP(MONTH($A132),'Conversion WRSM'!$A$1:$B$12,2),FALSE)</f>
        <v>60.9</v>
      </c>
      <c r="W132" s="9">
        <f t="shared" ref="W132:W195" si="16">IF(C132="",B132,IF(C132="*",B132,IF(U132&gt;B132,U132,B132)))</f>
        <v>0</v>
      </c>
      <c r="X132" s="9" t="str">
        <f t="shared" si="15"/>
        <v/>
      </c>
      <c r="Y132" s="20" t="str">
        <f t="shared" si="13"/>
        <v/>
      </c>
    </row>
    <row r="133" spans="1:25">
      <c r="A133" s="11">
        <v>11505</v>
      </c>
      <c r="B133" s="9">
        <f>VLOOKUP((IF(MONTH($A133)=10,YEAR($A133),IF(MONTH($A133)=11,YEAR($A133),IF(MONTH($A133)=12, YEAR($A133),YEAR($A133)-1)))),File_1.prn!$A$2:$AA$87,VLOOKUP(MONTH($A133),Conversion!$A$1:$B$12,2),FALSE)</f>
        <v>5.37</v>
      </c>
      <c r="C133" s="9" t="str">
        <f>IF(VLOOKUP((IF(MONTH($A133)=10,YEAR($A133),IF(MONTH($A133)=11,YEAR($A133),IF(MONTH($A133)=12, YEAR($A133),YEAR($A133)-1)))),File_1.prn!$A$2:$AA$87,VLOOKUP(MONTH($A133),'Patch Conversion'!$A$1:$B$12,2),FALSE)="","",VLOOKUP((IF(MONTH($A133)=10,YEAR($A133),IF(MONTH($A133)=11,YEAR($A133),IF(MONTH($A133)=12, YEAR($A133),YEAR($A133)-1)))),File_1.prn!$A$2:$AA$87,VLOOKUP(MONTH($A133),'Patch Conversion'!$A$1:$B$12,2),FALSE))</f>
        <v/>
      </c>
      <c r="D133" s="9"/>
      <c r="E133" s="9">
        <f t="shared" si="14"/>
        <v>372.97999999999979</v>
      </c>
      <c r="F133" s="9">
        <f>F132+VLOOKUP((IF(MONTH($A133)=10,YEAR($A133),IF(MONTH($A133)=11,YEAR($A133),IF(MONTH($A133)=12, YEAR($A133),YEAR($A133)-1)))),Rainfall!$A$1:$Z$87,VLOOKUP(MONTH($A133),Conversion!$A$1:$B$12,2),FALSE)</f>
        <v>6437.8199999999988</v>
      </c>
      <c r="G133" s="9"/>
      <c r="H133" s="9"/>
      <c r="I133" s="9">
        <f>VLOOKUP((IF(MONTH($A133)=10,YEAR($A133),IF(MONTH($A133)=11,YEAR($A133),IF(MONTH($A133)=12, YEAR($A133),YEAR($A133)-1)))),FirstSim!$A$1:$Y$86,VLOOKUP(MONTH($A133),Conversion!$A$1:$B$12,2),FALSE)</f>
        <v>1.24</v>
      </c>
      <c r="J133" s="9"/>
      <c r="K133" s="9"/>
      <c r="L133" s="9"/>
      <c r="M133" s="12" t="e">
        <f>VLOOKUP((IF(MONTH($A133)=10,YEAR($A133),IF(MONTH($A133)=11,YEAR($A133),IF(MONTH($A133)=12, YEAR($A133),YEAR($A133)-1)))),#REF!,VLOOKUP(MONTH($A133),Conversion!$A$1:$B$12,2),FALSE)</f>
        <v>#REF!</v>
      </c>
      <c r="N133" s="9" t="e">
        <f>VLOOKUP((IF(MONTH($A133)=10,YEAR($A133),IF(MONTH($A133)=11,YEAR($A133),IF(MONTH($A133)=12, YEAR($A133),YEAR($A133)-1)))),#REF!,VLOOKUP(MONTH($A133),'Patch Conversion'!$A$1:$B$12,2),FALSE)</f>
        <v>#REF!</v>
      </c>
      <c r="O133" s="9"/>
      <c r="P133" s="11"/>
      <c r="Q133" s="9">
        <f t="shared" ref="Q133:Q196" si="17">IF(C133="",B133,IF(C133="*",B133,IF(I133&lt;B133,B133,I133)))</f>
        <v>5.37</v>
      </c>
      <c r="R133" s="9" t="str">
        <f t="shared" ref="R133:R196" si="18">IF(C133="",C133,IF(C133="*",C133,IF(I133&lt;B133,C133,"*")))</f>
        <v/>
      </c>
      <c r="S133" s="10" t="str">
        <f t="shared" ref="S133:S196" si="19">IF(C133="","",IF(C133="*","Estimated",IF(I133&lt;B133,"First Simulation&lt;Observed, Observed Used","First Silumation patch")))</f>
        <v/>
      </c>
      <c r="T133" s="9"/>
      <c r="U133" s="17">
        <f>VLOOKUP((IF(MONTH($A133)=10,YEAR($A133),IF(MONTH($A133)=11,YEAR($A133),IF(MONTH($A133)=12, YEAR($A133),YEAR($A133)-1)))),'Final Sim'!$A$1:$O$85,VLOOKUP(MONTH($A133),'Conversion WRSM'!$A$1:$B$12,2),FALSE)</f>
        <v>0</v>
      </c>
      <c r="W133" s="9">
        <f t="shared" si="16"/>
        <v>5.37</v>
      </c>
      <c r="X133" s="9" t="str">
        <f t="shared" si="15"/>
        <v/>
      </c>
      <c r="Y133" s="20" t="str">
        <f t="shared" ref="Y133:Y196" si="20">IF(C133="","",IF(C133="*","Observed estimate used",IF(C133="#","Simulated value used", IF(U133&gt;B133,"Simulated value used","Observed estimate used"))))</f>
        <v/>
      </c>
    </row>
    <row r="134" spans="1:25">
      <c r="A134" s="11">
        <v>11536</v>
      </c>
      <c r="B134" s="9">
        <f>VLOOKUP((IF(MONTH($A134)=10,YEAR($A134),IF(MONTH($A134)=11,YEAR($A134),IF(MONTH($A134)=12, YEAR($A134),YEAR($A134)-1)))),File_1.prn!$A$2:$AA$87,VLOOKUP(MONTH($A134),Conversion!$A$1:$B$12,2),FALSE)</f>
        <v>0.06</v>
      </c>
      <c r="C134" s="9" t="str">
        <f>IF(VLOOKUP((IF(MONTH($A134)=10,YEAR($A134),IF(MONTH($A134)=11,YEAR($A134),IF(MONTH($A134)=12, YEAR($A134),YEAR($A134)-1)))),File_1.prn!$A$2:$AA$87,VLOOKUP(MONTH($A134),'Patch Conversion'!$A$1:$B$12,2),FALSE)="","",VLOOKUP((IF(MONTH($A134)=10,YEAR($A134),IF(MONTH($A134)=11,YEAR($A134),IF(MONTH($A134)=12, YEAR($A134),YEAR($A134)-1)))),File_1.prn!$A$2:$AA$87,VLOOKUP(MONTH($A134),'Patch Conversion'!$A$1:$B$12,2),FALSE))</f>
        <v/>
      </c>
      <c r="D134" s="9"/>
      <c r="E134" s="9">
        <f t="shared" ref="E134:E197" si="21">E133+B134</f>
        <v>373.03999999999979</v>
      </c>
      <c r="F134" s="9">
        <f>F133+VLOOKUP((IF(MONTH($A134)=10,YEAR($A134),IF(MONTH($A134)=11,YEAR($A134),IF(MONTH($A134)=12, YEAR($A134),YEAR($A134)-1)))),Rainfall!$A$1:$Z$87,VLOOKUP(MONTH($A134),Conversion!$A$1:$B$12,2),FALSE)</f>
        <v>6437.8199999999988</v>
      </c>
      <c r="G134" s="9"/>
      <c r="H134" s="9"/>
      <c r="I134" s="9">
        <f>VLOOKUP((IF(MONTH($A134)=10,YEAR($A134),IF(MONTH($A134)=11,YEAR($A134),IF(MONTH($A134)=12, YEAR($A134),YEAR($A134)-1)))),FirstSim!$A$1:$Y$86,VLOOKUP(MONTH($A134),Conversion!$A$1:$B$12,2),FALSE)</f>
        <v>0.85</v>
      </c>
      <c r="J134" s="9"/>
      <c r="K134" s="9"/>
      <c r="L134" s="9"/>
      <c r="M134" s="12" t="e">
        <f>VLOOKUP((IF(MONTH($A134)=10,YEAR($A134),IF(MONTH($A134)=11,YEAR($A134),IF(MONTH($A134)=12, YEAR($A134),YEAR($A134)-1)))),#REF!,VLOOKUP(MONTH($A134),Conversion!$A$1:$B$12,2),FALSE)</f>
        <v>#REF!</v>
      </c>
      <c r="N134" s="9" t="e">
        <f>VLOOKUP((IF(MONTH($A134)=10,YEAR($A134),IF(MONTH($A134)=11,YEAR($A134),IF(MONTH($A134)=12, YEAR($A134),YEAR($A134)-1)))),#REF!,VLOOKUP(MONTH($A134),'Patch Conversion'!$A$1:$B$12,2),FALSE)</f>
        <v>#REF!</v>
      </c>
      <c r="O134" s="9"/>
      <c r="P134" s="11"/>
      <c r="Q134" s="9">
        <f t="shared" si="17"/>
        <v>0.06</v>
      </c>
      <c r="R134" s="9" t="str">
        <f t="shared" si="18"/>
        <v/>
      </c>
      <c r="S134" s="10" t="str">
        <f t="shared" si="19"/>
        <v/>
      </c>
      <c r="T134" s="9"/>
      <c r="U134" s="17">
        <f>VLOOKUP((IF(MONTH($A134)=10,YEAR($A134),IF(MONTH($A134)=11,YEAR($A134),IF(MONTH($A134)=12, YEAR($A134),YEAR($A134)-1)))),'Final Sim'!$A$1:$O$85,VLOOKUP(MONTH($A134),'Conversion WRSM'!$A$1:$B$12,2),FALSE)</f>
        <v>30.52</v>
      </c>
      <c r="W134" s="9">
        <f t="shared" si="16"/>
        <v>0.06</v>
      </c>
      <c r="X134" s="9" t="str">
        <f t="shared" ref="X134:X197" si="22">IF(C134="","",IF(C134="*","*",IF(C134="#","*", IF(U134&gt;B134,"*",C134))))</f>
        <v/>
      </c>
      <c r="Y134" s="20" t="str">
        <f t="shared" si="20"/>
        <v/>
      </c>
    </row>
    <row r="135" spans="1:25">
      <c r="A135" s="11">
        <v>11567</v>
      </c>
      <c r="B135" s="9">
        <f>VLOOKUP((IF(MONTH($A135)=10,YEAR($A135),IF(MONTH($A135)=11,YEAR($A135),IF(MONTH($A135)=12, YEAR($A135),YEAR($A135)-1)))),File_1.prn!$A$2:$AA$87,VLOOKUP(MONTH($A135),Conversion!$A$1:$B$12,2),FALSE)</f>
        <v>0</v>
      </c>
      <c r="C135" s="9" t="str">
        <f>IF(VLOOKUP((IF(MONTH($A135)=10,YEAR($A135),IF(MONTH($A135)=11,YEAR($A135),IF(MONTH($A135)=12, YEAR($A135),YEAR($A135)-1)))),File_1.prn!$A$2:$AA$87,VLOOKUP(MONTH($A135),'Patch Conversion'!$A$1:$B$12,2),FALSE)="","",VLOOKUP((IF(MONTH($A135)=10,YEAR($A135),IF(MONTH($A135)=11,YEAR($A135),IF(MONTH($A135)=12, YEAR($A135),YEAR($A135)-1)))),File_1.prn!$A$2:$AA$87,VLOOKUP(MONTH($A135),'Patch Conversion'!$A$1:$B$12,2),FALSE))</f>
        <v/>
      </c>
      <c r="D135" s="9"/>
      <c r="E135" s="9">
        <f t="shared" si="21"/>
        <v>373.03999999999979</v>
      </c>
      <c r="F135" s="9">
        <f>F134+VLOOKUP((IF(MONTH($A135)=10,YEAR($A135),IF(MONTH($A135)=11,YEAR($A135),IF(MONTH($A135)=12, YEAR($A135),YEAR($A135)-1)))),Rainfall!$A$1:$Z$87,VLOOKUP(MONTH($A135),Conversion!$A$1:$B$12,2),FALSE)</f>
        <v>6437.8199999999988</v>
      </c>
      <c r="G135" s="9"/>
      <c r="H135" s="9"/>
      <c r="I135" s="9">
        <f>VLOOKUP((IF(MONTH($A135)=10,YEAR($A135),IF(MONTH($A135)=11,YEAR($A135),IF(MONTH($A135)=12, YEAR($A135),YEAR($A135)-1)))),FirstSim!$A$1:$Y$86,VLOOKUP(MONTH($A135),Conversion!$A$1:$B$12,2),FALSE)</f>
        <v>0.27</v>
      </c>
      <c r="J135" s="9"/>
      <c r="K135" s="9"/>
      <c r="L135" s="9"/>
      <c r="M135" s="12" t="e">
        <f>VLOOKUP((IF(MONTH($A135)=10,YEAR($A135),IF(MONTH($A135)=11,YEAR($A135),IF(MONTH($A135)=12, YEAR($A135),YEAR($A135)-1)))),#REF!,VLOOKUP(MONTH($A135),Conversion!$A$1:$B$12,2),FALSE)</f>
        <v>#REF!</v>
      </c>
      <c r="N135" s="9" t="e">
        <f>VLOOKUP((IF(MONTH($A135)=10,YEAR($A135),IF(MONTH($A135)=11,YEAR($A135),IF(MONTH($A135)=12, YEAR($A135),YEAR($A135)-1)))),#REF!,VLOOKUP(MONTH($A135),'Patch Conversion'!$A$1:$B$12,2),FALSE)</f>
        <v>#REF!</v>
      </c>
      <c r="O135" s="9"/>
      <c r="P135" s="11"/>
      <c r="Q135" s="9">
        <f t="shared" si="17"/>
        <v>0</v>
      </c>
      <c r="R135" s="9" t="str">
        <f t="shared" si="18"/>
        <v/>
      </c>
      <c r="S135" s="10" t="str">
        <f t="shared" si="19"/>
        <v/>
      </c>
      <c r="T135" s="9"/>
      <c r="U135" s="17">
        <f>VLOOKUP((IF(MONTH($A135)=10,YEAR($A135),IF(MONTH($A135)=11,YEAR($A135),IF(MONTH($A135)=12, YEAR($A135),YEAR($A135)-1)))),'Final Sim'!$A$1:$O$85,VLOOKUP(MONTH($A135),'Conversion WRSM'!$A$1:$B$12,2),FALSE)</f>
        <v>0</v>
      </c>
      <c r="W135" s="9">
        <f t="shared" si="16"/>
        <v>0</v>
      </c>
      <c r="X135" s="9" t="str">
        <f t="shared" si="22"/>
        <v/>
      </c>
      <c r="Y135" s="20" t="str">
        <f t="shared" si="20"/>
        <v/>
      </c>
    </row>
    <row r="136" spans="1:25">
      <c r="A136" s="11">
        <v>11597</v>
      </c>
      <c r="B136" s="9">
        <f>VLOOKUP((IF(MONTH($A136)=10,YEAR($A136),IF(MONTH($A136)=11,YEAR($A136),IF(MONTH($A136)=12, YEAR($A136),YEAR($A136)-1)))),File_1.prn!$A$2:$AA$87,VLOOKUP(MONTH($A136),Conversion!$A$1:$B$12,2),FALSE)</f>
        <v>0.42</v>
      </c>
      <c r="C136" s="9" t="str">
        <f>IF(VLOOKUP((IF(MONTH($A136)=10,YEAR($A136),IF(MONTH($A136)=11,YEAR($A136),IF(MONTH($A136)=12, YEAR($A136),YEAR($A136)-1)))),File_1.prn!$A$2:$AA$87,VLOOKUP(MONTH($A136),'Patch Conversion'!$A$1:$B$12,2),FALSE)="","",VLOOKUP((IF(MONTH($A136)=10,YEAR($A136),IF(MONTH($A136)=11,YEAR($A136),IF(MONTH($A136)=12, YEAR($A136),YEAR($A136)-1)))),File_1.prn!$A$2:$AA$87,VLOOKUP(MONTH($A136),'Patch Conversion'!$A$1:$B$12,2),FALSE))</f>
        <v/>
      </c>
      <c r="D136" s="9"/>
      <c r="E136" s="9">
        <f t="shared" si="21"/>
        <v>373.45999999999981</v>
      </c>
      <c r="F136" s="9">
        <f>F135+VLOOKUP((IF(MONTH($A136)=10,YEAR($A136),IF(MONTH($A136)=11,YEAR($A136),IF(MONTH($A136)=12, YEAR($A136),YEAR($A136)-1)))),Rainfall!$A$1:$Z$87,VLOOKUP(MONTH($A136),Conversion!$A$1:$B$12,2),FALSE)</f>
        <v>6450.8399999999992</v>
      </c>
      <c r="G136" s="9"/>
      <c r="H136" s="9"/>
      <c r="I136" s="9">
        <f>VLOOKUP((IF(MONTH($A136)=10,YEAR($A136),IF(MONTH($A136)=11,YEAR($A136),IF(MONTH($A136)=12, YEAR($A136),YEAR($A136)-1)))),FirstSim!$A$1:$Y$86,VLOOKUP(MONTH($A136),Conversion!$A$1:$B$12,2),FALSE)</f>
        <v>0.28000000000000003</v>
      </c>
      <c r="J136" s="9"/>
      <c r="K136" s="9"/>
      <c r="L136" s="9"/>
      <c r="M136" s="12" t="e">
        <f>VLOOKUP((IF(MONTH($A136)=10,YEAR($A136),IF(MONTH($A136)=11,YEAR($A136),IF(MONTH($A136)=12, YEAR($A136),YEAR($A136)-1)))),#REF!,VLOOKUP(MONTH($A136),Conversion!$A$1:$B$12,2),FALSE)</f>
        <v>#REF!</v>
      </c>
      <c r="N136" s="9" t="e">
        <f>VLOOKUP((IF(MONTH($A136)=10,YEAR($A136),IF(MONTH($A136)=11,YEAR($A136),IF(MONTH($A136)=12, YEAR($A136),YEAR($A136)-1)))),#REF!,VLOOKUP(MONTH($A136),'Patch Conversion'!$A$1:$B$12,2),FALSE)</f>
        <v>#REF!</v>
      </c>
      <c r="O136" s="9"/>
      <c r="P136" s="11"/>
      <c r="Q136" s="9">
        <f t="shared" si="17"/>
        <v>0.42</v>
      </c>
      <c r="R136" s="9" t="str">
        <f t="shared" si="18"/>
        <v/>
      </c>
      <c r="S136" s="10" t="str">
        <f t="shared" si="19"/>
        <v/>
      </c>
      <c r="T136" s="9"/>
      <c r="U136" s="17">
        <f>VLOOKUP((IF(MONTH($A136)=10,YEAR($A136),IF(MONTH($A136)=11,YEAR($A136),IF(MONTH($A136)=12, YEAR($A136),YEAR($A136)-1)))),'Final Sim'!$A$1:$O$85,VLOOKUP(MONTH($A136),'Conversion WRSM'!$A$1:$B$12,2),FALSE)</f>
        <v>6.84</v>
      </c>
      <c r="W136" s="9">
        <f t="shared" si="16"/>
        <v>0.42</v>
      </c>
      <c r="X136" s="9" t="str">
        <f t="shared" si="22"/>
        <v/>
      </c>
      <c r="Y136" s="20" t="str">
        <f t="shared" si="20"/>
        <v/>
      </c>
    </row>
    <row r="137" spans="1:25">
      <c r="A137" s="11">
        <v>11628</v>
      </c>
      <c r="B137" s="9">
        <f>VLOOKUP((IF(MONTH($A137)=10,YEAR($A137),IF(MONTH($A137)=11,YEAR($A137),IF(MONTH($A137)=12, YEAR($A137),YEAR($A137)-1)))),File_1.prn!$A$2:$AA$87,VLOOKUP(MONTH($A137),Conversion!$A$1:$B$12,2),FALSE)</f>
        <v>4.47</v>
      </c>
      <c r="C137" s="9" t="str">
        <f>IF(VLOOKUP((IF(MONTH($A137)=10,YEAR($A137),IF(MONTH($A137)=11,YEAR($A137),IF(MONTH($A137)=12, YEAR($A137),YEAR($A137)-1)))),File_1.prn!$A$2:$AA$87,VLOOKUP(MONTH($A137),'Patch Conversion'!$A$1:$B$12,2),FALSE)="","",VLOOKUP((IF(MONTH($A137)=10,YEAR($A137),IF(MONTH($A137)=11,YEAR($A137),IF(MONTH($A137)=12, YEAR($A137),YEAR($A137)-1)))),File_1.prn!$A$2:$AA$87,VLOOKUP(MONTH($A137),'Patch Conversion'!$A$1:$B$12,2),FALSE))</f>
        <v/>
      </c>
      <c r="D137" s="9"/>
      <c r="E137" s="9">
        <f t="shared" si="21"/>
        <v>377.92999999999984</v>
      </c>
      <c r="F137" s="9">
        <f>F136+VLOOKUP((IF(MONTH($A137)=10,YEAR($A137),IF(MONTH($A137)=11,YEAR($A137),IF(MONTH($A137)=12, YEAR($A137),YEAR($A137)-1)))),Rainfall!$A$1:$Z$87,VLOOKUP(MONTH($A137),Conversion!$A$1:$B$12,2),FALSE)</f>
        <v>6560.1599999999989</v>
      </c>
      <c r="G137" s="9"/>
      <c r="H137" s="9"/>
      <c r="I137" s="9">
        <f>VLOOKUP((IF(MONTH($A137)=10,YEAR($A137),IF(MONTH($A137)=11,YEAR($A137),IF(MONTH($A137)=12, YEAR($A137),YEAR($A137)-1)))),FirstSim!$A$1:$Y$86,VLOOKUP(MONTH($A137),Conversion!$A$1:$B$12,2),FALSE)</f>
        <v>1.36</v>
      </c>
      <c r="J137" s="9"/>
      <c r="K137" s="9"/>
      <c r="L137" s="9"/>
      <c r="M137" s="12" t="e">
        <f>VLOOKUP((IF(MONTH($A137)=10,YEAR($A137),IF(MONTH($A137)=11,YEAR($A137),IF(MONTH($A137)=12, YEAR($A137),YEAR($A137)-1)))),#REF!,VLOOKUP(MONTH($A137),Conversion!$A$1:$B$12,2),FALSE)</f>
        <v>#REF!</v>
      </c>
      <c r="N137" s="9" t="e">
        <f>VLOOKUP((IF(MONTH($A137)=10,YEAR($A137),IF(MONTH($A137)=11,YEAR($A137),IF(MONTH($A137)=12, YEAR($A137),YEAR($A137)-1)))),#REF!,VLOOKUP(MONTH($A137),'Patch Conversion'!$A$1:$B$12,2),FALSE)</f>
        <v>#REF!</v>
      </c>
      <c r="O137" s="9"/>
      <c r="P137" s="11"/>
      <c r="Q137" s="9">
        <f t="shared" si="17"/>
        <v>4.47</v>
      </c>
      <c r="R137" s="9" t="str">
        <f t="shared" si="18"/>
        <v/>
      </c>
      <c r="S137" s="10" t="str">
        <f t="shared" si="19"/>
        <v/>
      </c>
      <c r="T137" s="9"/>
      <c r="U137" s="17">
        <f>VLOOKUP((IF(MONTH($A137)=10,YEAR($A137),IF(MONTH($A137)=11,YEAR($A137),IF(MONTH($A137)=12, YEAR($A137),YEAR($A137)-1)))),'Final Sim'!$A$1:$O$85,VLOOKUP(MONTH($A137),'Conversion WRSM'!$A$1:$B$12,2),FALSE)</f>
        <v>0</v>
      </c>
      <c r="W137" s="9">
        <f t="shared" si="16"/>
        <v>4.47</v>
      </c>
      <c r="X137" s="9" t="str">
        <f t="shared" si="22"/>
        <v/>
      </c>
      <c r="Y137" s="20" t="str">
        <f t="shared" si="20"/>
        <v/>
      </c>
    </row>
    <row r="138" spans="1:25">
      <c r="A138" s="11">
        <v>11658</v>
      </c>
      <c r="B138" s="9">
        <f>VLOOKUP((IF(MONTH($A138)=10,YEAR($A138),IF(MONTH($A138)=11,YEAR($A138),IF(MONTH($A138)=12, YEAR($A138),YEAR($A138)-1)))),File_1.prn!$A$2:$AA$87,VLOOKUP(MONTH($A138),Conversion!$A$1:$B$12,2),FALSE)</f>
        <v>8.14</v>
      </c>
      <c r="C138" s="9" t="str">
        <f>IF(VLOOKUP((IF(MONTH($A138)=10,YEAR($A138),IF(MONTH($A138)=11,YEAR($A138),IF(MONTH($A138)=12, YEAR($A138),YEAR($A138)-1)))),File_1.prn!$A$2:$AA$87,VLOOKUP(MONTH($A138),'Patch Conversion'!$A$1:$B$12,2),FALSE)="","",VLOOKUP((IF(MONTH($A138)=10,YEAR($A138),IF(MONTH($A138)=11,YEAR($A138),IF(MONTH($A138)=12, YEAR($A138),YEAR($A138)-1)))),File_1.prn!$A$2:$AA$87,VLOOKUP(MONTH($A138),'Patch Conversion'!$A$1:$B$12,2),FALSE))</f>
        <v/>
      </c>
      <c r="D138" s="9" t="str">
        <f>IF(C138="","",B138)</f>
        <v/>
      </c>
      <c r="E138" s="9">
        <f t="shared" si="21"/>
        <v>386.06999999999982</v>
      </c>
      <c r="F138" s="9">
        <f>F137+VLOOKUP((IF(MONTH($A138)=10,YEAR($A138),IF(MONTH($A138)=11,YEAR($A138),IF(MONTH($A138)=12, YEAR($A138),YEAR($A138)-1)))),Rainfall!$A$1:$Z$87,VLOOKUP(MONTH($A138),Conversion!$A$1:$B$12,2),FALSE)</f>
        <v>6636.8999999999987</v>
      </c>
      <c r="G138" s="9"/>
      <c r="H138" s="9"/>
      <c r="I138" s="9">
        <f>VLOOKUP((IF(MONTH($A138)=10,YEAR($A138),IF(MONTH($A138)=11,YEAR($A138),IF(MONTH($A138)=12, YEAR($A138),YEAR($A138)-1)))),FirstSim!$A$1:$Y$86,VLOOKUP(MONTH($A138),Conversion!$A$1:$B$12,2),FALSE)</f>
        <v>1.35</v>
      </c>
      <c r="J138" s="9"/>
      <c r="K138" s="9"/>
      <c r="L138" s="9"/>
      <c r="M138" s="12" t="e">
        <f>VLOOKUP((IF(MONTH($A138)=10,YEAR($A138),IF(MONTH($A138)=11,YEAR($A138),IF(MONTH($A138)=12, YEAR($A138),YEAR($A138)-1)))),#REF!,VLOOKUP(MONTH($A138),Conversion!$A$1:$B$12,2),FALSE)</f>
        <v>#REF!</v>
      </c>
      <c r="N138" s="9" t="e">
        <f>VLOOKUP((IF(MONTH($A138)=10,YEAR($A138),IF(MONTH($A138)=11,YEAR($A138),IF(MONTH($A138)=12, YEAR($A138),YEAR($A138)-1)))),#REF!,VLOOKUP(MONTH($A138),'Patch Conversion'!$A$1:$B$12,2),FALSE)</f>
        <v>#REF!</v>
      </c>
      <c r="O138" s="9"/>
      <c r="P138" s="11"/>
      <c r="Q138" s="9">
        <f t="shared" si="17"/>
        <v>8.14</v>
      </c>
      <c r="R138" s="9" t="str">
        <f t="shared" si="18"/>
        <v/>
      </c>
      <c r="S138" s="10" t="str">
        <f t="shared" si="19"/>
        <v/>
      </c>
      <c r="T138" s="9"/>
      <c r="U138" s="17">
        <f>VLOOKUP((IF(MONTH($A138)=10,YEAR($A138),IF(MONTH($A138)=11,YEAR($A138),IF(MONTH($A138)=12, YEAR($A138),YEAR($A138)-1)))),'Final Sim'!$A$1:$O$85,VLOOKUP(MONTH($A138),'Conversion WRSM'!$A$1:$B$12,2),FALSE)</f>
        <v>113.83</v>
      </c>
      <c r="W138" s="9">
        <f t="shared" si="16"/>
        <v>8.14</v>
      </c>
      <c r="X138" s="9" t="str">
        <f t="shared" si="22"/>
        <v/>
      </c>
      <c r="Y138" s="20" t="str">
        <f t="shared" si="20"/>
        <v/>
      </c>
    </row>
    <row r="139" spans="1:25">
      <c r="A139" s="11">
        <v>11689</v>
      </c>
      <c r="B139" s="9">
        <f>VLOOKUP((IF(MONTH($A139)=10,YEAR($A139),IF(MONTH($A139)=11,YEAR($A139),IF(MONTH($A139)=12, YEAR($A139),YEAR($A139)-1)))),File_1.prn!$A$2:$AA$87,VLOOKUP(MONTH($A139),Conversion!$A$1:$B$12,2),FALSE)</f>
        <v>9.1300000000000008</v>
      </c>
      <c r="C139" s="9" t="str">
        <f>IF(VLOOKUP((IF(MONTH($A139)=10,YEAR($A139),IF(MONTH($A139)=11,YEAR($A139),IF(MONTH($A139)=12, YEAR($A139),YEAR($A139)-1)))),File_1.prn!$A$2:$AA$87,VLOOKUP(MONTH($A139),'Patch Conversion'!$A$1:$B$12,2),FALSE)="","",VLOOKUP((IF(MONTH($A139)=10,YEAR($A139),IF(MONTH($A139)=11,YEAR($A139),IF(MONTH($A139)=12, YEAR($A139),YEAR($A139)-1)))),File_1.prn!$A$2:$AA$87,VLOOKUP(MONTH($A139),'Patch Conversion'!$A$1:$B$12,2),FALSE))</f>
        <v/>
      </c>
      <c r="D139" s="9"/>
      <c r="E139" s="9">
        <f t="shared" si="21"/>
        <v>395.19999999999982</v>
      </c>
      <c r="F139" s="9">
        <f>F138+VLOOKUP((IF(MONTH($A139)=10,YEAR($A139),IF(MONTH($A139)=11,YEAR($A139),IF(MONTH($A139)=12, YEAR($A139),YEAR($A139)-1)))),Rainfall!$A$1:$Z$87,VLOOKUP(MONTH($A139),Conversion!$A$1:$B$12,2),FALSE)</f>
        <v>6740.8799999999983</v>
      </c>
      <c r="G139" s="9"/>
      <c r="H139" s="9"/>
      <c r="I139" s="9">
        <f>VLOOKUP((IF(MONTH($A139)=10,YEAR($A139),IF(MONTH($A139)=11,YEAR($A139),IF(MONTH($A139)=12, YEAR($A139),YEAR($A139)-1)))),FirstSim!$A$1:$Y$86,VLOOKUP(MONTH($A139),Conversion!$A$1:$B$12,2),FALSE)</f>
        <v>0.18</v>
      </c>
      <c r="J139" s="9"/>
      <c r="K139" s="9"/>
      <c r="L139" s="9"/>
      <c r="M139" s="12" t="e">
        <f>VLOOKUP((IF(MONTH($A139)=10,YEAR($A139),IF(MONTH($A139)=11,YEAR($A139),IF(MONTH($A139)=12, YEAR($A139),YEAR($A139)-1)))),#REF!,VLOOKUP(MONTH($A139),Conversion!$A$1:$B$12,2),FALSE)</f>
        <v>#REF!</v>
      </c>
      <c r="N139" s="9" t="e">
        <f>VLOOKUP((IF(MONTH($A139)=10,YEAR($A139),IF(MONTH($A139)=11,YEAR($A139),IF(MONTH($A139)=12, YEAR($A139),YEAR($A139)-1)))),#REF!,VLOOKUP(MONTH($A139),'Patch Conversion'!$A$1:$B$12,2),FALSE)</f>
        <v>#REF!</v>
      </c>
      <c r="O139" s="9"/>
      <c r="P139" s="11"/>
      <c r="Q139" s="9">
        <f t="shared" si="17"/>
        <v>9.1300000000000008</v>
      </c>
      <c r="R139" s="9" t="str">
        <f t="shared" si="18"/>
        <v/>
      </c>
      <c r="S139" s="10" t="str">
        <f t="shared" si="19"/>
        <v/>
      </c>
      <c r="T139" s="9"/>
      <c r="U139" s="17">
        <f>VLOOKUP((IF(MONTH($A139)=10,YEAR($A139),IF(MONTH($A139)=11,YEAR($A139),IF(MONTH($A139)=12, YEAR($A139),YEAR($A139)-1)))),'Final Sim'!$A$1:$O$85,VLOOKUP(MONTH($A139),'Conversion WRSM'!$A$1:$B$12,2),FALSE)</f>
        <v>0</v>
      </c>
      <c r="W139" s="9">
        <f t="shared" si="16"/>
        <v>9.1300000000000008</v>
      </c>
      <c r="X139" s="9" t="str">
        <f t="shared" si="22"/>
        <v/>
      </c>
      <c r="Y139" s="20" t="str">
        <f t="shared" si="20"/>
        <v/>
      </c>
    </row>
    <row r="140" spans="1:25">
      <c r="A140" s="11">
        <v>11720</v>
      </c>
      <c r="B140" s="9">
        <f>VLOOKUP((IF(MONTH($A140)=10,YEAR($A140),IF(MONTH($A140)=11,YEAR($A140),IF(MONTH($A140)=12, YEAR($A140),YEAR($A140)-1)))),File_1.prn!$A$2:$AA$87,VLOOKUP(MONTH($A140),Conversion!$A$1:$B$12,2),FALSE)</f>
        <v>5.74</v>
      </c>
      <c r="C140" s="9" t="str">
        <f>IF(VLOOKUP((IF(MONTH($A140)=10,YEAR($A140),IF(MONTH($A140)=11,YEAR($A140),IF(MONTH($A140)=12, YEAR($A140),YEAR($A140)-1)))),File_1.prn!$A$2:$AA$87,VLOOKUP(MONTH($A140),'Patch Conversion'!$A$1:$B$12,2),FALSE)="","",VLOOKUP((IF(MONTH($A140)=10,YEAR($A140),IF(MONTH($A140)=11,YEAR($A140),IF(MONTH($A140)=12, YEAR($A140),YEAR($A140)-1)))),File_1.prn!$A$2:$AA$87,VLOOKUP(MONTH($A140),'Patch Conversion'!$A$1:$B$12,2),FALSE))</f>
        <v/>
      </c>
      <c r="D140" s="9"/>
      <c r="E140" s="9">
        <f t="shared" si="21"/>
        <v>400.93999999999983</v>
      </c>
      <c r="F140" s="9">
        <f>F139+VLOOKUP((IF(MONTH($A140)=10,YEAR($A140),IF(MONTH($A140)=11,YEAR($A140),IF(MONTH($A140)=12, YEAR($A140),YEAR($A140)-1)))),Rainfall!$A$1:$Z$87,VLOOKUP(MONTH($A140),Conversion!$A$1:$B$12,2),FALSE)</f>
        <v>6805.739999999998</v>
      </c>
      <c r="G140" s="9"/>
      <c r="H140" s="9"/>
      <c r="I140" s="9">
        <f>VLOOKUP((IF(MONTH($A140)=10,YEAR($A140),IF(MONTH($A140)=11,YEAR($A140),IF(MONTH($A140)=12, YEAR($A140),YEAR($A140)-1)))),FirstSim!$A$1:$Y$86,VLOOKUP(MONTH($A140),Conversion!$A$1:$B$12,2),FALSE)</f>
        <v>2.37</v>
      </c>
      <c r="J140" s="9"/>
      <c r="K140" s="9"/>
      <c r="L140" s="9"/>
      <c r="M140" s="12" t="e">
        <f>VLOOKUP((IF(MONTH($A140)=10,YEAR($A140),IF(MONTH($A140)=11,YEAR($A140),IF(MONTH($A140)=12, YEAR($A140),YEAR($A140)-1)))),#REF!,VLOOKUP(MONTH($A140),Conversion!$A$1:$B$12,2),FALSE)</f>
        <v>#REF!</v>
      </c>
      <c r="N140" s="9" t="e">
        <f>VLOOKUP((IF(MONTH($A140)=10,YEAR($A140),IF(MONTH($A140)=11,YEAR($A140),IF(MONTH($A140)=12, YEAR($A140),YEAR($A140)-1)))),#REF!,VLOOKUP(MONTH($A140),'Patch Conversion'!$A$1:$B$12,2),FALSE)</f>
        <v>#REF!</v>
      </c>
      <c r="O140" s="9"/>
      <c r="P140" s="11"/>
      <c r="Q140" s="9">
        <f t="shared" si="17"/>
        <v>5.74</v>
      </c>
      <c r="R140" s="9" t="str">
        <f t="shared" si="18"/>
        <v/>
      </c>
      <c r="S140" s="10" t="str">
        <f t="shared" si="19"/>
        <v/>
      </c>
      <c r="T140" s="9"/>
      <c r="U140" s="17">
        <f>VLOOKUP((IF(MONTH($A140)=10,YEAR($A140),IF(MONTH($A140)=11,YEAR($A140),IF(MONTH($A140)=12, YEAR($A140),YEAR($A140)-1)))),'Final Sim'!$A$1:$O$85,VLOOKUP(MONTH($A140),'Conversion WRSM'!$A$1:$B$12,2),FALSE)</f>
        <v>49.29</v>
      </c>
      <c r="W140" s="9">
        <f t="shared" si="16"/>
        <v>5.74</v>
      </c>
      <c r="X140" s="9" t="str">
        <f t="shared" si="22"/>
        <v/>
      </c>
      <c r="Y140" s="20" t="str">
        <f t="shared" si="20"/>
        <v/>
      </c>
    </row>
    <row r="141" spans="1:25">
      <c r="A141" s="11">
        <v>11749</v>
      </c>
      <c r="B141" s="9">
        <f>VLOOKUP((IF(MONTH($A141)=10,YEAR($A141),IF(MONTH($A141)=11,YEAR($A141),IF(MONTH($A141)=12, YEAR($A141),YEAR($A141)-1)))),File_1.prn!$A$2:$AA$87,VLOOKUP(MONTH($A141),Conversion!$A$1:$B$12,2),FALSE)</f>
        <v>0.36</v>
      </c>
      <c r="C141" s="9" t="str">
        <f>IF(VLOOKUP((IF(MONTH($A141)=10,YEAR($A141),IF(MONTH($A141)=11,YEAR($A141),IF(MONTH($A141)=12, YEAR($A141),YEAR($A141)-1)))),File_1.prn!$A$2:$AA$87,VLOOKUP(MONTH($A141),'Patch Conversion'!$A$1:$B$12,2),FALSE)="","",VLOOKUP((IF(MONTH($A141)=10,YEAR($A141),IF(MONTH($A141)=11,YEAR($A141),IF(MONTH($A141)=12, YEAR($A141),YEAR($A141)-1)))),File_1.prn!$A$2:$AA$87,VLOOKUP(MONTH($A141),'Patch Conversion'!$A$1:$B$12,2),FALSE))</f>
        <v/>
      </c>
      <c r="D141" s="9"/>
      <c r="E141" s="9">
        <f t="shared" si="21"/>
        <v>401.29999999999984</v>
      </c>
      <c r="F141" s="9">
        <f>F140+VLOOKUP((IF(MONTH($A141)=10,YEAR($A141),IF(MONTH($A141)=11,YEAR($A141),IF(MONTH($A141)=12, YEAR($A141),YEAR($A141)-1)))),Rainfall!$A$1:$Z$87,VLOOKUP(MONTH($A141),Conversion!$A$1:$B$12,2),FALSE)</f>
        <v>6857.8199999999979</v>
      </c>
      <c r="G141" s="9"/>
      <c r="H141" s="9"/>
      <c r="I141" s="9">
        <f>VLOOKUP((IF(MONTH($A141)=10,YEAR($A141),IF(MONTH($A141)=11,YEAR($A141),IF(MONTH($A141)=12, YEAR($A141),YEAR($A141)-1)))),FirstSim!$A$1:$Y$86,VLOOKUP(MONTH($A141),Conversion!$A$1:$B$12,2),FALSE)</f>
        <v>0.85</v>
      </c>
      <c r="J141" s="9"/>
      <c r="K141" s="9"/>
      <c r="L141" s="9"/>
      <c r="M141" s="12" t="e">
        <f>VLOOKUP((IF(MONTH($A141)=10,YEAR($A141),IF(MONTH($A141)=11,YEAR($A141),IF(MONTH($A141)=12, YEAR($A141),YEAR($A141)-1)))),#REF!,VLOOKUP(MONTH($A141),Conversion!$A$1:$B$12,2),FALSE)</f>
        <v>#REF!</v>
      </c>
      <c r="N141" s="9" t="e">
        <f>VLOOKUP((IF(MONTH($A141)=10,YEAR($A141),IF(MONTH($A141)=11,YEAR($A141),IF(MONTH($A141)=12, YEAR($A141),YEAR($A141)-1)))),#REF!,VLOOKUP(MONTH($A141),'Patch Conversion'!$A$1:$B$12,2),FALSE)</f>
        <v>#REF!</v>
      </c>
      <c r="O141" s="9"/>
      <c r="P141" s="11"/>
      <c r="Q141" s="9">
        <f t="shared" si="17"/>
        <v>0.36</v>
      </c>
      <c r="R141" s="9" t="str">
        <f t="shared" si="18"/>
        <v/>
      </c>
      <c r="S141" s="10" t="str">
        <f t="shared" si="19"/>
        <v/>
      </c>
      <c r="T141" s="9"/>
      <c r="U141" s="17">
        <f>VLOOKUP((IF(MONTH($A141)=10,YEAR($A141),IF(MONTH($A141)=11,YEAR($A141),IF(MONTH($A141)=12, YEAR($A141),YEAR($A141)-1)))),'Final Sim'!$A$1:$O$85,VLOOKUP(MONTH($A141),'Conversion WRSM'!$A$1:$B$12,2),FALSE)</f>
        <v>0</v>
      </c>
      <c r="W141" s="9">
        <f t="shared" si="16"/>
        <v>0.36</v>
      </c>
      <c r="X141" s="9" t="str">
        <f t="shared" si="22"/>
        <v/>
      </c>
      <c r="Y141" s="20" t="str">
        <f t="shared" si="20"/>
        <v/>
      </c>
    </row>
    <row r="142" spans="1:25">
      <c r="A142" s="11">
        <v>11780</v>
      </c>
      <c r="B142" s="9">
        <f>VLOOKUP((IF(MONTH($A142)=10,YEAR($A142),IF(MONTH($A142)=11,YEAR($A142),IF(MONTH($A142)=12, YEAR($A142),YEAR($A142)-1)))),File_1.prn!$A$2:$AA$87,VLOOKUP(MONTH($A142),Conversion!$A$1:$B$12,2),FALSE)</f>
        <v>0</v>
      </c>
      <c r="C142" s="9" t="str">
        <f>IF(VLOOKUP((IF(MONTH($A142)=10,YEAR($A142),IF(MONTH($A142)=11,YEAR($A142),IF(MONTH($A142)=12, YEAR($A142),YEAR($A142)-1)))),File_1.prn!$A$2:$AA$87,VLOOKUP(MONTH($A142),'Patch Conversion'!$A$1:$B$12,2),FALSE)="","",VLOOKUP((IF(MONTH($A142)=10,YEAR($A142),IF(MONTH($A142)=11,YEAR($A142),IF(MONTH($A142)=12, YEAR($A142),YEAR($A142)-1)))),File_1.prn!$A$2:$AA$87,VLOOKUP(MONTH($A142),'Patch Conversion'!$A$1:$B$12,2),FALSE))</f>
        <v/>
      </c>
      <c r="D142" s="9"/>
      <c r="E142" s="9">
        <f t="shared" si="21"/>
        <v>401.29999999999984</v>
      </c>
      <c r="F142" s="9">
        <f>F141+VLOOKUP((IF(MONTH($A142)=10,YEAR($A142),IF(MONTH($A142)=11,YEAR($A142),IF(MONTH($A142)=12, YEAR($A142),YEAR($A142)-1)))),Rainfall!$A$1:$Z$87,VLOOKUP(MONTH($A142),Conversion!$A$1:$B$12,2),FALSE)</f>
        <v>6935.8799999999983</v>
      </c>
      <c r="G142" s="9"/>
      <c r="H142" s="9"/>
      <c r="I142" s="9">
        <f>VLOOKUP((IF(MONTH($A142)=10,YEAR($A142),IF(MONTH($A142)=11,YEAR($A142),IF(MONTH($A142)=12, YEAR($A142),YEAR($A142)-1)))),FirstSim!$A$1:$Y$86,VLOOKUP(MONTH($A142),Conversion!$A$1:$B$12,2),FALSE)</f>
        <v>0.12</v>
      </c>
      <c r="J142" s="9"/>
      <c r="K142" s="9"/>
      <c r="L142" s="9"/>
      <c r="M142" s="12" t="e">
        <f>VLOOKUP((IF(MONTH($A142)=10,YEAR($A142),IF(MONTH($A142)=11,YEAR($A142),IF(MONTH($A142)=12, YEAR($A142),YEAR($A142)-1)))),#REF!,VLOOKUP(MONTH($A142),Conversion!$A$1:$B$12,2),FALSE)</f>
        <v>#REF!</v>
      </c>
      <c r="N142" s="9" t="e">
        <f>VLOOKUP((IF(MONTH($A142)=10,YEAR($A142),IF(MONTH($A142)=11,YEAR($A142),IF(MONTH($A142)=12, YEAR($A142),YEAR($A142)-1)))),#REF!,VLOOKUP(MONTH($A142),'Patch Conversion'!$A$1:$B$12,2),FALSE)</f>
        <v>#REF!</v>
      </c>
      <c r="O142" s="9"/>
      <c r="P142" s="11"/>
      <c r="Q142" s="9">
        <f t="shared" si="17"/>
        <v>0</v>
      </c>
      <c r="R142" s="9" t="str">
        <f t="shared" si="18"/>
        <v/>
      </c>
      <c r="S142" s="10" t="str">
        <f t="shared" si="19"/>
        <v/>
      </c>
      <c r="T142" s="9"/>
      <c r="U142" s="17">
        <f>VLOOKUP((IF(MONTH($A142)=10,YEAR($A142),IF(MONTH($A142)=11,YEAR($A142),IF(MONTH($A142)=12, YEAR($A142),YEAR($A142)-1)))),'Final Sim'!$A$1:$O$85,VLOOKUP(MONTH($A142),'Conversion WRSM'!$A$1:$B$12,2),FALSE)</f>
        <v>10.82</v>
      </c>
      <c r="W142" s="9">
        <f t="shared" si="16"/>
        <v>0</v>
      </c>
      <c r="X142" s="9" t="str">
        <f t="shared" si="22"/>
        <v/>
      </c>
      <c r="Y142" s="20" t="str">
        <f t="shared" si="20"/>
        <v/>
      </c>
    </row>
    <row r="143" spans="1:25">
      <c r="A143" s="11">
        <v>11810</v>
      </c>
      <c r="B143" s="9">
        <f>VLOOKUP((IF(MONTH($A143)=10,YEAR($A143),IF(MONTH($A143)=11,YEAR($A143),IF(MONTH($A143)=12, YEAR($A143),YEAR($A143)-1)))),File_1.prn!$A$2:$AA$87,VLOOKUP(MONTH($A143),Conversion!$A$1:$B$12,2),FALSE)</f>
        <v>0</v>
      </c>
      <c r="C143" s="9" t="str">
        <f>IF(VLOOKUP((IF(MONTH($A143)=10,YEAR($A143),IF(MONTH($A143)=11,YEAR($A143),IF(MONTH($A143)=12, YEAR($A143),YEAR($A143)-1)))),File_1.prn!$A$2:$AA$87,VLOOKUP(MONTH($A143),'Patch Conversion'!$A$1:$B$12,2),FALSE)="","",VLOOKUP((IF(MONTH($A143)=10,YEAR($A143),IF(MONTH($A143)=11,YEAR($A143),IF(MONTH($A143)=12, YEAR($A143),YEAR($A143)-1)))),File_1.prn!$A$2:$AA$87,VLOOKUP(MONTH($A143),'Patch Conversion'!$A$1:$B$12,2),FALSE))</f>
        <v/>
      </c>
      <c r="D143" s="9"/>
      <c r="E143" s="9">
        <f t="shared" si="21"/>
        <v>401.29999999999984</v>
      </c>
      <c r="F143" s="9">
        <f>F142+VLOOKUP((IF(MONTH($A143)=10,YEAR($A143),IF(MONTH($A143)=11,YEAR($A143),IF(MONTH($A143)=12, YEAR($A143),YEAR($A143)-1)))),Rainfall!$A$1:$Z$87,VLOOKUP(MONTH($A143),Conversion!$A$1:$B$12,2),FALSE)</f>
        <v>6935.8799999999983</v>
      </c>
      <c r="G143" s="9"/>
      <c r="H143" s="9"/>
      <c r="I143" s="9">
        <f>VLOOKUP((IF(MONTH($A143)=10,YEAR($A143),IF(MONTH($A143)=11,YEAR($A143),IF(MONTH($A143)=12, YEAR($A143),YEAR($A143)-1)))),FirstSim!$A$1:$Y$86,VLOOKUP(MONTH($A143),Conversion!$A$1:$B$12,2),FALSE)</f>
        <v>0.13</v>
      </c>
      <c r="J143" s="9"/>
      <c r="K143" s="9"/>
      <c r="L143" s="9"/>
      <c r="M143" s="12" t="e">
        <f>VLOOKUP((IF(MONTH($A143)=10,YEAR($A143),IF(MONTH($A143)=11,YEAR($A143),IF(MONTH($A143)=12, YEAR($A143),YEAR($A143)-1)))),#REF!,VLOOKUP(MONTH($A143),Conversion!$A$1:$B$12,2),FALSE)</f>
        <v>#REF!</v>
      </c>
      <c r="N143" s="9" t="e">
        <f>VLOOKUP((IF(MONTH($A143)=10,YEAR($A143),IF(MONTH($A143)=11,YEAR($A143),IF(MONTH($A143)=12, YEAR($A143),YEAR($A143)-1)))),#REF!,VLOOKUP(MONTH($A143),'Patch Conversion'!$A$1:$B$12,2),FALSE)</f>
        <v>#REF!</v>
      </c>
      <c r="O143" s="9"/>
      <c r="P143" s="11"/>
      <c r="Q143" s="9">
        <f t="shared" si="17"/>
        <v>0</v>
      </c>
      <c r="R143" s="9" t="str">
        <f t="shared" si="18"/>
        <v/>
      </c>
      <c r="S143" s="10" t="str">
        <f t="shared" si="19"/>
        <v/>
      </c>
      <c r="T143" s="9"/>
      <c r="U143" s="17">
        <f>VLOOKUP((IF(MONTH($A143)=10,YEAR($A143),IF(MONTH($A143)=11,YEAR($A143),IF(MONTH($A143)=12, YEAR($A143),YEAR($A143)-1)))),'Final Sim'!$A$1:$O$85,VLOOKUP(MONTH($A143),'Conversion WRSM'!$A$1:$B$12,2),FALSE)</f>
        <v>0</v>
      </c>
      <c r="W143" s="9">
        <f t="shared" si="16"/>
        <v>0</v>
      </c>
      <c r="X143" s="9" t="str">
        <f t="shared" si="22"/>
        <v/>
      </c>
      <c r="Y143" s="20" t="str">
        <f t="shared" si="20"/>
        <v/>
      </c>
    </row>
    <row r="144" spans="1:25">
      <c r="A144" s="11">
        <v>11841</v>
      </c>
      <c r="B144" s="9">
        <f>VLOOKUP((IF(MONTH($A144)=10,YEAR($A144),IF(MONTH($A144)=11,YEAR($A144),IF(MONTH($A144)=12, YEAR($A144),YEAR($A144)-1)))),File_1.prn!$A$2:$AA$87,VLOOKUP(MONTH($A144),Conversion!$A$1:$B$12,2),FALSE)</f>
        <v>0</v>
      </c>
      <c r="C144" s="9" t="str">
        <f>IF(VLOOKUP((IF(MONTH($A144)=10,YEAR($A144),IF(MONTH($A144)=11,YEAR($A144),IF(MONTH($A144)=12, YEAR($A144),YEAR($A144)-1)))),File_1.prn!$A$2:$AA$87,VLOOKUP(MONTH($A144),'Patch Conversion'!$A$1:$B$12,2),FALSE)="","",VLOOKUP((IF(MONTH($A144)=10,YEAR($A144),IF(MONTH($A144)=11,YEAR($A144),IF(MONTH($A144)=12, YEAR($A144),YEAR($A144)-1)))),File_1.prn!$A$2:$AA$87,VLOOKUP(MONTH($A144),'Patch Conversion'!$A$1:$B$12,2),FALSE))</f>
        <v/>
      </c>
      <c r="D144" s="9"/>
      <c r="E144" s="9">
        <f t="shared" si="21"/>
        <v>401.29999999999984</v>
      </c>
      <c r="F144" s="9">
        <f>F143+VLOOKUP((IF(MONTH($A144)=10,YEAR($A144),IF(MONTH($A144)=11,YEAR($A144),IF(MONTH($A144)=12, YEAR($A144),YEAR($A144)-1)))),Rainfall!$A$1:$Z$87,VLOOKUP(MONTH($A144),Conversion!$A$1:$B$12,2),FALSE)</f>
        <v>6935.8799999999983</v>
      </c>
      <c r="G144" s="9"/>
      <c r="H144" s="9"/>
      <c r="I144" s="9">
        <f>VLOOKUP((IF(MONTH($A144)=10,YEAR($A144),IF(MONTH($A144)=11,YEAR($A144),IF(MONTH($A144)=12, YEAR($A144),YEAR($A144)-1)))),FirstSim!$A$1:$Y$86,VLOOKUP(MONTH($A144),Conversion!$A$1:$B$12,2),FALSE)</f>
        <v>0.15</v>
      </c>
      <c r="J144" s="9"/>
      <c r="K144" s="9"/>
      <c r="L144" s="9"/>
      <c r="M144" s="12" t="e">
        <f>VLOOKUP((IF(MONTH($A144)=10,YEAR($A144),IF(MONTH($A144)=11,YEAR($A144),IF(MONTH($A144)=12, YEAR($A144),YEAR($A144)-1)))),#REF!,VLOOKUP(MONTH($A144),Conversion!$A$1:$B$12,2),FALSE)</f>
        <v>#REF!</v>
      </c>
      <c r="N144" s="9" t="e">
        <f>VLOOKUP((IF(MONTH($A144)=10,YEAR($A144),IF(MONTH($A144)=11,YEAR($A144),IF(MONTH($A144)=12, YEAR($A144),YEAR($A144)-1)))),#REF!,VLOOKUP(MONTH($A144),'Patch Conversion'!$A$1:$B$12,2),FALSE)</f>
        <v>#REF!</v>
      </c>
      <c r="O144" s="9"/>
      <c r="P144" s="11"/>
      <c r="Q144" s="9">
        <f t="shared" si="17"/>
        <v>0</v>
      </c>
      <c r="R144" s="9" t="str">
        <f t="shared" si="18"/>
        <v/>
      </c>
      <c r="S144" s="10" t="str">
        <f t="shared" si="19"/>
        <v/>
      </c>
      <c r="T144" s="9"/>
      <c r="U144" s="17">
        <f>VLOOKUP((IF(MONTH($A144)=10,YEAR($A144),IF(MONTH($A144)=11,YEAR($A144),IF(MONTH($A144)=12, YEAR($A144),YEAR($A144)-1)))),'Final Sim'!$A$1:$O$85,VLOOKUP(MONTH($A144),'Conversion WRSM'!$A$1:$B$12,2),FALSE)</f>
        <v>187.44</v>
      </c>
      <c r="W144" s="9">
        <f t="shared" si="16"/>
        <v>0</v>
      </c>
      <c r="X144" s="9" t="str">
        <f t="shared" si="22"/>
        <v/>
      </c>
      <c r="Y144" s="20" t="str">
        <f t="shared" si="20"/>
        <v/>
      </c>
    </row>
    <row r="145" spans="1:25">
      <c r="A145" s="11">
        <v>11871</v>
      </c>
      <c r="B145" s="9">
        <f>VLOOKUP((IF(MONTH($A145)=10,YEAR($A145),IF(MONTH($A145)=11,YEAR($A145),IF(MONTH($A145)=12, YEAR($A145),YEAR($A145)-1)))),File_1.prn!$A$2:$AA$87,VLOOKUP(MONTH($A145),Conversion!$A$1:$B$12,2),FALSE)</f>
        <v>0</v>
      </c>
      <c r="C145" s="9" t="str">
        <f>IF(VLOOKUP((IF(MONTH($A145)=10,YEAR($A145),IF(MONTH($A145)=11,YEAR($A145),IF(MONTH($A145)=12, YEAR($A145),YEAR($A145)-1)))),File_1.prn!$A$2:$AA$87,VLOOKUP(MONTH($A145),'Patch Conversion'!$A$1:$B$12,2),FALSE)="","",VLOOKUP((IF(MONTH($A145)=10,YEAR($A145),IF(MONTH($A145)=11,YEAR($A145),IF(MONTH($A145)=12, YEAR($A145),YEAR($A145)-1)))),File_1.prn!$A$2:$AA$87,VLOOKUP(MONTH($A145),'Patch Conversion'!$A$1:$B$12,2),FALSE))</f>
        <v/>
      </c>
      <c r="D145" s="9"/>
      <c r="E145" s="9">
        <f t="shared" si="21"/>
        <v>401.29999999999984</v>
      </c>
      <c r="F145" s="9">
        <f>F144+VLOOKUP((IF(MONTH($A145)=10,YEAR($A145),IF(MONTH($A145)=11,YEAR($A145),IF(MONTH($A145)=12, YEAR($A145),YEAR($A145)-1)))),Rainfall!$A$1:$Z$87,VLOOKUP(MONTH($A145),Conversion!$A$1:$B$12,2),FALSE)</f>
        <v>6935.8799999999983</v>
      </c>
      <c r="G145" s="9"/>
      <c r="H145" s="9"/>
      <c r="I145" s="9">
        <f>VLOOKUP((IF(MONTH($A145)=10,YEAR($A145),IF(MONTH($A145)=11,YEAR($A145),IF(MONTH($A145)=12, YEAR($A145),YEAR($A145)-1)))),FirstSim!$A$1:$Y$86,VLOOKUP(MONTH($A145),Conversion!$A$1:$B$12,2),FALSE)</f>
        <v>0.19</v>
      </c>
      <c r="J145" s="9"/>
      <c r="K145" s="9"/>
      <c r="L145" s="9"/>
      <c r="M145" s="12" t="e">
        <f>VLOOKUP((IF(MONTH($A145)=10,YEAR($A145),IF(MONTH($A145)=11,YEAR($A145),IF(MONTH($A145)=12, YEAR($A145),YEAR($A145)-1)))),#REF!,VLOOKUP(MONTH($A145),Conversion!$A$1:$B$12,2),FALSE)</f>
        <v>#REF!</v>
      </c>
      <c r="N145" s="9" t="e">
        <f>VLOOKUP((IF(MONTH($A145)=10,YEAR($A145),IF(MONTH($A145)=11,YEAR($A145),IF(MONTH($A145)=12, YEAR($A145),YEAR($A145)-1)))),#REF!,VLOOKUP(MONTH($A145),'Patch Conversion'!$A$1:$B$12,2),FALSE)</f>
        <v>#REF!</v>
      </c>
      <c r="O145" s="9"/>
      <c r="P145" s="11"/>
      <c r="Q145" s="9">
        <f t="shared" si="17"/>
        <v>0</v>
      </c>
      <c r="R145" s="9" t="str">
        <f t="shared" si="18"/>
        <v/>
      </c>
      <c r="S145" s="10" t="str">
        <f t="shared" si="19"/>
        <v/>
      </c>
      <c r="T145" s="9"/>
      <c r="U145" s="17">
        <f>VLOOKUP((IF(MONTH($A145)=10,YEAR($A145),IF(MONTH($A145)=11,YEAR($A145),IF(MONTH($A145)=12, YEAR($A145),YEAR($A145)-1)))),'Final Sim'!$A$1:$O$85,VLOOKUP(MONTH($A145),'Conversion WRSM'!$A$1:$B$12,2),FALSE)</f>
        <v>0</v>
      </c>
      <c r="W145" s="9">
        <f t="shared" si="16"/>
        <v>0</v>
      </c>
      <c r="X145" s="9" t="str">
        <f t="shared" si="22"/>
        <v/>
      </c>
      <c r="Y145" s="20" t="str">
        <f t="shared" si="20"/>
        <v/>
      </c>
    </row>
    <row r="146" spans="1:25">
      <c r="A146" s="11">
        <v>11902</v>
      </c>
      <c r="B146" s="9">
        <f>VLOOKUP((IF(MONTH($A146)=10,YEAR($A146),IF(MONTH($A146)=11,YEAR($A146),IF(MONTH($A146)=12, YEAR($A146),YEAR($A146)-1)))),File_1.prn!$A$2:$AA$87,VLOOKUP(MONTH($A146),Conversion!$A$1:$B$12,2),FALSE)</f>
        <v>0</v>
      </c>
      <c r="C146" s="9" t="str">
        <f>IF(VLOOKUP((IF(MONTH($A146)=10,YEAR($A146),IF(MONTH($A146)=11,YEAR($A146),IF(MONTH($A146)=12, YEAR($A146),YEAR($A146)-1)))),File_1.prn!$A$2:$AA$87,VLOOKUP(MONTH($A146),'Patch Conversion'!$A$1:$B$12,2),FALSE)="","",VLOOKUP((IF(MONTH($A146)=10,YEAR($A146),IF(MONTH($A146)=11,YEAR($A146),IF(MONTH($A146)=12, YEAR($A146),YEAR($A146)-1)))),File_1.prn!$A$2:$AA$87,VLOOKUP(MONTH($A146),'Patch Conversion'!$A$1:$B$12,2),FALSE))</f>
        <v/>
      </c>
      <c r="D146" s="9"/>
      <c r="E146" s="9">
        <f t="shared" si="21"/>
        <v>401.29999999999984</v>
      </c>
      <c r="F146" s="9">
        <f>F145+VLOOKUP((IF(MONTH($A146)=10,YEAR($A146),IF(MONTH($A146)=11,YEAR($A146),IF(MONTH($A146)=12, YEAR($A146),YEAR($A146)-1)))),Rainfall!$A$1:$Z$87,VLOOKUP(MONTH($A146),Conversion!$A$1:$B$12,2),FALSE)</f>
        <v>6935.8799999999983</v>
      </c>
      <c r="G146" s="9"/>
      <c r="H146" s="9"/>
      <c r="I146" s="9">
        <f>VLOOKUP((IF(MONTH($A146)=10,YEAR($A146),IF(MONTH($A146)=11,YEAR($A146),IF(MONTH($A146)=12, YEAR($A146),YEAR($A146)-1)))),FirstSim!$A$1:$Y$86,VLOOKUP(MONTH($A146),Conversion!$A$1:$B$12,2),FALSE)</f>
        <v>0.17</v>
      </c>
      <c r="J146" s="9"/>
      <c r="K146" s="9"/>
      <c r="L146" s="9"/>
      <c r="M146" s="12" t="e">
        <f>VLOOKUP((IF(MONTH($A146)=10,YEAR($A146),IF(MONTH($A146)=11,YEAR($A146),IF(MONTH($A146)=12, YEAR($A146),YEAR($A146)-1)))),#REF!,VLOOKUP(MONTH($A146),Conversion!$A$1:$B$12,2),FALSE)</f>
        <v>#REF!</v>
      </c>
      <c r="N146" s="9" t="e">
        <f>VLOOKUP((IF(MONTH($A146)=10,YEAR($A146),IF(MONTH($A146)=11,YEAR($A146),IF(MONTH($A146)=12, YEAR($A146),YEAR($A146)-1)))),#REF!,VLOOKUP(MONTH($A146),'Patch Conversion'!$A$1:$B$12,2),FALSE)</f>
        <v>#REF!</v>
      </c>
      <c r="O146" s="9"/>
      <c r="P146" s="11"/>
      <c r="Q146" s="9">
        <f t="shared" si="17"/>
        <v>0</v>
      </c>
      <c r="R146" s="9" t="str">
        <f t="shared" si="18"/>
        <v/>
      </c>
      <c r="S146" s="10" t="str">
        <f t="shared" si="19"/>
        <v/>
      </c>
      <c r="T146" s="9"/>
      <c r="U146" s="17">
        <f>VLOOKUP((IF(MONTH($A146)=10,YEAR($A146),IF(MONTH($A146)=11,YEAR($A146),IF(MONTH($A146)=12, YEAR($A146),YEAR($A146)-1)))),'Final Sim'!$A$1:$O$85,VLOOKUP(MONTH($A146),'Conversion WRSM'!$A$1:$B$12,2),FALSE)</f>
        <v>148.36000000000001</v>
      </c>
      <c r="W146" s="9">
        <f t="shared" si="16"/>
        <v>0</v>
      </c>
      <c r="X146" s="9" t="str">
        <f t="shared" si="22"/>
        <v/>
      </c>
      <c r="Y146" s="20" t="str">
        <f t="shared" si="20"/>
        <v/>
      </c>
    </row>
    <row r="147" spans="1:25">
      <c r="A147" s="11">
        <v>11933</v>
      </c>
      <c r="B147" s="9">
        <f>VLOOKUP((IF(MONTH($A147)=10,YEAR($A147),IF(MONTH($A147)=11,YEAR($A147),IF(MONTH($A147)=12, YEAR($A147),YEAR($A147)-1)))),File_1.prn!$A$2:$AA$87,VLOOKUP(MONTH($A147),Conversion!$A$1:$B$12,2),FALSE)</f>
        <v>2.0299999999999998</v>
      </c>
      <c r="C147" s="9" t="str">
        <f>IF(VLOOKUP((IF(MONTH($A147)=10,YEAR($A147),IF(MONTH($A147)=11,YEAR($A147),IF(MONTH($A147)=12, YEAR($A147),YEAR($A147)-1)))),File_1.prn!$A$2:$AA$87,VLOOKUP(MONTH($A147),'Patch Conversion'!$A$1:$B$12,2),FALSE)="","",VLOOKUP((IF(MONTH($A147)=10,YEAR($A147),IF(MONTH($A147)=11,YEAR($A147),IF(MONTH($A147)=12, YEAR($A147),YEAR($A147)-1)))),File_1.prn!$A$2:$AA$87,VLOOKUP(MONTH($A147),'Patch Conversion'!$A$1:$B$12,2),FALSE))</f>
        <v/>
      </c>
      <c r="D147" s="9"/>
      <c r="E147" s="9">
        <f t="shared" si="21"/>
        <v>403.32999999999981</v>
      </c>
      <c r="F147" s="9">
        <f>F146+VLOOKUP((IF(MONTH($A147)=10,YEAR($A147),IF(MONTH($A147)=11,YEAR($A147),IF(MONTH($A147)=12, YEAR($A147),YEAR($A147)-1)))),Rainfall!$A$1:$Z$87,VLOOKUP(MONTH($A147),Conversion!$A$1:$B$12,2),FALSE)</f>
        <v>6936.1799999999985</v>
      </c>
      <c r="G147" s="9"/>
      <c r="H147" s="9"/>
      <c r="I147" s="9">
        <f>VLOOKUP((IF(MONTH($A147)=10,YEAR($A147),IF(MONTH($A147)=11,YEAR($A147),IF(MONTH($A147)=12, YEAR($A147),YEAR($A147)-1)))),FirstSim!$A$1:$Y$86,VLOOKUP(MONTH($A147),Conversion!$A$1:$B$12,2),FALSE)</f>
        <v>0.83</v>
      </c>
      <c r="J147" s="9"/>
      <c r="K147" s="9"/>
      <c r="L147" s="9"/>
      <c r="M147" s="12" t="e">
        <f>VLOOKUP((IF(MONTH($A147)=10,YEAR($A147),IF(MONTH($A147)=11,YEAR($A147),IF(MONTH($A147)=12, YEAR($A147),YEAR($A147)-1)))),#REF!,VLOOKUP(MONTH($A147),Conversion!$A$1:$B$12,2),FALSE)</f>
        <v>#REF!</v>
      </c>
      <c r="N147" s="9" t="e">
        <f>VLOOKUP((IF(MONTH($A147)=10,YEAR($A147),IF(MONTH($A147)=11,YEAR($A147),IF(MONTH($A147)=12, YEAR($A147),YEAR($A147)-1)))),#REF!,VLOOKUP(MONTH($A147),'Patch Conversion'!$A$1:$B$12,2),FALSE)</f>
        <v>#REF!</v>
      </c>
      <c r="O147" s="9"/>
      <c r="P147" s="11"/>
      <c r="Q147" s="9">
        <f t="shared" si="17"/>
        <v>2.0299999999999998</v>
      </c>
      <c r="R147" s="9" t="str">
        <f t="shared" si="18"/>
        <v/>
      </c>
      <c r="S147" s="10" t="str">
        <f t="shared" si="19"/>
        <v/>
      </c>
      <c r="T147" s="9"/>
      <c r="U147" s="17">
        <f>VLOOKUP((IF(MONTH($A147)=10,YEAR($A147),IF(MONTH($A147)=11,YEAR($A147),IF(MONTH($A147)=12, YEAR($A147),YEAR($A147)-1)))),'Final Sim'!$A$1:$O$85,VLOOKUP(MONTH($A147),'Conversion WRSM'!$A$1:$B$12,2),FALSE)</f>
        <v>0</v>
      </c>
      <c r="W147" s="9">
        <f t="shared" si="16"/>
        <v>2.0299999999999998</v>
      </c>
      <c r="X147" s="9" t="str">
        <f t="shared" si="22"/>
        <v/>
      </c>
      <c r="Y147" s="20" t="str">
        <f t="shared" si="20"/>
        <v/>
      </c>
    </row>
    <row r="148" spans="1:25">
      <c r="A148" s="11">
        <v>11963</v>
      </c>
      <c r="B148" s="9">
        <f>VLOOKUP((IF(MONTH($A148)=10,YEAR($A148),IF(MONTH($A148)=11,YEAR($A148),IF(MONTH($A148)=12, YEAR($A148),YEAR($A148)-1)))),File_1.prn!$A$2:$AA$87,VLOOKUP(MONTH($A148),Conversion!$A$1:$B$12,2),FALSE)</f>
        <v>0</v>
      </c>
      <c r="C148" s="9" t="str">
        <f>IF(VLOOKUP((IF(MONTH($A148)=10,YEAR($A148),IF(MONTH($A148)=11,YEAR($A148),IF(MONTH($A148)=12, YEAR($A148),YEAR($A148)-1)))),File_1.prn!$A$2:$AA$87,VLOOKUP(MONTH($A148),'Patch Conversion'!$A$1:$B$12,2),FALSE)="","",VLOOKUP((IF(MONTH($A148)=10,YEAR($A148),IF(MONTH($A148)=11,YEAR($A148),IF(MONTH($A148)=12, YEAR($A148),YEAR($A148)-1)))),File_1.prn!$A$2:$AA$87,VLOOKUP(MONTH($A148),'Patch Conversion'!$A$1:$B$12,2),FALSE))</f>
        <v/>
      </c>
      <c r="D148" s="9"/>
      <c r="E148" s="9">
        <f t="shared" si="21"/>
        <v>403.32999999999981</v>
      </c>
      <c r="F148" s="9">
        <f>F147+VLOOKUP((IF(MONTH($A148)=10,YEAR($A148),IF(MONTH($A148)=11,YEAR($A148),IF(MONTH($A148)=12, YEAR($A148),YEAR($A148)-1)))),Rainfall!$A$1:$Z$87,VLOOKUP(MONTH($A148),Conversion!$A$1:$B$12,2),FALSE)</f>
        <v>6955.4399999999987</v>
      </c>
      <c r="G148" s="9"/>
      <c r="H148" s="9"/>
      <c r="I148" s="9">
        <f>VLOOKUP((IF(MONTH($A148)=10,YEAR($A148),IF(MONTH($A148)=11,YEAR($A148),IF(MONTH($A148)=12, YEAR($A148),YEAR($A148)-1)))),FirstSim!$A$1:$Y$86,VLOOKUP(MONTH($A148),Conversion!$A$1:$B$12,2),FALSE)</f>
        <v>0.27</v>
      </c>
      <c r="J148" s="9"/>
      <c r="K148" s="9"/>
      <c r="L148" s="9"/>
      <c r="M148" s="12" t="e">
        <f>VLOOKUP((IF(MONTH($A148)=10,YEAR($A148),IF(MONTH($A148)=11,YEAR($A148),IF(MONTH($A148)=12, YEAR($A148),YEAR($A148)-1)))),#REF!,VLOOKUP(MONTH($A148),Conversion!$A$1:$B$12,2),FALSE)</f>
        <v>#REF!</v>
      </c>
      <c r="N148" s="9" t="e">
        <f>VLOOKUP((IF(MONTH($A148)=10,YEAR($A148),IF(MONTH($A148)=11,YEAR($A148),IF(MONTH($A148)=12, YEAR($A148),YEAR($A148)-1)))),#REF!,VLOOKUP(MONTH($A148),'Patch Conversion'!$A$1:$B$12,2),FALSE)</f>
        <v>#REF!</v>
      </c>
      <c r="O148" s="9"/>
      <c r="P148" s="11"/>
      <c r="Q148" s="9">
        <f t="shared" si="17"/>
        <v>0</v>
      </c>
      <c r="R148" s="9" t="str">
        <f t="shared" si="18"/>
        <v/>
      </c>
      <c r="S148" s="10" t="str">
        <f t="shared" si="19"/>
        <v/>
      </c>
      <c r="T148" s="9"/>
      <c r="U148" s="17">
        <f>VLOOKUP((IF(MONTH($A148)=10,YEAR($A148),IF(MONTH($A148)=11,YEAR($A148),IF(MONTH($A148)=12, YEAR($A148),YEAR($A148)-1)))),'Final Sim'!$A$1:$O$85,VLOOKUP(MONTH($A148),'Conversion WRSM'!$A$1:$B$12,2),FALSE)</f>
        <v>2.0499999999999998</v>
      </c>
      <c r="W148" s="9">
        <f t="shared" si="16"/>
        <v>0</v>
      </c>
      <c r="X148" s="9" t="str">
        <f t="shared" si="22"/>
        <v/>
      </c>
      <c r="Y148" s="20" t="str">
        <f t="shared" si="20"/>
        <v/>
      </c>
    </row>
    <row r="149" spans="1:25">
      <c r="A149" s="11">
        <v>11994</v>
      </c>
      <c r="B149" s="9">
        <f>VLOOKUP((IF(MONTH($A149)=10,YEAR($A149),IF(MONTH($A149)=11,YEAR($A149),IF(MONTH($A149)=12, YEAR($A149),YEAR($A149)-1)))),File_1.prn!$A$2:$AA$87,VLOOKUP(MONTH($A149),Conversion!$A$1:$B$12,2),FALSE)</f>
        <v>0.11</v>
      </c>
      <c r="C149" s="9" t="str">
        <f>IF(VLOOKUP((IF(MONTH($A149)=10,YEAR($A149),IF(MONTH($A149)=11,YEAR($A149),IF(MONTH($A149)=12, YEAR($A149),YEAR($A149)-1)))),File_1.prn!$A$2:$AA$87,VLOOKUP(MONTH($A149),'Patch Conversion'!$A$1:$B$12,2),FALSE)="","",VLOOKUP((IF(MONTH($A149)=10,YEAR($A149),IF(MONTH($A149)=11,YEAR($A149),IF(MONTH($A149)=12, YEAR($A149),YEAR($A149)-1)))),File_1.prn!$A$2:$AA$87,VLOOKUP(MONTH($A149),'Patch Conversion'!$A$1:$B$12,2),FALSE))</f>
        <v/>
      </c>
      <c r="D149" s="9" t="str">
        <f>IF(C149="","",B149)</f>
        <v/>
      </c>
      <c r="E149" s="9">
        <f t="shared" si="21"/>
        <v>403.43999999999983</v>
      </c>
      <c r="F149" s="9">
        <f>F148+VLOOKUP((IF(MONTH($A149)=10,YEAR($A149),IF(MONTH($A149)=11,YEAR($A149),IF(MONTH($A149)=12, YEAR($A149),YEAR($A149)-1)))),Rainfall!$A$1:$Z$87,VLOOKUP(MONTH($A149),Conversion!$A$1:$B$12,2),FALSE)</f>
        <v>6983.8199999999988</v>
      </c>
      <c r="G149" s="9"/>
      <c r="H149" s="9"/>
      <c r="I149" s="9">
        <f>VLOOKUP((IF(MONTH($A149)=10,YEAR($A149),IF(MONTH($A149)=11,YEAR($A149),IF(MONTH($A149)=12, YEAR($A149),YEAR($A149)-1)))),FirstSim!$A$1:$Y$86,VLOOKUP(MONTH($A149),Conversion!$A$1:$B$12,2),FALSE)</f>
        <v>0.03</v>
      </c>
      <c r="J149" s="9"/>
      <c r="K149" s="9"/>
      <c r="L149" s="9"/>
      <c r="M149" s="12" t="e">
        <f>VLOOKUP((IF(MONTH($A149)=10,YEAR($A149),IF(MONTH($A149)=11,YEAR($A149),IF(MONTH($A149)=12, YEAR($A149),YEAR($A149)-1)))),#REF!,VLOOKUP(MONTH($A149),Conversion!$A$1:$B$12,2),FALSE)</f>
        <v>#REF!</v>
      </c>
      <c r="N149" s="9" t="e">
        <f>VLOOKUP((IF(MONTH($A149)=10,YEAR($A149),IF(MONTH($A149)=11,YEAR($A149),IF(MONTH($A149)=12, YEAR($A149),YEAR($A149)-1)))),#REF!,VLOOKUP(MONTH($A149),'Patch Conversion'!$A$1:$B$12,2),FALSE)</f>
        <v>#REF!</v>
      </c>
      <c r="O149" s="9"/>
      <c r="P149" s="11"/>
      <c r="Q149" s="9">
        <f t="shared" si="17"/>
        <v>0.11</v>
      </c>
      <c r="R149" s="9" t="str">
        <f t="shared" si="18"/>
        <v/>
      </c>
      <c r="S149" s="10" t="str">
        <f t="shared" si="19"/>
        <v/>
      </c>
      <c r="T149" s="9"/>
      <c r="U149" s="17">
        <f>VLOOKUP((IF(MONTH($A149)=10,YEAR($A149),IF(MONTH($A149)=11,YEAR($A149),IF(MONTH($A149)=12, YEAR($A149),YEAR($A149)-1)))),'Final Sim'!$A$1:$O$85,VLOOKUP(MONTH($A149),'Conversion WRSM'!$A$1:$B$12,2),FALSE)</f>
        <v>0</v>
      </c>
      <c r="W149" s="9">
        <f t="shared" si="16"/>
        <v>0.11</v>
      </c>
      <c r="X149" s="9" t="str">
        <f t="shared" si="22"/>
        <v/>
      </c>
      <c r="Y149" s="20" t="str">
        <f t="shared" si="20"/>
        <v/>
      </c>
    </row>
    <row r="150" spans="1:25">
      <c r="A150" s="11">
        <v>12024</v>
      </c>
      <c r="B150" s="9">
        <f>VLOOKUP((IF(MONTH($A150)=10,YEAR($A150),IF(MONTH($A150)=11,YEAR($A150),IF(MONTH($A150)=12, YEAR($A150),YEAR($A150)-1)))),File_1.prn!$A$2:$AA$87,VLOOKUP(MONTH($A150),Conversion!$A$1:$B$12,2),FALSE)</f>
        <v>0</v>
      </c>
      <c r="C150" s="9" t="str">
        <f>IF(VLOOKUP((IF(MONTH($A150)=10,YEAR($A150),IF(MONTH($A150)=11,YEAR($A150),IF(MONTH($A150)=12, YEAR($A150),YEAR($A150)-1)))),File_1.prn!$A$2:$AA$87,VLOOKUP(MONTH($A150),'Patch Conversion'!$A$1:$B$12,2),FALSE)="","",VLOOKUP((IF(MONTH($A150)=10,YEAR($A150),IF(MONTH($A150)=11,YEAR($A150),IF(MONTH($A150)=12, YEAR($A150),YEAR($A150)-1)))),File_1.prn!$A$2:$AA$87,VLOOKUP(MONTH($A150),'Patch Conversion'!$A$1:$B$12,2),FALSE))</f>
        <v/>
      </c>
      <c r="D150" s="9" t="str">
        <f>IF(C150="","",B150)</f>
        <v/>
      </c>
      <c r="E150" s="9">
        <f t="shared" si="21"/>
        <v>403.43999999999983</v>
      </c>
      <c r="F150" s="9">
        <f>F149+VLOOKUP((IF(MONTH($A150)=10,YEAR($A150),IF(MONTH($A150)=11,YEAR($A150),IF(MONTH($A150)=12, YEAR($A150),YEAR($A150)-1)))),Rainfall!$A$1:$Z$87,VLOOKUP(MONTH($A150),Conversion!$A$1:$B$12,2),FALSE)</f>
        <v>7064.8799999999992</v>
      </c>
      <c r="G150" s="9"/>
      <c r="H150" s="9"/>
      <c r="I150" s="9">
        <f>VLOOKUP((IF(MONTH($A150)=10,YEAR($A150),IF(MONTH($A150)=11,YEAR($A150),IF(MONTH($A150)=12, YEAR($A150),YEAR($A150)-1)))),FirstSim!$A$1:$Y$86,VLOOKUP(MONTH($A150),Conversion!$A$1:$B$12,2),FALSE)</f>
        <v>0</v>
      </c>
      <c r="J150" s="9"/>
      <c r="K150" s="9"/>
      <c r="L150" s="9"/>
      <c r="M150" s="12" t="e">
        <f>VLOOKUP((IF(MONTH($A150)=10,YEAR($A150),IF(MONTH($A150)=11,YEAR($A150),IF(MONTH($A150)=12, YEAR($A150),YEAR($A150)-1)))),#REF!,VLOOKUP(MONTH($A150),Conversion!$A$1:$B$12,2),FALSE)</f>
        <v>#REF!</v>
      </c>
      <c r="N150" s="9" t="e">
        <f>VLOOKUP((IF(MONTH($A150)=10,YEAR($A150),IF(MONTH($A150)=11,YEAR($A150),IF(MONTH($A150)=12, YEAR($A150),YEAR($A150)-1)))),#REF!,VLOOKUP(MONTH($A150),'Patch Conversion'!$A$1:$B$12,2),FALSE)</f>
        <v>#REF!</v>
      </c>
      <c r="O150" s="9"/>
      <c r="P150" s="11"/>
      <c r="Q150" s="9">
        <f t="shared" si="17"/>
        <v>0</v>
      </c>
      <c r="R150" s="9" t="str">
        <f t="shared" si="18"/>
        <v/>
      </c>
      <c r="S150" s="10" t="str">
        <f t="shared" si="19"/>
        <v/>
      </c>
      <c r="T150" s="9"/>
      <c r="U150" s="17">
        <f>VLOOKUP((IF(MONTH($A150)=10,YEAR($A150),IF(MONTH($A150)=11,YEAR($A150),IF(MONTH($A150)=12, YEAR($A150),YEAR($A150)-1)))),'Final Sim'!$A$1:$O$85,VLOOKUP(MONTH($A150),'Conversion WRSM'!$A$1:$B$12,2),FALSE)</f>
        <v>33.909999999999997</v>
      </c>
      <c r="W150" s="9">
        <f t="shared" si="16"/>
        <v>0</v>
      </c>
      <c r="X150" s="9" t="str">
        <f t="shared" si="22"/>
        <v/>
      </c>
      <c r="Y150" s="20" t="str">
        <f t="shared" si="20"/>
        <v/>
      </c>
    </row>
    <row r="151" spans="1:25">
      <c r="A151" s="11">
        <v>12055</v>
      </c>
      <c r="B151" s="9">
        <f>VLOOKUP((IF(MONTH($A151)=10,YEAR($A151),IF(MONTH($A151)=11,YEAR($A151),IF(MONTH($A151)=12, YEAR($A151),YEAR($A151)-1)))),File_1.prn!$A$2:$AA$87,VLOOKUP(MONTH($A151),Conversion!$A$1:$B$12,2),FALSE)</f>
        <v>1.1299999999999999</v>
      </c>
      <c r="C151" s="9" t="str">
        <f>IF(VLOOKUP((IF(MONTH($A151)=10,YEAR($A151),IF(MONTH($A151)=11,YEAR($A151),IF(MONTH($A151)=12, YEAR($A151),YEAR($A151)-1)))),File_1.prn!$A$2:$AA$87,VLOOKUP(MONTH($A151),'Patch Conversion'!$A$1:$B$12,2),FALSE)="","",VLOOKUP((IF(MONTH($A151)=10,YEAR($A151),IF(MONTH($A151)=11,YEAR($A151),IF(MONTH($A151)=12, YEAR($A151),YEAR($A151)-1)))),File_1.prn!$A$2:$AA$87,VLOOKUP(MONTH($A151),'Patch Conversion'!$A$1:$B$12,2),FALSE))</f>
        <v/>
      </c>
      <c r="D151" s="9" t="str">
        <f>IF(C151="","",B151)</f>
        <v/>
      </c>
      <c r="E151" s="9">
        <f t="shared" si="21"/>
        <v>404.56999999999982</v>
      </c>
      <c r="F151" s="9">
        <f>F150+VLOOKUP((IF(MONTH($A151)=10,YEAR($A151),IF(MONTH($A151)=11,YEAR($A151),IF(MONTH($A151)=12, YEAR($A151),YEAR($A151)-1)))),Rainfall!$A$1:$Z$87,VLOOKUP(MONTH($A151),Conversion!$A$1:$B$12,2),FALSE)</f>
        <v>7115.7599999999993</v>
      </c>
      <c r="G151" s="9"/>
      <c r="H151" s="9"/>
      <c r="I151" s="9">
        <f>VLOOKUP((IF(MONTH($A151)=10,YEAR($A151),IF(MONTH($A151)=11,YEAR($A151),IF(MONTH($A151)=12, YEAR($A151),YEAR($A151)-1)))),FirstSim!$A$1:$Y$86,VLOOKUP(MONTH($A151),Conversion!$A$1:$B$12,2),FALSE)</f>
        <v>0</v>
      </c>
      <c r="J151" s="9"/>
      <c r="K151" s="9"/>
      <c r="L151" s="9"/>
      <c r="M151" s="12" t="e">
        <f>VLOOKUP((IF(MONTH($A151)=10,YEAR($A151),IF(MONTH($A151)=11,YEAR($A151),IF(MONTH($A151)=12, YEAR($A151),YEAR($A151)-1)))),#REF!,VLOOKUP(MONTH($A151),Conversion!$A$1:$B$12,2),FALSE)</f>
        <v>#REF!</v>
      </c>
      <c r="N151" s="9" t="e">
        <f>VLOOKUP((IF(MONTH($A151)=10,YEAR($A151),IF(MONTH($A151)=11,YEAR($A151),IF(MONTH($A151)=12, YEAR($A151),YEAR($A151)-1)))),#REF!,VLOOKUP(MONTH($A151),'Patch Conversion'!$A$1:$B$12,2),FALSE)</f>
        <v>#REF!</v>
      </c>
      <c r="O151" s="9"/>
      <c r="P151" s="11"/>
      <c r="Q151" s="9">
        <f t="shared" si="17"/>
        <v>1.1299999999999999</v>
      </c>
      <c r="R151" s="9" t="str">
        <f t="shared" si="18"/>
        <v/>
      </c>
      <c r="S151" s="10" t="str">
        <f t="shared" si="19"/>
        <v/>
      </c>
      <c r="T151" s="9"/>
      <c r="U151" s="17">
        <f>VLOOKUP((IF(MONTH($A151)=10,YEAR($A151),IF(MONTH($A151)=11,YEAR($A151),IF(MONTH($A151)=12, YEAR($A151),YEAR($A151)-1)))),'Final Sim'!$A$1:$O$85,VLOOKUP(MONTH($A151),'Conversion WRSM'!$A$1:$B$12,2),FALSE)</f>
        <v>0</v>
      </c>
      <c r="W151" s="9">
        <f t="shared" si="16"/>
        <v>1.1299999999999999</v>
      </c>
      <c r="X151" s="9" t="str">
        <f t="shared" si="22"/>
        <v/>
      </c>
      <c r="Y151" s="20" t="str">
        <f t="shared" si="20"/>
        <v/>
      </c>
    </row>
    <row r="152" spans="1:25">
      <c r="A152" s="11">
        <v>12086</v>
      </c>
      <c r="B152" s="9">
        <f>VLOOKUP((IF(MONTH($A152)=10,YEAR($A152),IF(MONTH($A152)=11,YEAR($A152),IF(MONTH($A152)=12, YEAR($A152),YEAR($A152)-1)))),File_1.prn!$A$2:$AA$87,VLOOKUP(MONTH($A152),Conversion!$A$1:$B$12,2),FALSE)</f>
        <v>0.09</v>
      </c>
      <c r="C152" s="9" t="str">
        <f>IF(VLOOKUP((IF(MONTH($A152)=10,YEAR($A152),IF(MONTH($A152)=11,YEAR($A152),IF(MONTH($A152)=12, YEAR($A152),YEAR($A152)-1)))),File_1.prn!$A$2:$AA$87,VLOOKUP(MONTH($A152),'Patch Conversion'!$A$1:$B$12,2),FALSE)="","",VLOOKUP((IF(MONTH($A152)=10,YEAR($A152),IF(MONTH($A152)=11,YEAR($A152),IF(MONTH($A152)=12, YEAR($A152),YEAR($A152)-1)))),File_1.prn!$A$2:$AA$87,VLOOKUP(MONTH($A152),'Patch Conversion'!$A$1:$B$12,2),FALSE))</f>
        <v/>
      </c>
      <c r="D152" s="9"/>
      <c r="E152" s="9">
        <f t="shared" si="21"/>
        <v>404.6599999999998</v>
      </c>
      <c r="F152" s="9">
        <f>F151+VLOOKUP((IF(MONTH($A152)=10,YEAR($A152),IF(MONTH($A152)=11,YEAR($A152),IF(MONTH($A152)=12, YEAR($A152),YEAR($A152)-1)))),Rainfall!$A$1:$Z$87,VLOOKUP(MONTH($A152),Conversion!$A$1:$B$12,2),FALSE)</f>
        <v>7157.94</v>
      </c>
      <c r="G152" s="9"/>
      <c r="H152" s="9"/>
      <c r="I152" s="9">
        <f>VLOOKUP((IF(MONTH($A152)=10,YEAR($A152),IF(MONTH($A152)=11,YEAR($A152),IF(MONTH($A152)=12, YEAR($A152),YEAR($A152)-1)))),FirstSim!$A$1:$Y$86,VLOOKUP(MONTH($A152),Conversion!$A$1:$B$12,2),FALSE)</f>
        <v>0</v>
      </c>
      <c r="J152" s="9"/>
      <c r="K152" s="9"/>
      <c r="L152" s="9"/>
      <c r="M152" s="12" t="e">
        <f>VLOOKUP((IF(MONTH($A152)=10,YEAR($A152),IF(MONTH($A152)=11,YEAR($A152),IF(MONTH($A152)=12, YEAR($A152),YEAR($A152)-1)))),#REF!,VLOOKUP(MONTH($A152),Conversion!$A$1:$B$12,2),FALSE)</f>
        <v>#REF!</v>
      </c>
      <c r="N152" s="9" t="e">
        <f>VLOOKUP((IF(MONTH($A152)=10,YEAR($A152),IF(MONTH($A152)=11,YEAR($A152),IF(MONTH($A152)=12, YEAR($A152),YEAR($A152)-1)))),#REF!,VLOOKUP(MONTH($A152),'Patch Conversion'!$A$1:$B$12,2),FALSE)</f>
        <v>#REF!</v>
      </c>
      <c r="O152" s="9"/>
      <c r="P152" s="11"/>
      <c r="Q152" s="9">
        <f t="shared" si="17"/>
        <v>0.09</v>
      </c>
      <c r="R152" s="9" t="str">
        <f t="shared" si="18"/>
        <v/>
      </c>
      <c r="S152" s="10" t="str">
        <f t="shared" si="19"/>
        <v/>
      </c>
      <c r="T152" s="9"/>
      <c r="U152" s="17">
        <f>VLOOKUP((IF(MONTH($A152)=10,YEAR($A152),IF(MONTH($A152)=11,YEAR($A152),IF(MONTH($A152)=12, YEAR($A152),YEAR($A152)-1)))),'Final Sim'!$A$1:$O$85,VLOOKUP(MONTH($A152),'Conversion WRSM'!$A$1:$B$12,2),FALSE)</f>
        <v>43.25</v>
      </c>
      <c r="W152" s="9">
        <f t="shared" si="16"/>
        <v>0.09</v>
      </c>
      <c r="X152" s="9" t="str">
        <f t="shared" si="22"/>
        <v/>
      </c>
      <c r="Y152" s="20" t="str">
        <f t="shared" si="20"/>
        <v/>
      </c>
    </row>
    <row r="153" spans="1:25">
      <c r="A153" s="11">
        <v>12114</v>
      </c>
      <c r="B153" s="9">
        <f>VLOOKUP((IF(MONTH($A153)=10,YEAR($A153),IF(MONTH($A153)=11,YEAR($A153),IF(MONTH($A153)=12, YEAR($A153),YEAR($A153)-1)))),File_1.prn!$A$2:$AA$87,VLOOKUP(MONTH($A153),Conversion!$A$1:$B$12,2),FALSE)</f>
        <v>7.57</v>
      </c>
      <c r="C153" s="9" t="str">
        <f>IF(VLOOKUP((IF(MONTH($A153)=10,YEAR($A153),IF(MONTH($A153)=11,YEAR($A153),IF(MONTH($A153)=12, YEAR($A153),YEAR($A153)-1)))),File_1.prn!$A$2:$AA$87,VLOOKUP(MONTH($A153),'Patch Conversion'!$A$1:$B$12,2),FALSE)="","",VLOOKUP((IF(MONTH($A153)=10,YEAR($A153),IF(MONTH($A153)=11,YEAR($A153),IF(MONTH($A153)=12, YEAR($A153),YEAR($A153)-1)))),File_1.prn!$A$2:$AA$87,VLOOKUP(MONTH($A153),'Patch Conversion'!$A$1:$B$12,2),FALSE))</f>
        <v/>
      </c>
      <c r="D153" s="9" t="str">
        <f>IF(C153="","",B153)</f>
        <v/>
      </c>
      <c r="E153" s="9">
        <f t="shared" si="21"/>
        <v>412.22999999999979</v>
      </c>
      <c r="F153" s="9">
        <f>F152+VLOOKUP((IF(MONTH($A153)=10,YEAR($A153),IF(MONTH($A153)=11,YEAR($A153),IF(MONTH($A153)=12, YEAR($A153),YEAR($A153)-1)))),Rainfall!$A$1:$Z$87,VLOOKUP(MONTH($A153),Conversion!$A$1:$B$12,2),FALSE)</f>
        <v>7194.2999999999993</v>
      </c>
      <c r="G153" s="9"/>
      <c r="H153" s="9"/>
      <c r="I153" s="9">
        <f>VLOOKUP((IF(MONTH($A153)=10,YEAR($A153),IF(MONTH($A153)=11,YEAR($A153),IF(MONTH($A153)=12, YEAR($A153),YEAR($A153)-1)))),FirstSim!$A$1:$Y$86,VLOOKUP(MONTH($A153),Conversion!$A$1:$B$12,2),FALSE)</f>
        <v>0.28999999999999998</v>
      </c>
      <c r="J153" s="9"/>
      <c r="K153" s="9"/>
      <c r="L153" s="9"/>
      <c r="M153" s="12" t="e">
        <f>VLOOKUP((IF(MONTH($A153)=10,YEAR($A153),IF(MONTH($A153)=11,YEAR($A153),IF(MONTH($A153)=12, YEAR($A153),YEAR($A153)-1)))),#REF!,VLOOKUP(MONTH($A153),Conversion!$A$1:$B$12,2),FALSE)</f>
        <v>#REF!</v>
      </c>
      <c r="N153" s="9" t="e">
        <f>VLOOKUP((IF(MONTH($A153)=10,YEAR($A153),IF(MONTH($A153)=11,YEAR($A153),IF(MONTH($A153)=12, YEAR($A153),YEAR($A153)-1)))),#REF!,VLOOKUP(MONTH($A153),'Patch Conversion'!$A$1:$B$12,2),FALSE)</f>
        <v>#REF!</v>
      </c>
      <c r="O153" s="9"/>
      <c r="P153" s="11"/>
      <c r="Q153" s="9">
        <f t="shared" si="17"/>
        <v>7.57</v>
      </c>
      <c r="R153" s="9" t="str">
        <f t="shared" si="18"/>
        <v/>
      </c>
      <c r="S153" s="10" t="str">
        <f t="shared" si="19"/>
        <v/>
      </c>
      <c r="T153" s="9"/>
      <c r="U153" s="17">
        <f>VLOOKUP((IF(MONTH($A153)=10,YEAR($A153),IF(MONTH($A153)=11,YEAR($A153),IF(MONTH($A153)=12, YEAR($A153),YEAR($A153)-1)))),'Final Sim'!$A$1:$O$85,VLOOKUP(MONTH($A153),'Conversion WRSM'!$A$1:$B$12,2),FALSE)</f>
        <v>0</v>
      </c>
      <c r="W153" s="9">
        <f t="shared" si="16"/>
        <v>7.57</v>
      </c>
      <c r="X153" s="9" t="str">
        <f t="shared" si="22"/>
        <v/>
      </c>
      <c r="Y153" s="20" t="str">
        <f t="shared" si="20"/>
        <v/>
      </c>
    </row>
    <row r="154" spans="1:25">
      <c r="A154" s="11">
        <v>12145</v>
      </c>
      <c r="B154" s="9">
        <f>VLOOKUP((IF(MONTH($A154)=10,YEAR($A154),IF(MONTH($A154)=11,YEAR($A154),IF(MONTH($A154)=12, YEAR($A154),YEAR($A154)-1)))),File_1.prn!$A$2:$AA$87,VLOOKUP(MONTH($A154),Conversion!$A$1:$B$12,2),FALSE)</f>
        <v>1.73</v>
      </c>
      <c r="C154" s="9" t="str">
        <f>IF(VLOOKUP((IF(MONTH($A154)=10,YEAR($A154),IF(MONTH($A154)=11,YEAR($A154),IF(MONTH($A154)=12, YEAR($A154),YEAR($A154)-1)))),File_1.prn!$A$2:$AA$87,VLOOKUP(MONTH($A154),'Patch Conversion'!$A$1:$B$12,2),FALSE)="","",VLOOKUP((IF(MONTH($A154)=10,YEAR($A154),IF(MONTH($A154)=11,YEAR($A154),IF(MONTH($A154)=12, YEAR($A154),YEAR($A154)-1)))),File_1.prn!$A$2:$AA$87,VLOOKUP(MONTH($A154),'Patch Conversion'!$A$1:$B$12,2),FALSE))</f>
        <v>#</v>
      </c>
      <c r="D154" s="9">
        <f>IF(C154="","",B154)</f>
        <v>1.73</v>
      </c>
      <c r="E154" s="9">
        <f t="shared" si="21"/>
        <v>413.95999999999981</v>
      </c>
      <c r="F154" s="9">
        <f>F153+VLOOKUP((IF(MONTH($A154)=10,YEAR($A154),IF(MONTH($A154)=11,YEAR($A154),IF(MONTH($A154)=12, YEAR($A154),YEAR($A154)-1)))),Rainfall!$A$1:$Z$87,VLOOKUP(MONTH($A154),Conversion!$A$1:$B$12,2),FALSE)</f>
        <v>7201.0199999999995</v>
      </c>
      <c r="G154" s="9"/>
      <c r="H154" s="9"/>
      <c r="I154" s="9">
        <f>VLOOKUP((IF(MONTH($A154)=10,YEAR($A154),IF(MONTH($A154)=11,YEAR($A154),IF(MONTH($A154)=12, YEAR($A154),YEAR($A154)-1)))),FirstSim!$A$1:$Y$86,VLOOKUP(MONTH($A154),Conversion!$A$1:$B$12,2),FALSE)</f>
        <v>0.42</v>
      </c>
      <c r="J154" s="9"/>
      <c r="K154" s="9"/>
      <c r="L154" s="9"/>
      <c r="M154" s="12" t="e">
        <f>VLOOKUP((IF(MONTH($A154)=10,YEAR($A154),IF(MONTH($A154)=11,YEAR($A154),IF(MONTH($A154)=12, YEAR($A154),YEAR($A154)-1)))),#REF!,VLOOKUP(MONTH($A154),Conversion!$A$1:$B$12,2),FALSE)</f>
        <v>#REF!</v>
      </c>
      <c r="N154" s="9" t="e">
        <f>VLOOKUP((IF(MONTH($A154)=10,YEAR($A154),IF(MONTH($A154)=11,YEAR($A154),IF(MONTH($A154)=12, YEAR($A154),YEAR($A154)-1)))),#REF!,VLOOKUP(MONTH($A154),'Patch Conversion'!$A$1:$B$12,2),FALSE)</f>
        <v>#REF!</v>
      </c>
      <c r="O154" s="9"/>
      <c r="P154" s="11"/>
      <c r="Q154" s="9">
        <f t="shared" si="17"/>
        <v>1.73</v>
      </c>
      <c r="R154" s="9" t="str">
        <f t="shared" si="18"/>
        <v>#</v>
      </c>
      <c r="S154" s="10" t="str">
        <f t="shared" si="19"/>
        <v>First Simulation&lt;Observed, Observed Used</v>
      </c>
      <c r="T154" s="9"/>
      <c r="U154" s="17">
        <f>VLOOKUP((IF(MONTH($A154)=10,YEAR($A154),IF(MONTH($A154)=11,YEAR($A154),IF(MONTH($A154)=12, YEAR($A154),YEAR($A154)-1)))),'Final Sim'!$A$1:$O$85,VLOOKUP(MONTH($A154),'Conversion WRSM'!$A$1:$B$12,2),FALSE)</f>
        <v>12.25</v>
      </c>
      <c r="W154" s="9">
        <f t="shared" si="16"/>
        <v>12.25</v>
      </c>
      <c r="X154" s="9" t="str">
        <f t="shared" si="22"/>
        <v>*</v>
      </c>
      <c r="Y154" s="20" t="str">
        <f t="shared" si="20"/>
        <v>Simulated value used</v>
      </c>
    </row>
    <row r="155" spans="1:25">
      <c r="A155" s="11">
        <v>12175</v>
      </c>
      <c r="B155" s="9">
        <f>VLOOKUP((IF(MONTH($A155)=10,YEAR($A155),IF(MONTH($A155)=11,YEAR($A155),IF(MONTH($A155)=12, YEAR($A155),YEAR($A155)-1)))),File_1.prn!$A$2:$AA$87,VLOOKUP(MONTH($A155),Conversion!$A$1:$B$12,2),FALSE)</f>
        <v>0</v>
      </c>
      <c r="C155" s="9" t="str">
        <f>IF(VLOOKUP((IF(MONTH($A155)=10,YEAR($A155),IF(MONTH($A155)=11,YEAR($A155),IF(MONTH($A155)=12, YEAR($A155),YEAR($A155)-1)))),File_1.prn!$A$2:$AA$87,VLOOKUP(MONTH($A155),'Patch Conversion'!$A$1:$B$12,2),FALSE)="","",VLOOKUP((IF(MONTH($A155)=10,YEAR($A155),IF(MONTH($A155)=11,YEAR($A155),IF(MONTH($A155)=12, YEAR($A155),YEAR($A155)-1)))),File_1.prn!$A$2:$AA$87,VLOOKUP(MONTH($A155),'Patch Conversion'!$A$1:$B$12,2),FALSE))</f>
        <v/>
      </c>
      <c r="D155" s="9"/>
      <c r="E155" s="9">
        <f t="shared" si="21"/>
        <v>413.95999999999981</v>
      </c>
      <c r="F155" s="9">
        <f>F154+VLOOKUP((IF(MONTH($A155)=10,YEAR($A155),IF(MONTH($A155)=11,YEAR($A155),IF(MONTH($A155)=12, YEAR($A155),YEAR($A155)-1)))),Rainfall!$A$1:$Z$87,VLOOKUP(MONTH($A155),Conversion!$A$1:$B$12,2),FALSE)</f>
        <v>7204.7999999999993</v>
      </c>
      <c r="G155" s="9"/>
      <c r="H155" s="9"/>
      <c r="I155" s="9">
        <f>VLOOKUP((IF(MONTH($A155)=10,YEAR($A155),IF(MONTH($A155)=11,YEAR($A155),IF(MONTH($A155)=12, YEAR($A155),YEAR($A155)-1)))),FirstSim!$A$1:$Y$86,VLOOKUP(MONTH($A155),Conversion!$A$1:$B$12,2),FALSE)</f>
        <v>0.27</v>
      </c>
      <c r="J155" s="9"/>
      <c r="K155" s="9"/>
      <c r="L155" s="9"/>
      <c r="M155" s="12" t="e">
        <f>VLOOKUP((IF(MONTH($A155)=10,YEAR($A155),IF(MONTH($A155)=11,YEAR($A155),IF(MONTH($A155)=12, YEAR($A155),YEAR($A155)-1)))),#REF!,VLOOKUP(MONTH($A155),Conversion!$A$1:$B$12,2),FALSE)</f>
        <v>#REF!</v>
      </c>
      <c r="N155" s="9" t="e">
        <f>VLOOKUP((IF(MONTH($A155)=10,YEAR($A155),IF(MONTH($A155)=11,YEAR($A155),IF(MONTH($A155)=12, YEAR($A155),YEAR($A155)-1)))),#REF!,VLOOKUP(MONTH($A155),'Patch Conversion'!$A$1:$B$12,2),FALSE)</f>
        <v>#REF!</v>
      </c>
      <c r="O155" s="9"/>
      <c r="P155" s="11"/>
      <c r="Q155" s="9">
        <f t="shared" si="17"/>
        <v>0</v>
      </c>
      <c r="R155" s="9" t="str">
        <f t="shared" si="18"/>
        <v/>
      </c>
      <c r="S155" s="10" t="str">
        <f t="shared" si="19"/>
        <v/>
      </c>
      <c r="T155" s="9"/>
      <c r="U155" s="17">
        <f>VLOOKUP((IF(MONTH($A155)=10,YEAR($A155),IF(MONTH($A155)=11,YEAR($A155),IF(MONTH($A155)=12, YEAR($A155),YEAR($A155)-1)))),'Final Sim'!$A$1:$O$85,VLOOKUP(MONTH($A155),'Conversion WRSM'!$A$1:$B$12,2),FALSE)</f>
        <v>0</v>
      </c>
      <c r="W155" s="9">
        <f t="shared" si="16"/>
        <v>0</v>
      </c>
      <c r="X155" s="9" t="str">
        <f t="shared" si="22"/>
        <v/>
      </c>
      <c r="Y155" s="20" t="str">
        <f t="shared" si="20"/>
        <v/>
      </c>
    </row>
    <row r="156" spans="1:25">
      <c r="A156" s="11">
        <v>12206</v>
      </c>
      <c r="B156" s="9">
        <f>VLOOKUP((IF(MONTH($A156)=10,YEAR($A156),IF(MONTH($A156)=11,YEAR($A156),IF(MONTH($A156)=12, YEAR($A156),YEAR($A156)-1)))),File_1.prn!$A$2:$AA$87,VLOOKUP(MONTH($A156),Conversion!$A$1:$B$12,2),FALSE)</f>
        <v>0</v>
      </c>
      <c r="C156" s="9" t="str">
        <f>IF(VLOOKUP((IF(MONTH($A156)=10,YEAR($A156),IF(MONTH($A156)=11,YEAR($A156),IF(MONTH($A156)=12, YEAR($A156),YEAR($A156)-1)))),File_1.prn!$A$2:$AA$87,VLOOKUP(MONTH($A156),'Patch Conversion'!$A$1:$B$12,2),FALSE)="","",VLOOKUP((IF(MONTH($A156)=10,YEAR($A156),IF(MONTH($A156)=11,YEAR($A156),IF(MONTH($A156)=12, YEAR($A156),YEAR($A156)-1)))),File_1.prn!$A$2:$AA$87,VLOOKUP(MONTH($A156),'Patch Conversion'!$A$1:$B$12,2),FALSE))</f>
        <v/>
      </c>
      <c r="D156" s="9"/>
      <c r="E156" s="9">
        <f t="shared" si="21"/>
        <v>413.95999999999981</v>
      </c>
      <c r="F156" s="9">
        <f>F155+VLOOKUP((IF(MONTH($A156)=10,YEAR($A156),IF(MONTH($A156)=11,YEAR($A156),IF(MONTH($A156)=12, YEAR($A156),YEAR($A156)-1)))),Rainfall!$A$1:$Z$87,VLOOKUP(MONTH($A156),Conversion!$A$1:$B$12,2),FALSE)</f>
        <v>7206.36</v>
      </c>
      <c r="G156" s="9"/>
      <c r="H156" s="9"/>
      <c r="I156" s="9">
        <f>VLOOKUP((IF(MONTH($A156)=10,YEAR($A156),IF(MONTH($A156)=11,YEAR($A156),IF(MONTH($A156)=12, YEAR($A156),YEAR($A156)-1)))),FirstSim!$A$1:$Y$86,VLOOKUP(MONTH($A156),Conversion!$A$1:$B$12,2),FALSE)</f>
        <v>0.21</v>
      </c>
      <c r="J156" s="9"/>
      <c r="K156" s="9"/>
      <c r="L156" s="9"/>
      <c r="M156" s="12" t="e">
        <f>VLOOKUP((IF(MONTH($A156)=10,YEAR($A156),IF(MONTH($A156)=11,YEAR($A156),IF(MONTH($A156)=12, YEAR($A156),YEAR($A156)-1)))),#REF!,VLOOKUP(MONTH($A156),Conversion!$A$1:$B$12,2),FALSE)</f>
        <v>#REF!</v>
      </c>
      <c r="N156" s="9" t="e">
        <f>VLOOKUP((IF(MONTH($A156)=10,YEAR($A156),IF(MONTH($A156)=11,YEAR($A156),IF(MONTH($A156)=12, YEAR($A156),YEAR($A156)-1)))),#REF!,VLOOKUP(MONTH($A156),'Patch Conversion'!$A$1:$B$12,2),FALSE)</f>
        <v>#REF!</v>
      </c>
      <c r="O156" s="9"/>
      <c r="P156" s="11"/>
      <c r="Q156" s="9">
        <f t="shared" si="17"/>
        <v>0</v>
      </c>
      <c r="R156" s="9" t="str">
        <f t="shared" si="18"/>
        <v/>
      </c>
      <c r="S156" s="10" t="str">
        <f t="shared" si="19"/>
        <v/>
      </c>
      <c r="T156" s="9"/>
      <c r="U156" s="17">
        <f>VLOOKUP((IF(MONTH($A156)=10,YEAR($A156),IF(MONTH($A156)=11,YEAR($A156),IF(MONTH($A156)=12, YEAR($A156),YEAR($A156)-1)))),'Final Sim'!$A$1:$O$85,VLOOKUP(MONTH($A156),'Conversion WRSM'!$A$1:$B$12,2),FALSE)</f>
        <v>26.64</v>
      </c>
      <c r="W156" s="9">
        <f t="shared" si="16"/>
        <v>0</v>
      </c>
      <c r="X156" s="9" t="str">
        <f t="shared" si="22"/>
        <v/>
      </c>
      <c r="Y156" s="20" t="str">
        <f t="shared" si="20"/>
        <v/>
      </c>
    </row>
    <row r="157" spans="1:25">
      <c r="A157" s="11">
        <v>12236</v>
      </c>
      <c r="B157" s="9">
        <f>VLOOKUP((IF(MONTH($A157)=10,YEAR($A157),IF(MONTH($A157)=11,YEAR($A157),IF(MONTH($A157)=12, YEAR($A157),YEAR($A157)-1)))),File_1.prn!$A$2:$AA$87,VLOOKUP(MONTH($A157),Conversion!$A$1:$B$12,2),FALSE)</f>
        <v>0</v>
      </c>
      <c r="C157" s="9" t="str">
        <f>IF(VLOOKUP((IF(MONTH($A157)=10,YEAR($A157),IF(MONTH($A157)=11,YEAR($A157),IF(MONTH($A157)=12, YEAR($A157),YEAR($A157)-1)))),File_1.prn!$A$2:$AA$87,VLOOKUP(MONTH($A157),'Patch Conversion'!$A$1:$B$12,2),FALSE)="","",VLOOKUP((IF(MONTH($A157)=10,YEAR($A157),IF(MONTH($A157)=11,YEAR($A157),IF(MONTH($A157)=12, YEAR($A157),YEAR($A157)-1)))),File_1.prn!$A$2:$AA$87,VLOOKUP(MONTH($A157),'Patch Conversion'!$A$1:$B$12,2),FALSE))</f>
        <v/>
      </c>
      <c r="D157" s="9"/>
      <c r="E157" s="9">
        <f t="shared" si="21"/>
        <v>413.95999999999981</v>
      </c>
      <c r="F157" s="9">
        <f>F156+VLOOKUP((IF(MONTH($A157)=10,YEAR($A157),IF(MONTH($A157)=11,YEAR($A157),IF(MONTH($A157)=12, YEAR($A157),YEAR($A157)-1)))),Rainfall!$A$1:$Z$87,VLOOKUP(MONTH($A157),Conversion!$A$1:$B$12,2),FALSE)</f>
        <v>7206.36</v>
      </c>
      <c r="G157" s="9"/>
      <c r="H157" s="9"/>
      <c r="I157" s="9">
        <f>VLOOKUP((IF(MONTH($A157)=10,YEAR($A157),IF(MONTH($A157)=11,YEAR($A157),IF(MONTH($A157)=12, YEAR($A157),YEAR($A157)-1)))),FirstSim!$A$1:$Y$86,VLOOKUP(MONTH($A157),Conversion!$A$1:$B$12,2),FALSE)</f>
        <v>0.2</v>
      </c>
      <c r="J157" s="9"/>
      <c r="K157" s="9"/>
      <c r="L157" s="9"/>
      <c r="M157" s="12" t="e">
        <f>VLOOKUP((IF(MONTH($A157)=10,YEAR($A157),IF(MONTH($A157)=11,YEAR($A157),IF(MONTH($A157)=12, YEAR($A157),YEAR($A157)-1)))),#REF!,VLOOKUP(MONTH($A157),Conversion!$A$1:$B$12,2),FALSE)</f>
        <v>#REF!</v>
      </c>
      <c r="N157" s="9" t="e">
        <f>VLOOKUP((IF(MONTH($A157)=10,YEAR($A157),IF(MONTH($A157)=11,YEAR($A157),IF(MONTH($A157)=12, YEAR($A157),YEAR($A157)-1)))),#REF!,VLOOKUP(MONTH($A157),'Patch Conversion'!$A$1:$B$12,2),FALSE)</f>
        <v>#REF!</v>
      </c>
      <c r="O157" s="9"/>
      <c r="P157" s="11"/>
      <c r="Q157" s="9">
        <f t="shared" si="17"/>
        <v>0</v>
      </c>
      <c r="R157" s="9" t="str">
        <f t="shared" si="18"/>
        <v/>
      </c>
      <c r="S157" s="10" t="str">
        <f t="shared" si="19"/>
        <v/>
      </c>
      <c r="T157" s="9"/>
      <c r="U157" s="17">
        <f>VLOOKUP((IF(MONTH($A157)=10,YEAR($A157),IF(MONTH($A157)=11,YEAR($A157),IF(MONTH($A157)=12, YEAR($A157),YEAR($A157)-1)))),'Final Sim'!$A$1:$O$85,VLOOKUP(MONTH($A157),'Conversion WRSM'!$A$1:$B$12,2),FALSE)</f>
        <v>0</v>
      </c>
      <c r="W157" s="9">
        <f t="shared" si="16"/>
        <v>0</v>
      </c>
      <c r="X157" s="9" t="str">
        <f t="shared" si="22"/>
        <v/>
      </c>
      <c r="Y157" s="20" t="str">
        <f t="shared" si="20"/>
        <v/>
      </c>
    </row>
    <row r="158" spans="1:25">
      <c r="A158" s="11">
        <v>12267</v>
      </c>
      <c r="B158" s="9">
        <f>VLOOKUP((IF(MONTH($A158)=10,YEAR($A158),IF(MONTH($A158)=11,YEAR($A158),IF(MONTH($A158)=12, YEAR($A158),YEAR($A158)-1)))),File_1.prn!$A$2:$AA$87,VLOOKUP(MONTH($A158),Conversion!$A$1:$B$12,2),FALSE)</f>
        <v>0</v>
      </c>
      <c r="C158" s="9" t="str">
        <f>IF(VLOOKUP((IF(MONTH($A158)=10,YEAR($A158),IF(MONTH($A158)=11,YEAR($A158),IF(MONTH($A158)=12, YEAR($A158),YEAR($A158)-1)))),File_1.prn!$A$2:$AA$87,VLOOKUP(MONTH($A158),'Patch Conversion'!$A$1:$B$12,2),FALSE)="","",VLOOKUP((IF(MONTH($A158)=10,YEAR($A158),IF(MONTH($A158)=11,YEAR($A158),IF(MONTH($A158)=12, YEAR($A158),YEAR($A158)-1)))),File_1.prn!$A$2:$AA$87,VLOOKUP(MONTH($A158),'Patch Conversion'!$A$1:$B$12,2),FALSE))</f>
        <v/>
      </c>
      <c r="D158" s="9"/>
      <c r="E158" s="9">
        <f t="shared" si="21"/>
        <v>413.95999999999981</v>
      </c>
      <c r="F158" s="9">
        <f>F157+VLOOKUP((IF(MONTH($A158)=10,YEAR($A158),IF(MONTH($A158)=11,YEAR($A158),IF(MONTH($A158)=12, YEAR($A158),YEAR($A158)-1)))),Rainfall!$A$1:$Z$87,VLOOKUP(MONTH($A158),Conversion!$A$1:$B$12,2),FALSE)</f>
        <v>7206.36</v>
      </c>
      <c r="G158" s="9"/>
      <c r="H158" s="9"/>
      <c r="I158" s="9">
        <f>VLOOKUP((IF(MONTH($A158)=10,YEAR($A158),IF(MONTH($A158)=11,YEAR($A158),IF(MONTH($A158)=12, YEAR($A158),YEAR($A158)-1)))),FirstSim!$A$1:$Y$86,VLOOKUP(MONTH($A158),Conversion!$A$1:$B$12,2),FALSE)</f>
        <v>0.19</v>
      </c>
      <c r="J158" s="9"/>
      <c r="K158" s="9"/>
      <c r="L158" s="9"/>
      <c r="M158" s="12" t="e">
        <f>VLOOKUP((IF(MONTH($A158)=10,YEAR($A158),IF(MONTH($A158)=11,YEAR($A158),IF(MONTH($A158)=12, YEAR($A158),YEAR($A158)-1)))),#REF!,VLOOKUP(MONTH($A158),Conversion!$A$1:$B$12,2),FALSE)</f>
        <v>#REF!</v>
      </c>
      <c r="N158" s="9" t="e">
        <f>VLOOKUP((IF(MONTH($A158)=10,YEAR($A158),IF(MONTH($A158)=11,YEAR($A158),IF(MONTH($A158)=12, YEAR($A158),YEAR($A158)-1)))),#REF!,VLOOKUP(MONTH($A158),'Patch Conversion'!$A$1:$B$12,2),FALSE)</f>
        <v>#REF!</v>
      </c>
      <c r="O158" s="9"/>
      <c r="P158" s="11"/>
      <c r="Q158" s="9">
        <f t="shared" si="17"/>
        <v>0</v>
      </c>
      <c r="R158" s="9" t="str">
        <f t="shared" si="18"/>
        <v/>
      </c>
      <c r="S158" s="10" t="str">
        <f t="shared" si="19"/>
        <v/>
      </c>
      <c r="T158" s="9"/>
      <c r="U158" s="17">
        <f>VLOOKUP((IF(MONTH($A158)=10,YEAR($A158),IF(MONTH($A158)=11,YEAR($A158),IF(MONTH($A158)=12, YEAR($A158),YEAR($A158)-1)))),'Final Sim'!$A$1:$O$85,VLOOKUP(MONTH($A158),'Conversion WRSM'!$A$1:$B$12,2),FALSE)</f>
        <v>45.32</v>
      </c>
      <c r="W158" s="9">
        <f t="shared" si="16"/>
        <v>0</v>
      </c>
      <c r="X158" s="9" t="str">
        <f t="shared" si="22"/>
        <v/>
      </c>
      <c r="Y158" s="20" t="str">
        <f t="shared" si="20"/>
        <v/>
      </c>
    </row>
    <row r="159" spans="1:25">
      <c r="A159" s="11">
        <v>12298</v>
      </c>
      <c r="B159" s="9">
        <f>VLOOKUP((IF(MONTH($A159)=10,YEAR($A159),IF(MONTH($A159)=11,YEAR($A159),IF(MONTH($A159)=12, YEAR($A159),YEAR($A159)-1)))),File_1.prn!$A$2:$AA$87,VLOOKUP(MONTH($A159),Conversion!$A$1:$B$12,2),FALSE)</f>
        <v>0</v>
      </c>
      <c r="C159" s="9" t="str">
        <f>IF(VLOOKUP((IF(MONTH($A159)=10,YEAR($A159),IF(MONTH($A159)=11,YEAR($A159),IF(MONTH($A159)=12, YEAR($A159),YEAR($A159)-1)))),File_1.prn!$A$2:$AA$87,VLOOKUP(MONTH($A159),'Patch Conversion'!$A$1:$B$12,2),FALSE)="","",VLOOKUP((IF(MONTH($A159)=10,YEAR($A159),IF(MONTH($A159)=11,YEAR($A159),IF(MONTH($A159)=12, YEAR($A159),YEAR($A159)-1)))),File_1.prn!$A$2:$AA$87,VLOOKUP(MONTH($A159),'Patch Conversion'!$A$1:$B$12,2),FALSE))</f>
        <v/>
      </c>
      <c r="D159" s="9"/>
      <c r="E159" s="9">
        <f t="shared" si="21"/>
        <v>413.95999999999981</v>
      </c>
      <c r="F159" s="9">
        <f>F158+VLOOKUP((IF(MONTH($A159)=10,YEAR($A159),IF(MONTH($A159)=11,YEAR($A159),IF(MONTH($A159)=12, YEAR($A159),YEAR($A159)-1)))),Rainfall!$A$1:$Z$87,VLOOKUP(MONTH($A159),Conversion!$A$1:$B$12,2),FALSE)</f>
        <v>7216.2599999999993</v>
      </c>
      <c r="G159" s="9"/>
      <c r="H159" s="9"/>
      <c r="I159" s="9">
        <f>VLOOKUP((IF(MONTH($A159)=10,YEAR($A159),IF(MONTH($A159)=11,YEAR($A159),IF(MONTH($A159)=12, YEAR($A159),YEAR($A159)-1)))),FirstSim!$A$1:$Y$86,VLOOKUP(MONTH($A159),Conversion!$A$1:$B$12,2),FALSE)</f>
        <v>0.12</v>
      </c>
      <c r="J159" s="9"/>
      <c r="K159" s="9"/>
      <c r="L159" s="9"/>
      <c r="M159" s="12" t="e">
        <f>VLOOKUP((IF(MONTH($A159)=10,YEAR($A159),IF(MONTH($A159)=11,YEAR($A159),IF(MONTH($A159)=12, YEAR($A159),YEAR($A159)-1)))),#REF!,VLOOKUP(MONTH($A159),Conversion!$A$1:$B$12,2),FALSE)</f>
        <v>#REF!</v>
      </c>
      <c r="N159" s="9" t="e">
        <f>VLOOKUP((IF(MONTH($A159)=10,YEAR($A159),IF(MONTH($A159)=11,YEAR($A159),IF(MONTH($A159)=12, YEAR($A159),YEAR($A159)-1)))),#REF!,VLOOKUP(MONTH($A159),'Patch Conversion'!$A$1:$B$12,2),FALSE)</f>
        <v>#REF!</v>
      </c>
      <c r="O159" s="9"/>
      <c r="P159" s="11"/>
      <c r="Q159" s="9">
        <f t="shared" si="17"/>
        <v>0</v>
      </c>
      <c r="R159" s="9" t="str">
        <f t="shared" si="18"/>
        <v/>
      </c>
      <c r="S159" s="10" t="str">
        <f t="shared" si="19"/>
        <v/>
      </c>
      <c r="T159" s="9"/>
      <c r="U159" s="17">
        <f>VLOOKUP((IF(MONTH($A159)=10,YEAR($A159),IF(MONTH($A159)=11,YEAR($A159),IF(MONTH($A159)=12, YEAR($A159),YEAR($A159)-1)))),'Final Sim'!$A$1:$O$85,VLOOKUP(MONTH($A159),'Conversion WRSM'!$A$1:$B$12,2),FALSE)</f>
        <v>0</v>
      </c>
      <c r="W159" s="9">
        <f t="shared" si="16"/>
        <v>0</v>
      </c>
      <c r="X159" s="9" t="str">
        <f t="shared" si="22"/>
        <v/>
      </c>
      <c r="Y159" s="20" t="str">
        <f t="shared" si="20"/>
        <v/>
      </c>
    </row>
    <row r="160" spans="1:25">
      <c r="A160" s="11">
        <v>12328</v>
      </c>
      <c r="B160" s="9">
        <f>VLOOKUP((IF(MONTH($A160)=10,YEAR($A160),IF(MONTH($A160)=11,YEAR($A160),IF(MONTH($A160)=12, YEAR($A160),YEAR($A160)-1)))),File_1.prn!$A$2:$AA$87,VLOOKUP(MONTH($A160),Conversion!$A$1:$B$12,2),FALSE)</f>
        <v>0</v>
      </c>
      <c r="C160" s="9" t="str">
        <f>IF(VLOOKUP((IF(MONTH($A160)=10,YEAR($A160),IF(MONTH($A160)=11,YEAR($A160),IF(MONTH($A160)=12, YEAR($A160),YEAR($A160)-1)))),File_1.prn!$A$2:$AA$87,VLOOKUP(MONTH($A160),'Patch Conversion'!$A$1:$B$12,2),FALSE)="","",VLOOKUP((IF(MONTH($A160)=10,YEAR($A160),IF(MONTH($A160)=11,YEAR($A160),IF(MONTH($A160)=12, YEAR($A160),YEAR($A160)-1)))),File_1.prn!$A$2:$AA$87,VLOOKUP(MONTH($A160),'Patch Conversion'!$A$1:$B$12,2),FALSE))</f>
        <v/>
      </c>
      <c r="D160" s="9"/>
      <c r="E160" s="9">
        <f t="shared" si="21"/>
        <v>413.95999999999981</v>
      </c>
      <c r="F160" s="9">
        <f>F159+VLOOKUP((IF(MONTH($A160)=10,YEAR($A160),IF(MONTH($A160)=11,YEAR($A160),IF(MONTH($A160)=12, YEAR($A160),YEAR($A160)-1)))),Rainfall!$A$1:$Z$87,VLOOKUP(MONTH($A160),Conversion!$A$1:$B$12,2),FALSE)</f>
        <v>7225.3799999999992</v>
      </c>
      <c r="G160" s="9"/>
      <c r="H160" s="9"/>
      <c r="I160" s="9">
        <f>VLOOKUP((IF(MONTH($A160)=10,YEAR($A160),IF(MONTH($A160)=11,YEAR($A160),IF(MONTH($A160)=12, YEAR($A160),YEAR($A160)-1)))),FirstSim!$A$1:$Y$86,VLOOKUP(MONTH($A160),Conversion!$A$1:$B$12,2),FALSE)</f>
        <v>0</v>
      </c>
      <c r="J160" s="9"/>
      <c r="K160" s="9"/>
      <c r="L160" s="9"/>
      <c r="M160" s="12" t="e">
        <f>VLOOKUP((IF(MONTH($A160)=10,YEAR($A160),IF(MONTH($A160)=11,YEAR($A160),IF(MONTH($A160)=12, YEAR($A160),YEAR($A160)-1)))),#REF!,VLOOKUP(MONTH($A160),Conversion!$A$1:$B$12,2),FALSE)</f>
        <v>#REF!</v>
      </c>
      <c r="N160" s="9" t="e">
        <f>VLOOKUP((IF(MONTH($A160)=10,YEAR($A160),IF(MONTH($A160)=11,YEAR($A160),IF(MONTH($A160)=12, YEAR($A160),YEAR($A160)-1)))),#REF!,VLOOKUP(MONTH($A160),'Patch Conversion'!$A$1:$B$12,2),FALSE)</f>
        <v>#REF!</v>
      </c>
      <c r="O160" s="9"/>
      <c r="P160" s="11"/>
      <c r="Q160" s="9">
        <f t="shared" si="17"/>
        <v>0</v>
      </c>
      <c r="R160" s="9" t="str">
        <f t="shared" si="18"/>
        <v/>
      </c>
      <c r="S160" s="10" t="str">
        <f t="shared" si="19"/>
        <v/>
      </c>
      <c r="T160" s="9"/>
      <c r="U160" s="17">
        <f>VLOOKUP((IF(MONTH($A160)=10,YEAR($A160),IF(MONTH($A160)=11,YEAR($A160),IF(MONTH($A160)=12, YEAR($A160),YEAR($A160)-1)))),'Final Sim'!$A$1:$O$85,VLOOKUP(MONTH($A160),'Conversion WRSM'!$A$1:$B$12,2),FALSE)</f>
        <v>1.62</v>
      </c>
      <c r="W160" s="9">
        <f t="shared" si="16"/>
        <v>0</v>
      </c>
      <c r="X160" s="9" t="str">
        <f t="shared" si="22"/>
        <v/>
      </c>
      <c r="Y160" s="20" t="str">
        <f t="shared" si="20"/>
        <v/>
      </c>
    </row>
    <row r="161" spans="1:25">
      <c r="A161" s="11">
        <v>12359</v>
      </c>
      <c r="B161" s="9">
        <f>VLOOKUP((IF(MONTH($A161)=10,YEAR($A161),IF(MONTH($A161)=11,YEAR($A161),IF(MONTH($A161)=12, YEAR($A161),YEAR($A161)-1)))),File_1.prn!$A$2:$AA$87,VLOOKUP(MONTH($A161),Conversion!$A$1:$B$12,2),FALSE)</f>
        <v>21.6</v>
      </c>
      <c r="C161" s="9" t="str">
        <f>IF(VLOOKUP((IF(MONTH($A161)=10,YEAR($A161),IF(MONTH($A161)=11,YEAR($A161),IF(MONTH($A161)=12, YEAR($A161),YEAR($A161)-1)))),File_1.prn!$A$2:$AA$87,VLOOKUP(MONTH($A161),'Patch Conversion'!$A$1:$B$12,2),FALSE)="","",VLOOKUP((IF(MONTH($A161)=10,YEAR($A161),IF(MONTH($A161)=11,YEAR($A161),IF(MONTH($A161)=12, YEAR($A161),YEAR($A161)-1)))),File_1.prn!$A$2:$AA$87,VLOOKUP(MONTH($A161),'Patch Conversion'!$A$1:$B$12,2),FALSE))</f>
        <v/>
      </c>
      <c r="D161" s="9"/>
      <c r="E161" s="9">
        <f t="shared" si="21"/>
        <v>435.55999999999983</v>
      </c>
      <c r="F161" s="9">
        <f>F160+VLOOKUP((IF(MONTH($A161)=10,YEAR($A161),IF(MONTH($A161)=11,YEAR($A161),IF(MONTH($A161)=12, YEAR($A161),YEAR($A161)-1)))),Rainfall!$A$1:$Z$87,VLOOKUP(MONTH($A161),Conversion!$A$1:$B$12,2),FALSE)</f>
        <v>7318.9199999999992</v>
      </c>
      <c r="G161" s="9"/>
      <c r="H161" s="9"/>
      <c r="I161" s="9">
        <f>VLOOKUP((IF(MONTH($A161)=10,YEAR($A161),IF(MONTH($A161)=11,YEAR($A161),IF(MONTH($A161)=12, YEAR($A161),YEAR($A161)-1)))),FirstSim!$A$1:$Y$86,VLOOKUP(MONTH($A161),Conversion!$A$1:$B$12,2),FALSE)</f>
        <v>2.5</v>
      </c>
      <c r="J161" s="9"/>
      <c r="K161" s="9"/>
      <c r="L161" s="9"/>
      <c r="M161" s="12" t="e">
        <f>VLOOKUP((IF(MONTH($A161)=10,YEAR($A161),IF(MONTH($A161)=11,YEAR($A161),IF(MONTH($A161)=12, YEAR($A161),YEAR($A161)-1)))),#REF!,VLOOKUP(MONTH($A161),Conversion!$A$1:$B$12,2),FALSE)</f>
        <v>#REF!</v>
      </c>
      <c r="N161" s="9" t="e">
        <f>VLOOKUP((IF(MONTH($A161)=10,YEAR($A161),IF(MONTH($A161)=11,YEAR($A161),IF(MONTH($A161)=12, YEAR($A161),YEAR($A161)-1)))),#REF!,VLOOKUP(MONTH($A161),'Patch Conversion'!$A$1:$B$12,2),FALSE)</f>
        <v>#REF!</v>
      </c>
      <c r="O161" s="9"/>
      <c r="P161" s="11"/>
      <c r="Q161" s="9">
        <f t="shared" si="17"/>
        <v>21.6</v>
      </c>
      <c r="R161" s="9" t="str">
        <f t="shared" si="18"/>
        <v/>
      </c>
      <c r="S161" s="10" t="str">
        <f t="shared" si="19"/>
        <v/>
      </c>
      <c r="T161" s="9"/>
      <c r="U161" s="17">
        <f>VLOOKUP((IF(MONTH($A161)=10,YEAR($A161),IF(MONTH($A161)=11,YEAR($A161),IF(MONTH($A161)=12, YEAR($A161),YEAR($A161)-1)))),'Final Sim'!$A$1:$O$85,VLOOKUP(MONTH($A161),'Conversion WRSM'!$A$1:$B$12,2),FALSE)</f>
        <v>0</v>
      </c>
      <c r="W161" s="9">
        <f t="shared" si="16"/>
        <v>21.6</v>
      </c>
      <c r="X161" s="9" t="str">
        <f t="shared" si="22"/>
        <v/>
      </c>
      <c r="Y161" s="20" t="str">
        <f t="shared" si="20"/>
        <v/>
      </c>
    </row>
    <row r="162" spans="1:25">
      <c r="A162" s="11">
        <v>12389</v>
      </c>
      <c r="B162" s="9">
        <f>VLOOKUP((IF(MONTH($A162)=10,YEAR($A162),IF(MONTH($A162)=11,YEAR($A162),IF(MONTH($A162)=12, YEAR($A162),YEAR($A162)-1)))),File_1.prn!$A$2:$AA$87,VLOOKUP(MONTH($A162),Conversion!$A$1:$B$12,2),FALSE)</f>
        <v>22.7</v>
      </c>
      <c r="C162" s="9" t="str">
        <f>IF(VLOOKUP((IF(MONTH($A162)=10,YEAR($A162),IF(MONTH($A162)=11,YEAR($A162),IF(MONTH($A162)=12, YEAR($A162),YEAR($A162)-1)))),File_1.prn!$A$2:$AA$87,VLOOKUP(MONTH($A162),'Patch Conversion'!$A$1:$B$12,2),FALSE)="","",VLOOKUP((IF(MONTH($A162)=10,YEAR($A162),IF(MONTH($A162)=11,YEAR($A162),IF(MONTH($A162)=12, YEAR($A162),YEAR($A162)-1)))),File_1.prn!$A$2:$AA$87,VLOOKUP(MONTH($A162),'Patch Conversion'!$A$1:$B$12,2),FALSE))</f>
        <v>#</v>
      </c>
      <c r="D162" s="9"/>
      <c r="E162" s="9">
        <f t="shared" si="21"/>
        <v>458.25999999999982</v>
      </c>
      <c r="F162" s="9">
        <f>F161+VLOOKUP((IF(MONTH($A162)=10,YEAR($A162),IF(MONTH($A162)=11,YEAR($A162),IF(MONTH($A162)=12, YEAR($A162),YEAR($A162)-1)))),Rainfall!$A$1:$Z$87,VLOOKUP(MONTH($A162),Conversion!$A$1:$B$12,2),FALSE)</f>
        <v>7538.5199999999995</v>
      </c>
      <c r="G162" s="9"/>
      <c r="H162" s="9"/>
      <c r="I162" s="9">
        <f>VLOOKUP((IF(MONTH($A162)=10,YEAR($A162),IF(MONTH($A162)=11,YEAR($A162),IF(MONTH($A162)=12, YEAR($A162),YEAR($A162)-1)))),FirstSim!$A$1:$Y$86,VLOOKUP(MONTH($A162),Conversion!$A$1:$B$12,2),FALSE)</f>
        <v>14.85</v>
      </c>
      <c r="J162" s="9"/>
      <c r="K162" s="9"/>
      <c r="L162" s="9"/>
      <c r="M162" s="12" t="e">
        <f>VLOOKUP((IF(MONTH($A162)=10,YEAR($A162),IF(MONTH($A162)=11,YEAR($A162),IF(MONTH($A162)=12, YEAR($A162),YEAR($A162)-1)))),#REF!,VLOOKUP(MONTH($A162),Conversion!$A$1:$B$12,2),FALSE)</f>
        <v>#REF!</v>
      </c>
      <c r="N162" s="9" t="e">
        <f>VLOOKUP((IF(MONTH($A162)=10,YEAR($A162),IF(MONTH($A162)=11,YEAR($A162),IF(MONTH($A162)=12, YEAR($A162),YEAR($A162)-1)))),#REF!,VLOOKUP(MONTH($A162),'Patch Conversion'!$A$1:$B$12,2),FALSE)</f>
        <v>#REF!</v>
      </c>
      <c r="O162" s="9"/>
      <c r="P162" s="11"/>
      <c r="Q162" s="9">
        <f t="shared" si="17"/>
        <v>22.7</v>
      </c>
      <c r="R162" s="9" t="str">
        <f t="shared" si="18"/>
        <v>#</v>
      </c>
      <c r="S162" s="10" t="str">
        <f t="shared" si="19"/>
        <v>First Simulation&lt;Observed, Observed Used</v>
      </c>
      <c r="T162" s="9"/>
      <c r="U162" s="17">
        <f>VLOOKUP((IF(MONTH($A162)=10,YEAR($A162),IF(MONTH($A162)=11,YEAR($A162),IF(MONTH($A162)=12, YEAR($A162),YEAR($A162)-1)))),'Final Sim'!$A$1:$O$85,VLOOKUP(MONTH($A162),'Conversion WRSM'!$A$1:$B$12,2),FALSE)</f>
        <v>759.42</v>
      </c>
      <c r="W162" s="9">
        <f t="shared" si="16"/>
        <v>759.42</v>
      </c>
      <c r="X162" s="9" t="str">
        <f t="shared" si="22"/>
        <v>*</v>
      </c>
      <c r="Y162" s="20" t="str">
        <f t="shared" si="20"/>
        <v>Simulated value used</v>
      </c>
    </row>
    <row r="163" spans="1:25">
      <c r="A163" s="11">
        <v>12420</v>
      </c>
      <c r="B163" s="9">
        <f>VLOOKUP((IF(MONTH($A163)=10,YEAR($A163),IF(MONTH($A163)=11,YEAR($A163),IF(MONTH($A163)=12, YEAR($A163),YEAR($A163)-1)))),File_1.prn!$A$2:$AA$87,VLOOKUP(MONTH($A163),Conversion!$A$1:$B$12,2),FALSE)</f>
        <v>11.7</v>
      </c>
      <c r="C163" s="9" t="str">
        <f>IF(VLOOKUP((IF(MONTH($A163)=10,YEAR($A163),IF(MONTH($A163)=11,YEAR($A163),IF(MONTH($A163)=12, YEAR($A163),YEAR($A163)-1)))),File_1.prn!$A$2:$AA$87,VLOOKUP(MONTH($A163),'Patch Conversion'!$A$1:$B$12,2),FALSE)="","",VLOOKUP((IF(MONTH($A163)=10,YEAR($A163),IF(MONTH($A163)=11,YEAR($A163),IF(MONTH($A163)=12, YEAR($A163),YEAR($A163)-1)))),File_1.prn!$A$2:$AA$87,VLOOKUP(MONTH($A163),'Patch Conversion'!$A$1:$B$12,2),FALSE))</f>
        <v>#</v>
      </c>
      <c r="D163" s="9"/>
      <c r="E163" s="9">
        <f t="shared" si="21"/>
        <v>469.95999999999981</v>
      </c>
      <c r="F163" s="9">
        <f>F162+VLOOKUP((IF(MONTH($A163)=10,YEAR($A163),IF(MONTH($A163)=11,YEAR($A163),IF(MONTH($A163)=12, YEAR($A163),YEAR($A163)-1)))),Rainfall!$A$1:$Z$87,VLOOKUP(MONTH($A163),Conversion!$A$1:$B$12,2),FALSE)</f>
        <v>7725.2999999999993</v>
      </c>
      <c r="G163" s="9"/>
      <c r="H163" s="9"/>
      <c r="I163" s="9">
        <f>VLOOKUP((IF(MONTH($A163)=10,YEAR($A163),IF(MONTH($A163)=11,YEAR($A163),IF(MONTH($A163)=12, YEAR($A163),YEAR($A163)-1)))),FirstSim!$A$1:$Y$86,VLOOKUP(MONTH($A163),Conversion!$A$1:$B$12,2),FALSE)</f>
        <v>29.59</v>
      </c>
      <c r="J163" s="9"/>
      <c r="K163" s="9"/>
      <c r="L163" s="9"/>
      <c r="M163" s="12" t="e">
        <f>VLOOKUP((IF(MONTH($A163)=10,YEAR($A163),IF(MONTH($A163)=11,YEAR($A163),IF(MONTH($A163)=12, YEAR($A163),YEAR($A163)-1)))),#REF!,VLOOKUP(MONTH($A163),Conversion!$A$1:$B$12,2),FALSE)</f>
        <v>#REF!</v>
      </c>
      <c r="N163" s="9" t="e">
        <f>VLOOKUP((IF(MONTH($A163)=10,YEAR($A163),IF(MONTH($A163)=11,YEAR($A163),IF(MONTH($A163)=12, YEAR($A163),YEAR($A163)-1)))),#REF!,VLOOKUP(MONTH($A163),'Patch Conversion'!$A$1:$B$12,2),FALSE)</f>
        <v>#REF!</v>
      </c>
      <c r="O163" s="9"/>
      <c r="P163" s="11"/>
      <c r="Q163" s="9">
        <f t="shared" si="17"/>
        <v>29.59</v>
      </c>
      <c r="R163" s="9" t="str">
        <f t="shared" si="18"/>
        <v>*</v>
      </c>
      <c r="S163" s="10" t="str">
        <f t="shared" si="19"/>
        <v>First Silumation patch</v>
      </c>
      <c r="T163" s="9"/>
      <c r="U163" s="17">
        <f>VLOOKUP((IF(MONTH($A163)=10,YEAR($A163),IF(MONTH($A163)=11,YEAR($A163),IF(MONTH($A163)=12, YEAR($A163),YEAR($A163)-1)))),'Final Sim'!$A$1:$O$85,VLOOKUP(MONTH($A163),'Conversion WRSM'!$A$1:$B$12,2),FALSE)</f>
        <v>0</v>
      </c>
      <c r="W163" s="9">
        <f t="shared" si="16"/>
        <v>11.7</v>
      </c>
      <c r="X163" s="9" t="str">
        <f t="shared" si="22"/>
        <v>*</v>
      </c>
      <c r="Y163" s="20" t="str">
        <f t="shared" si="20"/>
        <v>Simulated value used</v>
      </c>
    </row>
    <row r="164" spans="1:25">
      <c r="A164" s="11">
        <v>12451</v>
      </c>
      <c r="B164" s="9">
        <f>VLOOKUP((IF(MONTH($A164)=10,YEAR($A164),IF(MONTH($A164)=11,YEAR($A164),IF(MONTH($A164)=12, YEAR($A164),YEAR($A164)-1)))),File_1.prn!$A$2:$AA$87,VLOOKUP(MONTH($A164),Conversion!$A$1:$B$12,2),FALSE)</f>
        <v>6.2</v>
      </c>
      <c r="C164" s="9" t="str">
        <f>IF(VLOOKUP((IF(MONTH($A164)=10,YEAR($A164),IF(MONTH($A164)=11,YEAR($A164),IF(MONTH($A164)=12, YEAR($A164),YEAR($A164)-1)))),File_1.prn!$A$2:$AA$87,VLOOKUP(MONTH($A164),'Patch Conversion'!$A$1:$B$12,2),FALSE)="","",VLOOKUP((IF(MONTH($A164)=10,YEAR($A164),IF(MONTH($A164)=11,YEAR($A164),IF(MONTH($A164)=12, YEAR($A164),YEAR($A164)-1)))),File_1.prn!$A$2:$AA$87,VLOOKUP(MONTH($A164),'Patch Conversion'!$A$1:$B$12,2),FALSE))</f>
        <v/>
      </c>
      <c r="D164" s="9"/>
      <c r="E164" s="9">
        <f t="shared" si="21"/>
        <v>476.1599999999998</v>
      </c>
      <c r="F164" s="9">
        <f>F163+VLOOKUP((IF(MONTH($A164)=10,YEAR($A164),IF(MONTH($A164)=11,YEAR($A164),IF(MONTH($A164)=12, YEAR($A164),YEAR($A164)-1)))),Rainfall!$A$1:$Z$87,VLOOKUP(MONTH($A164),Conversion!$A$1:$B$12,2),FALSE)</f>
        <v>7855.5599999999995</v>
      </c>
      <c r="G164" s="9"/>
      <c r="H164" s="9"/>
      <c r="I164" s="9">
        <f>VLOOKUP((IF(MONTH($A164)=10,YEAR($A164),IF(MONTH($A164)=11,YEAR($A164),IF(MONTH($A164)=12, YEAR($A164),YEAR($A164)-1)))),FirstSim!$A$1:$Y$86,VLOOKUP(MONTH($A164),Conversion!$A$1:$B$12,2),FALSE)</f>
        <v>9.6199999999999992</v>
      </c>
      <c r="J164" s="9"/>
      <c r="K164" s="9"/>
      <c r="L164" s="9"/>
      <c r="M164" s="12" t="e">
        <f>VLOOKUP((IF(MONTH($A164)=10,YEAR($A164),IF(MONTH($A164)=11,YEAR($A164),IF(MONTH($A164)=12, YEAR($A164),YEAR($A164)-1)))),#REF!,VLOOKUP(MONTH($A164),Conversion!$A$1:$B$12,2),FALSE)</f>
        <v>#REF!</v>
      </c>
      <c r="N164" s="9" t="e">
        <f>VLOOKUP((IF(MONTH($A164)=10,YEAR($A164),IF(MONTH($A164)=11,YEAR($A164),IF(MONTH($A164)=12, YEAR($A164),YEAR($A164)-1)))),#REF!,VLOOKUP(MONTH($A164),'Patch Conversion'!$A$1:$B$12,2),FALSE)</f>
        <v>#REF!</v>
      </c>
      <c r="O164" s="9"/>
      <c r="P164" s="11"/>
      <c r="Q164" s="9">
        <f t="shared" si="17"/>
        <v>6.2</v>
      </c>
      <c r="R164" s="9" t="str">
        <f t="shared" si="18"/>
        <v/>
      </c>
      <c r="S164" s="10" t="str">
        <f t="shared" si="19"/>
        <v/>
      </c>
      <c r="T164" s="9"/>
      <c r="U164" s="17">
        <f>VLOOKUP((IF(MONTH($A164)=10,YEAR($A164),IF(MONTH($A164)=11,YEAR($A164),IF(MONTH($A164)=12, YEAR($A164),YEAR($A164)-1)))),'Final Sim'!$A$1:$O$85,VLOOKUP(MONTH($A164),'Conversion WRSM'!$A$1:$B$12,2),FALSE)</f>
        <v>645.4</v>
      </c>
      <c r="W164" s="9">
        <f t="shared" si="16"/>
        <v>6.2</v>
      </c>
      <c r="X164" s="9" t="str">
        <f t="shared" si="22"/>
        <v/>
      </c>
      <c r="Y164" s="20" t="str">
        <f t="shared" si="20"/>
        <v/>
      </c>
    </row>
    <row r="165" spans="1:25">
      <c r="A165" s="11">
        <v>12479</v>
      </c>
      <c r="B165" s="9">
        <f>VLOOKUP((IF(MONTH($A165)=10,YEAR($A165),IF(MONTH($A165)=11,YEAR($A165),IF(MONTH($A165)=12, YEAR($A165),YEAR($A165)-1)))),File_1.prn!$A$2:$AA$87,VLOOKUP(MONTH($A165),Conversion!$A$1:$B$12,2),FALSE)</f>
        <v>20.6</v>
      </c>
      <c r="C165" s="9" t="str">
        <f>IF(VLOOKUP((IF(MONTH($A165)=10,YEAR($A165),IF(MONTH($A165)=11,YEAR($A165),IF(MONTH($A165)=12, YEAR($A165),YEAR($A165)-1)))),File_1.prn!$A$2:$AA$87,VLOOKUP(MONTH($A165),'Patch Conversion'!$A$1:$B$12,2),FALSE)="","",VLOOKUP((IF(MONTH($A165)=10,YEAR($A165),IF(MONTH($A165)=11,YEAR($A165),IF(MONTH($A165)=12, YEAR($A165),YEAR($A165)-1)))),File_1.prn!$A$2:$AA$87,VLOOKUP(MONTH($A165),'Patch Conversion'!$A$1:$B$12,2),FALSE))</f>
        <v/>
      </c>
      <c r="D165" s="9"/>
      <c r="E165" s="9">
        <f t="shared" si="21"/>
        <v>496.75999999999982</v>
      </c>
      <c r="F165" s="9">
        <f>F164+VLOOKUP((IF(MONTH($A165)=10,YEAR($A165),IF(MONTH($A165)=11,YEAR($A165),IF(MONTH($A165)=12, YEAR($A165),YEAR($A165)-1)))),Rainfall!$A$1:$Z$87,VLOOKUP(MONTH($A165),Conversion!$A$1:$B$12,2),FALSE)</f>
        <v>7893.9</v>
      </c>
      <c r="G165" s="9"/>
      <c r="H165" s="9"/>
      <c r="I165" s="9">
        <f>VLOOKUP((IF(MONTH($A165)=10,YEAR($A165),IF(MONTH($A165)=11,YEAR($A165),IF(MONTH($A165)=12, YEAR($A165),YEAR($A165)-1)))),FirstSim!$A$1:$Y$86,VLOOKUP(MONTH($A165),Conversion!$A$1:$B$12,2),FALSE)</f>
        <v>4.47</v>
      </c>
      <c r="J165" s="9"/>
      <c r="K165" s="9"/>
      <c r="L165" s="9"/>
      <c r="M165" s="12" t="e">
        <f>VLOOKUP((IF(MONTH($A165)=10,YEAR($A165),IF(MONTH($A165)=11,YEAR($A165),IF(MONTH($A165)=12, YEAR($A165),YEAR($A165)-1)))),#REF!,VLOOKUP(MONTH($A165),Conversion!$A$1:$B$12,2),FALSE)</f>
        <v>#REF!</v>
      </c>
      <c r="N165" s="9" t="e">
        <f>VLOOKUP((IF(MONTH($A165)=10,YEAR($A165),IF(MONTH($A165)=11,YEAR($A165),IF(MONTH($A165)=12, YEAR($A165),YEAR($A165)-1)))),#REF!,VLOOKUP(MONTH($A165),'Patch Conversion'!$A$1:$B$12,2),FALSE)</f>
        <v>#REF!</v>
      </c>
      <c r="O165" s="9"/>
      <c r="P165" s="11"/>
      <c r="Q165" s="9">
        <f t="shared" si="17"/>
        <v>20.6</v>
      </c>
      <c r="R165" s="9" t="str">
        <f t="shared" si="18"/>
        <v/>
      </c>
      <c r="S165" s="10" t="str">
        <f t="shared" si="19"/>
        <v/>
      </c>
      <c r="T165" s="9"/>
      <c r="U165" s="17">
        <f>VLOOKUP((IF(MONTH($A165)=10,YEAR($A165),IF(MONTH($A165)=11,YEAR($A165),IF(MONTH($A165)=12, YEAR($A165),YEAR($A165)-1)))),'Final Sim'!$A$1:$O$85,VLOOKUP(MONTH($A165),'Conversion WRSM'!$A$1:$B$12,2),FALSE)</f>
        <v>0</v>
      </c>
      <c r="W165" s="9">
        <f t="shared" si="16"/>
        <v>20.6</v>
      </c>
      <c r="X165" s="9" t="str">
        <f t="shared" si="22"/>
        <v/>
      </c>
      <c r="Y165" s="20" t="str">
        <f t="shared" si="20"/>
        <v/>
      </c>
    </row>
    <row r="166" spans="1:25">
      <c r="A166" s="11">
        <v>12510</v>
      </c>
      <c r="B166" s="9">
        <f>VLOOKUP((IF(MONTH($A166)=10,YEAR($A166),IF(MONTH($A166)=11,YEAR($A166),IF(MONTH($A166)=12, YEAR($A166),YEAR($A166)-1)))),File_1.prn!$A$2:$AA$87,VLOOKUP(MONTH($A166),Conversion!$A$1:$B$12,2),FALSE)</f>
        <v>3.13</v>
      </c>
      <c r="C166" s="9" t="str">
        <f>IF(VLOOKUP((IF(MONTH($A166)=10,YEAR($A166),IF(MONTH($A166)=11,YEAR($A166),IF(MONTH($A166)=12, YEAR($A166),YEAR($A166)-1)))),File_1.prn!$A$2:$AA$87,VLOOKUP(MONTH($A166),'Patch Conversion'!$A$1:$B$12,2),FALSE)="","",VLOOKUP((IF(MONTH($A166)=10,YEAR($A166),IF(MONTH($A166)=11,YEAR($A166),IF(MONTH($A166)=12, YEAR($A166),YEAR($A166)-1)))),File_1.prn!$A$2:$AA$87,VLOOKUP(MONTH($A166),'Patch Conversion'!$A$1:$B$12,2),FALSE))</f>
        <v/>
      </c>
      <c r="D166" s="9"/>
      <c r="E166" s="9">
        <f t="shared" si="21"/>
        <v>499.88999999999982</v>
      </c>
      <c r="F166" s="9">
        <f>F165+VLOOKUP((IF(MONTH($A166)=10,YEAR($A166),IF(MONTH($A166)=11,YEAR($A166),IF(MONTH($A166)=12, YEAR($A166),YEAR($A166)-1)))),Rainfall!$A$1:$Z$87,VLOOKUP(MONTH($A166),Conversion!$A$1:$B$12,2),FALSE)</f>
        <v>7908.54</v>
      </c>
      <c r="G166" s="9"/>
      <c r="H166" s="9"/>
      <c r="I166" s="9">
        <f>VLOOKUP((IF(MONTH($A166)=10,YEAR($A166),IF(MONTH($A166)=11,YEAR($A166),IF(MONTH($A166)=12, YEAR($A166),YEAR($A166)-1)))),FirstSim!$A$1:$Y$86,VLOOKUP(MONTH($A166),Conversion!$A$1:$B$12,2),FALSE)</f>
        <v>1.8</v>
      </c>
      <c r="J166" s="9"/>
      <c r="K166" s="9"/>
      <c r="L166" s="9"/>
      <c r="M166" s="12" t="e">
        <f>VLOOKUP((IF(MONTH($A166)=10,YEAR($A166),IF(MONTH($A166)=11,YEAR($A166),IF(MONTH($A166)=12, YEAR($A166),YEAR($A166)-1)))),#REF!,VLOOKUP(MONTH($A166),Conversion!$A$1:$B$12,2),FALSE)</f>
        <v>#REF!</v>
      </c>
      <c r="N166" s="9" t="e">
        <f>VLOOKUP((IF(MONTH($A166)=10,YEAR($A166),IF(MONTH($A166)=11,YEAR($A166),IF(MONTH($A166)=12, YEAR($A166),YEAR($A166)-1)))),#REF!,VLOOKUP(MONTH($A166),'Patch Conversion'!$A$1:$B$12,2),FALSE)</f>
        <v>#REF!</v>
      </c>
      <c r="O166" s="9"/>
      <c r="P166" s="11"/>
      <c r="Q166" s="9">
        <f t="shared" si="17"/>
        <v>3.13</v>
      </c>
      <c r="R166" s="9" t="str">
        <f t="shared" si="18"/>
        <v/>
      </c>
      <c r="S166" s="10" t="str">
        <f t="shared" si="19"/>
        <v/>
      </c>
      <c r="T166" s="9"/>
      <c r="U166" s="17">
        <f>VLOOKUP((IF(MONTH($A166)=10,YEAR($A166),IF(MONTH($A166)=11,YEAR($A166),IF(MONTH($A166)=12, YEAR($A166),YEAR($A166)-1)))),'Final Sim'!$A$1:$O$85,VLOOKUP(MONTH($A166),'Conversion WRSM'!$A$1:$B$12,2),FALSE)</f>
        <v>1624.76</v>
      </c>
      <c r="W166" s="9">
        <f t="shared" si="16"/>
        <v>3.13</v>
      </c>
      <c r="X166" s="9" t="str">
        <f t="shared" si="22"/>
        <v/>
      </c>
      <c r="Y166" s="20" t="str">
        <f t="shared" si="20"/>
        <v/>
      </c>
    </row>
    <row r="167" spans="1:25">
      <c r="A167" s="11">
        <v>12540</v>
      </c>
      <c r="B167" s="9">
        <f>VLOOKUP((IF(MONTH($A167)=10,YEAR($A167),IF(MONTH($A167)=11,YEAR($A167),IF(MONTH($A167)=12, YEAR($A167),YEAR($A167)-1)))),File_1.prn!$A$2:$AA$87,VLOOKUP(MONTH($A167),Conversion!$A$1:$B$12,2),FALSE)</f>
        <v>0.02</v>
      </c>
      <c r="C167" s="9" t="str">
        <f>IF(VLOOKUP((IF(MONTH($A167)=10,YEAR($A167),IF(MONTH($A167)=11,YEAR($A167),IF(MONTH($A167)=12, YEAR($A167),YEAR($A167)-1)))),File_1.prn!$A$2:$AA$87,VLOOKUP(MONTH($A167),'Patch Conversion'!$A$1:$B$12,2),FALSE)="","",VLOOKUP((IF(MONTH($A167)=10,YEAR($A167),IF(MONTH($A167)=11,YEAR($A167),IF(MONTH($A167)=12, YEAR($A167),YEAR($A167)-1)))),File_1.prn!$A$2:$AA$87,VLOOKUP(MONTH($A167),'Patch Conversion'!$A$1:$B$12,2),FALSE))</f>
        <v/>
      </c>
      <c r="D167" s="9"/>
      <c r="E167" s="9">
        <f t="shared" si="21"/>
        <v>499.9099999999998</v>
      </c>
      <c r="F167" s="9">
        <f>F166+VLOOKUP((IF(MONTH($A167)=10,YEAR($A167),IF(MONTH($A167)=11,YEAR($A167),IF(MONTH($A167)=12, YEAR($A167),YEAR($A167)-1)))),Rainfall!$A$1:$Z$87,VLOOKUP(MONTH($A167),Conversion!$A$1:$B$12,2),FALSE)</f>
        <v>7943.76</v>
      </c>
      <c r="G167" s="9"/>
      <c r="H167" s="9"/>
      <c r="I167" s="9">
        <f>VLOOKUP((IF(MONTH($A167)=10,YEAR($A167),IF(MONTH($A167)=11,YEAR($A167),IF(MONTH($A167)=12, YEAR($A167),YEAR($A167)-1)))),FirstSim!$A$1:$Y$86,VLOOKUP(MONTH($A167),Conversion!$A$1:$B$12,2),FALSE)</f>
        <v>0.54</v>
      </c>
      <c r="J167" s="9"/>
      <c r="K167" s="9"/>
      <c r="L167" s="9"/>
      <c r="M167" s="12" t="e">
        <f>VLOOKUP((IF(MONTH($A167)=10,YEAR($A167),IF(MONTH($A167)=11,YEAR($A167),IF(MONTH($A167)=12, YEAR($A167),YEAR($A167)-1)))),#REF!,VLOOKUP(MONTH($A167),Conversion!$A$1:$B$12,2),FALSE)</f>
        <v>#REF!</v>
      </c>
      <c r="N167" s="9" t="e">
        <f>VLOOKUP((IF(MONTH($A167)=10,YEAR($A167),IF(MONTH($A167)=11,YEAR($A167),IF(MONTH($A167)=12, YEAR($A167),YEAR($A167)-1)))),#REF!,VLOOKUP(MONTH($A167),'Patch Conversion'!$A$1:$B$12,2),FALSE)</f>
        <v>#REF!</v>
      </c>
      <c r="O167" s="9"/>
      <c r="P167" s="11"/>
      <c r="Q167" s="9">
        <f t="shared" si="17"/>
        <v>0.02</v>
      </c>
      <c r="R167" s="9" t="str">
        <f t="shared" si="18"/>
        <v/>
      </c>
      <c r="S167" s="10" t="str">
        <f t="shared" si="19"/>
        <v/>
      </c>
      <c r="T167" s="9"/>
      <c r="U167" s="17">
        <f>VLOOKUP((IF(MONTH($A167)=10,YEAR($A167),IF(MONTH($A167)=11,YEAR($A167),IF(MONTH($A167)=12, YEAR($A167),YEAR($A167)-1)))),'Final Sim'!$A$1:$O$85,VLOOKUP(MONTH($A167),'Conversion WRSM'!$A$1:$B$12,2),FALSE)</f>
        <v>0</v>
      </c>
      <c r="W167" s="9">
        <f t="shared" si="16"/>
        <v>0.02</v>
      </c>
      <c r="X167" s="9" t="str">
        <f t="shared" si="22"/>
        <v/>
      </c>
      <c r="Y167" s="20" t="str">
        <f t="shared" si="20"/>
        <v/>
      </c>
    </row>
    <row r="168" spans="1:25">
      <c r="A168" s="11">
        <v>12571</v>
      </c>
      <c r="B168" s="9">
        <f>VLOOKUP((IF(MONTH($A168)=10,YEAR($A168),IF(MONTH($A168)=11,YEAR($A168),IF(MONTH($A168)=12, YEAR($A168),YEAR($A168)-1)))),File_1.prn!$A$2:$AA$87,VLOOKUP(MONTH($A168),Conversion!$A$1:$B$12,2),FALSE)</f>
        <v>0</v>
      </c>
      <c r="C168" s="9" t="str">
        <f>IF(VLOOKUP((IF(MONTH($A168)=10,YEAR($A168),IF(MONTH($A168)=11,YEAR($A168),IF(MONTH($A168)=12, YEAR($A168),YEAR($A168)-1)))),File_1.prn!$A$2:$AA$87,VLOOKUP(MONTH($A168),'Patch Conversion'!$A$1:$B$12,2),FALSE)="","",VLOOKUP((IF(MONTH($A168)=10,YEAR($A168),IF(MONTH($A168)=11,YEAR($A168),IF(MONTH($A168)=12, YEAR($A168),YEAR($A168)-1)))),File_1.prn!$A$2:$AA$87,VLOOKUP(MONTH($A168),'Patch Conversion'!$A$1:$B$12,2),FALSE))</f>
        <v/>
      </c>
      <c r="D168" s="9"/>
      <c r="E168" s="9">
        <f t="shared" si="21"/>
        <v>499.9099999999998</v>
      </c>
      <c r="F168" s="9">
        <f>F167+VLOOKUP((IF(MONTH($A168)=10,YEAR($A168),IF(MONTH($A168)=11,YEAR($A168),IF(MONTH($A168)=12, YEAR($A168),YEAR($A168)-1)))),Rainfall!$A$1:$Z$87,VLOOKUP(MONTH($A168),Conversion!$A$1:$B$12,2),FALSE)</f>
        <v>7944.96</v>
      </c>
      <c r="G168" s="9"/>
      <c r="H168" s="9"/>
      <c r="I168" s="9">
        <f>VLOOKUP((IF(MONTH($A168)=10,YEAR($A168),IF(MONTH($A168)=11,YEAR($A168),IF(MONTH($A168)=12, YEAR($A168),YEAR($A168)-1)))),FirstSim!$A$1:$Y$86,VLOOKUP(MONTH($A168),Conversion!$A$1:$B$12,2),FALSE)</f>
        <v>0.39</v>
      </c>
      <c r="J168" s="9"/>
      <c r="K168" s="9"/>
      <c r="L168" s="9"/>
      <c r="M168" s="12" t="e">
        <f>VLOOKUP((IF(MONTH($A168)=10,YEAR($A168),IF(MONTH($A168)=11,YEAR($A168),IF(MONTH($A168)=12, YEAR($A168),YEAR($A168)-1)))),#REF!,VLOOKUP(MONTH($A168),Conversion!$A$1:$B$12,2),FALSE)</f>
        <v>#REF!</v>
      </c>
      <c r="N168" s="9" t="e">
        <f>VLOOKUP((IF(MONTH($A168)=10,YEAR($A168),IF(MONTH($A168)=11,YEAR($A168),IF(MONTH($A168)=12, YEAR($A168),YEAR($A168)-1)))),#REF!,VLOOKUP(MONTH($A168),'Patch Conversion'!$A$1:$B$12,2),FALSE)</f>
        <v>#REF!</v>
      </c>
      <c r="O168" s="9"/>
      <c r="P168" s="11"/>
      <c r="Q168" s="9">
        <f t="shared" si="17"/>
        <v>0</v>
      </c>
      <c r="R168" s="9" t="str">
        <f t="shared" si="18"/>
        <v/>
      </c>
      <c r="S168" s="10" t="str">
        <f t="shared" si="19"/>
        <v/>
      </c>
      <c r="T168" s="9"/>
      <c r="U168" s="17">
        <f>VLOOKUP((IF(MONTH($A168)=10,YEAR($A168),IF(MONTH($A168)=11,YEAR($A168),IF(MONTH($A168)=12, YEAR($A168),YEAR($A168)-1)))),'Final Sim'!$A$1:$O$85,VLOOKUP(MONTH($A168),'Conversion WRSM'!$A$1:$B$12,2),FALSE)</f>
        <v>595.74</v>
      </c>
      <c r="W168" s="9">
        <f t="shared" si="16"/>
        <v>0</v>
      </c>
      <c r="X168" s="9" t="str">
        <f t="shared" si="22"/>
        <v/>
      </c>
      <c r="Y168" s="20" t="str">
        <f t="shared" si="20"/>
        <v/>
      </c>
    </row>
    <row r="169" spans="1:25">
      <c r="A169" s="11">
        <v>12601</v>
      </c>
      <c r="B169" s="9">
        <f>VLOOKUP((IF(MONTH($A169)=10,YEAR($A169),IF(MONTH($A169)=11,YEAR($A169),IF(MONTH($A169)=12, YEAR($A169),YEAR($A169)-1)))),File_1.prn!$A$2:$AA$87,VLOOKUP(MONTH($A169),Conversion!$A$1:$B$12,2),FALSE)</f>
        <v>0.21</v>
      </c>
      <c r="C169" s="9" t="str">
        <f>IF(VLOOKUP((IF(MONTH($A169)=10,YEAR($A169),IF(MONTH($A169)=11,YEAR($A169),IF(MONTH($A169)=12, YEAR($A169),YEAR($A169)-1)))),File_1.prn!$A$2:$AA$87,VLOOKUP(MONTH($A169),'Patch Conversion'!$A$1:$B$12,2),FALSE)="","",VLOOKUP((IF(MONTH($A169)=10,YEAR($A169),IF(MONTH($A169)=11,YEAR($A169),IF(MONTH($A169)=12, YEAR($A169),YEAR($A169)-1)))),File_1.prn!$A$2:$AA$87,VLOOKUP(MONTH($A169),'Patch Conversion'!$A$1:$B$12,2),FALSE))</f>
        <v/>
      </c>
      <c r="D169" s="9"/>
      <c r="E169" s="9">
        <f t="shared" si="21"/>
        <v>500.11999999999978</v>
      </c>
      <c r="F169" s="9">
        <f>F168+VLOOKUP((IF(MONTH($A169)=10,YEAR($A169),IF(MONTH($A169)=11,YEAR($A169),IF(MONTH($A169)=12, YEAR($A169),YEAR($A169)-1)))),Rainfall!$A$1:$Z$87,VLOOKUP(MONTH($A169),Conversion!$A$1:$B$12,2),FALSE)</f>
        <v>7946.52</v>
      </c>
      <c r="G169" s="9"/>
      <c r="H169" s="9"/>
      <c r="I169" s="9">
        <f>VLOOKUP((IF(MONTH($A169)=10,YEAR($A169),IF(MONTH($A169)=11,YEAR($A169),IF(MONTH($A169)=12, YEAR($A169),YEAR($A169)-1)))),FirstSim!$A$1:$Y$86,VLOOKUP(MONTH($A169),Conversion!$A$1:$B$12,2),FALSE)</f>
        <v>0.37</v>
      </c>
      <c r="J169" s="9"/>
      <c r="K169" s="9"/>
      <c r="L169" s="9"/>
      <c r="M169" s="12" t="e">
        <f>VLOOKUP((IF(MONTH($A169)=10,YEAR($A169),IF(MONTH($A169)=11,YEAR($A169),IF(MONTH($A169)=12, YEAR($A169),YEAR($A169)-1)))),#REF!,VLOOKUP(MONTH($A169),Conversion!$A$1:$B$12,2),FALSE)</f>
        <v>#REF!</v>
      </c>
      <c r="N169" s="9" t="e">
        <f>VLOOKUP((IF(MONTH($A169)=10,YEAR($A169),IF(MONTH($A169)=11,YEAR($A169),IF(MONTH($A169)=12, YEAR($A169),YEAR($A169)-1)))),#REF!,VLOOKUP(MONTH($A169),'Patch Conversion'!$A$1:$B$12,2),FALSE)</f>
        <v>#REF!</v>
      </c>
      <c r="O169" s="9"/>
      <c r="P169" s="11"/>
      <c r="Q169" s="9">
        <f t="shared" si="17"/>
        <v>0.21</v>
      </c>
      <c r="R169" s="9" t="str">
        <f t="shared" si="18"/>
        <v/>
      </c>
      <c r="S169" s="10" t="str">
        <f t="shared" si="19"/>
        <v/>
      </c>
      <c r="T169" s="9"/>
      <c r="U169" s="17">
        <f>VLOOKUP((IF(MONTH($A169)=10,YEAR($A169),IF(MONTH($A169)=11,YEAR($A169),IF(MONTH($A169)=12, YEAR($A169),YEAR($A169)-1)))),'Final Sim'!$A$1:$O$85,VLOOKUP(MONTH($A169),'Conversion WRSM'!$A$1:$B$12,2),FALSE)</f>
        <v>0</v>
      </c>
      <c r="W169" s="9">
        <f t="shared" si="16"/>
        <v>0.21</v>
      </c>
      <c r="X169" s="9" t="str">
        <f t="shared" si="22"/>
        <v/>
      </c>
      <c r="Y169" s="20" t="str">
        <f t="shared" si="20"/>
        <v/>
      </c>
    </row>
    <row r="170" spans="1:25">
      <c r="A170" s="11">
        <v>12632</v>
      </c>
      <c r="B170" s="9">
        <f>VLOOKUP((IF(MONTH($A170)=10,YEAR($A170),IF(MONTH($A170)=11,YEAR($A170),IF(MONTH($A170)=12, YEAR($A170),YEAR($A170)-1)))),File_1.prn!$A$2:$AA$87,VLOOKUP(MONTH($A170),Conversion!$A$1:$B$12,2),FALSE)</f>
        <v>0</v>
      </c>
      <c r="C170" s="9" t="str">
        <f>IF(VLOOKUP((IF(MONTH($A170)=10,YEAR($A170),IF(MONTH($A170)=11,YEAR($A170),IF(MONTH($A170)=12, YEAR($A170),YEAR($A170)-1)))),File_1.prn!$A$2:$AA$87,VLOOKUP(MONTH($A170),'Patch Conversion'!$A$1:$B$12,2),FALSE)="","",VLOOKUP((IF(MONTH($A170)=10,YEAR($A170),IF(MONTH($A170)=11,YEAR($A170),IF(MONTH($A170)=12, YEAR($A170),YEAR($A170)-1)))),File_1.prn!$A$2:$AA$87,VLOOKUP(MONTH($A170),'Patch Conversion'!$A$1:$B$12,2),FALSE))</f>
        <v/>
      </c>
      <c r="D170" s="9"/>
      <c r="E170" s="9">
        <f t="shared" si="21"/>
        <v>500.11999999999978</v>
      </c>
      <c r="F170" s="9">
        <f>F169+VLOOKUP((IF(MONTH($A170)=10,YEAR($A170),IF(MONTH($A170)=11,YEAR($A170),IF(MONTH($A170)=12, YEAR($A170),YEAR($A170)-1)))),Rainfall!$A$1:$Z$87,VLOOKUP(MONTH($A170),Conversion!$A$1:$B$12,2),FALSE)</f>
        <v>7950</v>
      </c>
      <c r="G170" s="9"/>
      <c r="H170" s="9"/>
      <c r="I170" s="9">
        <f>VLOOKUP((IF(MONTH($A170)=10,YEAR($A170),IF(MONTH($A170)=11,YEAR($A170),IF(MONTH($A170)=12, YEAR($A170),YEAR($A170)-1)))),FirstSim!$A$1:$Y$86,VLOOKUP(MONTH($A170),Conversion!$A$1:$B$12,2),FALSE)</f>
        <v>0.28999999999999998</v>
      </c>
      <c r="J170" s="9"/>
      <c r="K170" s="9"/>
      <c r="L170" s="9"/>
      <c r="M170" s="12" t="e">
        <f>VLOOKUP((IF(MONTH($A170)=10,YEAR($A170),IF(MONTH($A170)=11,YEAR($A170),IF(MONTH($A170)=12, YEAR($A170),YEAR($A170)-1)))),#REF!,VLOOKUP(MONTH($A170),Conversion!$A$1:$B$12,2),FALSE)</f>
        <v>#REF!</v>
      </c>
      <c r="N170" s="9" t="e">
        <f>VLOOKUP((IF(MONTH($A170)=10,YEAR($A170),IF(MONTH($A170)=11,YEAR($A170),IF(MONTH($A170)=12, YEAR($A170),YEAR($A170)-1)))),#REF!,VLOOKUP(MONTH($A170),'Patch Conversion'!$A$1:$B$12,2),FALSE)</f>
        <v>#REF!</v>
      </c>
      <c r="O170" s="9"/>
      <c r="P170" s="11"/>
      <c r="Q170" s="9">
        <f t="shared" si="17"/>
        <v>0</v>
      </c>
      <c r="R170" s="9" t="str">
        <f t="shared" si="18"/>
        <v/>
      </c>
      <c r="S170" s="10" t="str">
        <f t="shared" si="19"/>
        <v/>
      </c>
      <c r="T170" s="9"/>
      <c r="U170" s="17">
        <f>VLOOKUP((IF(MONTH($A170)=10,YEAR($A170),IF(MONTH($A170)=11,YEAR($A170),IF(MONTH($A170)=12, YEAR($A170),YEAR($A170)-1)))),'Final Sim'!$A$1:$O$85,VLOOKUP(MONTH($A170),'Conversion WRSM'!$A$1:$B$12,2),FALSE)</f>
        <v>219.37</v>
      </c>
      <c r="W170" s="9">
        <f t="shared" si="16"/>
        <v>0</v>
      </c>
      <c r="X170" s="9" t="str">
        <f t="shared" si="22"/>
        <v/>
      </c>
      <c r="Y170" s="20" t="str">
        <f t="shared" si="20"/>
        <v/>
      </c>
    </row>
    <row r="171" spans="1:25">
      <c r="A171" s="11">
        <v>12663</v>
      </c>
      <c r="B171" s="9">
        <f>VLOOKUP((IF(MONTH($A171)=10,YEAR($A171),IF(MONTH($A171)=11,YEAR($A171),IF(MONTH($A171)=12, YEAR($A171),YEAR($A171)-1)))),File_1.prn!$A$2:$AA$87,VLOOKUP(MONTH($A171),Conversion!$A$1:$B$12,2),FALSE)</f>
        <v>0</v>
      </c>
      <c r="C171" s="9" t="str">
        <f>IF(VLOOKUP((IF(MONTH($A171)=10,YEAR($A171),IF(MONTH($A171)=11,YEAR($A171),IF(MONTH($A171)=12, YEAR($A171),YEAR($A171)-1)))),File_1.prn!$A$2:$AA$87,VLOOKUP(MONTH($A171),'Patch Conversion'!$A$1:$B$12,2),FALSE)="","",VLOOKUP((IF(MONTH($A171)=10,YEAR($A171),IF(MONTH($A171)=11,YEAR($A171),IF(MONTH($A171)=12, YEAR($A171),YEAR($A171)-1)))),File_1.prn!$A$2:$AA$87,VLOOKUP(MONTH($A171),'Patch Conversion'!$A$1:$B$12,2),FALSE))</f>
        <v/>
      </c>
      <c r="D171" s="9"/>
      <c r="E171" s="9">
        <f t="shared" si="21"/>
        <v>500.11999999999978</v>
      </c>
      <c r="F171" s="9">
        <f>F170+VLOOKUP((IF(MONTH($A171)=10,YEAR($A171),IF(MONTH($A171)=11,YEAR($A171),IF(MONTH($A171)=12, YEAR($A171),YEAR($A171)-1)))),Rainfall!$A$1:$Z$87,VLOOKUP(MONTH($A171),Conversion!$A$1:$B$12,2),FALSE)</f>
        <v>7951.14</v>
      </c>
      <c r="G171" s="9"/>
      <c r="H171" s="9"/>
      <c r="I171" s="9">
        <f>VLOOKUP((IF(MONTH($A171)=10,YEAR($A171),IF(MONTH($A171)=11,YEAR($A171),IF(MONTH($A171)=12, YEAR($A171),YEAR($A171)-1)))),FirstSim!$A$1:$Y$86,VLOOKUP(MONTH($A171),Conversion!$A$1:$B$12,2),FALSE)</f>
        <v>0.15</v>
      </c>
      <c r="J171" s="9"/>
      <c r="K171" s="9"/>
      <c r="L171" s="9"/>
      <c r="M171" s="12" t="e">
        <f>VLOOKUP((IF(MONTH($A171)=10,YEAR($A171),IF(MONTH($A171)=11,YEAR($A171),IF(MONTH($A171)=12, YEAR($A171),YEAR($A171)-1)))),#REF!,VLOOKUP(MONTH($A171),Conversion!$A$1:$B$12,2),FALSE)</f>
        <v>#REF!</v>
      </c>
      <c r="N171" s="9" t="e">
        <f>VLOOKUP((IF(MONTH($A171)=10,YEAR($A171),IF(MONTH($A171)=11,YEAR($A171),IF(MONTH($A171)=12, YEAR($A171),YEAR($A171)-1)))),#REF!,VLOOKUP(MONTH($A171),'Patch Conversion'!$A$1:$B$12,2),FALSE)</f>
        <v>#REF!</v>
      </c>
      <c r="O171" s="9"/>
      <c r="P171" s="11"/>
      <c r="Q171" s="9">
        <f t="shared" si="17"/>
        <v>0</v>
      </c>
      <c r="R171" s="9" t="str">
        <f t="shared" si="18"/>
        <v/>
      </c>
      <c r="S171" s="10" t="str">
        <f t="shared" si="19"/>
        <v/>
      </c>
      <c r="T171" s="9"/>
      <c r="U171" s="17">
        <f>VLOOKUP((IF(MONTH($A171)=10,YEAR($A171),IF(MONTH($A171)=11,YEAR($A171),IF(MONTH($A171)=12, YEAR($A171),YEAR($A171)-1)))),'Final Sim'!$A$1:$O$85,VLOOKUP(MONTH($A171),'Conversion WRSM'!$A$1:$B$12,2),FALSE)</f>
        <v>0</v>
      </c>
      <c r="W171" s="9">
        <f t="shared" si="16"/>
        <v>0</v>
      </c>
      <c r="X171" s="9" t="str">
        <f t="shared" si="22"/>
        <v/>
      </c>
      <c r="Y171" s="20" t="str">
        <f t="shared" si="20"/>
        <v/>
      </c>
    </row>
    <row r="172" spans="1:25">
      <c r="A172" s="11">
        <v>12693</v>
      </c>
      <c r="B172" s="9">
        <f>VLOOKUP((IF(MONTH($A172)=10,YEAR($A172),IF(MONTH($A172)=11,YEAR($A172),IF(MONTH($A172)=12, YEAR($A172),YEAR($A172)-1)))),File_1.prn!$A$2:$AA$87,VLOOKUP(MONTH($A172),Conversion!$A$1:$B$12,2),FALSE)</f>
        <v>1.01</v>
      </c>
      <c r="C172" s="9" t="str">
        <f>IF(VLOOKUP((IF(MONTH($A172)=10,YEAR($A172),IF(MONTH($A172)=11,YEAR($A172),IF(MONTH($A172)=12, YEAR($A172),YEAR($A172)-1)))),File_1.prn!$A$2:$AA$87,VLOOKUP(MONTH($A172),'Patch Conversion'!$A$1:$B$12,2),FALSE)="","",VLOOKUP((IF(MONTH($A172)=10,YEAR($A172),IF(MONTH($A172)=11,YEAR($A172),IF(MONTH($A172)=12, YEAR($A172),YEAR($A172)-1)))),File_1.prn!$A$2:$AA$87,VLOOKUP(MONTH($A172),'Patch Conversion'!$A$1:$B$12,2),FALSE))</f>
        <v/>
      </c>
      <c r="D172" s="9"/>
      <c r="E172" s="9">
        <f t="shared" si="21"/>
        <v>501.12999999999977</v>
      </c>
      <c r="F172" s="9">
        <f>F171+VLOOKUP((IF(MONTH($A172)=10,YEAR($A172),IF(MONTH($A172)=11,YEAR($A172),IF(MONTH($A172)=12, YEAR($A172),YEAR($A172)-1)))),Rainfall!$A$1:$Z$87,VLOOKUP(MONTH($A172),Conversion!$A$1:$B$12,2),FALSE)</f>
        <v>8002.7400000000007</v>
      </c>
      <c r="G172" s="9"/>
      <c r="H172" s="9"/>
      <c r="I172" s="9">
        <f>VLOOKUP((IF(MONTH($A172)=10,YEAR($A172),IF(MONTH($A172)=11,YEAR($A172),IF(MONTH($A172)=12, YEAR($A172),YEAR($A172)-1)))),FirstSim!$A$1:$Y$86,VLOOKUP(MONTH($A172),Conversion!$A$1:$B$12,2),FALSE)</f>
        <v>1.27</v>
      </c>
      <c r="J172" s="9"/>
      <c r="K172" s="9"/>
      <c r="L172" s="9"/>
      <c r="M172" s="12" t="e">
        <f>VLOOKUP((IF(MONTH($A172)=10,YEAR($A172),IF(MONTH($A172)=11,YEAR($A172),IF(MONTH($A172)=12, YEAR($A172),YEAR($A172)-1)))),#REF!,VLOOKUP(MONTH($A172),Conversion!$A$1:$B$12,2),FALSE)</f>
        <v>#REF!</v>
      </c>
      <c r="N172" s="9" t="e">
        <f>VLOOKUP((IF(MONTH($A172)=10,YEAR($A172),IF(MONTH($A172)=11,YEAR($A172),IF(MONTH($A172)=12, YEAR($A172),YEAR($A172)-1)))),#REF!,VLOOKUP(MONTH($A172),'Patch Conversion'!$A$1:$B$12,2),FALSE)</f>
        <v>#REF!</v>
      </c>
      <c r="O172" s="9"/>
      <c r="P172" s="11"/>
      <c r="Q172" s="9">
        <f t="shared" si="17"/>
        <v>1.01</v>
      </c>
      <c r="R172" s="9" t="str">
        <f t="shared" si="18"/>
        <v/>
      </c>
      <c r="S172" s="10" t="str">
        <f t="shared" si="19"/>
        <v/>
      </c>
      <c r="T172" s="9"/>
      <c r="U172" s="17">
        <f>VLOOKUP((IF(MONTH($A172)=10,YEAR($A172),IF(MONTH($A172)=11,YEAR($A172),IF(MONTH($A172)=12, YEAR($A172),YEAR($A172)-1)))),'Final Sim'!$A$1:$O$85,VLOOKUP(MONTH($A172),'Conversion WRSM'!$A$1:$B$12,2),FALSE)</f>
        <v>29.34</v>
      </c>
      <c r="W172" s="9">
        <f t="shared" si="16"/>
        <v>1.01</v>
      </c>
      <c r="X172" s="9" t="str">
        <f t="shared" si="22"/>
        <v/>
      </c>
      <c r="Y172" s="20" t="str">
        <f t="shared" si="20"/>
        <v/>
      </c>
    </row>
    <row r="173" spans="1:25">
      <c r="A173" s="11">
        <v>12724</v>
      </c>
      <c r="B173" s="9">
        <f>VLOOKUP((IF(MONTH($A173)=10,YEAR($A173),IF(MONTH($A173)=11,YEAR($A173),IF(MONTH($A173)=12, YEAR($A173),YEAR($A173)-1)))),File_1.prn!$A$2:$AA$87,VLOOKUP(MONTH($A173),Conversion!$A$1:$B$12,2),FALSE)</f>
        <v>5.26</v>
      </c>
      <c r="C173" s="9" t="str">
        <f>IF(VLOOKUP((IF(MONTH($A173)=10,YEAR($A173),IF(MONTH($A173)=11,YEAR($A173),IF(MONTH($A173)=12, YEAR($A173),YEAR($A173)-1)))),File_1.prn!$A$2:$AA$87,VLOOKUP(MONTH($A173),'Patch Conversion'!$A$1:$B$12,2),FALSE)="","",VLOOKUP((IF(MONTH($A173)=10,YEAR($A173),IF(MONTH($A173)=11,YEAR($A173),IF(MONTH($A173)=12, YEAR($A173),YEAR($A173)-1)))),File_1.prn!$A$2:$AA$87,VLOOKUP(MONTH($A173),'Patch Conversion'!$A$1:$B$12,2),FALSE))</f>
        <v/>
      </c>
      <c r="D173" s="9"/>
      <c r="E173" s="9">
        <f t="shared" si="21"/>
        <v>506.38999999999976</v>
      </c>
      <c r="F173" s="9">
        <f>F172+VLOOKUP((IF(MONTH($A173)=10,YEAR($A173),IF(MONTH($A173)=11,YEAR($A173),IF(MONTH($A173)=12, YEAR($A173),YEAR($A173)-1)))),Rainfall!$A$1:$Z$87,VLOOKUP(MONTH($A173),Conversion!$A$1:$B$12,2),FALSE)</f>
        <v>8122.920000000001</v>
      </c>
      <c r="G173" s="9"/>
      <c r="H173" s="9"/>
      <c r="I173" s="9">
        <f>VLOOKUP((IF(MONTH($A173)=10,YEAR($A173),IF(MONTH($A173)=11,YEAR($A173),IF(MONTH($A173)=12, YEAR($A173),YEAR($A173)-1)))),FirstSim!$A$1:$Y$86,VLOOKUP(MONTH($A173),Conversion!$A$1:$B$12,2),FALSE)</f>
        <v>2.0299999999999998</v>
      </c>
      <c r="J173" s="9"/>
      <c r="K173" s="9"/>
      <c r="L173" s="9"/>
      <c r="M173" s="12" t="e">
        <f>VLOOKUP((IF(MONTH($A173)=10,YEAR($A173),IF(MONTH($A173)=11,YEAR($A173),IF(MONTH($A173)=12, YEAR($A173),YEAR($A173)-1)))),#REF!,VLOOKUP(MONTH($A173),Conversion!$A$1:$B$12,2),FALSE)</f>
        <v>#REF!</v>
      </c>
      <c r="N173" s="9" t="e">
        <f>VLOOKUP((IF(MONTH($A173)=10,YEAR($A173),IF(MONTH($A173)=11,YEAR($A173),IF(MONTH($A173)=12, YEAR($A173),YEAR($A173)-1)))),#REF!,VLOOKUP(MONTH($A173),'Patch Conversion'!$A$1:$B$12,2),FALSE)</f>
        <v>#REF!</v>
      </c>
      <c r="O173" s="9"/>
      <c r="P173" s="11"/>
      <c r="Q173" s="9">
        <f t="shared" si="17"/>
        <v>5.26</v>
      </c>
      <c r="R173" s="9" t="str">
        <f t="shared" si="18"/>
        <v/>
      </c>
      <c r="S173" s="10" t="str">
        <f t="shared" si="19"/>
        <v/>
      </c>
      <c r="T173" s="9"/>
      <c r="U173" s="17">
        <f>VLOOKUP((IF(MONTH($A173)=10,YEAR($A173),IF(MONTH($A173)=11,YEAR($A173),IF(MONTH($A173)=12, YEAR($A173),YEAR($A173)-1)))),'Final Sim'!$A$1:$O$85,VLOOKUP(MONTH($A173),'Conversion WRSM'!$A$1:$B$12,2),FALSE)</f>
        <v>0</v>
      </c>
      <c r="W173" s="9">
        <f t="shared" si="16"/>
        <v>5.26</v>
      </c>
      <c r="X173" s="9" t="str">
        <f t="shared" si="22"/>
        <v/>
      </c>
      <c r="Y173" s="20" t="str">
        <f t="shared" si="20"/>
        <v/>
      </c>
    </row>
    <row r="174" spans="1:25">
      <c r="A174" s="11">
        <v>12754</v>
      </c>
      <c r="B174" s="9">
        <f>VLOOKUP((IF(MONTH($A174)=10,YEAR($A174),IF(MONTH($A174)=11,YEAR($A174),IF(MONTH($A174)=12, YEAR($A174),YEAR($A174)-1)))),File_1.prn!$A$2:$AA$87,VLOOKUP(MONTH($A174),Conversion!$A$1:$B$12,2),FALSE)</f>
        <v>5.53</v>
      </c>
      <c r="C174" s="9" t="str">
        <f>IF(VLOOKUP((IF(MONTH($A174)=10,YEAR($A174),IF(MONTH($A174)=11,YEAR($A174),IF(MONTH($A174)=12, YEAR($A174),YEAR($A174)-1)))),File_1.prn!$A$2:$AA$87,VLOOKUP(MONTH($A174),'Patch Conversion'!$A$1:$B$12,2),FALSE)="","",VLOOKUP((IF(MONTH($A174)=10,YEAR($A174),IF(MONTH($A174)=11,YEAR($A174),IF(MONTH($A174)=12, YEAR($A174),YEAR($A174)-1)))),File_1.prn!$A$2:$AA$87,VLOOKUP(MONTH($A174),'Patch Conversion'!$A$1:$B$12,2),FALSE))</f>
        <v/>
      </c>
      <c r="D174" s="9"/>
      <c r="E174" s="9">
        <f t="shared" si="21"/>
        <v>511.91999999999973</v>
      </c>
      <c r="F174" s="9">
        <f>F173+VLOOKUP((IF(MONTH($A174)=10,YEAR($A174),IF(MONTH($A174)=11,YEAR($A174),IF(MONTH($A174)=12, YEAR($A174),YEAR($A174)-1)))),Rainfall!$A$1:$Z$87,VLOOKUP(MONTH($A174),Conversion!$A$1:$B$12,2),FALSE)</f>
        <v>8280.0000000000018</v>
      </c>
      <c r="G174" s="9"/>
      <c r="H174" s="9"/>
      <c r="I174" s="9">
        <f>VLOOKUP((IF(MONTH($A174)=10,YEAR($A174),IF(MONTH($A174)=11,YEAR($A174),IF(MONTH($A174)=12, YEAR($A174),YEAR($A174)-1)))),FirstSim!$A$1:$Y$86,VLOOKUP(MONTH($A174),Conversion!$A$1:$B$12,2),FALSE)</f>
        <v>2.39</v>
      </c>
      <c r="J174" s="9"/>
      <c r="K174" s="9"/>
      <c r="L174" s="9"/>
      <c r="M174" s="12" t="e">
        <f>VLOOKUP((IF(MONTH($A174)=10,YEAR($A174),IF(MONTH($A174)=11,YEAR($A174),IF(MONTH($A174)=12, YEAR($A174),YEAR($A174)-1)))),#REF!,VLOOKUP(MONTH($A174),Conversion!$A$1:$B$12,2),FALSE)</f>
        <v>#REF!</v>
      </c>
      <c r="N174" s="9" t="e">
        <f>VLOOKUP((IF(MONTH($A174)=10,YEAR($A174),IF(MONTH($A174)=11,YEAR($A174),IF(MONTH($A174)=12, YEAR($A174),YEAR($A174)-1)))),#REF!,VLOOKUP(MONTH($A174),'Patch Conversion'!$A$1:$B$12,2),FALSE)</f>
        <v>#REF!</v>
      </c>
      <c r="O174" s="9"/>
      <c r="P174" s="11"/>
      <c r="Q174" s="9">
        <f t="shared" si="17"/>
        <v>5.53</v>
      </c>
      <c r="R174" s="9" t="str">
        <f t="shared" si="18"/>
        <v/>
      </c>
      <c r="S174" s="10" t="str">
        <f t="shared" si="19"/>
        <v/>
      </c>
      <c r="T174" s="9"/>
      <c r="U174" s="17">
        <f>VLOOKUP((IF(MONTH($A174)=10,YEAR($A174),IF(MONTH($A174)=11,YEAR($A174),IF(MONTH($A174)=12, YEAR($A174),YEAR($A174)-1)))),'Final Sim'!$A$1:$O$85,VLOOKUP(MONTH($A174),'Conversion WRSM'!$A$1:$B$12,2),FALSE)</f>
        <v>482.87</v>
      </c>
      <c r="W174" s="9">
        <f t="shared" si="16"/>
        <v>5.53</v>
      </c>
      <c r="X174" s="9" t="str">
        <f t="shared" si="22"/>
        <v/>
      </c>
      <c r="Y174" s="20" t="str">
        <f t="shared" si="20"/>
        <v/>
      </c>
    </row>
    <row r="175" spans="1:25">
      <c r="A175" s="11">
        <v>12785</v>
      </c>
      <c r="B175" s="9">
        <f>VLOOKUP((IF(MONTH($A175)=10,YEAR($A175),IF(MONTH($A175)=11,YEAR($A175),IF(MONTH($A175)=12, YEAR($A175),YEAR($A175)-1)))),File_1.prn!$A$2:$AA$87,VLOOKUP(MONTH($A175),Conversion!$A$1:$B$12,2),FALSE)</f>
        <v>1.97</v>
      </c>
      <c r="C175" s="9" t="str">
        <f>IF(VLOOKUP((IF(MONTH($A175)=10,YEAR($A175),IF(MONTH($A175)=11,YEAR($A175),IF(MONTH($A175)=12, YEAR($A175),YEAR($A175)-1)))),File_1.prn!$A$2:$AA$87,VLOOKUP(MONTH($A175),'Patch Conversion'!$A$1:$B$12,2),FALSE)="","",VLOOKUP((IF(MONTH($A175)=10,YEAR($A175),IF(MONTH($A175)=11,YEAR($A175),IF(MONTH($A175)=12, YEAR($A175),YEAR($A175)-1)))),File_1.prn!$A$2:$AA$87,VLOOKUP(MONTH($A175),'Patch Conversion'!$A$1:$B$12,2),FALSE))</f>
        <v/>
      </c>
      <c r="D175" s="9"/>
      <c r="E175" s="9">
        <f t="shared" si="21"/>
        <v>513.88999999999976</v>
      </c>
      <c r="F175" s="9">
        <f>F174+VLOOKUP((IF(MONTH($A175)=10,YEAR($A175),IF(MONTH($A175)=11,YEAR($A175),IF(MONTH($A175)=12, YEAR($A175),YEAR($A175)-1)))),Rainfall!$A$1:$Z$87,VLOOKUP(MONTH($A175),Conversion!$A$1:$B$12,2),FALSE)</f>
        <v>8306.760000000002</v>
      </c>
      <c r="G175" s="9"/>
      <c r="H175" s="9"/>
      <c r="I175" s="9">
        <f>VLOOKUP((IF(MONTH($A175)=10,YEAR($A175),IF(MONTH($A175)=11,YEAR($A175),IF(MONTH($A175)=12, YEAR($A175),YEAR($A175)-1)))),FirstSim!$A$1:$Y$86,VLOOKUP(MONTH($A175),Conversion!$A$1:$B$12,2),FALSE)</f>
        <v>0.4</v>
      </c>
      <c r="J175" s="9"/>
      <c r="K175" s="9"/>
      <c r="L175" s="9"/>
      <c r="M175" s="12" t="e">
        <f>VLOOKUP((IF(MONTH($A175)=10,YEAR($A175),IF(MONTH($A175)=11,YEAR($A175),IF(MONTH($A175)=12, YEAR($A175),YEAR($A175)-1)))),#REF!,VLOOKUP(MONTH($A175),Conversion!$A$1:$B$12,2),FALSE)</f>
        <v>#REF!</v>
      </c>
      <c r="N175" s="9" t="e">
        <f>VLOOKUP((IF(MONTH($A175)=10,YEAR($A175),IF(MONTH($A175)=11,YEAR($A175),IF(MONTH($A175)=12, YEAR($A175),YEAR($A175)-1)))),#REF!,VLOOKUP(MONTH($A175),'Patch Conversion'!$A$1:$B$12,2),FALSE)</f>
        <v>#REF!</v>
      </c>
      <c r="O175" s="9"/>
      <c r="P175" s="11"/>
      <c r="Q175" s="9">
        <f t="shared" si="17"/>
        <v>1.97</v>
      </c>
      <c r="R175" s="9" t="str">
        <f t="shared" si="18"/>
        <v/>
      </c>
      <c r="S175" s="10" t="str">
        <f t="shared" si="19"/>
        <v/>
      </c>
      <c r="T175" s="9"/>
      <c r="U175" s="17">
        <f>VLOOKUP((IF(MONTH($A175)=10,YEAR($A175),IF(MONTH($A175)=11,YEAR($A175),IF(MONTH($A175)=12, YEAR($A175),YEAR($A175)-1)))),'Final Sim'!$A$1:$O$85,VLOOKUP(MONTH($A175),'Conversion WRSM'!$A$1:$B$12,2),FALSE)</f>
        <v>0</v>
      </c>
      <c r="W175" s="9">
        <f t="shared" si="16"/>
        <v>1.97</v>
      </c>
      <c r="X175" s="9" t="str">
        <f t="shared" si="22"/>
        <v/>
      </c>
      <c r="Y175" s="20" t="str">
        <f t="shared" si="20"/>
        <v/>
      </c>
    </row>
    <row r="176" spans="1:25">
      <c r="A176" s="11">
        <v>12816</v>
      </c>
      <c r="B176" s="9">
        <f>VLOOKUP((IF(MONTH($A176)=10,YEAR($A176),IF(MONTH($A176)=11,YEAR($A176),IF(MONTH($A176)=12, YEAR($A176),YEAR($A176)-1)))),File_1.prn!$A$2:$AA$87,VLOOKUP(MONTH($A176),Conversion!$A$1:$B$12,2),FALSE)</f>
        <v>0.63</v>
      </c>
      <c r="C176" s="9" t="str">
        <f>IF(VLOOKUP((IF(MONTH($A176)=10,YEAR($A176),IF(MONTH($A176)=11,YEAR($A176),IF(MONTH($A176)=12, YEAR($A176),YEAR($A176)-1)))),File_1.prn!$A$2:$AA$87,VLOOKUP(MONTH($A176),'Patch Conversion'!$A$1:$B$12,2),FALSE)="","",VLOOKUP((IF(MONTH($A176)=10,YEAR($A176),IF(MONTH($A176)=11,YEAR($A176),IF(MONTH($A176)=12, YEAR($A176),YEAR($A176)-1)))),File_1.prn!$A$2:$AA$87,VLOOKUP(MONTH($A176),'Patch Conversion'!$A$1:$B$12,2),FALSE))</f>
        <v/>
      </c>
      <c r="D176" s="9"/>
      <c r="E176" s="9">
        <f t="shared" si="21"/>
        <v>514.51999999999975</v>
      </c>
      <c r="F176" s="9">
        <f>F175+VLOOKUP((IF(MONTH($A176)=10,YEAR($A176),IF(MONTH($A176)=11,YEAR($A176),IF(MONTH($A176)=12, YEAR($A176),YEAR($A176)-1)))),Rainfall!$A$1:$Z$87,VLOOKUP(MONTH($A176),Conversion!$A$1:$B$12,2),FALSE)</f>
        <v>8414.8800000000028</v>
      </c>
      <c r="G176" s="9"/>
      <c r="H176" s="9"/>
      <c r="I176" s="9">
        <f>VLOOKUP((IF(MONTH($A176)=10,YEAR($A176),IF(MONTH($A176)=11,YEAR($A176),IF(MONTH($A176)=12, YEAR($A176),YEAR($A176)-1)))),FirstSim!$A$1:$Y$86,VLOOKUP(MONTH($A176),Conversion!$A$1:$B$12,2),FALSE)</f>
        <v>0.12</v>
      </c>
      <c r="J176" s="9"/>
      <c r="K176" s="9"/>
      <c r="L176" s="9"/>
      <c r="M176" s="12" t="e">
        <f>VLOOKUP((IF(MONTH($A176)=10,YEAR($A176),IF(MONTH($A176)=11,YEAR($A176),IF(MONTH($A176)=12, YEAR($A176),YEAR($A176)-1)))),#REF!,VLOOKUP(MONTH($A176),Conversion!$A$1:$B$12,2),FALSE)</f>
        <v>#REF!</v>
      </c>
      <c r="N176" s="9" t="e">
        <f>VLOOKUP((IF(MONTH($A176)=10,YEAR($A176),IF(MONTH($A176)=11,YEAR($A176),IF(MONTH($A176)=12, YEAR($A176),YEAR($A176)-1)))),#REF!,VLOOKUP(MONTH($A176),'Patch Conversion'!$A$1:$B$12,2),FALSE)</f>
        <v>#REF!</v>
      </c>
      <c r="O176" s="9"/>
      <c r="P176" s="11"/>
      <c r="Q176" s="9">
        <f t="shared" si="17"/>
        <v>0.63</v>
      </c>
      <c r="R176" s="9" t="str">
        <f t="shared" si="18"/>
        <v/>
      </c>
      <c r="S176" s="10" t="str">
        <f t="shared" si="19"/>
        <v/>
      </c>
      <c r="T176" s="9"/>
      <c r="U176" s="17">
        <f>VLOOKUP((IF(MONTH($A176)=10,YEAR($A176),IF(MONTH($A176)=11,YEAR($A176),IF(MONTH($A176)=12, YEAR($A176),YEAR($A176)-1)))),'Final Sim'!$A$1:$O$85,VLOOKUP(MONTH($A176),'Conversion WRSM'!$A$1:$B$12,2),FALSE)</f>
        <v>315.42</v>
      </c>
      <c r="W176" s="9">
        <f t="shared" si="16"/>
        <v>0.63</v>
      </c>
      <c r="X176" s="9" t="str">
        <f t="shared" si="22"/>
        <v/>
      </c>
      <c r="Y176" s="20" t="str">
        <f t="shared" si="20"/>
        <v/>
      </c>
    </row>
    <row r="177" spans="1:25">
      <c r="A177" s="11">
        <v>12844</v>
      </c>
      <c r="B177" s="9">
        <f>VLOOKUP((IF(MONTH($A177)=10,YEAR($A177),IF(MONTH($A177)=11,YEAR($A177),IF(MONTH($A177)=12, YEAR($A177),YEAR($A177)-1)))),File_1.prn!$A$2:$AA$87,VLOOKUP(MONTH($A177),Conversion!$A$1:$B$12,2),FALSE)</f>
        <v>8.08</v>
      </c>
      <c r="C177" s="9" t="str">
        <f>IF(VLOOKUP((IF(MONTH($A177)=10,YEAR($A177),IF(MONTH($A177)=11,YEAR($A177),IF(MONTH($A177)=12, YEAR($A177),YEAR($A177)-1)))),File_1.prn!$A$2:$AA$87,VLOOKUP(MONTH($A177),'Patch Conversion'!$A$1:$B$12,2),FALSE)="","",VLOOKUP((IF(MONTH($A177)=10,YEAR($A177),IF(MONTH($A177)=11,YEAR($A177),IF(MONTH($A177)=12, YEAR($A177),YEAR($A177)-1)))),File_1.prn!$A$2:$AA$87,VLOOKUP(MONTH($A177),'Patch Conversion'!$A$1:$B$12,2),FALSE))</f>
        <v/>
      </c>
      <c r="D177" s="9"/>
      <c r="E177" s="9">
        <f t="shared" si="21"/>
        <v>522.5999999999998</v>
      </c>
      <c r="F177" s="9">
        <f>F176+VLOOKUP((IF(MONTH($A177)=10,YEAR($A177),IF(MONTH($A177)=11,YEAR($A177),IF(MONTH($A177)=12, YEAR($A177),YEAR($A177)-1)))),Rainfall!$A$1:$Z$87,VLOOKUP(MONTH($A177),Conversion!$A$1:$B$12,2),FALSE)</f>
        <v>8478.3600000000024</v>
      </c>
      <c r="G177" s="9"/>
      <c r="H177" s="9"/>
      <c r="I177" s="9">
        <f>VLOOKUP((IF(MONTH($A177)=10,YEAR($A177),IF(MONTH($A177)=11,YEAR($A177),IF(MONTH($A177)=12, YEAR($A177),YEAR($A177)-1)))),FirstSim!$A$1:$Y$86,VLOOKUP(MONTH($A177),Conversion!$A$1:$B$12,2),FALSE)</f>
        <v>5.94</v>
      </c>
      <c r="J177" s="9"/>
      <c r="K177" s="9"/>
      <c r="L177" s="9"/>
      <c r="M177" s="12" t="e">
        <f>VLOOKUP((IF(MONTH($A177)=10,YEAR($A177),IF(MONTH($A177)=11,YEAR($A177),IF(MONTH($A177)=12, YEAR($A177),YEAR($A177)-1)))),#REF!,VLOOKUP(MONTH($A177),Conversion!$A$1:$B$12,2),FALSE)</f>
        <v>#REF!</v>
      </c>
      <c r="N177" s="9" t="e">
        <f>VLOOKUP((IF(MONTH($A177)=10,YEAR($A177),IF(MONTH($A177)=11,YEAR($A177),IF(MONTH($A177)=12, YEAR($A177),YEAR($A177)-1)))),#REF!,VLOOKUP(MONTH($A177),'Patch Conversion'!$A$1:$B$12,2),FALSE)</f>
        <v>#REF!</v>
      </c>
      <c r="O177" s="9"/>
      <c r="P177" s="11"/>
      <c r="Q177" s="9">
        <f t="shared" si="17"/>
        <v>8.08</v>
      </c>
      <c r="R177" s="9" t="str">
        <f t="shared" si="18"/>
        <v/>
      </c>
      <c r="S177" s="10" t="str">
        <f t="shared" si="19"/>
        <v/>
      </c>
      <c r="T177" s="9"/>
      <c r="U177" s="17">
        <f>VLOOKUP((IF(MONTH($A177)=10,YEAR($A177),IF(MONTH($A177)=11,YEAR($A177),IF(MONTH($A177)=12, YEAR($A177),YEAR($A177)-1)))),'Final Sim'!$A$1:$O$85,VLOOKUP(MONTH($A177),'Conversion WRSM'!$A$1:$B$12,2),FALSE)</f>
        <v>0</v>
      </c>
      <c r="W177" s="9">
        <f t="shared" si="16"/>
        <v>8.08</v>
      </c>
      <c r="X177" s="9" t="str">
        <f t="shared" si="22"/>
        <v/>
      </c>
      <c r="Y177" s="20" t="str">
        <f t="shared" si="20"/>
        <v/>
      </c>
    </row>
    <row r="178" spans="1:25">
      <c r="A178" s="11">
        <v>12875</v>
      </c>
      <c r="B178" s="9">
        <f>VLOOKUP((IF(MONTH($A178)=10,YEAR($A178),IF(MONTH($A178)=11,YEAR($A178),IF(MONTH($A178)=12, YEAR($A178),YEAR($A178)-1)))),File_1.prn!$A$2:$AA$87,VLOOKUP(MONTH($A178),Conversion!$A$1:$B$12,2),FALSE)</f>
        <v>3.63</v>
      </c>
      <c r="C178" s="9" t="str">
        <f>IF(VLOOKUP((IF(MONTH($A178)=10,YEAR($A178),IF(MONTH($A178)=11,YEAR($A178),IF(MONTH($A178)=12, YEAR($A178),YEAR($A178)-1)))),File_1.prn!$A$2:$AA$87,VLOOKUP(MONTH($A178),'Patch Conversion'!$A$1:$B$12,2),FALSE)="","",VLOOKUP((IF(MONTH($A178)=10,YEAR($A178),IF(MONTH($A178)=11,YEAR($A178),IF(MONTH($A178)=12, YEAR($A178),YEAR($A178)-1)))),File_1.prn!$A$2:$AA$87,VLOOKUP(MONTH($A178),'Patch Conversion'!$A$1:$B$12,2),FALSE))</f>
        <v/>
      </c>
      <c r="D178" s="9"/>
      <c r="E178" s="9">
        <f t="shared" si="21"/>
        <v>526.22999999999979</v>
      </c>
      <c r="F178" s="9">
        <f>F177+VLOOKUP((IF(MONTH($A178)=10,YEAR($A178),IF(MONTH($A178)=11,YEAR($A178),IF(MONTH($A178)=12, YEAR($A178),YEAR($A178)-1)))),Rainfall!$A$1:$Z$87,VLOOKUP(MONTH($A178),Conversion!$A$1:$B$12,2),FALSE)</f>
        <v>8511.840000000002</v>
      </c>
      <c r="G178" s="9"/>
      <c r="H178" s="9"/>
      <c r="I178" s="9">
        <f>VLOOKUP((IF(MONTH($A178)=10,YEAR($A178),IF(MONTH($A178)=11,YEAR($A178),IF(MONTH($A178)=12, YEAR($A178),YEAR($A178)-1)))),FirstSim!$A$1:$Y$86,VLOOKUP(MONTH($A178),Conversion!$A$1:$B$12,2),FALSE)</f>
        <v>2.5499999999999998</v>
      </c>
      <c r="J178" s="9"/>
      <c r="K178" s="9"/>
      <c r="L178" s="9"/>
      <c r="M178" s="12" t="e">
        <f>VLOOKUP((IF(MONTH($A178)=10,YEAR($A178),IF(MONTH($A178)=11,YEAR($A178),IF(MONTH($A178)=12, YEAR($A178),YEAR($A178)-1)))),#REF!,VLOOKUP(MONTH($A178),Conversion!$A$1:$B$12,2),FALSE)</f>
        <v>#REF!</v>
      </c>
      <c r="N178" s="9" t="e">
        <f>VLOOKUP((IF(MONTH($A178)=10,YEAR($A178),IF(MONTH($A178)=11,YEAR($A178),IF(MONTH($A178)=12, YEAR($A178),YEAR($A178)-1)))),#REF!,VLOOKUP(MONTH($A178),'Patch Conversion'!$A$1:$B$12,2),FALSE)</f>
        <v>#REF!</v>
      </c>
      <c r="O178" s="9"/>
      <c r="P178" s="11"/>
      <c r="Q178" s="9">
        <f t="shared" si="17"/>
        <v>3.63</v>
      </c>
      <c r="R178" s="9" t="str">
        <f t="shared" si="18"/>
        <v/>
      </c>
      <c r="S178" s="10" t="str">
        <f t="shared" si="19"/>
        <v/>
      </c>
      <c r="T178" s="9"/>
      <c r="U178" s="17">
        <f>VLOOKUP((IF(MONTH($A178)=10,YEAR($A178),IF(MONTH($A178)=11,YEAR($A178),IF(MONTH($A178)=12, YEAR($A178),YEAR($A178)-1)))),'Final Sim'!$A$1:$O$85,VLOOKUP(MONTH($A178),'Conversion WRSM'!$A$1:$B$12,2),FALSE)</f>
        <v>66.89</v>
      </c>
      <c r="W178" s="9">
        <f t="shared" si="16"/>
        <v>3.63</v>
      </c>
      <c r="X178" s="9" t="str">
        <f t="shared" si="22"/>
        <v/>
      </c>
      <c r="Y178" s="20" t="str">
        <f t="shared" si="20"/>
        <v/>
      </c>
    </row>
    <row r="179" spans="1:25">
      <c r="A179" s="11">
        <v>12905</v>
      </c>
      <c r="B179" s="9">
        <f>VLOOKUP((IF(MONTH($A179)=10,YEAR($A179),IF(MONTH($A179)=11,YEAR($A179),IF(MONTH($A179)=12, YEAR($A179),YEAR($A179)-1)))),File_1.prn!$A$2:$AA$87,VLOOKUP(MONTH($A179),Conversion!$A$1:$B$12,2),FALSE)</f>
        <v>14.1</v>
      </c>
      <c r="C179" s="9" t="str">
        <f>IF(VLOOKUP((IF(MONTH($A179)=10,YEAR($A179),IF(MONTH($A179)=11,YEAR($A179),IF(MONTH($A179)=12, YEAR($A179),YEAR($A179)-1)))),File_1.prn!$A$2:$AA$87,VLOOKUP(MONTH($A179),'Patch Conversion'!$A$1:$B$12,2),FALSE)="","",VLOOKUP((IF(MONTH($A179)=10,YEAR($A179),IF(MONTH($A179)=11,YEAR($A179),IF(MONTH($A179)=12, YEAR($A179),YEAR($A179)-1)))),File_1.prn!$A$2:$AA$87,VLOOKUP(MONTH($A179),'Patch Conversion'!$A$1:$B$12,2),FALSE))</f>
        <v>#</v>
      </c>
      <c r="D179" s="9"/>
      <c r="E179" s="9">
        <f t="shared" si="21"/>
        <v>540.32999999999981</v>
      </c>
      <c r="F179" s="9">
        <f>F178+VLOOKUP((IF(MONTH($A179)=10,YEAR($A179),IF(MONTH($A179)=11,YEAR($A179),IF(MONTH($A179)=12, YEAR($A179),YEAR($A179)-1)))),Rainfall!$A$1:$Z$87,VLOOKUP(MONTH($A179),Conversion!$A$1:$B$12,2),FALSE)</f>
        <v>8513.9400000000023</v>
      </c>
      <c r="G179" s="9"/>
      <c r="H179" s="9"/>
      <c r="I179" s="9">
        <f>VLOOKUP((IF(MONTH($A179)=10,YEAR($A179),IF(MONTH($A179)=11,YEAR($A179),IF(MONTH($A179)=12, YEAR($A179),YEAR($A179)-1)))),FirstSim!$A$1:$Y$86,VLOOKUP(MONTH($A179),Conversion!$A$1:$B$12,2),FALSE)</f>
        <v>1.44</v>
      </c>
      <c r="J179" s="9"/>
      <c r="K179" s="9"/>
      <c r="L179" s="9"/>
      <c r="M179" s="12" t="e">
        <f>VLOOKUP((IF(MONTH($A179)=10,YEAR($A179),IF(MONTH($A179)=11,YEAR($A179),IF(MONTH($A179)=12, YEAR($A179),YEAR($A179)-1)))),#REF!,VLOOKUP(MONTH($A179),Conversion!$A$1:$B$12,2),FALSE)</f>
        <v>#REF!</v>
      </c>
      <c r="N179" s="9" t="e">
        <f>VLOOKUP((IF(MONTH($A179)=10,YEAR($A179),IF(MONTH($A179)=11,YEAR($A179),IF(MONTH($A179)=12, YEAR($A179),YEAR($A179)-1)))),#REF!,VLOOKUP(MONTH($A179),'Patch Conversion'!$A$1:$B$12,2),FALSE)</f>
        <v>#REF!</v>
      </c>
      <c r="O179" s="9"/>
      <c r="P179" s="11"/>
      <c r="Q179" s="9">
        <f t="shared" si="17"/>
        <v>14.1</v>
      </c>
      <c r="R179" s="9" t="str">
        <f t="shared" si="18"/>
        <v>#</v>
      </c>
      <c r="S179" s="10" t="str">
        <f t="shared" si="19"/>
        <v>First Simulation&lt;Observed, Observed Used</v>
      </c>
      <c r="T179" s="9"/>
      <c r="U179" s="17">
        <f>VLOOKUP((IF(MONTH($A179)=10,YEAR($A179),IF(MONTH($A179)=11,YEAR($A179),IF(MONTH($A179)=12, YEAR($A179),YEAR($A179)-1)))),'Final Sim'!$A$1:$O$85,VLOOKUP(MONTH($A179),'Conversion WRSM'!$A$1:$B$12,2),FALSE)</f>
        <v>0</v>
      </c>
      <c r="W179" s="9">
        <f t="shared" si="16"/>
        <v>14.1</v>
      </c>
      <c r="X179" s="9" t="str">
        <f t="shared" si="22"/>
        <v>*</v>
      </c>
      <c r="Y179" s="20" t="str">
        <f t="shared" si="20"/>
        <v>Simulated value used</v>
      </c>
    </row>
    <row r="180" spans="1:25">
      <c r="A180" s="11">
        <v>12936</v>
      </c>
      <c r="B180" s="9">
        <f>VLOOKUP((IF(MONTH($A180)=10,YEAR($A180),IF(MONTH($A180)=11,YEAR($A180),IF(MONTH($A180)=12, YEAR($A180),YEAR($A180)-1)))),File_1.prn!$A$2:$AA$87,VLOOKUP(MONTH($A180),Conversion!$A$1:$B$12,2),FALSE)</f>
        <v>0.38</v>
      </c>
      <c r="C180" s="9" t="str">
        <f>IF(VLOOKUP((IF(MONTH($A180)=10,YEAR($A180),IF(MONTH($A180)=11,YEAR($A180),IF(MONTH($A180)=12, YEAR($A180),YEAR($A180)-1)))),File_1.prn!$A$2:$AA$87,VLOOKUP(MONTH($A180),'Patch Conversion'!$A$1:$B$12,2),FALSE)="","",VLOOKUP((IF(MONTH($A180)=10,YEAR($A180),IF(MONTH($A180)=11,YEAR($A180),IF(MONTH($A180)=12, YEAR($A180),YEAR($A180)-1)))),File_1.prn!$A$2:$AA$87,VLOOKUP(MONTH($A180),'Patch Conversion'!$A$1:$B$12,2),FALSE))</f>
        <v/>
      </c>
      <c r="D180" s="9"/>
      <c r="E180" s="9">
        <f t="shared" si="21"/>
        <v>540.70999999999981</v>
      </c>
      <c r="F180" s="9">
        <f>F179+VLOOKUP((IF(MONTH($A180)=10,YEAR($A180),IF(MONTH($A180)=11,YEAR($A180),IF(MONTH($A180)=12, YEAR($A180),YEAR($A180)-1)))),Rainfall!$A$1:$Z$87,VLOOKUP(MONTH($A180),Conversion!$A$1:$B$12,2),FALSE)</f>
        <v>8513.9400000000023</v>
      </c>
      <c r="G180" s="9"/>
      <c r="H180" s="9"/>
      <c r="I180" s="9">
        <f>VLOOKUP((IF(MONTH($A180)=10,YEAR($A180),IF(MONTH($A180)=11,YEAR($A180),IF(MONTH($A180)=12, YEAR($A180),YEAR($A180)-1)))),FirstSim!$A$1:$Y$86,VLOOKUP(MONTH($A180),Conversion!$A$1:$B$12,2),FALSE)</f>
        <v>1</v>
      </c>
      <c r="J180" s="9"/>
      <c r="K180" s="9"/>
      <c r="L180" s="9"/>
      <c r="M180" s="12" t="e">
        <f>VLOOKUP((IF(MONTH($A180)=10,YEAR($A180),IF(MONTH($A180)=11,YEAR($A180),IF(MONTH($A180)=12, YEAR($A180),YEAR($A180)-1)))),#REF!,VLOOKUP(MONTH($A180),Conversion!$A$1:$B$12,2),FALSE)</f>
        <v>#REF!</v>
      </c>
      <c r="N180" s="9" t="e">
        <f>VLOOKUP((IF(MONTH($A180)=10,YEAR($A180),IF(MONTH($A180)=11,YEAR($A180),IF(MONTH($A180)=12, YEAR($A180),YEAR($A180)-1)))),#REF!,VLOOKUP(MONTH($A180),'Patch Conversion'!$A$1:$B$12,2),FALSE)</f>
        <v>#REF!</v>
      </c>
      <c r="O180" s="9"/>
      <c r="P180" s="11"/>
      <c r="Q180" s="9">
        <f t="shared" si="17"/>
        <v>0.38</v>
      </c>
      <c r="R180" s="9" t="str">
        <f t="shared" si="18"/>
        <v/>
      </c>
      <c r="S180" s="10" t="str">
        <f t="shared" si="19"/>
        <v/>
      </c>
      <c r="T180" s="9"/>
      <c r="U180" s="17">
        <f>VLOOKUP((IF(MONTH($A180)=10,YEAR($A180),IF(MONTH($A180)=11,YEAR($A180),IF(MONTH($A180)=12, YEAR($A180),YEAR($A180)-1)))),'Final Sim'!$A$1:$O$85,VLOOKUP(MONTH($A180),'Conversion WRSM'!$A$1:$B$12,2),FALSE)</f>
        <v>32.71</v>
      </c>
      <c r="W180" s="9">
        <f t="shared" si="16"/>
        <v>0.38</v>
      </c>
      <c r="X180" s="9" t="str">
        <f t="shared" si="22"/>
        <v/>
      </c>
      <c r="Y180" s="20" t="str">
        <f t="shared" si="20"/>
        <v/>
      </c>
    </row>
    <row r="181" spans="1:25">
      <c r="A181" s="11">
        <v>12966</v>
      </c>
      <c r="B181" s="9">
        <f>VLOOKUP((IF(MONTH($A181)=10,YEAR($A181),IF(MONTH($A181)=11,YEAR($A181),IF(MONTH($A181)=12, YEAR($A181),YEAR($A181)-1)))),File_1.prn!$A$2:$AA$87,VLOOKUP(MONTH($A181),Conversion!$A$1:$B$12,2),FALSE)</f>
        <v>0.06</v>
      </c>
      <c r="C181" s="9" t="str">
        <f>IF(VLOOKUP((IF(MONTH($A181)=10,YEAR($A181),IF(MONTH($A181)=11,YEAR($A181),IF(MONTH($A181)=12, YEAR($A181),YEAR($A181)-1)))),File_1.prn!$A$2:$AA$87,VLOOKUP(MONTH($A181),'Patch Conversion'!$A$1:$B$12,2),FALSE)="","",VLOOKUP((IF(MONTH($A181)=10,YEAR($A181),IF(MONTH($A181)=11,YEAR($A181),IF(MONTH($A181)=12, YEAR($A181),YEAR($A181)-1)))),File_1.prn!$A$2:$AA$87,VLOOKUP(MONTH($A181),'Patch Conversion'!$A$1:$B$12,2),FALSE))</f>
        <v/>
      </c>
      <c r="D181" s="9"/>
      <c r="E181" s="9">
        <f t="shared" si="21"/>
        <v>540.76999999999975</v>
      </c>
      <c r="F181" s="9">
        <f>F180+VLOOKUP((IF(MONTH($A181)=10,YEAR($A181),IF(MONTH($A181)=11,YEAR($A181),IF(MONTH($A181)=12, YEAR($A181),YEAR($A181)-1)))),Rainfall!$A$1:$Z$87,VLOOKUP(MONTH($A181),Conversion!$A$1:$B$12,2),FALSE)</f>
        <v>8513.9400000000023</v>
      </c>
      <c r="G181" s="9"/>
      <c r="H181" s="9"/>
      <c r="I181" s="9">
        <f>VLOOKUP((IF(MONTH($A181)=10,YEAR($A181),IF(MONTH($A181)=11,YEAR($A181),IF(MONTH($A181)=12, YEAR($A181),YEAR($A181)-1)))),FirstSim!$A$1:$Y$86,VLOOKUP(MONTH($A181),Conversion!$A$1:$B$12,2),FALSE)</f>
        <v>0.52</v>
      </c>
      <c r="J181" s="9"/>
      <c r="K181" s="9"/>
      <c r="L181" s="9"/>
      <c r="M181" s="12" t="e">
        <f>VLOOKUP((IF(MONTH($A181)=10,YEAR($A181),IF(MONTH($A181)=11,YEAR($A181),IF(MONTH($A181)=12, YEAR($A181),YEAR($A181)-1)))),#REF!,VLOOKUP(MONTH($A181),Conversion!$A$1:$B$12,2),FALSE)</f>
        <v>#REF!</v>
      </c>
      <c r="N181" s="9" t="e">
        <f>VLOOKUP((IF(MONTH($A181)=10,YEAR($A181),IF(MONTH($A181)=11,YEAR($A181),IF(MONTH($A181)=12, YEAR($A181),YEAR($A181)-1)))),#REF!,VLOOKUP(MONTH($A181),'Patch Conversion'!$A$1:$B$12,2),FALSE)</f>
        <v>#REF!</v>
      </c>
      <c r="O181" s="9"/>
      <c r="P181" s="11"/>
      <c r="Q181" s="9">
        <f t="shared" si="17"/>
        <v>0.06</v>
      </c>
      <c r="R181" s="9" t="str">
        <f t="shared" si="18"/>
        <v/>
      </c>
      <c r="S181" s="10" t="str">
        <f t="shared" si="19"/>
        <v/>
      </c>
      <c r="T181" s="9"/>
      <c r="U181" s="17">
        <f>VLOOKUP((IF(MONTH($A181)=10,YEAR($A181),IF(MONTH($A181)=11,YEAR($A181),IF(MONTH($A181)=12, YEAR($A181),YEAR($A181)-1)))),'Final Sim'!$A$1:$O$85,VLOOKUP(MONTH($A181),'Conversion WRSM'!$A$1:$B$12,2),FALSE)</f>
        <v>0</v>
      </c>
      <c r="W181" s="9">
        <f t="shared" si="16"/>
        <v>0.06</v>
      </c>
      <c r="X181" s="9" t="str">
        <f t="shared" si="22"/>
        <v/>
      </c>
      <c r="Y181" s="20" t="str">
        <f t="shared" si="20"/>
        <v/>
      </c>
    </row>
    <row r="182" spans="1:25">
      <c r="A182" s="11">
        <v>12997</v>
      </c>
      <c r="B182" s="9">
        <f>VLOOKUP((IF(MONTH($A182)=10,YEAR($A182),IF(MONTH($A182)=11,YEAR($A182),IF(MONTH($A182)=12, YEAR($A182),YEAR($A182)-1)))),File_1.prn!$A$2:$AA$87,VLOOKUP(MONTH($A182),Conversion!$A$1:$B$12,2),FALSE)</f>
        <v>0.57999999999999996</v>
      </c>
      <c r="C182" s="9" t="str">
        <f>IF(VLOOKUP((IF(MONTH($A182)=10,YEAR($A182),IF(MONTH($A182)=11,YEAR($A182),IF(MONTH($A182)=12, YEAR($A182),YEAR($A182)-1)))),File_1.prn!$A$2:$AA$87,VLOOKUP(MONTH($A182),'Patch Conversion'!$A$1:$B$12,2),FALSE)="","",VLOOKUP((IF(MONTH($A182)=10,YEAR($A182),IF(MONTH($A182)=11,YEAR($A182),IF(MONTH($A182)=12, YEAR($A182),YEAR($A182)-1)))),File_1.prn!$A$2:$AA$87,VLOOKUP(MONTH($A182),'Patch Conversion'!$A$1:$B$12,2),FALSE))</f>
        <v/>
      </c>
      <c r="D182" s="9"/>
      <c r="E182" s="9">
        <f t="shared" si="21"/>
        <v>541.3499999999998</v>
      </c>
      <c r="F182" s="9">
        <f>F181+VLOOKUP((IF(MONTH($A182)=10,YEAR($A182),IF(MONTH($A182)=11,YEAR($A182),IF(MONTH($A182)=12, YEAR($A182),YEAR($A182)-1)))),Rainfall!$A$1:$Z$87,VLOOKUP(MONTH($A182),Conversion!$A$1:$B$12,2),FALSE)</f>
        <v>8513.9400000000023</v>
      </c>
      <c r="G182" s="9"/>
      <c r="H182" s="9"/>
      <c r="I182" s="9">
        <f>VLOOKUP((IF(MONTH($A182)=10,YEAR($A182),IF(MONTH($A182)=11,YEAR($A182),IF(MONTH($A182)=12, YEAR($A182),YEAR($A182)-1)))),FirstSim!$A$1:$Y$86,VLOOKUP(MONTH($A182),Conversion!$A$1:$B$12,2),FALSE)</f>
        <v>0.43</v>
      </c>
      <c r="J182" s="9"/>
      <c r="K182" s="9"/>
      <c r="L182" s="9"/>
      <c r="M182" s="12" t="e">
        <f>VLOOKUP((IF(MONTH($A182)=10,YEAR($A182),IF(MONTH($A182)=11,YEAR($A182),IF(MONTH($A182)=12, YEAR($A182),YEAR($A182)-1)))),#REF!,VLOOKUP(MONTH($A182),Conversion!$A$1:$B$12,2),FALSE)</f>
        <v>#REF!</v>
      </c>
      <c r="N182" s="9" t="e">
        <f>VLOOKUP((IF(MONTH($A182)=10,YEAR($A182),IF(MONTH($A182)=11,YEAR($A182),IF(MONTH($A182)=12, YEAR($A182),YEAR($A182)-1)))),#REF!,VLOOKUP(MONTH($A182),'Patch Conversion'!$A$1:$B$12,2),FALSE)</f>
        <v>#REF!</v>
      </c>
      <c r="O182" s="9"/>
      <c r="P182" s="11"/>
      <c r="Q182" s="9">
        <f t="shared" si="17"/>
        <v>0.57999999999999996</v>
      </c>
      <c r="R182" s="9" t="str">
        <f t="shared" si="18"/>
        <v/>
      </c>
      <c r="S182" s="10" t="str">
        <f t="shared" si="19"/>
        <v/>
      </c>
      <c r="T182" s="9"/>
      <c r="U182" s="17">
        <f>VLOOKUP((IF(MONTH($A182)=10,YEAR($A182),IF(MONTH($A182)=11,YEAR($A182),IF(MONTH($A182)=12, YEAR($A182),YEAR($A182)-1)))),'Final Sim'!$A$1:$O$85,VLOOKUP(MONTH($A182),'Conversion WRSM'!$A$1:$B$12,2),FALSE)</f>
        <v>170.94</v>
      </c>
      <c r="W182" s="9">
        <f t="shared" si="16"/>
        <v>0.57999999999999996</v>
      </c>
      <c r="X182" s="9" t="str">
        <f t="shared" si="22"/>
        <v/>
      </c>
      <c r="Y182" s="20" t="str">
        <f t="shared" si="20"/>
        <v/>
      </c>
    </row>
    <row r="183" spans="1:25">
      <c r="A183" s="11">
        <v>13028</v>
      </c>
      <c r="B183" s="9">
        <f>VLOOKUP((IF(MONTH($A183)=10,YEAR($A183),IF(MONTH($A183)=11,YEAR($A183),IF(MONTH($A183)=12, YEAR($A183),YEAR($A183)-1)))),File_1.prn!$A$2:$AA$87,VLOOKUP(MONTH($A183),Conversion!$A$1:$B$12,2),FALSE)</f>
        <v>0.02</v>
      </c>
      <c r="C183" s="9" t="str">
        <f>IF(VLOOKUP((IF(MONTH($A183)=10,YEAR($A183),IF(MONTH($A183)=11,YEAR($A183),IF(MONTH($A183)=12, YEAR($A183),YEAR($A183)-1)))),File_1.prn!$A$2:$AA$87,VLOOKUP(MONTH($A183),'Patch Conversion'!$A$1:$B$12,2),FALSE)="","",VLOOKUP((IF(MONTH($A183)=10,YEAR($A183),IF(MONTH($A183)=11,YEAR($A183),IF(MONTH($A183)=12, YEAR($A183),YEAR($A183)-1)))),File_1.prn!$A$2:$AA$87,VLOOKUP(MONTH($A183),'Patch Conversion'!$A$1:$B$12,2),FALSE))</f>
        <v/>
      </c>
      <c r="D183" s="9"/>
      <c r="E183" s="9">
        <f t="shared" si="21"/>
        <v>541.36999999999978</v>
      </c>
      <c r="F183" s="9">
        <f>F182+VLOOKUP((IF(MONTH($A183)=10,YEAR($A183),IF(MONTH($A183)=11,YEAR($A183),IF(MONTH($A183)=12, YEAR($A183),YEAR($A183)-1)))),Rainfall!$A$1:$Z$87,VLOOKUP(MONTH($A183),Conversion!$A$1:$B$12,2),FALSE)</f>
        <v>8524.6800000000021</v>
      </c>
      <c r="G183" s="9"/>
      <c r="H183" s="9"/>
      <c r="I183" s="9">
        <f>VLOOKUP((IF(MONTH($A183)=10,YEAR($A183),IF(MONTH($A183)=11,YEAR($A183),IF(MONTH($A183)=12, YEAR($A183),YEAR($A183)-1)))),FirstSim!$A$1:$Y$86,VLOOKUP(MONTH($A183),Conversion!$A$1:$B$12,2),FALSE)</f>
        <v>0.28999999999999998</v>
      </c>
      <c r="J183" s="9"/>
      <c r="K183" s="9"/>
      <c r="L183" s="9"/>
      <c r="M183" s="12" t="e">
        <f>VLOOKUP((IF(MONTH($A183)=10,YEAR($A183),IF(MONTH($A183)=11,YEAR($A183),IF(MONTH($A183)=12, YEAR($A183),YEAR($A183)-1)))),#REF!,VLOOKUP(MONTH($A183),Conversion!$A$1:$B$12,2),FALSE)</f>
        <v>#REF!</v>
      </c>
      <c r="N183" s="9" t="e">
        <f>VLOOKUP((IF(MONTH($A183)=10,YEAR($A183),IF(MONTH($A183)=11,YEAR($A183),IF(MONTH($A183)=12, YEAR($A183),YEAR($A183)-1)))),#REF!,VLOOKUP(MONTH($A183),'Patch Conversion'!$A$1:$B$12,2),FALSE)</f>
        <v>#REF!</v>
      </c>
      <c r="O183" s="9"/>
      <c r="P183" s="11"/>
      <c r="Q183" s="9">
        <f t="shared" si="17"/>
        <v>0.02</v>
      </c>
      <c r="R183" s="9" t="str">
        <f t="shared" si="18"/>
        <v/>
      </c>
      <c r="S183" s="10" t="str">
        <f t="shared" si="19"/>
        <v/>
      </c>
      <c r="T183" s="9"/>
      <c r="U183" s="17">
        <f>VLOOKUP((IF(MONTH($A183)=10,YEAR($A183),IF(MONTH($A183)=11,YEAR($A183),IF(MONTH($A183)=12, YEAR($A183),YEAR($A183)-1)))),'Final Sim'!$A$1:$O$85,VLOOKUP(MONTH($A183),'Conversion WRSM'!$A$1:$B$12,2),FALSE)</f>
        <v>0</v>
      </c>
      <c r="W183" s="9">
        <f t="shared" si="16"/>
        <v>0.02</v>
      </c>
      <c r="X183" s="9" t="str">
        <f t="shared" si="22"/>
        <v/>
      </c>
      <c r="Y183" s="20" t="str">
        <f t="shared" si="20"/>
        <v/>
      </c>
    </row>
    <row r="184" spans="1:25">
      <c r="A184" s="11">
        <v>13058</v>
      </c>
      <c r="B184" s="9">
        <f>VLOOKUP((IF(MONTH($A184)=10,YEAR($A184),IF(MONTH($A184)=11,YEAR($A184),IF(MONTH($A184)=12, YEAR($A184),YEAR($A184)-1)))),File_1.prn!$A$2:$AA$87,VLOOKUP(MONTH($A184),Conversion!$A$1:$B$12,2),FALSE)</f>
        <v>0.56000000000000005</v>
      </c>
      <c r="C184" s="9" t="str">
        <f>IF(VLOOKUP((IF(MONTH($A184)=10,YEAR($A184),IF(MONTH($A184)=11,YEAR($A184),IF(MONTH($A184)=12, YEAR($A184),YEAR($A184)-1)))),File_1.prn!$A$2:$AA$87,VLOOKUP(MONTH($A184),'Patch Conversion'!$A$1:$B$12,2),FALSE)="","",VLOOKUP((IF(MONTH($A184)=10,YEAR($A184),IF(MONTH($A184)=11,YEAR($A184),IF(MONTH($A184)=12, YEAR($A184),YEAR($A184)-1)))),File_1.prn!$A$2:$AA$87,VLOOKUP(MONTH($A184),'Patch Conversion'!$A$1:$B$12,2),FALSE))</f>
        <v/>
      </c>
      <c r="D184" s="9"/>
      <c r="E184" s="9">
        <f t="shared" si="21"/>
        <v>541.92999999999972</v>
      </c>
      <c r="F184" s="9">
        <f>F183+VLOOKUP((IF(MONTH($A184)=10,YEAR($A184),IF(MONTH($A184)=11,YEAR($A184),IF(MONTH($A184)=12, YEAR($A184),YEAR($A184)-1)))),Rainfall!$A$1:$Z$87,VLOOKUP(MONTH($A184),Conversion!$A$1:$B$12,2),FALSE)</f>
        <v>8536.2000000000025</v>
      </c>
      <c r="G184" s="9"/>
      <c r="H184" s="9"/>
      <c r="I184" s="9">
        <f>VLOOKUP((IF(MONTH($A184)=10,YEAR($A184),IF(MONTH($A184)=11,YEAR($A184),IF(MONTH($A184)=12, YEAR($A184),YEAR($A184)-1)))),FirstSim!$A$1:$Y$86,VLOOKUP(MONTH($A184),Conversion!$A$1:$B$12,2),FALSE)</f>
        <v>0</v>
      </c>
      <c r="J184" s="9"/>
      <c r="K184" s="9"/>
      <c r="L184" s="9"/>
      <c r="M184" s="12" t="e">
        <f>VLOOKUP((IF(MONTH($A184)=10,YEAR($A184),IF(MONTH($A184)=11,YEAR($A184),IF(MONTH($A184)=12, YEAR($A184),YEAR($A184)-1)))),#REF!,VLOOKUP(MONTH($A184),Conversion!$A$1:$B$12,2),FALSE)</f>
        <v>#REF!</v>
      </c>
      <c r="N184" s="9" t="e">
        <f>VLOOKUP((IF(MONTH($A184)=10,YEAR($A184),IF(MONTH($A184)=11,YEAR($A184),IF(MONTH($A184)=12, YEAR($A184),YEAR($A184)-1)))),#REF!,VLOOKUP(MONTH($A184),'Patch Conversion'!$A$1:$B$12,2),FALSE)</f>
        <v>#REF!</v>
      </c>
      <c r="O184" s="9"/>
      <c r="P184" s="11"/>
      <c r="Q184" s="9">
        <f t="shared" si="17"/>
        <v>0.56000000000000005</v>
      </c>
      <c r="R184" s="9" t="str">
        <f t="shared" si="18"/>
        <v/>
      </c>
      <c r="S184" s="10" t="str">
        <f t="shared" si="19"/>
        <v/>
      </c>
      <c r="T184" s="9"/>
      <c r="U184" s="17">
        <f>VLOOKUP((IF(MONTH($A184)=10,YEAR($A184),IF(MONTH($A184)=11,YEAR($A184),IF(MONTH($A184)=12, YEAR($A184),YEAR($A184)-1)))),'Final Sim'!$A$1:$O$85,VLOOKUP(MONTH($A184),'Conversion WRSM'!$A$1:$B$12,2),FALSE)</f>
        <v>4.3</v>
      </c>
      <c r="W184" s="9">
        <f t="shared" si="16"/>
        <v>0.56000000000000005</v>
      </c>
      <c r="X184" s="9" t="str">
        <f t="shared" si="22"/>
        <v/>
      </c>
      <c r="Y184" s="20" t="str">
        <f t="shared" si="20"/>
        <v/>
      </c>
    </row>
    <row r="185" spans="1:25">
      <c r="A185" s="11">
        <v>13089</v>
      </c>
      <c r="B185" s="9">
        <f>VLOOKUP((IF(MONTH($A185)=10,YEAR($A185),IF(MONTH($A185)=11,YEAR($A185),IF(MONTH($A185)=12, YEAR($A185),YEAR($A185)-1)))),File_1.prn!$A$2:$AA$87,VLOOKUP(MONTH($A185),Conversion!$A$1:$B$12,2),FALSE)</f>
        <v>2.0299999999999998</v>
      </c>
      <c r="C185" s="9" t="str">
        <f>IF(VLOOKUP((IF(MONTH($A185)=10,YEAR($A185),IF(MONTH($A185)=11,YEAR($A185),IF(MONTH($A185)=12, YEAR($A185),YEAR($A185)-1)))),File_1.prn!$A$2:$AA$87,VLOOKUP(MONTH($A185),'Patch Conversion'!$A$1:$B$12,2),FALSE)="","",VLOOKUP((IF(MONTH($A185)=10,YEAR($A185),IF(MONTH($A185)=11,YEAR($A185),IF(MONTH($A185)=12, YEAR($A185),YEAR($A185)-1)))),File_1.prn!$A$2:$AA$87,VLOOKUP(MONTH($A185),'Patch Conversion'!$A$1:$B$12,2),FALSE))</f>
        <v/>
      </c>
      <c r="D185" s="9"/>
      <c r="E185" s="9">
        <f t="shared" si="21"/>
        <v>543.9599999999997</v>
      </c>
      <c r="F185" s="9">
        <f>F184+VLOOKUP((IF(MONTH($A185)=10,YEAR($A185),IF(MONTH($A185)=11,YEAR($A185),IF(MONTH($A185)=12, YEAR($A185),YEAR($A185)-1)))),Rainfall!$A$1:$Z$87,VLOOKUP(MONTH($A185),Conversion!$A$1:$B$12,2),FALSE)</f>
        <v>8552.4000000000033</v>
      </c>
      <c r="G185" s="9"/>
      <c r="H185" s="9"/>
      <c r="I185" s="9">
        <f>VLOOKUP((IF(MONTH($A185)=10,YEAR($A185),IF(MONTH($A185)=11,YEAR($A185),IF(MONTH($A185)=12, YEAR($A185),YEAR($A185)-1)))),FirstSim!$A$1:$Y$86,VLOOKUP(MONTH($A185),Conversion!$A$1:$B$12,2),FALSE)</f>
        <v>0.28000000000000003</v>
      </c>
      <c r="J185" s="9"/>
      <c r="K185" s="9"/>
      <c r="L185" s="9"/>
      <c r="M185" s="12" t="e">
        <f>VLOOKUP((IF(MONTH($A185)=10,YEAR($A185),IF(MONTH($A185)=11,YEAR($A185),IF(MONTH($A185)=12, YEAR($A185),YEAR($A185)-1)))),#REF!,VLOOKUP(MONTH($A185),Conversion!$A$1:$B$12,2),FALSE)</f>
        <v>#REF!</v>
      </c>
      <c r="N185" s="9" t="e">
        <f>VLOOKUP((IF(MONTH($A185)=10,YEAR($A185),IF(MONTH($A185)=11,YEAR($A185),IF(MONTH($A185)=12, YEAR($A185),YEAR($A185)-1)))),#REF!,VLOOKUP(MONTH($A185),'Patch Conversion'!$A$1:$B$12,2),FALSE)</f>
        <v>#REF!</v>
      </c>
      <c r="O185" s="9"/>
      <c r="P185" s="11"/>
      <c r="Q185" s="9">
        <f t="shared" si="17"/>
        <v>2.0299999999999998</v>
      </c>
      <c r="R185" s="9" t="str">
        <f t="shared" si="18"/>
        <v/>
      </c>
      <c r="S185" s="10" t="str">
        <f t="shared" si="19"/>
        <v/>
      </c>
      <c r="T185" s="9"/>
      <c r="U185" s="17">
        <f>VLOOKUP((IF(MONTH($A185)=10,YEAR($A185),IF(MONTH($A185)=11,YEAR($A185),IF(MONTH($A185)=12, YEAR($A185),YEAR($A185)-1)))),'Final Sim'!$A$1:$O$85,VLOOKUP(MONTH($A185),'Conversion WRSM'!$A$1:$B$12,2),FALSE)</f>
        <v>0</v>
      </c>
      <c r="W185" s="9">
        <f t="shared" si="16"/>
        <v>2.0299999999999998</v>
      </c>
      <c r="X185" s="9" t="str">
        <f t="shared" si="22"/>
        <v/>
      </c>
      <c r="Y185" s="20" t="str">
        <f t="shared" si="20"/>
        <v/>
      </c>
    </row>
    <row r="186" spans="1:25">
      <c r="A186" s="11">
        <v>13119</v>
      </c>
      <c r="B186" s="9">
        <f>VLOOKUP((IF(MONTH($A186)=10,YEAR($A186),IF(MONTH($A186)=11,YEAR($A186),IF(MONTH($A186)=12, YEAR($A186),YEAR($A186)-1)))),File_1.prn!$A$2:$AA$87,VLOOKUP(MONTH($A186),Conversion!$A$1:$B$12,2),FALSE)</f>
        <v>0.61</v>
      </c>
      <c r="C186" s="9" t="str">
        <f>IF(VLOOKUP((IF(MONTH($A186)=10,YEAR($A186),IF(MONTH($A186)=11,YEAR($A186),IF(MONTH($A186)=12, YEAR($A186),YEAR($A186)-1)))),File_1.prn!$A$2:$AA$87,VLOOKUP(MONTH($A186),'Patch Conversion'!$A$1:$B$12,2),FALSE)="","",VLOOKUP((IF(MONTH($A186)=10,YEAR($A186),IF(MONTH($A186)=11,YEAR($A186),IF(MONTH($A186)=12, YEAR($A186),YEAR($A186)-1)))),File_1.prn!$A$2:$AA$87,VLOOKUP(MONTH($A186),'Patch Conversion'!$A$1:$B$12,2),FALSE))</f>
        <v/>
      </c>
      <c r="D186" s="9"/>
      <c r="E186" s="9">
        <f t="shared" si="21"/>
        <v>544.56999999999971</v>
      </c>
      <c r="F186" s="9">
        <f>F185+VLOOKUP((IF(MONTH($A186)=10,YEAR($A186),IF(MONTH($A186)=11,YEAR($A186),IF(MONTH($A186)=12, YEAR($A186),YEAR($A186)-1)))),Rainfall!$A$1:$Z$87,VLOOKUP(MONTH($A186),Conversion!$A$1:$B$12,2),FALSE)</f>
        <v>8668.7400000000034</v>
      </c>
      <c r="G186" s="9"/>
      <c r="H186" s="9"/>
      <c r="I186" s="9">
        <f>VLOOKUP((IF(MONTH($A186)=10,YEAR($A186),IF(MONTH($A186)=11,YEAR($A186),IF(MONTH($A186)=12, YEAR($A186),YEAR($A186)-1)))),FirstSim!$A$1:$Y$86,VLOOKUP(MONTH($A186),Conversion!$A$1:$B$12,2),FALSE)</f>
        <v>0.06</v>
      </c>
      <c r="J186" s="9"/>
      <c r="K186" s="9"/>
      <c r="L186" s="9"/>
      <c r="M186" s="12" t="e">
        <f>VLOOKUP((IF(MONTH($A186)=10,YEAR($A186),IF(MONTH($A186)=11,YEAR($A186),IF(MONTH($A186)=12, YEAR($A186),YEAR($A186)-1)))),#REF!,VLOOKUP(MONTH($A186),Conversion!$A$1:$B$12,2),FALSE)</f>
        <v>#REF!</v>
      </c>
      <c r="N186" s="9" t="e">
        <f>VLOOKUP((IF(MONTH($A186)=10,YEAR($A186),IF(MONTH($A186)=11,YEAR($A186),IF(MONTH($A186)=12, YEAR($A186),YEAR($A186)-1)))),#REF!,VLOOKUP(MONTH($A186),'Patch Conversion'!$A$1:$B$12,2),FALSE)</f>
        <v>#REF!</v>
      </c>
      <c r="O186" s="9"/>
      <c r="P186" s="11"/>
      <c r="Q186" s="9">
        <f t="shared" si="17"/>
        <v>0.61</v>
      </c>
      <c r="R186" s="9" t="str">
        <f t="shared" si="18"/>
        <v/>
      </c>
      <c r="S186" s="10" t="str">
        <f t="shared" si="19"/>
        <v/>
      </c>
      <c r="T186" s="9"/>
      <c r="U186" s="17">
        <f>VLOOKUP((IF(MONTH($A186)=10,YEAR($A186),IF(MONTH($A186)=11,YEAR($A186),IF(MONTH($A186)=12, YEAR($A186),YEAR($A186)-1)))),'Final Sim'!$A$1:$O$85,VLOOKUP(MONTH($A186),'Conversion WRSM'!$A$1:$B$12,2),FALSE)</f>
        <v>10.19</v>
      </c>
      <c r="W186" s="9">
        <f t="shared" si="16"/>
        <v>0.61</v>
      </c>
      <c r="X186" s="9" t="str">
        <f t="shared" si="22"/>
        <v/>
      </c>
      <c r="Y186" s="20" t="str">
        <f t="shared" si="20"/>
        <v/>
      </c>
    </row>
    <row r="187" spans="1:25">
      <c r="A187" s="11">
        <v>13150</v>
      </c>
      <c r="B187" s="9">
        <f>VLOOKUP((IF(MONTH($A187)=10,YEAR($A187),IF(MONTH($A187)=11,YEAR($A187),IF(MONTH($A187)=12, YEAR($A187),YEAR($A187)-1)))),File_1.prn!$A$2:$AA$87,VLOOKUP(MONTH($A187),Conversion!$A$1:$B$12,2),FALSE)</f>
        <v>0.66</v>
      </c>
      <c r="C187" s="9" t="str">
        <f>IF(VLOOKUP((IF(MONTH($A187)=10,YEAR($A187),IF(MONTH($A187)=11,YEAR($A187),IF(MONTH($A187)=12, YEAR($A187),YEAR($A187)-1)))),File_1.prn!$A$2:$AA$87,VLOOKUP(MONTH($A187),'Patch Conversion'!$A$1:$B$12,2),FALSE)="","",VLOOKUP((IF(MONTH($A187)=10,YEAR($A187),IF(MONTH($A187)=11,YEAR($A187),IF(MONTH($A187)=12, YEAR($A187),YEAR($A187)-1)))),File_1.prn!$A$2:$AA$87,VLOOKUP(MONTH($A187),'Patch Conversion'!$A$1:$B$12,2),FALSE))</f>
        <v/>
      </c>
      <c r="D187" s="9"/>
      <c r="E187" s="9">
        <f t="shared" si="21"/>
        <v>545.22999999999968</v>
      </c>
      <c r="F187" s="9">
        <f>F186+VLOOKUP((IF(MONTH($A187)=10,YEAR($A187),IF(MONTH($A187)=11,YEAR($A187),IF(MONTH($A187)=12, YEAR($A187),YEAR($A187)-1)))),Rainfall!$A$1:$Z$87,VLOOKUP(MONTH($A187),Conversion!$A$1:$B$12,2),FALSE)</f>
        <v>8833.5000000000036</v>
      </c>
      <c r="G187" s="9"/>
      <c r="H187" s="9"/>
      <c r="I187" s="9">
        <f>VLOOKUP((IF(MONTH($A187)=10,YEAR($A187),IF(MONTH($A187)=11,YEAR($A187),IF(MONTH($A187)=12, YEAR($A187),YEAR($A187)-1)))),FirstSim!$A$1:$Y$86,VLOOKUP(MONTH($A187),Conversion!$A$1:$B$12,2),FALSE)</f>
        <v>0</v>
      </c>
      <c r="J187" s="9"/>
      <c r="K187" s="9"/>
      <c r="L187" s="9"/>
      <c r="M187" s="12" t="e">
        <f>VLOOKUP((IF(MONTH($A187)=10,YEAR($A187),IF(MONTH($A187)=11,YEAR($A187),IF(MONTH($A187)=12, YEAR($A187),YEAR($A187)-1)))),#REF!,VLOOKUP(MONTH($A187),Conversion!$A$1:$B$12,2),FALSE)</f>
        <v>#REF!</v>
      </c>
      <c r="N187" s="9" t="e">
        <f>VLOOKUP((IF(MONTH($A187)=10,YEAR($A187),IF(MONTH($A187)=11,YEAR($A187),IF(MONTH($A187)=12, YEAR($A187),YEAR($A187)-1)))),#REF!,VLOOKUP(MONTH($A187),'Patch Conversion'!$A$1:$B$12,2),FALSE)</f>
        <v>#REF!</v>
      </c>
      <c r="O187" s="9"/>
      <c r="P187" s="11"/>
      <c r="Q187" s="9">
        <f t="shared" si="17"/>
        <v>0.66</v>
      </c>
      <c r="R187" s="9" t="str">
        <f t="shared" si="18"/>
        <v/>
      </c>
      <c r="S187" s="10" t="str">
        <f t="shared" si="19"/>
        <v/>
      </c>
      <c r="T187" s="9"/>
      <c r="U187" s="17">
        <f>VLOOKUP((IF(MONTH($A187)=10,YEAR($A187),IF(MONTH($A187)=11,YEAR($A187),IF(MONTH($A187)=12, YEAR($A187),YEAR($A187)-1)))),'Final Sim'!$A$1:$O$85,VLOOKUP(MONTH($A187),'Conversion WRSM'!$A$1:$B$12,2),FALSE)</f>
        <v>0</v>
      </c>
      <c r="W187" s="9">
        <f t="shared" si="16"/>
        <v>0.66</v>
      </c>
      <c r="X187" s="9" t="str">
        <f t="shared" si="22"/>
        <v/>
      </c>
      <c r="Y187" s="20" t="str">
        <f t="shared" si="20"/>
        <v/>
      </c>
    </row>
    <row r="188" spans="1:25">
      <c r="A188" s="11">
        <v>13181</v>
      </c>
      <c r="B188" s="9">
        <f>VLOOKUP((IF(MONTH($A188)=10,YEAR($A188),IF(MONTH($A188)=11,YEAR($A188),IF(MONTH($A188)=12, YEAR($A188),YEAR($A188)-1)))),File_1.prn!$A$2:$AA$87,VLOOKUP(MONTH($A188),Conversion!$A$1:$B$12,2),FALSE)</f>
        <v>0.62</v>
      </c>
      <c r="C188" s="9" t="str">
        <f>IF(VLOOKUP((IF(MONTH($A188)=10,YEAR($A188),IF(MONTH($A188)=11,YEAR($A188),IF(MONTH($A188)=12, YEAR($A188),YEAR($A188)-1)))),File_1.prn!$A$2:$AA$87,VLOOKUP(MONTH($A188),'Patch Conversion'!$A$1:$B$12,2),FALSE)="","",VLOOKUP((IF(MONTH($A188)=10,YEAR($A188),IF(MONTH($A188)=11,YEAR($A188),IF(MONTH($A188)=12, YEAR($A188),YEAR($A188)-1)))),File_1.prn!$A$2:$AA$87,VLOOKUP(MONTH($A188),'Patch Conversion'!$A$1:$B$12,2),FALSE))</f>
        <v/>
      </c>
      <c r="D188" s="9" t="str">
        <f>IF(C188="","",B188)</f>
        <v/>
      </c>
      <c r="E188" s="9">
        <f t="shared" si="21"/>
        <v>545.84999999999968</v>
      </c>
      <c r="F188" s="9">
        <f>F187+VLOOKUP((IF(MONTH($A188)=10,YEAR($A188),IF(MONTH($A188)=11,YEAR($A188),IF(MONTH($A188)=12, YEAR($A188),YEAR($A188)-1)))),Rainfall!$A$1:$Z$87,VLOOKUP(MONTH($A188),Conversion!$A$1:$B$12,2),FALSE)</f>
        <v>8952.4800000000032</v>
      </c>
      <c r="G188" s="9"/>
      <c r="H188" s="9"/>
      <c r="I188" s="9">
        <f>VLOOKUP((IF(MONTH($A188)=10,YEAR($A188),IF(MONTH($A188)=11,YEAR($A188),IF(MONTH($A188)=12, YEAR($A188),YEAR($A188)-1)))),FirstSim!$A$1:$Y$86,VLOOKUP(MONTH($A188),Conversion!$A$1:$B$12,2),FALSE)</f>
        <v>0</v>
      </c>
      <c r="J188" s="9"/>
      <c r="K188" s="9"/>
      <c r="L188" s="9"/>
      <c r="M188" s="12" t="e">
        <f>VLOOKUP((IF(MONTH($A188)=10,YEAR($A188),IF(MONTH($A188)=11,YEAR($A188),IF(MONTH($A188)=12, YEAR($A188),YEAR($A188)-1)))),#REF!,VLOOKUP(MONTH($A188),Conversion!$A$1:$B$12,2),FALSE)</f>
        <v>#REF!</v>
      </c>
      <c r="N188" s="9" t="e">
        <f>VLOOKUP((IF(MONTH($A188)=10,YEAR($A188),IF(MONTH($A188)=11,YEAR($A188),IF(MONTH($A188)=12, YEAR($A188),YEAR($A188)-1)))),#REF!,VLOOKUP(MONTH($A188),'Patch Conversion'!$A$1:$B$12,2),FALSE)</f>
        <v>#REF!</v>
      </c>
      <c r="O188" s="9"/>
      <c r="P188" s="11"/>
      <c r="Q188" s="9">
        <f t="shared" si="17"/>
        <v>0.62</v>
      </c>
      <c r="R188" s="9" t="str">
        <f t="shared" si="18"/>
        <v/>
      </c>
      <c r="S188" s="10" t="str">
        <f t="shared" si="19"/>
        <v/>
      </c>
      <c r="T188" s="9"/>
      <c r="U188" s="17">
        <f>VLOOKUP((IF(MONTH($A188)=10,YEAR($A188),IF(MONTH($A188)=11,YEAR($A188),IF(MONTH($A188)=12, YEAR($A188),YEAR($A188)-1)))),'Final Sim'!$A$1:$O$85,VLOOKUP(MONTH($A188),'Conversion WRSM'!$A$1:$B$12,2),FALSE)</f>
        <v>74.3</v>
      </c>
      <c r="W188" s="9">
        <f t="shared" si="16"/>
        <v>0.62</v>
      </c>
      <c r="X188" s="9" t="str">
        <f t="shared" si="22"/>
        <v/>
      </c>
      <c r="Y188" s="20" t="str">
        <f t="shared" si="20"/>
        <v/>
      </c>
    </row>
    <row r="189" spans="1:25">
      <c r="A189" s="11">
        <v>13210</v>
      </c>
      <c r="B189" s="9">
        <f>VLOOKUP((IF(MONTH($A189)=10,YEAR($A189),IF(MONTH($A189)=11,YEAR($A189),IF(MONTH($A189)=12, YEAR($A189),YEAR($A189)-1)))),File_1.prn!$A$2:$AA$87,VLOOKUP(MONTH($A189),Conversion!$A$1:$B$12,2),FALSE)</f>
        <v>0.54</v>
      </c>
      <c r="C189" s="9" t="str">
        <f>IF(VLOOKUP((IF(MONTH($A189)=10,YEAR($A189),IF(MONTH($A189)=11,YEAR($A189),IF(MONTH($A189)=12, YEAR($A189),YEAR($A189)-1)))),File_1.prn!$A$2:$AA$87,VLOOKUP(MONTH($A189),'Patch Conversion'!$A$1:$B$12,2),FALSE)="","",VLOOKUP((IF(MONTH($A189)=10,YEAR($A189),IF(MONTH($A189)=11,YEAR($A189),IF(MONTH($A189)=12, YEAR($A189),YEAR($A189)-1)))),File_1.prn!$A$2:$AA$87,VLOOKUP(MONTH($A189),'Patch Conversion'!$A$1:$B$12,2),FALSE))</f>
        <v/>
      </c>
      <c r="D189" s="9"/>
      <c r="E189" s="9">
        <f t="shared" si="21"/>
        <v>546.38999999999965</v>
      </c>
      <c r="F189" s="9">
        <f>F188+VLOOKUP((IF(MONTH($A189)=10,YEAR($A189),IF(MONTH($A189)=11,YEAR($A189),IF(MONTH($A189)=12, YEAR($A189),YEAR($A189)-1)))),Rainfall!$A$1:$Z$87,VLOOKUP(MONTH($A189),Conversion!$A$1:$B$12,2),FALSE)</f>
        <v>9128.8800000000028</v>
      </c>
      <c r="G189" s="9"/>
      <c r="H189" s="9"/>
      <c r="I189" s="9">
        <f>VLOOKUP((IF(MONTH($A189)=10,YEAR($A189),IF(MONTH($A189)=11,YEAR($A189),IF(MONTH($A189)=12, YEAR($A189),YEAR($A189)-1)))),FirstSim!$A$1:$Y$86,VLOOKUP(MONTH($A189),Conversion!$A$1:$B$12,2),FALSE)</f>
        <v>1.37</v>
      </c>
      <c r="J189" s="9"/>
      <c r="K189" s="9"/>
      <c r="L189" s="9"/>
      <c r="M189" s="12" t="e">
        <f>VLOOKUP((IF(MONTH($A189)=10,YEAR($A189),IF(MONTH($A189)=11,YEAR($A189),IF(MONTH($A189)=12, YEAR($A189),YEAR($A189)-1)))),#REF!,VLOOKUP(MONTH($A189),Conversion!$A$1:$B$12,2),FALSE)</f>
        <v>#REF!</v>
      </c>
      <c r="N189" s="9" t="e">
        <f>VLOOKUP((IF(MONTH($A189)=10,YEAR($A189),IF(MONTH($A189)=11,YEAR($A189),IF(MONTH($A189)=12, YEAR($A189),YEAR($A189)-1)))),#REF!,VLOOKUP(MONTH($A189),'Patch Conversion'!$A$1:$B$12,2),FALSE)</f>
        <v>#REF!</v>
      </c>
      <c r="O189" s="9"/>
      <c r="P189" s="11"/>
      <c r="Q189" s="9">
        <f t="shared" si="17"/>
        <v>0.54</v>
      </c>
      <c r="R189" s="9" t="str">
        <f t="shared" si="18"/>
        <v/>
      </c>
      <c r="S189" s="10" t="str">
        <f t="shared" si="19"/>
        <v/>
      </c>
      <c r="T189" s="9"/>
      <c r="U189" s="17">
        <f>VLOOKUP((IF(MONTH($A189)=10,YEAR($A189),IF(MONTH($A189)=11,YEAR($A189),IF(MONTH($A189)=12, YEAR($A189),YEAR($A189)-1)))),'Final Sim'!$A$1:$O$85,VLOOKUP(MONTH($A189),'Conversion WRSM'!$A$1:$B$12,2),FALSE)</f>
        <v>0</v>
      </c>
      <c r="W189" s="9">
        <f t="shared" si="16"/>
        <v>0.54</v>
      </c>
      <c r="X189" s="9" t="str">
        <f t="shared" si="22"/>
        <v/>
      </c>
      <c r="Y189" s="20" t="str">
        <f t="shared" si="20"/>
        <v/>
      </c>
    </row>
    <row r="190" spans="1:25">
      <c r="A190" s="11">
        <v>13241</v>
      </c>
      <c r="B190" s="9">
        <f>VLOOKUP((IF(MONTH($A190)=10,YEAR($A190),IF(MONTH($A190)=11,YEAR($A190),IF(MONTH($A190)=12, YEAR($A190),YEAR($A190)-1)))),File_1.prn!$A$2:$AA$87,VLOOKUP(MONTH($A190),Conversion!$A$1:$B$12,2),FALSE)</f>
        <v>0</v>
      </c>
      <c r="C190" s="9" t="str">
        <f>IF(VLOOKUP((IF(MONTH($A190)=10,YEAR($A190),IF(MONTH($A190)=11,YEAR($A190),IF(MONTH($A190)=12, YEAR($A190),YEAR($A190)-1)))),File_1.prn!$A$2:$AA$87,VLOOKUP(MONTH($A190),'Patch Conversion'!$A$1:$B$12,2),FALSE)="","",VLOOKUP((IF(MONTH($A190)=10,YEAR($A190),IF(MONTH($A190)=11,YEAR($A190),IF(MONTH($A190)=12, YEAR($A190),YEAR($A190)-1)))),File_1.prn!$A$2:$AA$87,VLOOKUP(MONTH($A190),'Patch Conversion'!$A$1:$B$12,2),FALSE))</f>
        <v/>
      </c>
      <c r="D190" s="9"/>
      <c r="E190" s="9">
        <f t="shared" si="21"/>
        <v>546.38999999999965</v>
      </c>
      <c r="F190" s="9">
        <f>F189+VLOOKUP((IF(MONTH($A190)=10,YEAR($A190),IF(MONTH($A190)=11,YEAR($A190),IF(MONTH($A190)=12, YEAR($A190),YEAR($A190)-1)))),Rainfall!$A$1:$Z$87,VLOOKUP(MONTH($A190),Conversion!$A$1:$B$12,2),FALSE)</f>
        <v>9145.5600000000031</v>
      </c>
      <c r="G190" s="9"/>
      <c r="H190" s="9"/>
      <c r="I190" s="9">
        <f>VLOOKUP((IF(MONTH($A190)=10,YEAR($A190),IF(MONTH($A190)=11,YEAR($A190),IF(MONTH($A190)=12, YEAR($A190),YEAR($A190)-1)))),FirstSim!$A$1:$Y$86,VLOOKUP(MONTH($A190),Conversion!$A$1:$B$12,2),FALSE)</f>
        <v>0.65</v>
      </c>
      <c r="J190" s="9"/>
      <c r="K190" s="9"/>
      <c r="L190" s="9"/>
      <c r="M190" s="12" t="e">
        <f>VLOOKUP((IF(MONTH($A190)=10,YEAR($A190),IF(MONTH($A190)=11,YEAR($A190),IF(MONTH($A190)=12, YEAR($A190),YEAR($A190)-1)))),#REF!,VLOOKUP(MONTH($A190),Conversion!$A$1:$B$12,2),FALSE)</f>
        <v>#REF!</v>
      </c>
      <c r="N190" s="9" t="e">
        <f>VLOOKUP((IF(MONTH($A190)=10,YEAR($A190),IF(MONTH($A190)=11,YEAR($A190),IF(MONTH($A190)=12, YEAR($A190),YEAR($A190)-1)))),#REF!,VLOOKUP(MONTH($A190),'Patch Conversion'!$A$1:$B$12,2),FALSE)</f>
        <v>#REF!</v>
      </c>
      <c r="O190" s="9"/>
      <c r="P190" s="11"/>
      <c r="Q190" s="9">
        <f t="shared" si="17"/>
        <v>0</v>
      </c>
      <c r="R190" s="9" t="str">
        <f t="shared" si="18"/>
        <v/>
      </c>
      <c r="S190" s="10" t="str">
        <f t="shared" si="19"/>
        <v/>
      </c>
      <c r="T190" s="9"/>
      <c r="U190" s="17">
        <f>VLOOKUP((IF(MONTH($A190)=10,YEAR($A190),IF(MONTH($A190)=11,YEAR($A190),IF(MONTH($A190)=12, YEAR($A190),YEAR($A190)-1)))),'Final Sim'!$A$1:$O$85,VLOOKUP(MONTH($A190),'Conversion WRSM'!$A$1:$B$12,2),FALSE)</f>
        <v>45.15</v>
      </c>
      <c r="W190" s="9">
        <f t="shared" si="16"/>
        <v>0</v>
      </c>
      <c r="X190" s="9" t="str">
        <f t="shared" si="22"/>
        <v/>
      </c>
      <c r="Y190" s="20" t="str">
        <f t="shared" si="20"/>
        <v/>
      </c>
    </row>
    <row r="191" spans="1:25">
      <c r="A191" s="11">
        <v>13271</v>
      </c>
      <c r="B191" s="9">
        <f>VLOOKUP((IF(MONTH($A191)=10,YEAR($A191),IF(MONTH($A191)=11,YEAR($A191),IF(MONTH($A191)=12, YEAR($A191),YEAR($A191)-1)))),File_1.prn!$A$2:$AA$87,VLOOKUP(MONTH($A191),Conversion!$A$1:$B$12,2),FALSE)</f>
        <v>0.2</v>
      </c>
      <c r="C191" s="9" t="str">
        <f>IF(VLOOKUP((IF(MONTH($A191)=10,YEAR($A191),IF(MONTH($A191)=11,YEAR($A191),IF(MONTH($A191)=12, YEAR($A191),YEAR($A191)-1)))),File_1.prn!$A$2:$AA$87,VLOOKUP(MONTH($A191),'Patch Conversion'!$A$1:$B$12,2),FALSE)="","",VLOOKUP((IF(MONTH($A191)=10,YEAR($A191),IF(MONTH($A191)=11,YEAR($A191),IF(MONTH($A191)=12, YEAR($A191),YEAR($A191)-1)))),File_1.prn!$A$2:$AA$87,VLOOKUP(MONTH($A191),'Patch Conversion'!$A$1:$B$12,2),FALSE))</f>
        <v/>
      </c>
      <c r="D191" s="9"/>
      <c r="E191" s="9">
        <f t="shared" si="21"/>
        <v>546.58999999999969</v>
      </c>
      <c r="F191" s="9">
        <f>F190+VLOOKUP((IF(MONTH($A191)=10,YEAR($A191),IF(MONTH($A191)=11,YEAR($A191),IF(MONTH($A191)=12, YEAR($A191),YEAR($A191)-1)))),Rainfall!$A$1:$Z$87,VLOOKUP(MONTH($A191),Conversion!$A$1:$B$12,2),FALSE)</f>
        <v>9248.7600000000039</v>
      </c>
      <c r="G191" s="9"/>
      <c r="H191" s="9"/>
      <c r="I191" s="9">
        <f>VLOOKUP((IF(MONTH($A191)=10,YEAR($A191),IF(MONTH($A191)=11,YEAR($A191),IF(MONTH($A191)=12, YEAR($A191),YEAR($A191)-1)))),FirstSim!$A$1:$Y$86,VLOOKUP(MONTH($A191),Conversion!$A$1:$B$12,2),FALSE)</f>
        <v>0.92</v>
      </c>
      <c r="J191" s="9"/>
      <c r="K191" s="9"/>
      <c r="L191" s="9"/>
      <c r="M191" s="12" t="e">
        <f>VLOOKUP((IF(MONTH($A191)=10,YEAR($A191),IF(MONTH($A191)=11,YEAR($A191),IF(MONTH($A191)=12, YEAR($A191),YEAR($A191)-1)))),#REF!,VLOOKUP(MONTH($A191),Conversion!$A$1:$B$12,2),FALSE)</f>
        <v>#REF!</v>
      </c>
      <c r="N191" s="9" t="e">
        <f>VLOOKUP((IF(MONTH($A191)=10,YEAR($A191),IF(MONTH($A191)=11,YEAR($A191),IF(MONTH($A191)=12, YEAR($A191),YEAR($A191)-1)))),#REF!,VLOOKUP(MONTH($A191),'Patch Conversion'!$A$1:$B$12,2),FALSE)</f>
        <v>#REF!</v>
      </c>
      <c r="O191" s="9"/>
      <c r="P191" s="11"/>
      <c r="Q191" s="9">
        <f t="shared" si="17"/>
        <v>0.2</v>
      </c>
      <c r="R191" s="9" t="str">
        <f t="shared" si="18"/>
        <v/>
      </c>
      <c r="S191" s="10" t="str">
        <f t="shared" si="19"/>
        <v/>
      </c>
      <c r="T191" s="9"/>
      <c r="U191" s="17">
        <f>VLOOKUP((IF(MONTH($A191)=10,YEAR($A191),IF(MONTH($A191)=11,YEAR($A191),IF(MONTH($A191)=12, YEAR($A191),YEAR($A191)-1)))),'Final Sim'!$A$1:$O$85,VLOOKUP(MONTH($A191),'Conversion WRSM'!$A$1:$B$12,2),FALSE)</f>
        <v>0</v>
      </c>
      <c r="W191" s="9">
        <f t="shared" si="16"/>
        <v>0.2</v>
      </c>
      <c r="X191" s="9" t="str">
        <f t="shared" si="22"/>
        <v/>
      </c>
      <c r="Y191" s="20" t="str">
        <f t="shared" si="20"/>
        <v/>
      </c>
    </row>
    <row r="192" spans="1:25">
      <c r="A192" s="11">
        <v>13302</v>
      </c>
      <c r="B192" s="9">
        <f>VLOOKUP((IF(MONTH($A192)=10,YEAR($A192),IF(MONTH($A192)=11,YEAR($A192),IF(MONTH($A192)=12, YEAR($A192),YEAR($A192)-1)))),File_1.prn!$A$2:$AA$87,VLOOKUP(MONTH($A192),Conversion!$A$1:$B$12,2),FALSE)</f>
        <v>0.02</v>
      </c>
      <c r="C192" s="9" t="str">
        <f>IF(VLOOKUP((IF(MONTH($A192)=10,YEAR($A192),IF(MONTH($A192)=11,YEAR($A192),IF(MONTH($A192)=12, YEAR($A192),YEAR($A192)-1)))),File_1.prn!$A$2:$AA$87,VLOOKUP(MONTH($A192),'Patch Conversion'!$A$1:$B$12,2),FALSE)="","",VLOOKUP((IF(MONTH($A192)=10,YEAR($A192),IF(MONTH($A192)=11,YEAR($A192),IF(MONTH($A192)=12, YEAR($A192),YEAR($A192)-1)))),File_1.prn!$A$2:$AA$87,VLOOKUP(MONTH($A192),'Patch Conversion'!$A$1:$B$12,2),FALSE))</f>
        <v/>
      </c>
      <c r="D192" s="9"/>
      <c r="E192" s="9">
        <f t="shared" si="21"/>
        <v>546.60999999999967</v>
      </c>
      <c r="F192" s="9">
        <f>F191+VLOOKUP((IF(MONTH($A192)=10,YEAR($A192),IF(MONTH($A192)=11,YEAR($A192),IF(MONTH($A192)=12, YEAR($A192),YEAR($A192)-1)))),Rainfall!$A$1:$Z$87,VLOOKUP(MONTH($A192),Conversion!$A$1:$B$12,2),FALSE)</f>
        <v>9248.7600000000039</v>
      </c>
      <c r="G192" s="9"/>
      <c r="H192" s="9"/>
      <c r="I192" s="9">
        <f>VLOOKUP((IF(MONTH($A192)=10,YEAR($A192),IF(MONTH($A192)=11,YEAR($A192),IF(MONTH($A192)=12, YEAR($A192),YEAR($A192)-1)))),FirstSim!$A$1:$Y$86,VLOOKUP(MONTH($A192),Conversion!$A$1:$B$12,2),FALSE)</f>
        <v>0.76</v>
      </c>
      <c r="J192" s="9"/>
      <c r="K192" s="9"/>
      <c r="L192" s="9"/>
      <c r="M192" s="12" t="e">
        <f>VLOOKUP((IF(MONTH($A192)=10,YEAR($A192),IF(MONTH($A192)=11,YEAR($A192),IF(MONTH($A192)=12, YEAR($A192),YEAR($A192)-1)))),#REF!,VLOOKUP(MONTH($A192),Conversion!$A$1:$B$12,2),FALSE)</f>
        <v>#REF!</v>
      </c>
      <c r="N192" s="9" t="e">
        <f>VLOOKUP((IF(MONTH($A192)=10,YEAR($A192),IF(MONTH($A192)=11,YEAR($A192),IF(MONTH($A192)=12, YEAR($A192),YEAR($A192)-1)))),#REF!,VLOOKUP(MONTH($A192),'Patch Conversion'!$A$1:$B$12,2),FALSE)</f>
        <v>#REF!</v>
      </c>
      <c r="O192" s="9"/>
      <c r="P192" s="11"/>
      <c r="Q192" s="9">
        <f t="shared" si="17"/>
        <v>0.02</v>
      </c>
      <c r="R192" s="9" t="str">
        <f t="shared" si="18"/>
        <v/>
      </c>
      <c r="S192" s="10" t="str">
        <f t="shared" si="19"/>
        <v/>
      </c>
      <c r="T192" s="9"/>
      <c r="U192" s="17">
        <f>VLOOKUP((IF(MONTH($A192)=10,YEAR($A192),IF(MONTH($A192)=11,YEAR($A192),IF(MONTH($A192)=12, YEAR($A192),YEAR($A192)-1)))),'Final Sim'!$A$1:$O$85,VLOOKUP(MONTH($A192),'Conversion WRSM'!$A$1:$B$12,2),FALSE)</f>
        <v>30.23</v>
      </c>
      <c r="W192" s="9">
        <f t="shared" si="16"/>
        <v>0.02</v>
      </c>
      <c r="X192" s="9" t="str">
        <f t="shared" si="22"/>
        <v/>
      </c>
      <c r="Y192" s="20" t="str">
        <f t="shared" si="20"/>
        <v/>
      </c>
    </row>
    <row r="193" spans="1:25">
      <c r="A193" s="11">
        <v>13332</v>
      </c>
      <c r="B193" s="9">
        <f>VLOOKUP((IF(MONTH($A193)=10,YEAR($A193),IF(MONTH($A193)=11,YEAR($A193),IF(MONTH($A193)=12, YEAR($A193),YEAR($A193)-1)))),File_1.prn!$A$2:$AA$87,VLOOKUP(MONTH($A193),Conversion!$A$1:$B$12,2),FALSE)</f>
        <v>7.0000000000000007E-2</v>
      </c>
      <c r="C193" s="9" t="str">
        <f>IF(VLOOKUP((IF(MONTH($A193)=10,YEAR($A193),IF(MONTH($A193)=11,YEAR($A193),IF(MONTH($A193)=12, YEAR($A193),YEAR($A193)-1)))),File_1.prn!$A$2:$AA$87,VLOOKUP(MONTH($A193),'Patch Conversion'!$A$1:$B$12,2),FALSE)="","",VLOOKUP((IF(MONTH($A193)=10,YEAR($A193),IF(MONTH($A193)=11,YEAR($A193),IF(MONTH($A193)=12, YEAR($A193),YEAR($A193)-1)))),File_1.prn!$A$2:$AA$87,VLOOKUP(MONTH($A193),'Patch Conversion'!$A$1:$B$12,2),FALSE))</f>
        <v/>
      </c>
      <c r="D193" s="9"/>
      <c r="E193" s="9">
        <f t="shared" si="21"/>
        <v>546.67999999999972</v>
      </c>
      <c r="F193" s="9">
        <f>F192+VLOOKUP((IF(MONTH($A193)=10,YEAR($A193),IF(MONTH($A193)=11,YEAR($A193),IF(MONTH($A193)=12, YEAR($A193),YEAR($A193)-1)))),Rainfall!$A$1:$Z$87,VLOOKUP(MONTH($A193),Conversion!$A$1:$B$12,2),FALSE)</f>
        <v>9248.7600000000039</v>
      </c>
      <c r="G193" s="9"/>
      <c r="H193" s="9"/>
      <c r="I193" s="9">
        <f>VLOOKUP((IF(MONTH($A193)=10,YEAR($A193),IF(MONTH($A193)=11,YEAR($A193),IF(MONTH($A193)=12, YEAR($A193),YEAR($A193)-1)))),FirstSim!$A$1:$Y$86,VLOOKUP(MONTH($A193),Conversion!$A$1:$B$12,2),FALSE)</f>
        <v>0.49</v>
      </c>
      <c r="J193" s="9"/>
      <c r="K193" s="9"/>
      <c r="L193" s="9"/>
      <c r="M193" s="12" t="e">
        <f>VLOOKUP((IF(MONTH($A193)=10,YEAR($A193),IF(MONTH($A193)=11,YEAR($A193),IF(MONTH($A193)=12, YEAR($A193),YEAR($A193)-1)))),#REF!,VLOOKUP(MONTH($A193),Conversion!$A$1:$B$12,2),FALSE)</f>
        <v>#REF!</v>
      </c>
      <c r="N193" s="9" t="e">
        <f>VLOOKUP((IF(MONTH($A193)=10,YEAR($A193),IF(MONTH($A193)=11,YEAR($A193),IF(MONTH($A193)=12, YEAR($A193),YEAR($A193)-1)))),#REF!,VLOOKUP(MONTH($A193),'Patch Conversion'!$A$1:$B$12,2),FALSE)</f>
        <v>#REF!</v>
      </c>
      <c r="O193" s="9"/>
      <c r="P193" s="11"/>
      <c r="Q193" s="9">
        <f t="shared" si="17"/>
        <v>7.0000000000000007E-2</v>
      </c>
      <c r="R193" s="9" t="str">
        <f t="shared" si="18"/>
        <v/>
      </c>
      <c r="S193" s="10" t="str">
        <f t="shared" si="19"/>
        <v/>
      </c>
      <c r="T193" s="9"/>
      <c r="U193" s="17">
        <f>VLOOKUP((IF(MONTH($A193)=10,YEAR($A193),IF(MONTH($A193)=11,YEAR($A193),IF(MONTH($A193)=12, YEAR($A193),YEAR($A193)-1)))),'Final Sim'!$A$1:$O$85,VLOOKUP(MONTH($A193),'Conversion WRSM'!$A$1:$B$12,2),FALSE)</f>
        <v>0</v>
      </c>
      <c r="W193" s="9">
        <f t="shared" si="16"/>
        <v>7.0000000000000007E-2</v>
      </c>
      <c r="X193" s="9" t="str">
        <f t="shared" si="22"/>
        <v/>
      </c>
      <c r="Y193" s="20" t="str">
        <f t="shared" si="20"/>
        <v/>
      </c>
    </row>
    <row r="194" spans="1:25">
      <c r="A194" s="11">
        <v>13363</v>
      </c>
      <c r="B194" s="9">
        <f>VLOOKUP((IF(MONTH($A194)=10,YEAR($A194),IF(MONTH($A194)=11,YEAR($A194),IF(MONTH($A194)=12, YEAR($A194),YEAR($A194)-1)))),File_1.prn!$A$2:$AA$87,VLOOKUP(MONTH($A194),Conversion!$A$1:$B$12,2),FALSE)</f>
        <v>0</v>
      </c>
      <c r="C194" s="9" t="str">
        <f>IF(VLOOKUP((IF(MONTH($A194)=10,YEAR($A194),IF(MONTH($A194)=11,YEAR($A194),IF(MONTH($A194)=12, YEAR($A194),YEAR($A194)-1)))),File_1.prn!$A$2:$AA$87,VLOOKUP(MONTH($A194),'Patch Conversion'!$A$1:$B$12,2),FALSE)="","",VLOOKUP((IF(MONTH($A194)=10,YEAR($A194),IF(MONTH($A194)=11,YEAR($A194),IF(MONTH($A194)=12, YEAR($A194),YEAR($A194)-1)))),File_1.prn!$A$2:$AA$87,VLOOKUP(MONTH($A194),'Patch Conversion'!$A$1:$B$12,2),FALSE))</f>
        <v/>
      </c>
      <c r="D194" s="9"/>
      <c r="E194" s="9">
        <f t="shared" si="21"/>
        <v>546.67999999999972</v>
      </c>
      <c r="F194" s="9">
        <f>F193+VLOOKUP((IF(MONTH($A194)=10,YEAR($A194),IF(MONTH($A194)=11,YEAR($A194),IF(MONTH($A194)=12, YEAR($A194),YEAR($A194)-1)))),Rainfall!$A$1:$Z$87,VLOOKUP(MONTH($A194),Conversion!$A$1:$B$12,2),FALSE)</f>
        <v>9248.7600000000039</v>
      </c>
      <c r="G194" s="9"/>
      <c r="H194" s="9"/>
      <c r="I194" s="9">
        <f>VLOOKUP((IF(MONTH($A194)=10,YEAR($A194),IF(MONTH($A194)=11,YEAR($A194),IF(MONTH($A194)=12, YEAR($A194),YEAR($A194)-1)))),FirstSim!$A$1:$Y$86,VLOOKUP(MONTH($A194),Conversion!$A$1:$B$12,2),FALSE)</f>
        <v>0.28999999999999998</v>
      </c>
      <c r="J194" s="9"/>
      <c r="K194" s="9"/>
      <c r="L194" s="9"/>
      <c r="M194" s="12" t="e">
        <f>VLOOKUP((IF(MONTH($A194)=10,YEAR($A194),IF(MONTH($A194)=11,YEAR($A194),IF(MONTH($A194)=12, YEAR($A194),YEAR($A194)-1)))),#REF!,VLOOKUP(MONTH($A194),Conversion!$A$1:$B$12,2),FALSE)</f>
        <v>#REF!</v>
      </c>
      <c r="N194" s="9" t="e">
        <f>VLOOKUP((IF(MONTH($A194)=10,YEAR($A194),IF(MONTH($A194)=11,YEAR($A194),IF(MONTH($A194)=12, YEAR($A194),YEAR($A194)-1)))),#REF!,VLOOKUP(MONTH($A194),'Patch Conversion'!$A$1:$B$12,2),FALSE)</f>
        <v>#REF!</v>
      </c>
      <c r="O194" s="9"/>
      <c r="P194" s="11"/>
      <c r="Q194" s="9">
        <f t="shared" si="17"/>
        <v>0</v>
      </c>
      <c r="R194" s="9" t="str">
        <f t="shared" si="18"/>
        <v/>
      </c>
      <c r="S194" s="10" t="str">
        <f t="shared" si="19"/>
        <v/>
      </c>
      <c r="T194" s="9"/>
      <c r="U194" s="17">
        <f>VLOOKUP((IF(MONTH($A194)=10,YEAR($A194),IF(MONTH($A194)=11,YEAR($A194),IF(MONTH($A194)=12, YEAR($A194),YEAR($A194)-1)))),'Final Sim'!$A$1:$O$85,VLOOKUP(MONTH($A194),'Conversion WRSM'!$A$1:$B$12,2),FALSE)</f>
        <v>59.06</v>
      </c>
      <c r="W194" s="9">
        <f t="shared" si="16"/>
        <v>0</v>
      </c>
      <c r="X194" s="9" t="str">
        <f t="shared" si="22"/>
        <v/>
      </c>
      <c r="Y194" s="20" t="str">
        <f t="shared" si="20"/>
        <v/>
      </c>
    </row>
    <row r="195" spans="1:25">
      <c r="A195" s="11">
        <v>13394</v>
      </c>
      <c r="B195" s="9">
        <f>VLOOKUP((IF(MONTH($A195)=10,YEAR($A195),IF(MONTH($A195)=11,YEAR($A195),IF(MONTH($A195)=12, YEAR($A195),YEAR($A195)-1)))),File_1.prn!$A$2:$AA$87,VLOOKUP(MONTH($A195),Conversion!$A$1:$B$12,2),FALSE)</f>
        <v>0.13</v>
      </c>
      <c r="C195" s="9" t="str">
        <f>IF(VLOOKUP((IF(MONTH($A195)=10,YEAR($A195),IF(MONTH($A195)=11,YEAR($A195),IF(MONTH($A195)=12, YEAR($A195),YEAR($A195)-1)))),File_1.prn!$A$2:$AA$87,VLOOKUP(MONTH($A195),'Patch Conversion'!$A$1:$B$12,2),FALSE)="","",VLOOKUP((IF(MONTH($A195)=10,YEAR($A195),IF(MONTH($A195)=11,YEAR($A195),IF(MONTH($A195)=12, YEAR($A195),YEAR($A195)-1)))),File_1.prn!$A$2:$AA$87,VLOOKUP(MONTH($A195),'Patch Conversion'!$A$1:$B$12,2),FALSE))</f>
        <v/>
      </c>
      <c r="D195" s="9"/>
      <c r="E195" s="9">
        <f t="shared" si="21"/>
        <v>546.80999999999972</v>
      </c>
      <c r="F195" s="9">
        <f>F194+VLOOKUP((IF(MONTH($A195)=10,YEAR($A195),IF(MONTH($A195)=11,YEAR($A195),IF(MONTH($A195)=12, YEAR($A195),YEAR($A195)-1)))),Rainfall!$A$1:$Z$87,VLOOKUP(MONTH($A195),Conversion!$A$1:$B$12,2),FALSE)</f>
        <v>9248.7600000000039</v>
      </c>
      <c r="G195" s="9"/>
      <c r="H195" s="9"/>
      <c r="I195" s="9">
        <f>VLOOKUP((IF(MONTH($A195)=10,YEAR($A195),IF(MONTH($A195)=11,YEAR($A195),IF(MONTH($A195)=12, YEAR($A195),YEAR($A195)-1)))),FirstSim!$A$1:$Y$86,VLOOKUP(MONTH($A195),Conversion!$A$1:$B$12,2),FALSE)</f>
        <v>0.19</v>
      </c>
      <c r="J195" s="9"/>
      <c r="K195" s="9"/>
      <c r="L195" s="9"/>
      <c r="M195" s="12" t="e">
        <f>VLOOKUP((IF(MONTH($A195)=10,YEAR($A195),IF(MONTH($A195)=11,YEAR($A195),IF(MONTH($A195)=12, YEAR($A195),YEAR($A195)-1)))),#REF!,VLOOKUP(MONTH($A195),Conversion!$A$1:$B$12,2),FALSE)</f>
        <v>#REF!</v>
      </c>
      <c r="N195" s="9" t="e">
        <f>VLOOKUP((IF(MONTH($A195)=10,YEAR($A195),IF(MONTH($A195)=11,YEAR($A195),IF(MONTH($A195)=12, YEAR($A195),YEAR($A195)-1)))),#REF!,VLOOKUP(MONTH($A195),'Patch Conversion'!$A$1:$B$12,2),FALSE)</f>
        <v>#REF!</v>
      </c>
      <c r="O195" s="9"/>
      <c r="P195" s="11"/>
      <c r="Q195" s="9">
        <f t="shared" si="17"/>
        <v>0.13</v>
      </c>
      <c r="R195" s="9" t="str">
        <f t="shared" si="18"/>
        <v/>
      </c>
      <c r="S195" s="10" t="str">
        <f t="shared" si="19"/>
        <v/>
      </c>
      <c r="T195" s="9"/>
      <c r="U195" s="17">
        <f>VLOOKUP((IF(MONTH($A195)=10,YEAR($A195),IF(MONTH($A195)=11,YEAR($A195),IF(MONTH($A195)=12, YEAR($A195),YEAR($A195)-1)))),'Final Sim'!$A$1:$O$85,VLOOKUP(MONTH($A195),'Conversion WRSM'!$A$1:$B$12,2),FALSE)</f>
        <v>0</v>
      </c>
      <c r="W195" s="9">
        <f t="shared" si="16"/>
        <v>0.13</v>
      </c>
      <c r="X195" s="9" t="str">
        <f t="shared" si="22"/>
        <v/>
      </c>
      <c r="Y195" s="20" t="str">
        <f t="shared" si="20"/>
        <v/>
      </c>
    </row>
    <row r="196" spans="1:25">
      <c r="A196" s="11">
        <v>13424</v>
      </c>
      <c r="B196" s="9">
        <f>VLOOKUP((IF(MONTH($A196)=10,YEAR($A196),IF(MONTH($A196)=11,YEAR($A196),IF(MONTH($A196)=12, YEAR($A196),YEAR($A196)-1)))),File_1.prn!$A$2:$AA$87,VLOOKUP(MONTH($A196),Conversion!$A$1:$B$12,2),FALSE)</f>
        <v>0.43</v>
      </c>
      <c r="C196" s="9" t="str">
        <f>IF(VLOOKUP((IF(MONTH($A196)=10,YEAR($A196),IF(MONTH($A196)=11,YEAR($A196),IF(MONTH($A196)=12, YEAR($A196),YEAR($A196)-1)))),File_1.prn!$A$2:$AA$87,VLOOKUP(MONTH($A196),'Patch Conversion'!$A$1:$B$12,2),FALSE)="","",VLOOKUP((IF(MONTH($A196)=10,YEAR($A196),IF(MONTH($A196)=11,YEAR($A196),IF(MONTH($A196)=12, YEAR($A196),YEAR($A196)-1)))),File_1.prn!$A$2:$AA$87,VLOOKUP(MONTH($A196),'Patch Conversion'!$A$1:$B$12,2),FALSE))</f>
        <v/>
      </c>
      <c r="D196" s="9"/>
      <c r="E196" s="9">
        <f t="shared" si="21"/>
        <v>547.23999999999967</v>
      </c>
      <c r="F196" s="9">
        <f>F195+VLOOKUP((IF(MONTH($A196)=10,YEAR($A196),IF(MONTH($A196)=11,YEAR($A196),IF(MONTH($A196)=12, YEAR($A196),YEAR($A196)-1)))),Rainfall!$A$1:$Z$87,VLOOKUP(MONTH($A196),Conversion!$A$1:$B$12,2),FALSE)</f>
        <v>9283.8000000000047</v>
      </c>
      <c r="G196" s="9"/>
      <c r="H196" s="9"/>
      <c r="I196" s="9">
        <f>VLOOKUP((IF(MONTH($A196)=10,YEAR($A196),IF(MONTH($A196)=11,YEAR($A196),IF(MONTH($A196)=12, YEAR($A196),YEAR($A196)-1)))),FirstSim!$A$1:$Y$86,VLOOKUP(MONTH($A196),Conversion!$A$1:$B$12,2),FALSE)</f>
        <v>1.26</v>
      </c>
      <c r="J196" s="9"/>
      <c r="K196" s="9"/>
      <c r="L196" s="9"/>
      <c r="M196" s="12" t="e">
        <f>VLOOKUP((IF(MONTH($A196)=10,YEAR($A196),IF(MONTH($A196)=11,YEAR($A196),IF(MONTH($A196)=12, YEAR($A196),YEAR($A196)-1)))),#REF!,VLOOKUP(MONTH($A196),Conversion!$A$1:$B$12,2),FALSE)</f>
        <v>#REF!</v>
      </c>
      <c r="N196" s="9" t="e">
        <f>VLOOKUP((IF(MONTH($A196)=10,YEAR($A196),IF(MONTH($A196)=11,YEAR($A196),IF(MONTH($A196)=12, YEAR($A196),YEAR($A196)-1)))),#REF!,VLOOKUP(MONTH($A196),'Patch Conversion'!$A$1:$B$12,2),FALSE)</f>
        <v>#REF!</v>
      </c>
      <c r="O196" s="9"/>
      <c r="P196" s="11"/>
      <c r="Q196" s="9">
        <f t="shared" si="17"/>
        <v>0.43</v>
      </c>
      <c r="R196" s="9" t="str">
        <f t="shared" si="18"/>
        <v/>
      </c>
      <c r="S196" s="10" t="str">
        <f t="shared" si="19"/>
        <v/>
      </c>
      <c r="T196" s="9"/>
      <c r="U196" s="17">
        <f>VLOOKUP((IF(MONTH($A196)=10,YEAR($A196),IF(MONTH($A196)=11,YEAR($A196),IF(MONTH($A196)=12, YEAR($A196),YEAR($A196)-1)))),'Final Sim'!$A$1:$O$85,VLOOKUP(MONTH($A196),'Conversion WRSM'!$A$1:$B$12,2),FALSE)</f>
        <v>20.29</v>
      </c>
      <c r="W196" s="9">
        <f t="shared" ref="W196:W259" si="23">IF(C196="",B196,IF(C196="*",B196,IF(U196&gt;B196,U196,B196)))</f>
        <v>0.43</v>
      </c>
      <c r="X196" s="9" t="str">
        <f t="shared" si="22"/>
        <v/>
      </c>
      <c r="Y196" s="20" t="str">
        <f t="shared" si="20"/>
        <v/>
      </c>
    </row>
    <row r="197" spans="1:25">
      <c r="A197" s="11">
        <v>13455</v>
      </c>
      <c r="B197" s="9">
        <f>VLOOKUP((IF(MONTH($A197)=10,YEAR($A197),IF(MONTH($A197)=11,YEAR($A197),IF(MONTH($A197)=12, YEAR($A197),YEAR($A197)-1)))),File_1.prn!$A$2:$AA$87,VLOOKUP(MONTH($A197),Conversion!$A$1:$B$12,2),FALSE)</f>
        <v>8.6</v>
      </c>
      <c r="C197" s="9" t="str">
        <f>IF(VLOOKUP((IF(MONTH($A197)=10,YEAR($A197),IF(MONTH($A197)=11,YEAR($A197),IF(MONTH($A197)=12, YEAR($A197),YEAR($A197)-1)))),File_1.prn!$A$2:$AA$87,VLOOKUP(MONTH($A197),'Patch Conversion'!$A$1:$B$12,2),FALSE)="","",VLOOKUP((IF(MONTH($A197)=10,YEAR($A197),IF(MONTH($A197)=11,YEAR($A197),IF(MONTH($A197)=12, YEAR($A197),YEAR($A197)-1)))),File_1.prn!$A$2:$AA$87,VLOOKUP(MONTH($A197),'Patch Conversion'!$A$1:$B$12,2),FALSE))</f>
        <v/>
      </c>
      <c r="D197" s="9"/>
      <c r="E197" s="9">
        <f t="shared" si="21"/>
        <v>555.83999999999969</v>
      </c>
      <c r="F197" s="9">
        <f>F196+VLOOKUP((IF(MONTH($A197)=10,YEAR($A197),IF(MONTH($A197)=11,YEAR($A197),IF(MONTH($A197)=12, YEAR($A197),YEAR($A197)-1)))),Rainfall!$A$1:$Z$87,VLOOKUP(MONTH($A197),Conversion!$A$1:$B$12,2),FALSE)</f>
        <v>9507.0000000000055</v>
      </c>
      <c r="G197" s="9"/>
      <c r="H197" s="9"/>
      <c r="I197" s="9">
        <f>VLOOKUP((IF(MONTH($A197)=10,YEAR($A197),IF(MONTH($A197)=11,YEAR($A197),IF(MONTH($A197)=12, YEAR($A197),YEAR($A197)-1)))),FirstSim!$A$1:$Y$86,VLOOKUP(MONTH($A197),Conversion!$A$1:$B$12,2),FALSE)</f>
        <v>13.6</v>
      </c>
      <c r="J197" s="9"/>
      <c r="K197" s="9"/>
      <c r="L197" s="9"/>
      <c r="M197" s="12" t="e">
        <f>VLOOKUP((IF(MONTH($A197)=10,YEAR($A197),IF(MONTH($A197)=11,YEAR($A197),IF(MONTH($A197)=12, YEAR($A197),YEAR($A197)-1)))),#REF!,VLOOKUP(MONTH($A197),Conversion!$A$1:$B$12,2),FALSE)</f>
        <v>#REF!</v>
      </c>
      <c r="N197" s="9" t="e">
        <f>VLOOKUP((IF(MONTH($A197)=10,YEAR($A197),IF(MONTH($A197)=11,YEAR($A197),IF(MONTH($A197)=12, YEAR($A197),YEAR($A197)-1)))),#REF!,VLOOKUP(MONTH($A197),'Patch Conversion'!$A$1:$B$12,2),FALSE)</f>
        <v>#REF!</v>
      </c>
      <c r="O197" s="9"/>
      <c r="P197" s="11"/>
      <c r="Q197" s="9">
        <f t="shared" ref="Q197:Q260" si="24">IF(C197="",B197,IF(C197="*",B197,IF(I197&lt;B197,B197,I197)))</f>
        <v>8.6</v>
      </c>
      <c r="R197" s="9" t="str">
        <f t="shared" ref="R197:R260" si="25">IF(C197="",C197,IF(C197="*",C197,IF(I197&lt;B197,C197,"*")))</f>
        <v/>
      </c>
      <c r="S197" s="10" t="str">
        <f t="shared" ref="S197:S260" si="26">IF(C197="","",IF(C197="*","Estimated",IF(I197&lt;B197,"First Simulation&lt;Observed, Observed Used","First Silumation patch")))</f>
        <v/>
      </c>
      <c r="T197" s="9"/>
      <c r="U197" s="17">
        <f>VLOOKUP((IF(MONTH($A197)=10,YEAR($A197),IF(MONTH($A197)=11,YEAR($A197),IF(MONTH($A197)=12, YEAR($A197),YEAR($A197)-1)))),'Final Sim'!$A$1:$O$85,VLOOKUP(MONTH($A197),'Conversion WRSM'!$A$1:$B$12,2),FALSE)</f>
        <v>0</v>
      </c>
      <c r="W197" s="9">
        <f t="shared" si="23"/>
        <v>8.6</v>
      </c>
      <c r="X197" s="9" t="str">
        <f t="shared" si="22"/>
        <v/>
      </c>
      <c r="Y197" s="20" t="str">
        <f t="shared" ref="Y197:Y260" si="27">IF(C197="","",IF(C197="*","Observed estimate used",IF(C197="#","Simulated value used", IF(U197&gt;B197,"Simulated value used","Observed estimate used"))))</f>
        <v/>
      </c>
    </row>
    <row r="198" spans="1:25">
      <c r="A198" s="11">
        <v>13485</v>
      </c>
      <c r="B198" s="9">
        <f>VLOOKUP((IF(MONTH($A198)=10,YEAR($A198),IF(MONTH($A198)=11,YEAR($A198),IF(MONTH($A198)=12, YEAR($A198),YEAR($A198)-1)))),File_1.prn!$A$2:$AA$87,VLOOKUP(MONTH($A198),Conversion!$A$1:$B$12,2),FALSE)</f>
        <v>1.1499999999999999</v>
      </c>
      <c r="C198" s="9" t="str">
        <f>IF(VLOOKUP((IF(MONTH($A198)=10,YEAR($A198),IF(MONTH($A198)=11,YEAR($A198),IF(MONTH($A198)=12, YEAR($A198),YEAR($A198)-1)))),File_1.prn!$A$2:$AA$87,VLOOKUP(MONTH($A198),'Patch Conversion'!$A$1:$B$12,2),FALSE)="","",VLOOKUP((IF(MONTH($A198)=10,YEAR($A198),IF(MONTH($A198)=11,YEAR($A198),IF(MONTH($A198)=12, YEAR($A198),YEAR($A198)-1)))),File_1.prn!$A$2:$AA$87,VLOOKUP(MONTH($A198),'Patch Conversion'!$A$1:$B$12,2),FALSE))</f>
        <v/>
      </c>
      <c r="D198" s="9"/>
      <c r="E198" s="9">
        <f t="shared" ref="E198:E261" si="28">E197+B198</f>
        <v>556.98999999999967</v>
      </c>
      <c r="F198" s="9">
        <f>F197+VLOOKUP((IF(MONTH($A198)=10,YEAR($A198),IF(MONTH($A198)=11,YEAR($A198),IF(MONTH($A198)=12, YEAR($A198),YEAR($A198)-1)))),Rainfall!$A$1:$Z$87,VLOOKUP(MONTH($A198),Conversion!$A$1:$B$12,2),FALSE)</f>
        <v>9572.4000000000051</v>
      </c>
      <c r="G198" s="9"/>
      <c r="H198" s="9"/>
      <c r="I198" s="9">
        <f>VLOOKUP((IF(MONTH($A198)=10,YEAR($A198),IF(MONTH($A198)=11,YEAR($A198),IF(MONTH($A198)=12, YEAR($A198),YEAR($A198)-1)))),FirstSim!$A$1:$Y$86,VLOOKUP(MONTH($A198),Conversion!$A$1:$B$12,2),FALSE)</f>
        <v>4.4800000000000004</v>
      </c>
      <c r="J198" s="9"/>
      <c r="K198" s="9"/>
      <c r="L198" s="9"/>
      <c r="M198" s="12" t="e">
        <f>VLOOKUP((IF(MONTH($A198)=10,YEAR($A198),IF(MONTH($A198)=11,YEAR($A198),IF(MONTH($A198)=12, YEAR($A198),YEAR($A198)-1)))),#REF!,VLOOKUP(MONTH($A198),Conversion!$A$1:$B$12,2),FALSE)</f>
        <v>#REF!</v>
      </c>
      <c r="N198" s="9" t="e">
        <f>VLOOKUP((IF(MONTH($A198)=10,YEAR($A198),IF(MONTH($A198)=11,YEAR($A198),IF(MONTH($A198)=12, YEAR($A198),YEAR($A198)-1)))),#REF!,VLOOKUP(MONTH($A198),'Patch Conversion'!$A$1:$B$12,2),FALSE)</f>
        <v>#REF!</v>
      </c>
      <c r="O198" s="9"/>
      <c r="P198" s="11"/>
      <c r="Q198" s="9">
        <f t="shared" si="24"/>
        <v>1.1499999999999999</v>
      </c>
      <c r="R198" s="9" t="str">
        <f t="shared" si="25"/>
        <v/>
      </c>
      <c r="S198" s="10" t="str">
        <f t="shared" si="26"/>
        <v/>
      </c>
      <c r="T198" s="9"/>
      <c r="U198" s="17">
        <f>VLOOKUP((IF(MONTH($A198)=10,YEAR($A198),IF(MONTH($A198)=11,YEAR($A198),IF(MONTH($A198)=12, YEAR($A198),YEAR($A198)-1)))),'Final Sim'!$A$1:$O$85,VLOOKUP(MONTH($A198),'Conversion WRSM'!$A$1:$B$12,2),FALSE)</f>
        <v>677.03</v>
      </c>
      <c r="W198" s="9">
        <f t="shared" si="23"/>
        <v>1.1499999999999999</v>
      </c>
      <c r="X198" s="9" t="str">
        <f t="shared" ref="X198:X261" si="29">IF(C198="","",IF(C198="*","*",IF(C198="#","*", IF(U198&gt;B198,"*",C198))))</f>
        <v/>
      </c>
      <c r="Y198" s="20" t="str">
        <f t="shared" si="27"/>
        <v/>
      </c>
    </row>
    <row r="199" spans="1:25">
      <c r="A199" s="11">
        <v>13516</v>
      </c>
      <c r="B199" s="9">
        <f>VLOOKUP((IF(MONTH($A199)=10,YEAR($A199),IF(MONTH($A199)=11,YEAR($A199),IF(MONTH($A199)=12, YEAR($A199),YEAR($A199)-1)))),File_1.prn!$A$2:$AA$87,VLOOKUP(MONTH($A199),Conversion!$A$1:$B$12,2),FALSE)</f>
        <v>2.83</v>
      </c>
      <c r="C199" s="9" t="str">
        <f>IF(VLOOKUP((IF(MONTH($A199)=10,YEAR($A199),IF(MONTH($A199)=11,YEAR($A199),IF(MONTH($A199)=12, YEAR($A199),YEAR($A199)-1)))),File_1.prn!$A$2:$AA$87,VLOOKUP(MONTH($A199),'Patch Conversion'!$A$1:$B$12,2),FALSE)="","",VLOOKUP((IF(MONTH($A199)=10,YEAR($A199),IF(MONTH($A199)=11,YEAR($A199),IF(MONTH($A199)=12, YEAR($A199),YEAR($A199)-1)))),File_1.prn!$A$2:$AA$87,VLOOKUP(MONTH($A199),'Patch Conversion'!$A$1:$B$12,2),FALSE))</f>
        <v/>
      </c>
      <c r="D199" s="9"/>
      <c r="E199" s="9">
        <f t="shared" si="28"/>
        <v>559.81999999999971</v>
      </c>
      <c r="F199" s="9">
        <f>F198+VLOOKUP((IF(MONTH($A199)=10,YEAR($A199),IF(MONTH($A199)=11,YEAR($A199),IF(MONTH($A199)=12, YEAR($A199),YEAR($A199)-1)))),Rainfall!$A$1:$Z$87,VLOOKUP(MONTH($A199),Conversion!$A$1:$B$12,2),FALSE)</f>
        <v>9683.4000000000051</v>
      </c>
      <c r="G199" s="9"/>
      <c r="H199" s="9"/>
      <c r="I199" s="9">
        <f>VLOOKUP((IF(MONTH($A199)=10,YEAR($A199),IF(MONTH($A199)=11,YEAR($A199),IF(MONTH($A199)=12, YEAR($A199),YEAR($A199)-1)))),FirstSim!$A$1:$Y$86,VLOOKUP(MONTH($A199),Conversion!$A$1:$B$12,2),FALSE)</f>
        <v>3.55</v>
      </c>
      <c r="J199" s="9"/>
      <c r="K199" s="9"/>
      <c r="L199" s="9"/>
      <c r="M199" s="12" t="e">
        <f>VLOOKUP((IF(MONTH($A199)=10,YEAR($A199),IF(MONTH($A199)=11,YEAR($A199),IF(MONTH($A199)=12, YEAR($A199),YEAR($A199)-1)))),#REF!,VLOOKUP(MONTH($A199),Conversion!$A$1:$B$12,2),FALSE)</f>
        <v>#REF!</v>
      </c>
      <c r="N199" s="9" t="e">
        <f>VLOOKUP((IF(MONTH($A199)=10,YEAR($A199),IF(MONTH($A199)=11,YEAR($A199),IF(MONTH($A199)=12, YEAR($A199),YEAR($A199)-1)))),#REF!,VLOOKUP(MONTH($A199),'Patch Conversion'!$A$1:$B$12,2),FALSE)</f>
        <v>#REF!</v>
      </c>
      <c r="O199" s="9"/>
      <c r="P199" s="11"/>
      <c r="Q199" s="9">
        <f t="shared" si="24"/>
        <v>2.83</v>
      </c>
      <c r="R199" s="9" t="str">
        <f t="shared" si="25"/>
        <v/>
      </c>
      <c r="S199" s="10" t="str">
        <f t="shared" si="26"/>
        <v/>
      </c>
      <c r="T199" s="9"/>
      <c r="U199" s="17">
        <f>VLOOKUP((IF(MONTH($A199)=10,YEAR($A199),IF(MONTH($A199)=11,YEAR($A199),IF(MONTH($A199)=12, YEAR($A199),YEAR($A199)-1)))),'Final Sim'!$A$1:$O$85,VLOOKUP(MONTH($A199),'Conversion WRSM'!$A$1:$B$12,2),FALSE)</f>
        <v>0</v>
      </c>
      <c r="W199" s="9">
        <f t="shared" si="23"/>
        <v>2.83</v>
      </c>
      <c r="X199" s="9" t="str">
        <f t="shared" si="29"/>
        <v/>
      </c>
      <c r="Y199" s="20" t="str">
        <f t="shared" si="27"/>
        <v/>
      </c>
    </row>
    <row r="200" spans="1:25">
      <c r="A200" s="11">
        <v>13547</v>
      </c>
      <c r="B200" s="9">
        <f>VLOOKUP((IF(MONTH($A200)=10,YEAR($A200),IF(MONTH($A200)=11,YEAR($A200),IF(MONTH($A200)=12, YEAR($A200),YEAR($A200)-1)))),File_1.prn!$A$2:$AA$87,VLOOKUP(MONTH($A200),Conversion!$A$1:$B$12,2),FALSE)</f>
        <v>2.14</v>
      </c>
      <c r="C200" s="9" t="str">
        <f>IF(VLOOKUP((IF(MONTH($A200)=10,YEAR($A200),IF(MONTH($A200)=11,YEAR($A200),IF(MONTH($A200)=12, YEAR($A200),YEAR($A200)-1)))),File_1.prn!$A$2:$AA$87,VLOOKUP(MONTH($A200),'Patch Conversion'!$A$1:$B$12,2),FALSE)="","",VLOOKUP((IF(MONTH($A200)=10,YEAR($A200),IF(MONTH($A200)=11,YEAR($A200),IF(MONTH($A200)=12, YEAR($A200),YEAR($A200)-1)))),File_1.prn!$A$2:$AA$87,VLOOKUP(MONTH($A200),'Patch Conversion'!$A$1:$B$12,2),FALSE))</f>
        <v/>
      </c>
      <c r="D200" s="9"/>
      <c r="E200" s="9">
        <f t="shared" si="28"/>
        <v>561.9599999999997</v>
      </c>
      <c r="F200" s="9">
        <f>F199+VLOOKUP((IF(MONTH($A200)=10,YEAR($A200),IF(MONTH($A200)=11,YEAR($A200),IF(MONTH($A200)=12, YEAR($A200),YEAR($A200)-1)))),Rainfall!$A$1:$Z$87,VLOOKUP(MONTH($A200),Conversion!$A$1:$B$12,2),FALSE)</f>
        <v>9768.3000000000047</v>
      </c>
      <c r="G200" s="9"/>
      <c r="H200" s="9"/>
      <c r="I200" s="9">
        <f>VLOOKUP((IF(MONTH($A200)=10,YEAR($A200),IF(MONTH($A200)=11,YEAR($A200),IF(MONTH($A200)=12, YEAR($A200),YEAR($A200)-1)))),FirstSim!$A$1:$Y$86,VLOOKUP(MONTH($A200),Conversion!$A$1:$B$12,2),FALSE)</f>
        <v>5.12</v>
      </c>
      <c r="J200" s="9"/>
      <c r="K200" s="9"/>
      <c r="L200" s="9"/>
      <c r="M200" s="12" t="e">
        <f>VLOOKUP((IF(MONTH($A200)=10,YEAR($A200),IF(MONTH($A200)=11,YEAR($A200),IF(MONTH($A200)=12, YEAR($A200),YEAR($A200)-1)))),#REF!,VLOOKUP(MONTH($A200),Conversion!$A$1:$B$12,2),FALSE)</f>
        <v>#REF!</v>
      </c>
      <c r="N200" s="9" t="e">
        <f>VLOOKUP((IF(MONTH($A200)=10,YEAR($A200),IF(MONTH($A200)=11,YEAR($A200),IF(MONTH($A200)=12, YEAR($A200),YEAR($A200)-1)))),#REF!,VLOOKUP(MONTH($A200),'Patch Conversion'!$A$1:$B$12,2),FALSE)</f>
        <v>#REF!</v>
      </c>
      <c r="O200" s="9"/>
      <c r="P200" s="11"/>
      <c r="Q200" s="9">
        <f t="shared" si="24"/>
        <v>2.14</v>
      </c>
      <c r="R200" s="9" t="str">
        <f t="shared" si="25"/>
        <v/>
      </c>
      <c r="S200" s="10" t="str">
        <f t="shared" si="26"/>
        <v/>
      </c>
      <c r="T200" s="9"/>
      <c r="U200" s="17">
        <f>VLOOKUP((IF(MONTH($A200)=10,YEAR($A200),IF(MONTH($A200)=11,YEAR($A200),IF(MONTH($A200)=12, YEAR($A200),YEAR($A200)-1)))),'Final Sim'!$A$1:$O$85,VLOOKUP(MONTH($A200),'Conversion WRSM'!$A$1:$B$12,2),FALSE)</f>
        <v>310.57</v>
      </c>
      <c r="W200" s="9">
        <f t="shared" si="23"/>
        <v>2.14</v>
      </c>
      <c r="X200" s="9" t="str">
        <f t="shared" si="29"/>
        <v/>
      </c>
      <c r="Y200" s="20" t="str">
        <f t="shared" si="27"/>
        <v/>
      </c>
    </row>
    <row r="201" spans="1:25">
      <c r="A201" s="11">
        <v>13575</v>
      </c>
      <c r="B201" s="9">
        <f>VLOOKUP((IF(MONTH($A201)=10,YEAR($A201),IF(MONTH($A201)=11,YEAR($A201),IF(MONTH($A201)=12, YEAR($A201),YEAR($A201)-1)))),File_1.prn!$A$2:$AA$87,VLOOKUP(MONTH($A201),Conversion!$A$1:$B$12,2),FALSE)</f>
        <v>1.98</v>
      </c>
      <c r="C201" s="9" t="str">
        <f>IF(VLOOKUP((IF(MONTH($A201)=10,YEAR($A201),IF(MONTH($A201)=11,YEAR($A201),IF(MONTH($A201)=12, YEAR($A201),YEAR($A201)-1)))),File_1.prn!$A$2:$AA$87,VLOOKUP(MONTH($A201),'Patch Conversion'!$A$1:$B$12,2),FALSE)="","",VLOOKUP((IF(MONTH($A201)=10,YEAR($A201),IF(MONTH($A201)=11,YEAR($A201),IF(MONTH($A201)=12, YEAR($A201),YEAR($A201)-1)))),File_1.prn!$A$2:$AA$87,VLOOKUP(MONTH($A201),'Patch Conversion'!$A$1:$B$12,2),FALSE))</f>
        <v/>
      </c>
      <c r="D201" s="9"/>
      <c r="E201" s="9">
        <f t="shared" si="28"/>
        <v>563.93999999999971</v>
      </c>
      <c r="F201" s="9">
        <f>F200+VLOOKUP((IF(MONTH($A201)=10,YEAR($A201),IF(MONTH($A201)=11,YEAR($A201),IF(MONTH($A201)=12, YEAR($A201),YEAR($A201)-1)))),Rainfall!$A$1:$Z$87,VLOOKUP(MONTH($A201),Conversion!$A$1:$B$12,2),FALSE)</f>
        <v>9809.5800000000054</v>
      </c>
      <c r="G201" s="9"/>
      <c r="H201" s="9"/>
      <c r="I201" s="9">
        <f>VLOOKUP((IF(MONTH($A201)=10,YEAR($A201),IF(MONTH($A201)=11,YEAR($A201),IF(MONTH($A201)=12, YEAR($A201),YEAR($A201)-1)))),FirstSim!$A$1:$Y$86,VLOOKUP(MONTH($A201),Conversion!$A$1:$B$12,2),FALSE)</f>
        <v>1.38</v>
      </c>
      <c r="J201" s="9"/>
      <c r="K201" s="9"/>
      <c r="L201" s="9"/>
      <c r="M201" s="12" t="e">
        <f>VLOOKUP((IF(MONTH($A201)=10,YEAR($A201),IF(MONTH($A201)=11,YEAR($A201),IF(MONTH($A201)=12, YEAR($A201),YEAR($A201)-1)))),#REF!,VLOOKUP(MONTH($A201),Conversion!$A$1:$B$12,2),FALSE)</f>
        <v>#REF!</v>
      </c>
      <c r="N201" s="9" t="e">
        <f>VLOOKUP((IF(MONTH($A201)=10,YEAR($A201),IF(MONTH($A201)=11,YEAR($A201),IF(MONTH($A201)=12, YEAR($A201),YEAR($A201)-1)))),#REF!,VLOOKUP(MONTH($A201),'Patch Conversion'!$A$1:$B$12,2),FALSE)</f>
        <v>#REF!</v>
      </c>
      <c r="O201" s="9"/>
      <c r="P201" s="11"/>
      <c r="Q201" s="9">
        <f t="shared" si="24"/>
        <v>1.98</v>
      </c>
      <c r="R201" s="9" t="str">
        <f t="shared" si="25"/>
        <v/>
      </c>
      <c r="S201" s="10" t="str">
        <f t="shared" si="26"/>
        <v/>
      </c>
      <c r="T201" s="9"/>
      <c r="U201" s="17">
        <f>VLOOKUP((IF(MONTH($A201)=10,YEAR($A201),IF(MONTH($A201)=11,YEAR($A201),IF(MONTH($A201)=12, YEAR($A201),YEAR($A201)-1)))),'Final Sim'!$A$1:$O$85,VLOOKUP(MONTH($A201),'Conversion WRSM'!$A$1:$B$12,2),FALSE)</f>
        <v>0</v>
      </c>
      <c r="W201" s="9">
        <f t="shared" si="23"/>
        <v>1.98</v>
      </c>
      <c r="X201" s="9" t="str">
        <f t="shared" si="29"/>
        <v/>
      </c>
      <c r="Y201" s="20" t="str">
        <f t="shared" si="27"/>
        <v/>
      </c>
    </row>
    <row r="202" spans="1:25">
      <c r="A202" s="11">
        <v>13606</v>
      </c>
      <c r="B202" s="9">
        <f>VLOOKUP((IF(MONTH($A202)=10,YEAR($A202),IF(MONTH($A202)=11,YEAR($A202),IF(MONTH($A202)=12, YEAR($A202),YEAR($A202)-1)))),File_1.prn!$A$2:$AA$87,VLOOKUP(MONTH($A202),Conversion!$A$1:$B$12,2),FALSE)</f>
        <v>0.62</v>
      </c>
      <c r="C202" s="9" t="str">
        <f>IF(VLOOKUP((IF(MONTH($A202)=10,YEAR($A202),IF(MONTH($A202)=11,YEAR($A202),IF(MONTH($A202)=12, YEAR($A202),YEAR($A202)-1)))),File_1.prn!$A$2:$AA$87,VLOOKUP(MONTH($A202),'Patch Conversion'!$A$1:$B$12,2),FALSE)="","",VLOOKUP((IF(MONTH($A202)=10,YEAR($A202),IF(MONTH($A202)=11,YEAR($A202),IF(MONTH($A202)=12, YEAR($A202),YEAR($A202)-1)))),File_1.prn!$A$2:$AA$87,VLOOKUP(MONTH($A202),'Patch Conversion'!$A$1:$B$12,2),FALSE))</f>
        <v/>
      </c>
      <c r="D202" s="9"/>
      <c r="E202" s="9">
        <f t="shared" si="28"/>
        <v>564.55999999999972</v>
      </c>
      <c r="F202" s="9">
        <f>F201+VLOOKUP((IF(MONTH($A202)=10,YEAR($A202),IF(MONTH($A202)=11,YEAR($A202),IF(MONTH($A202)=12, YEAR($A202),YEAR($A202)-1)))),Rainfall!$A$1:$Z$87,VLOOKUP(MONTH($A202),Conversion!$A$1:$B$12,2),FALSE)</f>
        <v>9866.2800000000061</v>
      </c>
      <c r="G202" s="9"/>
      <c r="H202" s="9"/>
      <c r="I202" s="9">
        <f>VLOOKUP((IF(MONTH($A202)=10,YEAR($A202),IF(MONTH($A202)=11,YEAR($A202),IF(MONTH($A202)=12, YEAR($A202),YEAR($A202)-1)))),FirstSim!$A$1:$Y$86,VLOOKUP(MONTH($A202),Conversion!$A$1:$B$12,2),FALSE)</f>
        <v>0.14000000000000001</v>
      </c>
      <c r="J202" s="9"/>
      <c r="K202" s="9"/>
      <c r="L202" s="9"/>
      <c r="M202" s="12" t="e">
        <f>VLOOKUP((IF(MONTH($A202)=10,YEAR($A202),IF(MONTH($A202)=11,YEAR($A202),IF(MONTH($A202)=12, YEAR($A202),YEAR($A202)-1)))),#REF!,VLOOKUP(MONTH($A202),Conversion!$A$1:$B$12,2),FALSE)</f>
        <v>#REF!</v>
      </c>
      <c r="N202" s="9" t="e">
        <f>VLOOKUP((IF(MONTH($A202)=10,YEAR($A202),IF(MONTH($A202)=11,YEAR($A202),IF(MONTH($A202)=12, YEAR($A202),YEAR($A202)-1)))),#REF!,VLOOKUP(MONTH($A202),'Patch Conversion'!$A$1:$B$12,2),FALSE)</f>
        <v>#REF!</v>
      </c>
      <c r="O202" s="9"/>
      <c r="P202" s="11"/>
      <c r="Q202" s="9">
        <f t="shared" si="24"/>
        <v>0.62</v>
      </c>
      <c r="R202" s="9" t="str">
        <f t="shared" si="25"/>
        <v/>
      </c>
      <c r="S202" s="10" t="str">
        <f t="shared" si="26"/>
        <v/>
      </c>
      <c r="T202" s="9"/>
      <c r="U202" s="17">
        <f>VLOOKUP((IF(MONTH($A202)=10,YEAR($A202),IF(MONTH($A202)=11,YEAR($A202),IF(MONTH($A202)=12, YEAR($A202),YEAR($A202)-1)))),'Final Sim'!$A$1:$O$85,VLOOKUP(MONTH($A202),'Conversion WRSM'!$A$1:$B$12,2),FALSE)</f>
        <v>626.45000000000005</v>
      </c>
      <c r="W202" s="9">
        <f t="shared" si="23"/>
        <v>0.62</v>
      </c>
      <c r="X202" s="9" t="str">
        <f t="shared" si="29"/>
        <v/>
      </c>
      <c r="Y202" s="20" t="str">
        <f t="shared" si="27"/>
        <v/>
      </c>
    </row>
    <row r="203" spans="1:25">
      <c r="A203" s="11">
        <v>13636</v>
      </c>
      <c r="B203" s="9">
        <f>VLOOKUP((IF(MONTH($A203)=10,YEAR($A203),IF(MONTH($A203)=11,YEAR($A203),IF(MONTH($A203)=12, YEAR($A203),YEAR($A203)-1)))),File_1.prn!$A$2:$AA$87,VLOOKUP(MONTH($A203),Conversion!$A$1:$B$12,2),FALSE)</f>
        <v>0</v>
      </c>
      <c r="C203" s="9" t="str">
        <f>IF(VLOOKUP((IF(MONTH($A203)=10,YEAR($A203),IF(MONTH($A203)=11,YEAR($A203),IF(MONTH($A203)=12, YEAR($A203),YEAR($A203)-1)))),File_1.prn!$A$2:$AA$87,VLOOKUP(MONTH($A203),'Patch Conversion'!$A$1:$B$12,2),FALSE)="","",VLOOKUP((IF(MONTH($A203)=10,YEAR($A203),IF(MONTH($A203)=11,YEAR($A203),IF(MONTH($A203)=12, YEAR($A203),YEAR($A203)-1)))),File_1.prn!$A$2:$AA$87,VLOOKUP(MONTH($A203),'Patch Conversion'!$A$1:$B$12,2),FALSE))</f>
        <v/>
      </c>
      <c r="D203" s="9"/>
      <c r="E203" s="9">
        <f t="shared" si="28"/>
        <v>564.55999999999972</v>
      </c>
      <c r="F203" s="9">
        <f>F202+VLOOKUP((IF(MONTH($A203)=10,YEAR($A203),IF(MONTH($A203)=11,YEAR($A203),IF(MONTH($A203)=12, YEAR($A203),YEAR($A203)-1)))),Rainfall!$A$1:$Z$87,VLOOKUP(MONTH($A203),Conversion!$A$1:$B$12,2),FALSE)</f>
        <v>9867.4800000000068</v>
      </c>
      <c r="G203" s="9"/>
      <c r="H203" s="9"/>
      <c r="I203" s="9">
        <f>VLOOKUP((IF(MONTH($A203)=10,YEAR($A203),IF(MONTH($A203)=11,YEAR($A203),IF(MONTH($A203)=12, YEAR($A203),YEAR($A203)-1)))),FirstSim!$A$1:$Y$86,VLOOKUP(MONTH($A203),Conversion!$A$1:$B$12,2),FALSE)</f>
        <v>0.18</v>
      </c>
      <c r="J203" s="9"/>
      <c r="K203" s="9"/>
      <c r="L203" s="9"/>
      <c r="M203" s="12" t="e">
        <f>VLOOKUP((IF(MONTH($A203)=10,YEAR($A203),IF(MONTH($A203)=11,YEAR($A203),IF(MONTH($A203)=12, YEAR($A203),YEAR($A203)-1)))),#REF!,VLOOKUP(MONTH($A203),Conversion!$A$1:$B$12,2),FALSE)</f>
        <v>#REF!</v>
      </c>
      <c r="N203" s="9" t="e">
        <f>VLOOKUP((IF(MONTH($A203)=10,YEAR($A203),IF(MONTH($A203)=11,YEAR($A203),IF(MONTH($A203)=12, YEAR($A203),YEAR($A203)-1)))),#REF!,VLOOKUP(MONTH($A203),'Patch Conversion'!$A$1:$B$12,2),FALSE)</f>
        <v>#REF!</v>
      </c>
      <c r="O203" s="9"/>
      <c r="P203" s="11"/>
      <c r="Q203" s="9">
        <f t="shared" si="24"/>
        <v>0</v>
      </c>
      <c r="R203" s="9" t="str">
        <f t="shared" si="25"/>
        <v/>
      </c>
      <c r="S203" s="10" t="str">
        <f t="shared" si="26"/>
        <v/>
      </c>
      <c r="T203" s="9"/>
      <c r="U203" s="17">
        <f>VLOOKUP((IF(MONTH($A203)=10,YEAR($A203),IF(MONTH($A203)=11,YEAR($A203),IF(MONTH($A203)=12, YEAR($A203),YEAR($A203)-1)))),'Final Sim'!$A$1:$O$85,VLOOKUP(MONTH($A203),'Conversion WRSM'!$A$1:$B$12,2),FALSE)</f>
        <v>0</v>
      </c>
      <c r="W203" s="9">
        <f t="shared" si="23"/>
        <v>0</v>
      </c>
      <c r="X203" s="9" t="str">
        <f t="shared" si="29"/>
        <v/>
      </c>
      <c r="Y203" s="20" t="str">
        <f t="shared" si="27"/>
        <v/>
      </c>
    </row>
    <row r="204" spans="1:25">
      <c r="A204" s="11">
        <v>13667</v>
      </c>
      <c r="B204" s="9">
        <f>VLOOKUP((IF(MONTH($A204)=10,YEAR($A204),IF(MONTH($A204)=11,YEAR($A204),IF(MONTH($A204)=12, YEAR($A204),YEAR($A204)-1)))),File_1.prn!$A$2:$AA$87,VLOOKUP(MONTH($A204),Conversion!$A$1:$B$12,2),FALSE)</f>
        <v>0</v>
      </c>
      <c r="C204" s="9" t="str">
        <f>IF(VLOOKUP((IF(MONTH($A204)=10,YEAR($A204),IF(MONTH($A204)=11,YEAR($A204),IF(MONTH($A204)=12, YEAR($A204),YEAR($A204)-1)))),File_1.prn!$A$2:$AA$87,VLOOKUP(MONTH($A204),'Patch Conversion'!$A$1:$B$12,2),FALSE)="","",VLOOKUP((IF(MONTH($A204)=10,YEAR($A204),IF(MONTH($A204)=11,YEAR($A204),IF(MONTH($A204)=12, YEAR($A204),YEAR($A204)-1)))),File_1.prn!$A$2:$AA$87,VLOOKUP(MONTH($A204),'Patch Conversion'!$A$1:$B$12,2),FALSE))</f>
        <v/>
      </c>
      <c r="D204" s="9"/>
      <c r="E204" s="9">
        <f t="shared" si="28"/>
        <v>564.55999999999972</v>
      </c>
      <c r="F204" s="9">
        <f>F203+VLOOKUP((IF(MONTH($A204)=10,YEAR($A204),IF(MONTH($A204)=11,YEAR($A204),IF(MONTH($A204)=12, YEAR($A204),YEAR($A204)-1)))),Rainfall!$A$1:$Z$87,VLOOKUP(MONTH($A204),Conversion!$A$1:$B$12,2),FALSE)</f>
        <v>9867.4800000000068</v>
      </c>
      <c r="G204" s="9"/>
      <c r="H204" s="9"/>
      <c r="I204" s="9">
        <f>VLOOKUP((IF(MONTH($A204)=10,YEAR($A204),IF(MONTH($A204)=11,YEAR($A204),IF(MONTH($A204)=12, YEAR($A204),YEAR($A204)-1)))),FirstSim!$A$1:$Y$86,VLOOKUP(MONTH($A204),Conversion!$A$1:$B$12,2),FALSE)</f>
        <v>0.22</v>
      </c>
      <c r="J204" s="9"/>
      <c r="K204" s="9"/>
      <c r="L204" s="9"/>
      <c r="M204" s="12" t="e">
        <f>VLOOKUP((IF(MONTH($A204)=10,YEAR($A204),IF(MONTH($A204)=11,YEAR($A204),IF(MONTH($A204)=12, YEAR($A204),YEAR($A204)-1)))),#REF!,VLOOKUP(MONTH($A204),Conversion!$A$1:$B$12,2),FALSE)</f>
        <v>#REF!</v>
      </c>
      <c r="N204" s="9" t="e">
        <f>VLOOKUP((IF(MONTH($A204)=10,YEAR($A204),IF(MONTH($A204)=11,YEAR($A204),IF(MONTH($A204)=12, YEAR($A204),YEAR($A204)-1)))),#REF!,VLOOKUP(MONTH($A204),'Patch Conversion'!$A$1:$B$12,2),FALSE)</f>
        <v>#REF!</v>
      </c>
      <c r="O204" s="9"/>
      <c r="P204" s="11"/>
      <c r="Q204" s="9">
        <f t="shared" si="24"/>
        <v>0</v>
      </c>
      <c r="R204" s="9" t="str">
        <f t="shared" si="25"/>
        <v/>
      </c>
      <c r="S204" s="10" t="str">
        <f t="shared" si="26"/>
        <v/>
      </c>
      <c r="T204" s="9"/>
      <c r="U204" s="17">
        <f>VLOOKUP((IF(MONTH($A204)=10,YEAR($A204),IF(MONTH($A204)=11,YEAR($A204),IF(MONTH($A204)=12, YEAR($A204),YEAR($A204)-1)))),'Final Sim'!$A$1:$O$85,VLOOKUP(MONTH($A204),'Conversion WRSM'!$A$1:$B$12,2),FALSE)</f>
        <v>457.65</v>
      </c>
      <c r="W204" s="9">
        <f t="shared" si="23"/>
        <v>0</v>
      </c>
      <c r="X204" s="9" t="str">
        <f t="shared" si="29"/>
        <v/>
      </c>
      <c r="Y204" s="20" t="str">
        <f t="shared" si="27"/>
        <v/>
      </c>
    </row>
    <row r="205" spans="1:25">
      <c r="A205" s="11">
        <v>13697</v>
      </c>
      <c r="B205" s="9">
        <f>VLOOKUP((IF(MONTH($A205)=10,YEAR($A205),IF(MONTH($A205)=11,YEAR($A205),IF(MONTH($A205)=12, YEAR($A205),YEAR($A205)-1)))),File_1.prn!$A$2:$AA$87,VLOOKUP(MONTH($A205),Conversion!$A$1:$B$12,2),FALSE)</f>
        <v>0</v>
      </c>
      <c r="C205" s="9" t="str">
        <f>IF(VLOOKUP((IF(MONTH($A205)=10,YEAR($A205),IF(MONTH($A205)=11,YEAR($A205),IF(MONTH($A205)=12, YEAR($A205),YEAR($A205)-1)))),File_1.prn!$A$2:$AA$87,VLOOKUP(MONTH($A205),'Patch Conversion'!$A$1:$B$12,2),FALSE)="","",VLOOKUP((IF(MONTH($A205)=10,YEAR($A205),IF(MONTH($A205)=11,YEAR($A205),IF(MONTH($A205)=12, YEAR($A205),YEAR($A205)-1)))),File_1.prn!$A$2:$AA$87,VLOOKUP(MONTH($A205),'Patch Conversion'!$A$1:$B$12,2),FALSE))</f>
        <v/>
      </c>
      <c r="D205" s="9"/>
      <c r="E205" s="9">
        <f t="shared" si="28"/>
        <v>564.55999999999972</v>
      </c>
      <c r="F205" s="9">
        <f>F204+VLOOKUP((IF(MONTH($A205)=10,YEAR($A205),IF(MONTH($A205)=11,YEAR($A205),IF(MONTH($A205)=12, YEAR($A205),YEAR($A205)-1)))),Rainfall!$A$1:$Z$87,VLOOKUP(MONTH($A205),Conversion!$A$1:$B$12,2),FALSE)</f>
        <v>9867.4800000000068</v>
      </c>
      <c r="G205" s="9"/>
      <c r="H205" s="9"/>
      <c r="I205" s="9">
        <f>VLOOKUP((IF(MONTH($A205)=10,YEAR($A205),IF(MONTH($A205)=11,YEAR($A205),IF(MONTH($A205)=12, YEAR($A205),YEAR($A205)-1)))),FirstSim!$A$1:$Y$86,VLOOKUP(MONTH($A205),Conversion!$A$1:$B$12,2),FALSE)</f>
        <v>0.24</v>
      </c>
      <c r="J205" s="9"/>
      <c r="K205" s="9"/>
      <c r="L205" s="9"/>
      <c r="M205" s="12" t="e">
        <f>VLOOKUP((IF(MONTH($A205)=10,YEAR($A205),IF(MONTH($A205)=11,YEAR($A205),IF(MONTH($A205)=12, YEAR($A205),YEAR($A205)-1)))),#REF!,VLOOKUP(MONTH($A205),Conversion!$A$1:$B$12,2),FALSE)</f>
        <v>#REF!</v>
      </c>
      <c r="N205" s="9" t="e">
        <f>VLOOKUP((IF(MONTH($A205)=10,YEAR($A205),IF(MONTH($A205)=11,YEAR($A205),IF(MONTH($A205)=12, YEAR($A205),YEAR($A205)-1)))),#REF!,VLOOKUP(MONTH($A205),'Patch Conversion'!$A$1:$B$12,2),FALSE)</f>
        <v>#REF!</v>
      </c>
      <c r="O205" s="9"/>
      <c r="P205" s="11"/>
      <c r="Q205" s="9">
        <f t="shared" si="24"/>
        <v>0</v>
      </c>
      <c r="R205" s="9" t="str">
        <f t="shared" si="25"/>
        <v/>
      </c>
      <c r="S205" s="10" t="str">
        <f t="shared" si="26"/>
        <v/>
      </c>
      <c r="T205" s="9"/>
      <c r="U205" s="17">
        <f>VLOOKUP((IF(MONTH($A205)=10,YEAR($A205),IF(MONTH($A205)=11,YEAR($A205),IF(MONTH($A205)=12, YEAR($A205),YEAR($A205)-1)))),'Final Sim'!$A$1:$O$85,VLOOKUP(MONTH($A205),'Conversion WRSM'!$A$1:$B$12,2),FALSE)</f>
        <v>0</v>
      </c>
      <c r="W205" s="9">
        <f t="shared" si="23"/>
        <v>0</v>
      </c>
      <c r="X205" s="9" t="str">
        <f t="shared" si="29"/>
        <v/>
      </c>
      <c r="Y205" s="20" t="str">
        <f t="shared" si="27"/>
        <v/>
      </c>
    </row>
    <row r="206" spans="1:25">
      <c r="A206" s="11">
        <v>13728</v>
      </c>
      <c r="B206" s="9">
        <f>VLOOKUP((IF(MONTH($A206)=10,YEAR($A206),IF(MONTH($A206)=11,YEAR($A206),IF(MONTH($A206)=12, YEAR($A206),YEAR($A206)-1)))),File_1.prn!$A$2:$AA$87,VLOOKUP(MONTH($A206),Conversion!$A$1:$B$12,2),FALSE)</f>
        <v>0</v>
      </c>
      <c r="C206" s="9" t="str">
        <f>IF(VLOOKUP((IF(MONTH($A206)=10,YEAR($A206),IF(MONTH($A206)=11,YEAR($A206),IF(MONTH($A206)=12, YEAR($A206),YEAR($A206)-1)))),File_1.prn!$A$2:$AA$87,VLOOKUP(MONTH($A206),'Patch Conversion'!$A$1:$B$12,2),FALSE)="","",VLOOKUP((IF(MONTH($A206)=10,YEAR($A206),IF(MONTH($A206)=11,YEAR($A206),IF(MONTH($A206)=12, YEAR($A206),YEAR($A206)-1)))),File_1.prn!$A$2:$AA$87,VLOOKUP(MONTH($A206),'Patch Conversion'!$A$1:$B$12,2),FALSE))</f>
        <v/>
      </c>
      <c r="D206" s="9"/>
      <c r="E206" s="9">
        <f t="shared" si="28"/>
        <v>564.55999999999972</v>
      </c>
      <c r="F206" s="9">
        <f>F205+VLOOKUP((IF(MONTH($A206)=10,YEAR($A206),IF(MONTH($A206)=11,YEAR($A206),IF(MONTH($A206)=12, YEAR($A206),YEAR($A206)-1)))),Rainfall!$A$1:$Z$87,VLOOKUP(MONTH($A206),Conversion!$A$1:$B$12,2),FALSE)</f>
        <v>9868.9800000000068</v>
      </c>
      <c r="G206" s="9"/>
      <c r="H206" s="9"/>
      <c r="I206" s="9">
        <f>VLOOKUP((IF(MONTH($A206)=10,YEAR($A206),IF(MONTH($A206)=11,YEAR($A206),IF(MONTH($A206)=12, YEAR($A206),YEAR($A206)-1)))),FirstSim!$A$1:$Y$86,VLOOKUP(MONTH($A206),Conversion!$A$1:$B$12,2),FALSE)</f>
        <v>0.2</v>
      </c>
      <c r="J206" s="9"/>
      <c r="K206" s="9"/>
      <c r="L206" s="9"/>
      <c r="M206" s="12" t="e">
        <f>VLOOKUP((IF(MONTH($A206)=10,YEAR($A206),IF(MONTH($A206)=11,YEAR($A206),IF(MONTH($A206)=12, YEAR($A206),YEAR($A206)-1)))),#REF!,VLOOKUP(MONTH($A206),Conversion!$A$1:$B$12,2),FALSE)</f>
        <v>#REF!</v>
      </c>
      <c r="N206" s="9" t="e">
        <f>VLOOKUP((IF(MONTH($A206)=10,YEAR($A206),IF(MONTH($A206)=11,YEAR($A206),IF(MONTH($A206)=12, YEAR($A206),YEAR($A206)-1)))),#REF!,VLOOKUP(MONTH($A206),'Patch Conversion'!$A$1:$B$12,2),FALSE)</f>
        <v>#REF!</v>
      </c>
      <c r="O206" s="9"/>
      <c r="P206" s="11"/>
      <c r="Q206" s="9">
        <f t="shared" si="24"/>
        <v>0</v>
      </c>
      <c r="R206" s="9" t="str">
        <f t="shared" si="25"/>
        <v/>
      </c>
      <c r="S206" s="10" t="str">
        <f t="shared" si="26"/>
        <v/>
      </c>
      <c r="T206" s="9"/>
      <c r="U206" s="17">
        <f>VLOOKUP((IF(MONTH($A206)=10,YEAR($A206),IF(MONTH($A206)=11,YEAR($A206),IF(MONTH($A206)=12, YEAR($A206),YEAR($A206)-1)))),'Final Sim'!$A$1:$O$85,VLOOKUP(MONTH($A206),'Conversion WRSM'!$A$1:$B$12,2),FALSE)</f>
        <v>217.09</v>
      </c>
      <c r="W206" s="9">
        <f t="shared" si="23"/>
        <v>0</v>
      </c>
      <c r="X206" s="9" t="str">
        <f t="shared" si="29"/>
        <v/>
      </c>
      <c r="Y206" s="20" t="str">
        <f t="shared" si="27"/>
        <v/>
      </c>
    </row>
    <row r="207" spans="1:25">
      <c r="A207" s="11">
        <v>13759</v>
      </c>
      <c r="B207" s="9">
        <f>VLOOKUP((IF(MONTH($A207)=10,YEAR($A207),IF(MONTH($A207)=11,YEAR($A207),IF(MONTH($A207)=12, YEAR($A207),YEAR($A207)-1)))),File_1.prn!$A$2:$AA$87,VLOOKUP(MONTH($A207),Conversion!$A$1:$B$12,2),FALSE)</f>
        <v>0</v>
      </c>
      <c r="C207" s="9" t="str">
        <f>IF(VLOOKUP((IF(MONTH($A207)=10,YEAR($A207),IF(MONTH($A207)=11,YEAR($A207),IF(MONTH($A207)=12, YEAR($A207),YEAR($A207)-1)))),File_1.prn!$A$2:$AA$87,VLOOKUP(MONTH($A207),'Patch Conversion'!$A$1:$B$12,2),FALSE)="","",VLOOKUP((IF(MONTH($A207)=10,YEAR($A207),IF(MONTH($A207)=11,YEAR($A207),IF(MONTH($A207)=12, YEAR($A207),YEAR($A207)-1)))),File_1.prn!$A$2:$AA$87,VLOOKUP(MONTH($A207),'Patch Conversion'!$A$1:$B$12,2),FALSE))</f>
        <v/>
      </c>
      <c r="D207" s="9"/>
      <c r="E207" s="9">
        <f t="shared" si="28"/>
        <v>564.55999999999972</v>
      </c>
      <c r="F207" s="9">
        <f>F206+VLOOKUP((IF(MONTH($A207)=10,YEAR($A207),IF(MONTH($A207)=11,YEAR($A207),IF(MONTH($A207)=12, YEAR($A207),YEAR($A207)-1)))),Rainfall!$A$1:$Z$87,VLOOKUP(MONTH($A207),Conversion!$A$1:$B$12,2),FALSE)</f>
        <v>9879.4800000000068</v>
      </c>
      <c r="G207" s="9"/>
      <c r="H207" s="9"/>
      <c r="I207" s="9">
        <f>VLOOKUP((IF(MONTH($A207)=10,YEAR($A207),IF(MONTH($A207)=11,YEAR($A207),IF(MONTH($A207)=12, YEAR($A207),YEAR($A207)-1)))),FirstSim!$A$1:$Y$86,VLOOKUP(MONTH($A207),Conversion!$A$1:$B$12,2),FALSE)</f>
        <v>0.1</v>
      </c>
      <c r="J207" s="9"/>
      <c r="K207" s="9"/>
      <c r="L207" s="9"/>
      <c r="M207" s="12" t="e">
        <f>VLOOKUP((IF(MONTH($A207)=10,YEAR($A207),IF(MONTH($A207)=11,YEAR($A207),IF(MONTH($A207)=12, YEAR($A207),YEAR($A207)-1)))),#REF!,VLOOKUP(MONTH($A207),Conversion!$A$1:$B$12,2),FALSE)</f>
        <v>#REF!</v>
      </c>
      <c r="N207" s="9" t="e">
        <f>VLOOKUP((IF(MONTH($A207)=10,YEAR($A207),IF(MONTH($A207)=11,YEAR($A207),IF(MONTH($A207)=12, YEAR($A207),YEAR($A207)-1)))),#REF!,VLOOKUP(MONTH($A207),'Patch Conversion'!$A$1:$B$12,2),FALSE)</f>
        <v>#REF!</v>
      </c>
      <c r="O207" s="9"/>
      <c r="P207" s="11"/>
      <c r="Q207" s="9">
        <f t="shared" si="24"/>
        <v>0</v>
      </c>
      <c r="R207" s="9" t="str">
        <f t="shared" si="25"/>
        <v/>
      </c>
      <c r="S207" s="10" t="str">
        <f t="shared" si="26"/>
        <v/>
      </c>
      <c r="T207" s="9"/>
      <c r="U207" s="17">
        <f>VLOOKUP((IF(MONTH($A207)=10,YEAR($A207),IF(MONTH($A207)=11,YEAR($A207),IF(MONTH($A207)=12, YEAR($A207),YEAR($A207)-1)))),'Final Sim'!$A$1:$O$85,VLOOKUP(MONTH($A207),'Conversion WRSM'!$A$1:$B$12,2),FALSE)</f>
        <v>0</v>
      </c>
      <c r="W207" s="9">
        <f t="shared" si="23"/>
        <v>0</v>
      </c>
      <c r="X207" s="9" t="str">
        <f t="shared" si="29"/>
        <v/>
      </c>
      <c r="Y207" s="20" t="str">
        <f t="shared" si="27"/>
        <v/>
      </c>
    </row>
    <row r="208" spans="1:25">
      <c r="A208" s="11">
        <v>13789</v>
      </c>
      <c r="B208" s="9">
        <f>VLOOKUP((IF(MONTH($A208)=10,YEAR($A208),IF(MONTH($A208)=11,YEAR($A208),IF(MONTH($A208)=12, YEAR($A208),YEAR($A208)-1)))),File_1.prn!$A$2:$AA$87,VLOOKUP(MONTH($A208),Conversion!$A$1:$B$12,2),FALSE)</f>
        <v>0</v>
      </c>
      <c r="C208" s="9" t="str">
        <f>IF(VLOOKUP((IF(MONTH($A208)=10,YEAR($A208),IF(MONTH($A208)=11,YEAR($A208),IF(MONTH($A208)=12, YEAR($A208),YEAR($A208)-1)))),File_1.prn!$A$2:$AA$87,VLOOKUP(MONTH($A208),'Patch Conversion'!$A$1:$B$12,2),FALSE)="","",VLOOKUP((IF(MONTH($A208)=10,YEAR($A208),IF(MONTH($A208)=11,YEAR($A208),IF(MONTH($A208)=12, YEAR($A208),YEAR($A208)-1)))),File_1.prn!$A$2:$AA$87,VLOOKUP(MONTH($A208),'Patch Conversion'!$A$1:$B$12,2),FALSE))</f>
        <v/>
      </c>
      <c r="D208" s="9"/>
      <c r="E208" s="9">
        <f t="shared" si="28"/>
        <v>564.55999999999972</v>
      </c>
      <c r="F208" s="9">
        <f>F207+VLOOKUP((IF(MONTH($A208)=10,YEAR($A208),IF(MONTH($A208)=11,YEAR($A208),IF(MONTH($A208)=12, YEAR($A208),YEAR($A208)-1)))),Rainfall!$A$1:$Z$87,VLOOKUP(MONTH($A208),Conversion!$A$1:$B$12,2),FALSE)</f>
        <v>9897.3000000000065</v>
      </c>
      <c r="G208" s="9"/>
      <c r="H208" s="9"/>
      <c r="I208" s="9">
        <f>VLOOKUP((IF(MONTH($A208)=10,YEAR($A208),IF(MONTH($A208)=11,YEAR($A208),IF(MONTH($A208)=12, YEAR($A208),YEAR($A208)-1)))),FirstSim!$A$1:$Y$86,VLOOKUP(MONTH($A208),Conversion!$A$1:$B$12,2),FALSE)</f>
        <v>0</v>
      </c>
      <c r="J208" s="9"/>
      <c r="K208" s="9"/>
      <c r="L208" s="9"/>
      <c r="M208" s="12" t="e">
        <f>VLOOKUP((IF(MONTH($A208)=10,YEAR($A208),IF(MONTH($A208)=11,YEAR($A208),IF(MONTH($A208)=12, YEAR($A208),YEAR($A208)-1)))),#REF!,VLOOKUP(MONTH($A208),Conversion!$A$1:$B$12,2),FALSE)</f>
        <v>#REF!</v>
      </c>
      <c r="N208" s="9" t="e">
        <f>VLOOKUP((IF(MONTH($A208)=10,YEAR($A208),IF(MONTH($A208)=11,YEAR($A208),IF(MONTH($A208)=12, YEAR($A208),YEAR($A208)-1)))),#REF!,VLOOKUP(MONTH($A208),'Patch Conversion'!$A$1:$B$12,2),FALSE)</f>
        <v>#REF!</v>
      </c>
      <c r="O208" s="9"/>
      <c r="P208" s="11"/>
      <c r="Q208" s="9">
        <f t="shared" si="24"/>
        <v>0</v>
      </c>
      <c r="R208" s="9" t="str">
        <f t="shared" si="25"/>
        <v/>
      </c>
      <c r="S208" s="10" t="str">
        <f t="shared" si="26"/>
        <v/>
      </c>
      <c r="T208" s="9"/>
      <c r="U208" s="17">
        <f>VLOOKUP((IF(MONTH($A208)=10,YEAR($A208),IF(MONTH($A208)=11,YEAR($A208),IF(MONTH($A208)=12, YEAR($A208),YEAR($A208)-1)))),'Final Sim'!$A$1:$O$85,VLOOKUP(MONTH($A208),'Conversion WRSM'!$A$1:$B$12,2),FALSE)</f>
        <v>7.33</v>
      </c>
      <c r="W208" s="9">
        <f t="shared" si="23"/>
        <v>0</v>
      </c>
      <c r="X208" s="9" t="str">
        <f t="shared" si="29"/>
        <v/>
      </c>
      <c r="Y208" s="20" t="str">
        <f t="shared" si="27"/>
        <v/>
      </c>
    </row>
    <row r="209" spans="1:25">
      <c r="A209" s="11">
        <v>13820</v>
      </c>
      <c r="B209" s="9">
        <f>VLOOKUP((IF(MONTH($A209)=10,YEAR($A209),IF(MONTH($A209)=11,YEAR($A209),IF(MONTH($A209)=12, YEAR($A209),YEAR($A209)-1)))),File_1.prn!$A$2:$AA$87,VLOOKUP(MONTH($A209),Conversion!$A$1:$B$12,2),FALSE)</f>
        <v>0</v>
      </c>
      <c r="C209" s="9" t="str">
        <f>IF(VLOOKUP((IF(MONTH($A209)=10,YEAR($A209),IF(MONTH($A209)=11,YEAR($A209),IF(MONTH($A209)=12, YEAR($A209),YEAR($A209)-1)))),File_1.prn!$A$2:$AA$87,VLOOKUP(MONTH($A209),'Patch Conversion'!$A$1:$B$12,2),FALSE)="","",VLOOKUP((IF(MONTH($A209)=10,YEAR($A209),IF(MONTH($A209)=11,YEAR($A209),IF(MONTH($A209)=12, YEAR($A209),YEAR($A209)-1)))),File_1.prn!$A$2:$AA$87,VLOOKUP(MONTH($A209),'Patch Conversion'!$A$1:$B$12,2),FALSE))</f>
        <v/>
      </c>
      <c r="D209" s="9"/>
      <c r="E209" s="9">
        <f t="shared" si="28"/>
        <v>564.55999999999972</v>
      </c>
      <c r="F209" s="9">
        <f>F208+VLOOKUP((IF(MONTH($A209)=10,YEAR($A209),IF(MONTH($A209)=11,YEAR($A209),IF(MONTH($A209)=12, YEAR($A209),YEAR($A209)-1)))),Rainfall!$A$1:$Z$87,VLOOKUP(MONTH($A209),Conversion!$A$1:$B$12,2),FALSE)</f>
        <v>9939.0000000000073</v>
      </c>
      <c r="G209" s="9"/>
      <c r="H209" s="9"/>
      <c r="I209" s="9">
        <f>VLOOKUP((IF(MONTH($A209)=10,YEAR($A209),IF(MONTH($A209)=11,YEAR($A209),IF(MONTH($A209)=12, YEAR($A209),YEAR($A209)-1)))),FirstSim!$A$1:$Y$86,VLOOKUP(MONTH($A209),Conversion!$A$1:$B$12,2),FALSE)</f>
        <v>0</v>
      </c>
      <c r="J209" s="9"/>
      <c r="K209" s="9"/>
      <c r="L209" s="9"/>
      <c r="M209" s="12" t="e">
        <f>VLOOKUP((IF(MONTH($A209)=10,YEAR($A209),IF(MONTH($A209)=11,YEAR($A209),IF(MONTH($A209)=12, YEAR($A209),YEAR($A209)-1)))),#REF!,VLOOKUP(MONTH($A209),Conversion!$A$1:$B$12,2),FALSE)</f>
        <v>#REF!</v>
      </c>
      <c r="N209" s="9" t="e">
        <f>VLOOKUP((IF(MONTH($A209)=10,YEAR($A209),IF(MONTH($A209)=11,YEAR($A209),IF(MONTH($A209)=12, YEAR($A209),YEAR($A209)-1)))),#REF!,VLOOKUP(MONTH($A209),'Patch Conversion'!$A$1:$B$12,2),FALSE)</f>
        <v>#REF!</v>
      </c>
      <c r="O209" s="9"/>
      <c r="P209" s="11"/>
      <c r="Q209" s="9">
        <f t="shared" si="24"/>
        <v>0</v>
      </c>
      <c r="R209" s="9" t="str">
        <f t="shared" si="25"/>
        <v/>
      </c>
      <c r="S209" s="10" t="str">
        <f t="shared" si="26"/>
        <v/>
      </c>
      <c r="T209" s="9"/>
      <c r="U209" s="17">
        <f>VLOOKUP((IF(MONTH($A209)=10,YEAR($A209),IF(MONTH($A209)=11,YEAR($A209),IF(MONTH($A209)=12, YEAR($A209),YEAR($A209)-1)))),'Final Sim'!$A$1:$O$85,VLOOKUP(MONTH($A209),'Conversion WRSM'!$A$1:$B$12,2),FALSE)</f>
        <v>0</v>
      </c>
      <c r="W209" s="9">
        <f t="shared" si="23"/>
        <v>0</v>
      </c>
      <c r="X209" s="9" t="str">
        <f t="shared" si="29"/>
        <v/>
      </c>
      <c r="Y209" s="20" t="str">
        <f t="shared" si="27"/>
        <v/>
      </c>
    </row>
    <row r="210" spans="1:25">
      <c r="A210" s="11">
        <v>13850</v>
      </c>
      <c r="B210" s="9">
        <f>VLOOKUP((IF(MONTH($A210)=10,YEAR($A210),IF(MONTH($A210)=11,YEAR($A210),IF(MONTH($A210)=12, YEAR($A210),YEAR($A210)-1)))),File_1.prn!$A$2:$AA$87,VLOOKUP(MONTH($A210),Conversion!$A$1:$B$12,2),FALSE)</f>
        <v>8.89</v>
      </c>
      <c r="C210" s="9" t="str">
        <f>IF(VLOOKUP((IF(MONTH($A210)=10,YEAR($A210),IF(MONTH($A210)=11,YEAR($A210),IF(MONTH($A210)=12, YEAR($A210),YEAR($A210)-1)))),File_1.prn!$A$2:$AA$87,VLOOKUP(MONTH($A210),'Patch Conversion'!$A$1:$B$12,2),FALSE)="","",VLOOKUP((IF(MONTH($A210)=10,YEAR($A210),IF(MONTH($A210)=11,YEAR($A210),IF(MONTH($A210)=12, YEAR($A210),YEAR($A210)-1)))),File_1.prn!$A$2:$AA$87,VLOOKUP(MONTH($A210),'Patch Conversion'!$A$1:$B$12,2),FALSE))</f>
        <v/>
      </c>
      <c r="D210" s="9"/>
      <c r="E210" s="9">
        <f t="shared" si="28"/>
        <v>573.4499999999997</v>
      </c>
      <c r="F210" s="9">
        <f>F209+VLOOKUP((IF(MONTH($A210)=10,YEAR($A210),IF(MONTH($A210)=11,YEAR($A210),IF(MONTH($A210)=12, YEAR($A210),YEAR($A210)-1)))),Rainfall!$A$1:$Z$87,VLOOKUP(MONTH($A210),Conversion!$A$1:$B$12,2),FALSE)</f>
        <v>10191.780000000008</v>
      </c>
      <c r="G210" s="9"/>
      <c r="H210" s="9"/>
      <c r="I210" s="9">
        <f>VLOOKUP((IF(MONTH($A210)=10,YEAR($A210),IF(MONTH($A210)=11,YEAR($A210),IF(MONTH($A210)=12, YEAR($A210),YEAR($A210)-1)))),FirstSim!$A$1:$Y$86,VLOOKUP(MONTH($A210),Conversion!$A$1:$B$12,2),FALSE)</f>
        <v>0.68</v>
      </c>
      <c r="J210" s="9"/>
      <c r="K210" s="9"/>
      <c r="L210" s="9"/>
      <c r="M210" s="12" t="e">
        <f>VLOOKUP((IF(MONTH($A210)=10,YEAR($A210),IF(MONTH($A210)=11,YEAR($A210),IF(MONTH($A210)=12, YEAR($A210),YEAR($A210)-1)))),#REF!,VLOOKUP(MONTH($A210),Conversion!$A$1:$B$12,2),FALSE)</f>
        <v>#REF!</v>
      </c>
      <c r="N210" s="9" t="e">
        <f>VLOOKUP((IF(MONTH($A210)=10,YEAR($A210),IF(MONTH($A210)=11,YEAR($A210),IF(MONTH($A210)=12, YEAR($A210),YEAR($A210)-1)))),#REF!,VLOOKUP(MONTH($A210),'Patch Conversion'!$A$1:$B$12,2),FALSE)</f>
        <v>#REF!</v>
      </c>
      <c r="O210" s="9"/>
      <c r="P210" s="11"/>
      <c r="Q210" s="9">
        <f t="shared" si="24"/>
        <v>8.89</v>
      </c>
      <c r="R210" s="9" t="str">
        <f t="shared" si="25"/>
        <v/>
      </c>
      <c r="S210" s="10" t="str">
        <f t="shared" si="26"/>
        <v/>
      </c>
      <c r="T210" s="9"/>
      <c r="U210" s="17">
        <f>VLOOKUP((IF(MONTH($A210)=10,YEAR($A210),IF(MONTH($A210)=11,YEAR($A210),IF(MONTH($A210)=12, YEAR($A210),YEAR($A210)-1)))),'Final Sim'!$A$1:$O$85,VLOOKUP(MONTH($A210),'Conversion WRSM'!$A$1:$B$12,2),FALSE)</f>
        <v>4.8899999999999997</v>
      </c>
      <c r="W210" s="9">
        <f t="shared" si="23"/>
        <v>8.89</v>
      </c>
      <c r="X210" s="9" t="str">
        <f t="shared" si="29"/>
        <v/>
      </c>
      <c r="Y210" s="20" t="str">
        <f t="shared" si="27"/>
        <v/>
      </c>
    </row>
    <row r="211" spans="1:25">
      <c r="A211" s="11">
        <v>13881</v>
      </c>
      <c r="B211" s="9">
        <f>VLOOKUP((IF(MONTH($A211)=10,YEAR($A211),IF(MONTH($A211)=11,YEAR($A211),IF(MONTH($A211)=12, YEAR($A211),YEAR($A211)-1)))),File_1.prn!$A$2:$AA$87,VLOOKUP(MONTH($A211),Conversion!$A$1:$B$12,2),FALSE)</f>
        <v>6.53</v>
      </c>
      <c r="C211" s="9" t="str">
        <f>IF(VLOOKUP((IF(MONTH($A211)=10,YEAR($A211),IF(MONTH($A211)=11,YEAR($A211),IF(MONTH($A211)=12, YEAR($A211),YEAR($A211)-1)))),File_1.prn!$A$2:$AA$87,VLOOKUP(MONTH($A211),'Patch Conversion'!$A$1:$B$12,2),FALSE)="","",VLOOKUP((IF(MONTH($A211)=10,YEAR($A211),IF(MONTH($A211)=11,YEAR($A211),IF(MONTH($A211)=12, YEAR($A211),YEAR($A211)-1)))),File_1.prn!$A$2:$AA$87,VLOOKUP(MONTH($A211),'Patch Conversion'!$A$1:$B$12,2),FALSE))</f>
        <v/>
      </c>
      <c r="D211" s="9"/>
      <c r="E211" s="9">
        <f t="shared" si="28"/>
        <v>579.97999999999968</v>
      </c>
      <c r="F211" s="9">
        <f>F210+VLOOKUP((IF(MONTH($A211)=10,YEAR($A211),IF(MONTH($A211)=11,YEAR($A211),IF(MONTH($A211)=12, YEAR($A211),YEAR($A211)-1)))),Rainfall!$A$1:$Z$87,VLOOKUP(MONTH($A211),Conversion!$A$1:$B$12,2),FALSE)</f>
        <v>10262.640000000009</v>
      </c>
      <c r="G211" s="9"/>
      <c r="H211" s="9"/>
      <c r="I211" s="9">
        <f>VLOOKUP((IF(MONTH($A211)=10,YEAR($A211),IF(MONTH($A211)=11,YEAR($A211),IF(MONTH($A211)=12, YEAR($A211),YEAR($A211)-1)))),FirstSim!$A$1:$Y$86,VLOOKUP(MONTH($A211),Conversion!$A$1:$B$12,2),FALSE)</f>
        <v>0.83</v>
      </c>
      <c r="J211" s="9"/>
      <c r="K211" s="9"/>
      <c r="L211" s="9"/>
      <c r="M211" s="12" t="e">
        <f>VLOOKUP((IF(MONTH($A211)=10,YEAR($A211),IF(MONTH($A211)=11,YEAR($A211),IF(MONTH($A211)=12, YEAR($A211),YEAR($A211)-1)))),#REF!,VLOOKUP(MONTH($A211),Conversion!$A$1:$B$12,2),FALSE)</f>
        <v>#REF!</v>
      </c>
      <c r="N211" s="9" t="e">
        <f>VLOOKUP((IF(MONTH($A211)=10,YEAR($A211),IF(MONTH($A211)=11,YEAR($A211),IF(MONTH($A211)=12, YEAR($A211),YEAR($A211)-1)))),#REF!,VLOOKUP(MONTH($A211),'Patch Conversion'!$A$1:$B$12,2),FALSE)</f>
        <v>#REF!</v>
      </c>
      <c r="O211" s="9"/>
      <c r="P211" s="11"/>
      <c r="Q211" s="9">
        <f t="shared" si="24"/>
        <v>6.53</v>
      </c>
      <c r="R211" s="9" t="str">
        <f t="shared" si="25"/>
        <v/>
      </c>
      <c r="S211" s="10" t="str">
        <f t="shared" si="26"/>
        <v/>
      </c>
      <c r="T211" s="9"/>
      <c r="U211" s="17">
        <f>VLOOKUP((IF(MONTH($A211)=10,YEAR($A211),IF(MONTH($A211)=11,YEAR($A211),IF(MONTH($A211)=12, YEAR($A211),YEAR($A211)-1)))),'Final Sim'!$A$1:$O$85,VLOOKUP(MONTH($A211),'Conversion WRSM'!$A$1:$B$12,2),FALSE)</f>
        <v>0</v>
      </c>
      <c r="W211" s="9">
        <f t="shared" si="23"/>
        <v>6.53</v>
      </c>
      <c r="X211" s="9" t="str">
        <f t="shared" si="29"/>
        <v/>
      </c>
      <c r="Y211" s="20" t="str">
        <f t="shared" si="27"/>
        <v/>
      </c>
    </row>
    <row r="212" spans="1:25">
      <c r="A212" s="11">
        <v>13912</v>
      </c>
      <c r="B212" s="9">
        <f>VLOOKUP((IF(MONTH($A212)=10,YEAR($A212),IF(MONTH($A212)=11,YEAR($A212),IF(MONTH($A212)=12, YEAR($A212),YEAR($A212)-1)))),File_1.prn!$A$2:$AA$87,VLOOKUP(MONTH($A212),Conversion!$A$1:$B$12,2),FALSE)</f>
        <v>13.2</v>
      </c>
      <c r="C212" s="9" t="str">
        <f>IF(VLOOKUP((IF(MONTH($A212)=10,YEAR($A212),IF(MONTH($A212)=11,YEAR($A212),IF(MONTH($A212)=12, YEAR($A212),YEAR($A212)-1)))),File_1.prn!$A$2:$AA$87,VLOOKUP(MONTH($A212),'Patch Conversion'!$A$1:$B$12,2),FALSE)="","",VLOOKUP((IF(MONTH($A212)=10,YEAR($A212),IF(MONTH($A212)=11,YEAR($A212),IF(MONTH($A212)=12, YEAR($A212),YEAR($A212)-1)))),File_1.prn!$A$2:$AA$87,VLOOKUP(MONTH($A212),'Patch Conversion'!$A$1:$B$12,2),FALSE))</f>
        <v>#</v>
      </c>
      <c r="D212" s="9"/>
      <c r="E212" s="9">
        <f t="shared" si="28"/>
        <v>593.17999999999972</v>
      </c>
      <c r="F212" s="9">
        <f>F211+VLOOKUP((IF(MONTH($A212)=10,YEAR($A212),IF(MONTH($A212)=11,YEAR($A212),IF(MONTH($A212)=12, YEAR($A212),YEAR($A212)-1)))),Rainfall!$A$1:$Z$87,VLOOKUP(MONTH($A212),Conversion!$A$1:$B$12,2),FALSE)</f>
        <v>10336.140000000009</v>
      </c>
      <c r="G212" s="9"/>
      <c r="H212" s="9"/>
      <c r="I212" s="9">
        <f>VLOOKUP((IF(MONTH($A212)=10,YEAR($A212),IF(MONTH($A212)=11,YEAR($A212),IF(MONTH($A212)=12, YEAR($A212),YEAR($A212)-1)))),FirstSim!$A$1:$Y$86,VLOOKUP(MONTH($A212),Conversion!$A$1:$B$12,2),FALSE)</f>
        <v>4.5199999999999996</v>
      </c>
      <c r="J212" s="9"/>
      <c r="K212" s="9"/>
      <c r="L212" s="9"/>
      <c r="M212" s="12" t="e">
        <f>VLOOKUP((IF(MONTH($A212)=10,YEAR($A212),IF(MONTH($A212)=11,YEAR($A212),IF(MONTH($A212)=12, YEAR($A212),YEAR($A212)-1)))),#REF!,VLOOKUP(MONTH($A212),Conversion!$A$1:$B$12,2),FALSE)</f>
        <v>#REF!</v>
      </c>
      <c r="N212" s="9" t="e">
        <f>VLOOKUP((IF(MONTH($A212)=10,YEAR($A212),IF(MONTH($A212)=11,YEAR($A212),IF(MONTH($A212)=12, YEAR($A212),YEAR($A212)-1)))),#REF!,VLOOKUP(MONTH($A212),'Patch Conversion'!$A$1:$B$12,2),FALSE)</f>
        <v>#REF!</v>
      </c>
      <c r="O212" s="9"/>
      <c r="P212" s="11"/>
      <c r="Q212" s="9">
        <f t="shared" si="24"/>
        <v>13.2</v>
      </c>
      <c r="R212" s="9" t="str">
        <f t="shared" si="25"/>
        <v>#</v>
      </c>
      <c r="S212" s="10" t="str">
        <f t="shared" si="26"/>
        <v>First Simulation&lt;Observed, Observed Used</v>
      </c>
      <c r="T212" s="9"/>
      <c r="U212" s="17">
        <f>VLOOKUP((IF(MONTH($A212)=10,YEAR($A212),IF(MONTH($A212)=11,YEAR($A212),IF(MONTH($A212)=12, YEAR($A212),YEAR($A212)-1)))),'Final Sim'!$A$1:$O$85,VLOOKUP(MONTH($A212),'Conversion WRSM'!$A$1:$B$12,2),FALSE)</f>
        <v>8.8800000000000008</v>
      </c>
      <c r="W212" s="9">
        <f t="shared" si="23"/>
        <v>13.2</v>
      </c>
      <c r="X212" s="9" t="str">
        <f t="shared" si="29"/>
        <v>*</v>
      </c>
      <c r="Y212" s="20" t="str">
        <f t="shared" si="27"/>
        <v>Simulated value used</v>
      </c>
    </row>
    <row r="213" spans="1:25">
      <c r="A213" s="11">
        <v>13940</v>
      </c>
      <c r="B213" s="9">
        <f>VLOOKUP((IF(MONTH($A213)=10,YEAR($A213),IF(MONTH($A213)=11,YEAR($A213),IF(MONTH($A213)=12, YEAR($A213),YEAR($A213)-1)))),File_1.prn!$A$2:$AA$87,VLOOKUP(MONTH($A213),Conversion!$A$1:$B$12,2),FALSE)</f>
        <v>5.21</v>
      </c>
      <c r="C213" s="9" t="str">
        <f>IF(VLOOKUP((IF(MONTH($A213)=10,YEAR($A213),IF(MONTH($A213)=11,YEAR($A213),IF(MONTH($A213)=12, YEAR($A213),YEAR($A213)-1)))),File_1.prn!$A$2:$AA$87,VLOOKUP(MONTH($A213),'Patch Conversion'!$A$1:$B$12,2),FALSE)="","",VLOOKUP((IF(MONTH($A213)=10,YEAR($A213),IF(MONTH($A213)=11,YEAR($A213),IF(MONTH($A213)=12, YEAR($A213),YEAR($A213)-1)))),File_1.prn!$A$2:$AA$87,VLOOKUP(MONTH($A213),'Patch Conversion'!$A$1:$B$12,2),FALSE))</f>
        <v/>
      </c>
      <c r="D213" s="9"/>
      <c r="E213" s="9">
        <f t="shared" si="28"/>
        <v>598.38999999999976</v>
      </c>
      <c r="F213" s="9">
        <f>F212+VLOOKUP((IF(MONTH($A213)=10,YEAR($A213),IF(MONTH($A213)=11,YEAR($A213),IF(MONTH($A213)=12, YEAR($A213),YEAR($A213)-1)))),Rainfall!$A$1:$Z$87,VLOOKUP(MONTH($A213),Conversion!$A$1:$B$12,2),FALSE)</f>
        <v>10352.040000000008</v>
      </c>
      <c r="G213" s="9"/>
      <c r="H213" s="9"/>
      <c r="I213" s="9">
        <f>VLOOKUP((IF(MONTH($A213)=10,YEAR($A213),IF(MONTH($A213)=11,YEAR($A213),IF(MONTH($A213)=12, YEAR($A213),YEAR($A213)-1)))),FirstSim!$A$1:$Y$86,VLOOKUP(MONTH($A213),Conversion!$A$1:$B$12,2),FALSE)</f>
        <v>1.71</v>
      </c>
      <c r="J213" s="9"/>
      <c r="K213" s="9"/>
      <c r="L213" s="9"/>
      <c r="M213" s="12" t="e">
        <f>VLOOKUP((IF(MONTH($A213)=10,YEAR($A213),IF(MONTH($A213)=11,YEAR($A213),IF(MONTH($A213)=12, YEAR($A213),YEAR($A213)-1)))),#REF!,VLOOKUP(MONTH($A213),Conversion!$A$1:$B$12,2),FALSE)</f>
        <v>#REF!</v>
      </c>
      <c r="N213" s="9" t="e">
        <f>VLOOKUP((IF(MONTH($A213)=10,YEAR($A213),IF(MONTH($A213)=11,YEAR($A213),IF(MONTH($A213)=12, YEAR($A213),YEAR($A213)-1)))),#REF!,VLOOKUP(MONTH($A213),'Patch Conversion'!$A$1:$B$12,2),FALSE)</f>
        <v>#REF!</v>
      </c>
      <c r="O213" s="9"/>
      <c r="P213" s="11"/>
      <c r="Q213" s="9">
        <f t="shared" si="24"/>
        <v>5.21</v>
      </c>
      <c r="R213" s="9" t="str">
        <f t="shared" si="25"/>
        <v/>
      </c>
      <c r="S213" s="10" t="str">
        <f t="shared" si="26"/>
        <v/>
      </c>
      <c r="T213" s="9"/>
      <c r="U213" s="17">
        <f>VLOOKUP((IF(MONTH($A213)=10,YEAR($A213),IF(MONTH($A213)=11,YEAR($A213),IF(MONTH($A213)=12, YEAR($A213),YEAR($A213)-1)))),'Final Sim'!$A$1:$O$85,VLOOKUP(MONTH($A213),'Conversion WRSM'!$A$1:$B$12,2),FALSE)</f>
        <v>0</v>
      </c>
      <c r="W213" s="9">
        <f t="shared" si="23"/>
        <v>5.21</v>
      </c>
      <c r="X213" s="9" t="str">
        <f t="shared" si="29"/>
        <v/>
      </c>
      <c r="Y213" s="20" t="str">
        <f t="shared" si="27"/>
        <v/>
      </c>
    </row>
    <row r="214" spans="1:25">
      <c r="A214" s="11">
        <v>13971</v>
      </c>
      <c r="B214" s="9">
        <f>VLOOKUP((IF(MONTH($A214)=10,YEAR($A214),IF(MONTH($A214)=11,YEAR($A214),IF(MONTH($A214)=12, YEAR($A214),YEAR($A214)-1)))),File_1.prn!$A$2:$AA$87,VLOOKUP(MONTH($A214),Conversion!$A$1:$B$12,2),FALSE)</f>
        <v>0</v>
      </c>
      <c r="C214" s="9" t="str">
        <f>IF(VLOOKUP((IF(MONTH($A214)=10,YEAR($A214),IF(MONTH($A214)=11,YEAR($A214),IF(MONTH($A214)=12, YEAR($A214),YEAR($A214)-1)))),File_1.prn!$A$2:$AA$87,VLOOKUP(MONTH($A214),'Patch Conversion'!$A$1:$B$12,2),FALSE)="","",VLOOKUP((IF(MONTH($A214)=10,YEAR($A214),IF(MONTH($A214)=11,YEAR($A214),IF(MONTH($A214)=12, YEAR($A214),YEAR($A214)-1)))),File_1.prn!$A$2:$AA$87,VLOOKUP(MONTH($A214),'Patch Conversion'!$A$1:$B$12,2),FALSE))</f>
        <v/>
      </c>
      <c r="D214" s="9"/>
      <c r="E214" s="9">
        <f t="shared" si="28"/>
        <v>598.38999999999976</v>
      </c>
      <c r="F214" s="9">
        <f>F213+VLOOKUP((IF(MONTH($A214)=10,YEAR($A214),IF(MONTH($A214)=11,YEAR($A214),IF(MONTH($A214)=12, YEAR($A214),YEAR($A214)-1)))),Rainfall!$A$1:$Z$87,VLOOKUP(MONTH($A214),Conversion!$A$1:$B$12,2),FALSE)</f>
        <v>10421.340000000007</v>
      </c>
      <c r="G214" s="9"/>
      <c r="H214" s="9"/>
      <c r="I214" s="9">
        <f>VLOOKUP((IF(MONTH($A214)=10,YEAR($A214),IF(MONTH($A214)=11,YEAR($A214),IF(MONTH($A214)=12, YEAR($A214),YEAR($A214)-1)))),FirstSim!$A$1:$Y$86,VLOOKUP(MONTH($A214),Conversion!$A$1:$B$12,2),FALSE)</f>
        <v>0.23</v>
      </c>
      <c r="J214" s="9"/>
      <c r="K214" s="9"/>
      <c r="L214" s="9"/>
      <c r="M214" s="12" t="e">
        <f>VLOOKUP((IF(MONTH($A214)=10,YEAR($A214),IF(MONTH($A214)=11,YEAR($A214),IF(MONTH($A214)=12, YEAR($A214),YEAR($A214)-1)))),#REF!,VLOOKUP(MONTH($A214),Conversion!$A$1:$B$12,2),FALSE)</f>
        <v>#REF!</v>
      </c>
      <c r="N214" s="9" t="e">
        <f>VLOOKUP((IF(MONTH($A214)=10,YEAR($A214),IF(MONTH($A214)=11,YEAR($A214),IF(MONTH($A214)=12, YEAR($A214),YEAR($A214)-1)))),#REF!,VLOOKUP(MONTH($A214),'Patch Conversion'!$A$1:$B$12,2),FALSE)</f>
        <v>#REF!</v>
      </c>
      <c r="O214" s="9"/>
      <c r="P214" s="11"/>
      <c r="Q214" s="9">
        <f t="shared" si="24"/>
        <v>0</v>
      </c>
      <c r="R214" s="9" t="str">
        <f t="shared" si="25"/>
        <v/>
      </c>
      <c r="S214" s="10" t="str">
        <f t="shared" si="26"/>
        <v/>
      </c>
      <c r="T214" s="9"/>
      <c r="U214" s="17">
        <f>VLOOKUP((IF(MONTH($A214)=10,YEAR($A214),IF(MONTH($A214)=11,YEAR($A214),IF(MONTH($A214)=12, YEAR($A214),YEAR($A214)-1)))),'Final Sim'!$A$1:$O$85,VLOOKUP(MONTH($A214),'Conversion WRSM'!$A$1:$B$12,2),FALSE)</f>
        <v>89.77</v>
      </c>
      <c r="W214" s="9">
        <f t="shared" si="23"/>
        <v>0</v>
      </c>
      <c r="X214" s="9" t="str">
        <f t="shared" si="29"/>
        <v/>
      </c>
      <c r="Y214" s="20" t="str">
        <f t="shared" si="27"/>
        <v/>
      </c>
    </row>
    <row r="215" spans="1:25">
      <c r="A215" s="11">
        <v>14001</v>
      </c>
      <c r="B215" s="9">
        <f>VLOOKUP((IF(MONTH($A215)=10,YEAR($A215),IF(MONTH($A215)=11,YEAR($A215),IF(MONTH($A215)=12, YEAR($A215),YEAR($A215)-1)))),File_1.prn!$A$2:$AA$87,VLOOKUP(MONTH($A215),Conversion!$A$1:$B$12,2),FALSE)</f>
        <v>0</v>
      </c>
      <c r="C215" s="9" t="str">
        <f>IF(VLOOKUP((IF(MONTH($A215)=10,YEAR($A215),IF(MONTH($A215)=11,YEAR($A215),IF(MONTH($A215)=12, YEAR($A215),YEAR($A215)-1)))),File_1.prn!$A$2:$AA$87,VLOOKUP(MONTH($A215),'Patch Conversion'!$A$1:$B$12,2),FALSE)="","",VLOOKUP((IF(MONTH($A215)=10,YEAR($A215),IF(MONTH($A215)=11,YEAR($A215),IF(MONTH($A215)=12, YEAR($A215),YEAR($A215)-1)))),File_1.prn!$A$2:$AA$87,VLOOKUP(MONTH($A215),'Patch Conversion'!$A$1:$B$12,2),FALSE))</f>
        <v/>
      </c>
      <c r="D215" s="9"/>
      <c r="E215" s="9">
        <f t="shared" si="28"/>
        <v>598.38999999999976</v>
      </c>
      <c r="F215" s="9">
        <f>F214+VLOOKUP((IF(MONTH($A215)=10,YEAR($A215),IF(MONTH($A215)=11,YEAR($A215),IF(MONTH($A215)=12, YEAR($A215),YEAR($A215)-1)))),Rainfall!$A$1:$Z$87,VLOOKUP(MONTH($A215),Conversion!$A$1:$B$12,2),FALSE)</f>
        <v>10436.400000000007</v>
      </c>
      <c r="G215" s="9"/>
      <c r="H215" s="9"/>
      <c r="I215" s="9">
        <f>VLOOKUP((IF(MONTH($A215)=10,YEAR($A215),IF(MONTH($A215)=11,YEAR($A215),IF(MONTH($A215)=12, YEAR($A215),YEAR($A215)-1)))),FirstSim!$A$1:$Y$86,VLOOKUP(MONTH($A215),Conversion!$A$1:$B$12,2),FALSE)</f>
        <v>0.24</v>
      </c>
      <c r="J215" s="9"/>
      <c r="K215" s="9"/>
      <c r="L215" s="9"/>
      <c r="M215" s="12" t="e">
        <f>VLOOKUP((IF(MONTH($A215)=10,YEAR($A215),IF(MONTH($A215)=11,YEAR($A215),IF(MONTH($A215)=12, YEAR($A215),YEAR($A215)-1)))),#REF!,VLOOKUP(MONTH($A215),Conversion!$A$1:$B$12,2),FALSE)</f>
        <v>#REF!</v>
      </c>
      <c r="N215" s="9" t="e">
        <f>VLOOKUP((IF(MONTH($A215)=10,YEAR($A215),IF(MONTH($A215)=11,YEAR($A215),IF(MONTH($A215)=12, YEAR($A215),YEAR($A215)-1)))),#REF!,VLOOKUP(MONTH($A215),'Patch Conversion'!$A$1:$B$12,2),FALSE)</f>
        <v>#REF!</v>
      </c>
      <c r="O215" s="9"/>
      <c r="P215" s="11"/>
      <c r="Q215" s="9">
        <f t="shared" si="24"/>
        <v>0</v>
      </c>
      <c r="R215" s="9" t="str">
        <f t="shared" si="25"/>
        <v/>
      </c>
      <c r="S215" s="10" t="str">
        <f t="shared" si="26"/>
        <v/>
      </c>
      <c r="T215" s="9"/>
      <c r="U215" s="17">
        <f>VLOOKUP((IF(MONTH($A215)=10,YEAR($A215),IF(MONTH($A215)=11,YEAR($A215),IF(MONTH($A215)=12, YEAR($A215),YEAR($A215)-1)))),'Final Sim'!$A$1:$O$85,VLOOKUP(MONTH($A215),'Conversion WRSM'!$A$1:$B$12,2),FALSE)</f>
        <v>0</v>
      </c>
      <c r="W215" s="9">
        <f t="shared" si="23"/>
        <v>0</v>
      </c>
      <c r="X215" s="9" t="str">
        <f t="shared" si="29"/>
        <v/>
      </c>
      <c r="Y215" s="20" t="str">
        <f t="shared" si="27"/>
        <v/>
      </c>
    </row>
    <row r="216" spans="1:25">
      <c r="A216" s="11">
        <v>14032</v>
      </c>
      <c r="B216" s="9">
        <f>VLOOKUP((IF(MONTH($A216)=10,YEAR($A216),IF(MONTH($A216)=11,YEAR($A216),IF(MONTH($A216)=12, YEAR($A216),YEAR($A216)-1)))),File_1.prn!$A$2:$AA$87,VLOOKUP(MONTH($A216),Conversion!$A$1:$B$12,2),FALSE)</f>
        <v>0.13</v>
      </c>
      <c r="C216" s="9" t="str">
        <f>IF(VLOOKUP((IF(MONTH($A216)=10,YEAR($A216),IF(MONTH($A216)=11,YEAR($A216),IF(MONTH($A216)=12, YEAR($A216),YEAR($A216)-1)))),File_1.prn!$A$2:$AA$87,VLOOKUP(MONTH($A216),'Patch Conversion'!$A$1:$B$12,2),FALSE)="","",VLOOKUP((IF(MONTH($A216)=10,YEAR($A216),IF(MONTH($A216)=11,YEAR($A216),IF(MONTH($A216)=12, YEAR($A216),YEAR($A216)-1)))),File_1.prn!$A$2:$AA$87,VLOOKUP(MONTH($A216),'Patch Conversion'!$A$1:$B$12,2),FALSE))</f>
        <v/>
      </c>
      <c r="D216" s="9"/>
      <c r="E216" s="9">
        <f t="shared" si="28"/>
        <v>598.51999999999975</v>
      </c>
      <c r="F216" s="9">
        <f>F215+VLOOKUP((IF(MONTH($A216)=10,YEAR($A216),IF(MONTH($A216)=11,YEAR($A216),IF(MONTH($A216)=12, YEAR($A216),YEAR($A216)-1)))),Rainfall!$A$1:$Z$87,VLOOKUP(MONTH($A216),Conversion!$A$1:$B$12,2),FALSE)</f>
        <v>10437.480000000007</v>
      </c>
      <c r="G216" s="9"/>
      <c r="H216" s="9"/>
      <c r="I216" s="9">
        <f>VLOOKUP((IF(MONTH($A216)=10,YEAR($A216),IF(MONTH($A216)=11,YEAR($A216),IF(MONTH($A216)=12, YEAR($A216),YEAR($A216)-1)))),FirstSim!$A$1:$Y$86,VLOOKUP(MONTH($A216),Conversion!$A$1:$B$12,2),FALSE)</f>
        <v>0.49</v>
      </c>
      <c r="J216" s="9"/>
      <c r="K216" s="9"/>
      <c r="L216" s="9"/>
      <c r="M216" s="12" t="e">
        <f>VLOOKUP((IF(MONTH($A216)=10,YEAR($A216),IF(MONTH($A216)=11,YEAR($A216),IF(MONTH($A216)=12, YEAR($A216),YEAR($A216)-1)))),#REF!,VLOOKUP(MONTH($A216),Conversion!$A$1:$B$12,2),FALSE)</f>
        <v>#REF!</v>
      </c>
      <c r="N216" s="9" t="e">
        <f>VLOOKUP((IF(MONTH($A216)=10,YEAR($A216),IF(MONTH($A216)=11,YEAR($A216),IF(MONTH($A216)=12, YEAR($A216),YEAR($A216)-1)))),#REF!,VLOOKUP(MONTH($A216),'Patch Conversion'!$A$1:$B$12,2),FALSE)</f>
        <v>#REF!</v>
      </c>
      <c r="O216" s="9"/>
      <c r="P216" s="11"/>
      <c r="Q216" s="9">
        <f t="shared" si="24"/>
        <v>0.13</v>
      </c>
      <c r="R216" s="9" t="str">
        <f t="shared" si="25"/>
        <v/>
      </c>
      <c r="S216" s="10" t="str">
        <f t="shared" si="26"/>
        <v/>
      </c>
      <c r="T216" s="9"/>
      <c r="U216" s="17">
        <f>VLOOKUP((IF(MONTH($A216)=10,YEAR($A216),IF(MONTH($A216)=11,YEAR($A216),IF(MONTH($A216)=12, YEAR($A216),YEAR($A216)-1)))),'Final Sim'!$A$1:$O$85,VLOOKUP(MONTH($A216),'Conversion WRSM'!$A$1:$B$12,2),FALSE)</f>
        <v>384.94</v>
      </c>
      <c r="W216" s="9">
        <f t="shared" si="23"/>
        <v>0.13</v>
      </c>
      <c r="X216" s="9" t="str">
        <f t="shared" si="29"/>
        <v/>
      </c>
      <c r="Y216" s="20" t="str">
        <f t="shared" si="27"/>
        <v/>
      </c>
    </row>
    <row r="217" spans="1:25">
      <c r="A217" s="11">
        <v>14062</v>
      </c>
      <c r="B217" s="9">
        <f>VLOOKUP((IF(MONTH($A217)=10,YEAR($A217),IF(MONTH($A217)=11,YEAR($A217),IF(MONTH($A217)=12, YEAR($A217),YEAR($A217)-1)))),File_1.prn!$A$2:$AA$87,VLOOKUP(MONTH($A217),Conversion!$A$1:$B$12,2),FALSE)</f>
        <v>0</v>
      </c>
      <c r="C217" s="9" t="str">
        <f>IF(VLOOKUP((IF(MONTH($A217)=10,YEAR($A217),IF(MONTH($A217)=11,YEAR($A217),IF(MONTH($A217)=12, YEAR($A217),YEAR($A217)-1)))),File_1.prn!$A$2:$AA$87,VLOOKUP(MONTH($A217),'Patch Conversion'!$A$1:$B$12,2),FALSE)="","",VLOOKUP((IF(MONTH($A217)=10,YEAR($A217),IF(MONTH($A217)=11,YEAR($A217),IF(MONTH($A217)=12, YEAR($A217),YEAR($A217)-1)))),File_1.prn!$A$2:$AA$87,VLOOKUP(MONTH($A217),'Patch Conversion'!$A$1:$B$12,2),FALSE))</f>
        <v/>
      </c>
      <c r="D217" s="9"/>
      <c r="E217" s="9">
        <f t="shared" si="28"/>
        <v>598.51999999999975</v>
      </c>
      <c r="F217" s="9">
        <f>F216+VLOOKUP((IF(MONTH($A217)=10,YEAR($A217),IF(MONTH($A217)=11,YEAR($A217),IF(MONTH($A217)=12, YEAR($A217),YEAR($A217)-1)))),Rainfall!$A$1:$Z$87,VLOOKUP(MONTH($A217),Conversion!$A$1:$B$12,2),FALSE)</f>
        <v>10437.480000000007</v>
      </c>
      <c r="G217" s="9"/>
      <c r="H217" s="9"/>
      <c r="I217" s="9">
        <f>VLOOKUP((IF(MONTH($A217)=10,YEAR($A217),IF(MONTH($A217)=11,YEAR($A217),IF(MONTH($A217)=12, YEAR($A217),YEAR($A217)-1)))),FirstSim!$A$1:$Y$86,VLOOKUP(MONTH($A217),Conversion!$A$1:$B$12,2),FALSE)</f>
        <v>0.57999999999999996</v>
      </c>
      <c r="J217" s="9"/>
      <c r="K217" s="9"/>
      <c r="L217" s="9"/>
      <c r="M217" s="12" t="e">
        <f>VLOOKUP((IF(MONTH($A217)=10,YEAR($A217),IF(MONTH($A217)=11,YEAR($A217),IF(MONTH($A217)=12, YEAR($A217),YEAR($A217)-1)))),#REF!,VLOOKUP(MONTH($A217),Conversion!$A$1:$B$12,2),FALSE)</f>
        <v>#REF!</v>
      </c>
      <c r="N217" s="9" t="e">
        <f>VLOOKUP((IF(MONTH($A217)=10,YEAR($A217),IF(MONTH($A217)=11,YEAR($A217),IF(MONTH($A217)=12, YEAR($A217),YEAR($A217)-1)))),#REF!,VLOOKUP(MONTH($A217),'Patch Conversion'!$A$1:$B$12,2),FALSE)</f>
        <v>#REF!</v>
      </c>
      <c r="O217" s="9"/>
      <c r="P217" s="11"/>
      <c r="Q217" s="9">
        <f t="shared" si="24"/>
        <v>0</v>
      </c>
      <c r="R217" s="9" t="str">
        <f t="shared" si="25"/>
        <v/>
      </c>
      <c r="S217" s="10" t="str">
        <f t="shared" si="26"/>
        <v/>
      </c>
      <c r="T217" s="9"/>
      <c r="U217" s="17">
        <f>VLOOKUP((IF(MONTH($A217)=10,YEAR($A217),IF(MONTH($A217)=11,YEAR($A217),IF(MONTH($A217)=12, YEAR($A217),YEAR($A217)-1)))),'Final Sim'!$A$1:$O$85,VLOOKUP(MONTH($A217),'Conversion WRSM'!$A$1:$B$12,2),FALSE)</f>
        <v>0</v>
      </c>
      <c r="W217" s="9">
        <f t="shared" si="23"/>
        <v>0</v>
      </c>
      <c r="X217" s="9" t="str">
        <f t="shared" si="29"/>
        <v/>
      </c>
      <c r="Y217" s="20" t="str">
        <f t="shared" si="27"/>
        <v/>
      </c>
    </row>
    <row r="218" spans="1:25">
      <c r="A218" s="11">
        <v>14093</v>
      </c>
      <c r="B218" s="9">
        <f>VLOOKUP((IF(MONTH($A218)=10,YEAR($A218),IF(MONTH($A218)=11,YEAR($A218),IF(MONTH($A218)=12, YEAR($A218),YEAR($A218)-1)))),File_1.prn!$A$2:$AA$87,VLOOKUP(MONTH($A218),Conversion!$A$1:$B$12,2),FALSE)</f>
        <v>0</v>
      </c>
      <c r="C218" s="9" t="str">
        <f>IF(VLOOKUP((IF(MONTH($A218)=10,YEAR($A218),IF(MONTH($A218)=11,YEAR($A218),IF(MONTH($A218)=12, YEAR($A218),YEAR($A218)-1)))),File_1.prn!$A$2:$AA$87,VLOOKUP(MONTH($A218),'Patch Conversion'!$A$1:$B$12,2),FALSE)="","",VLOOKUP((IF(MONTH($A218)=10,YEAR($A218),IF(MONTH($A218)=11,YEAR($A218),IF(MONTH($A218)=12, YEAR($A218),YEAR($A218)-1)))),File_1.prn!$A$2:$AA$87,VLOOKUP(MONTH($A218),'Patch Conversion'!$A$1:$B$12,2),FALSE))</f>
        <v/>
      </c>
      <c r="D218" s="9"/>
      <c r="E218" s="9">
        <f t="shared" si="28"/>
        <v>598.51999999999975</v>
      </c>
      <c r="F218" s="9">
        <f>F217+VLOOKUP((IF(MONTH($A218)=10,YEAR($A218),IF(MONTH($A218)=11,YEAR($A218),IF(MONTH($A218)=12, YEAR($A218),YEAR($A218)-1)))),Rainfall!$A$1:$Z$87,VLOOKUP(MONTH($A218),Conversion!$A$1:$B$12,2),FALSE)</f>
        <v>10440.120000000006</v>
      </c>
      <c r="G218" s="9"/>
      <c r="H218" s="9"/>
      <c r="I218" s="9">
        <f>VLOOKUP((IF(MONTH($A218)=10,YEAR($A218),IF(MONTH($A218)=11,YEAR($A218),IF(MONTH($A218)=12, YEAR($A218),YEAR($A218)-1)))),FirstSim!$A$1:$Y$86,VLOOKUP(MONTH($A218),Conversion!$A$1:$B$12,2),FALSE)</f>
        <v>0.4</v>
      </c>
      <c r="J218" s="9"/>
      <c r="K218" s="9"/>
      <c r="L218" s="9"/>
      <c r="M218" s="12" t="e">
        <f>VLOOKUP((IF(MONTH($A218)=10,YEAR($A218),IF(MONTH($A218)=11,YEAR($A218),IF(MONTH($A218)=12, YEAR($A218),YEAR($A218)-1)))),#REF!,VLOOKUP(MONTH($A218),Conversion!$A$1:$B$12,2),FALSE)</f>
        <v>#REF!</v>
      </c>
      <c r="N218" s="9" t="e">
        <f>VLOOKUP((IF(MONTH($A218)=10,YEAR($A218),IF(MONTH($A218)=11,YEAR($A218),IF(MONTH($A218)=12, YEAR($A218),YEAR($A218)-1)))),#REF!,VLOOKUP(MONTH($A218),'Patch Conversion'!$A$1:$B$12,2),FALSE)</f>
        <v>#REF!</v>
      </c>
      <c r="O218" s="9"/>
      <c r="P218" s="11"/>
      <c r="Q218" s="9">
        <f t="shared" si="24"/>
        <v>0</v>
      </c>
      <c r="R218" s="9" t="str">
        <f t="shared" si="25"/>
        <v/>
      </c>
      <c r="S218" s="10" t="str">
        <f t="shared" si="26"/>
        <v/>
      </c>
      <c r="T218" s="9"/>
      <c r="U218" s="17">
        <f>VLOOKUP((IF(MONTH($A218)=10,YEAR($A218),IF(MONTH($A218)=11,YEAR($A218),IF(MONTH($A218)=12, YEAR($A218),YEAR($A218)-1)))),'Final Sim'!$A$1:$O$85,VLOOKUP(MONTH($A218),'Conversion WRSM'!$A$1:$B$12,2),FALSE)</f>
        <v>131.26</v>
      </c>
      <c r="W218" s="9">
        <f t="shared" si="23"/>
        <v>0</v>
      </c>
      <c r="X218" s="9" t="str">
        <f t="shared" si="29"/>
        <v/>
      </c>
      <c r="Y218" s="20" t="str">
        <f t="shared" si="27"/>
        <v/>
      </c>
    </row>
    <row r="219" spans="1:25">
      <c r="A219" s="11">
        <v>14124</v>
      </c>
      <c r="B219" s="9">
        <f>VLOOKUP((IF(MONTH($A219)=10,YEAR($A219),IF(MONTH($A219)=11,YEAR($A219),IF(MONTH($A219)=12, YEAR($A219),YEAR($A219)-1)))),File_1.prn!$A$2:$AA$87,VLOOKUP(MONTH($A219),Conversion!$A$1:$B$12,2),FALSE)</f>
        <v>0</v>
      </c>
      <c r="C219" s="9" t="str">
        <f>IF(VLOOKUP((IF(MONTH($A219)=10,YEAR($A219),IF(MONTH($A219)=11,YEAR($A219),IF(MONTH($A219)=12, YEAR($A219),YEAR($A219)-1)))),File_1.prn!$A$2:$AA$87,VLOOKUP(MONTH($A219),'Patch Conversion'!$A$1:$B$12,2),FALSE)="","",VLOOKUP((IF(MONTH($A219)=10,YEAR($A219),IF(MONTH($A219)=11,YEAR($A219),IF(MONTH($A219)=12, YEAR($A219),YEAR($A219)-1)))),File_1.prn!$A$2:$AA$87,VLOOKUP(MONTH($A219),'Patch Conversion'!$A$1:$B$12,2),FALSE))</f>
        <v/>
      </c>
      <c r="D219" s="9"/>
      <c r="E219" s="9">
        <f t="shared" si="28"/>
        <v>598.51999999999975</v>
      </c>
      <c r="F219" s="9">
        <f>F218+VLOOKUP((IF(MONTH($A219)=10,YEAR($A219),IF(MONTH($A219)=11,YEAR($A219),IF(MONTH($A219)=12, YEAR($A219),YEAR($A219)-1)))),Rainfall!$A$1:$Z$87,VLOOKUP(MONTH($A219),Conversion!$A$1:$B$12,2),FALSE)</f>
        <v>10454.340000000006</v>
      </c>
      <c r="G219" s="9"/>
      <c r="H219" s="9"/>
      <c r="I219" s="9">
        <f>VLOOKUP((IF(MONTH($A219)=10,YEAR($A219),IF(MONTH($A219)=11,YEAR($A219),IF(MONTH($A219)=12, YEAR($A219),YEAR($A219)-1)))),FirstSim!$A$1:$Y$86,VLOOKUP(MONTH($A219),Conversion!$A$1:$B$12,2),FALSE)</f>
        <v>0.17</v>
      </c>
      <c r="J219" s="9"/>
      <c r="K219" s="9"/>
      <c r="L219" s="9"/>
      <c r="M219" s="12" t="e">
        <f>VLOOKUP((IF(MONTH($A219)=10,YEAR($A219),IF(MONTH($A219)=11,YEAR($A219),IF(MONTH($A219)=12, YEAR($A219),YEAR($A219)-1)))),#REF!,VLOOKUP(MONTH($A219),Conversion!$A$1:$B$12,2),FALSE)</f>
        <v>#REF!</v>
      </c>
      <c r="N219" s="9" t="e">
        <f>VLOOKUP((IF(MONTH($A219)=10,YEAR($A219),IF(MONTH($A219)=11,YEAR($A219),IF(MONTH($A219)=12, YEAR($A219),YEAR($A219)-1)))),#REF!,VLOOKUP(MONTH($A219),'Patch Conversion'!$A$1:$B$12,2),FALSE)</f>
        <v>#REF!</v>
      </c>
      <c r="O219" s="9"/>
      <c r="P219" s="11"/>
      <c r="Q219" s="9">
        <f t="shared" si="24"/>
        <v>0</v>
      </c>
      <c r="R219" s="9" t="str">
        <f t="shared" si="25"/>
        <v/>
      </c>
      <c r="S219" s="10" t="str">
        <f t="shared" si="26"/>
        <v/>
      </c>
      <c r="T219" s="9"/>
      <c r="U219" s="17">
        <f>VLOOKUP((IF(MONTH($A219)=10,YEAR($A219),IF(MONTH($A219)=11,YEAR($A219),IF(MONTH($A219)=12, YEAR($A219),YEAR($A219)-1)))),'Final Sim'!$A$1:$O$85,VLOOKUP(MONTH($A219),'Conversion WRSM'!$A$1:$B$12,2),FALSE)</f>
        <v>0</v>
      </c>
      <c r="W219" s="9">
        <f t="shared" si="23"/>
        <v>0</v>
      </c>
      <c r="X219" s="9" t="str">
        <f t="shared" si="29"/>
        <v/>
      </c>
      <c r="Y219" s="20" t="str">
        <f t="shared" si="27"/>
        <v/>
      </c>
    </row>
    <row r="220" spans="1:25">
      <c r="A220" s="11">
        <v>14154</v>
      </c>
      <c r="B220" s="9">
        <f>VLOOKUP((IF(MONTH($A220)=10,YEAR($A220),IF(MONTH($A220)=11,YEAR($A220),IF(MONTH($A220)=12, YEAR($A220),YEAR($A220)-1)))),File_1.prn!$A$2:$AA$87,VLOOKUP(MONTH($A220),Conversion!$A$1:$B$12,2),FALSE)</f>
        <v>5.85</v>
      </c>
      <c r="C220" s="9" t="str">
        <f>IF(VLOOKUP((IF(MONTH($A220)=10,YEAR($A220),IF(MONTH($A220)=11,YEAR($A220),IF(MONTH($A220)=12, YEAR($A220),YEAR($A220)-1)))),File_1.prn!$A$2:$AA$87,VLOOKUP(MONTH($A220),'Patch Conversion'!$A$1:$B$12,2),FALSE)="","",VLOOKUP((IF(MONTH($A220)=10,YEAR($A220),IF(MONTH($A220)=11,YEAR($A220),IF(MONTH($A220)=12, YEAR($A220),YEAR($A220)-1)))),File_1.prn!$A$2:$AA$87,VLOOKUP(MONTH($A220),'Patch Conversion'!$A$1:$B$12,2),FALSE))</f>
        <v>#</v>
      </c>
      <c r="D220" s="9">
        <f t="shared" ref="D220:D227" si="30">IF(C220="","",B220)</f>
        <v>5.85</v>
      </c>
      <c r="E220" s="9">
        <f t="shared" si="28"/>
        <v>604.36999999999978</v>
      </c>
      <c r="F220" s="9">
        <f>F219+VLOOKUP((IF(MONTH($A220)=10,YEAR($A220),IF(MONTH($A220)=11,YEAR($A220),IF(MONTH($A220)=12, YEAR($A220),YEAR($A220)-1)))),Rainfall!$A$1:$Z$87,VLOOKUP(MONTH($A220),Conversion!$A$1:$B$12,2),FALSE)</f>
        <v>10506.300000000005</v>
      </c>
      <c r="G220" s="9"/>
      <c r="H220" s="9"/>
      <c r="I220" s="9">
        <f>VLOOKUP((IF(MONTH($A220)=10,YEAR($A220),IF(MONTH($A220)=11,YEAR($A220),IF(MONTH($A220)=12, YEAR($A220),YEAR($A220)-1)))),FirstSim!$A$1:$Y$86,VLOOKUP(MONTH($A220),Conversion!$A$1:$B$12,2),FALSE)</f>
        <v>0.75</v>
      </c>
      <c r="J220" s="9"/>
      <c r="K220" s="9"/>
      <c r="L220" s="9"/>
      <c r="M220" s="12" t="e">
        <f>VLOOKUP((IF(MONTH($A220)=10,YEAR($A220),IF(MONTH($A220)=11,YEAR($A220),IF(MONTH($A220)=12, YEAR($A220),YEAR($A220)-1)))),#REF!,VLOOKUP(MONTH($A220),Conversion!$A$1:$B$12,2),FALSE)</f>
        <v>#REF!</v>
      </c>
      <c r="N220" s="9" t="e">
        <f>VLOOKUP((IF(MONTH($A220)=10,YEAR($A220),IF(MONTH($A220)=11,YEAR($A220),IF(MONTH($A220)=12, YEAR($A220),YEAR($A220)-1)))),#REF!,VLOOKUP(MONTH($A220),'Patch Conversion'!$A$1:$B$12,2),FALSE)</f>
        <v>#REF!</v>
      </c>
      <c r="O220" s="9"/>
      <c r="P220" s="11"/>
      <c r="Q220" s="9">
        <f t="shared" si="24"/>
        <v>5.85</v>
      </c>
      <c r="R220" s="9" t="str">
        <f t="shared" si="25"/>
        <v>#</v>
      </c>
      <c r="S220" s="10" t="str">
        <f t="shared" si="26"/>
        <v>First Simulation&lt;Observed, Observed Used</v>
      </c>
      <c r="T220" s="9"/>
      <c r="U220" s="17">
        <f>VLOOKUP((IF(MONTH($A220)=10,YEAR($A220),IF(MONTH($A220)=11,YEAR($A220),IF(MONTH($A220)=12, YEAR($A220),YEAR($A220)-1)))),'Final Sim'!$A$1:$O$85,VLOOKUP(MONTH($A220),'Conversion WRSM'!$A$1:$B$12,2),FALSE)</f>
        <v>48.62</v>
      </c>
      <c r="W220" s="9">
        <f t="shared" si="23"/>
        <v>48.62</v>
      </c>
      <c r="X220" s="9" t="str">
        <f t="shared" si="29"/>
        <v>*</v>
      </c>
      <c r="Y220" s="20" t="str">
        <f t="shared" si="27"/>
        <v>Simulated value used</v>
      </c>
    </row>
    <row r="221" spans="1:25">
      <c r="A221" s="11">
        <v>14185</v>
      </c>
      <c r="B221" s="9">
        <f>VLOOKUP((IF(MONTH($A221)=10,YEAR($A221),IF(MONTH($A221)=11,YEAR($A221),IF(MONTH($A221)=12, YEAR($A221),YEAR($A221)-1)))),File_1.prn!$A$2:$AA$87,VLOOKUP(MONTH($A221),Conversion!$A$1:$B$12,2),FALSE)</f>
        <v>1.46</v>
      </c>
      <c r="C221" s="9" t="str">
        <f>IF(VLOOKUP((IF(MONTH($A221)=10,YEAR($A221),IF(MONTH($A221)=11,YEAR($A221),IF(MONTH($A221)=12, YEAR($A221),YEAR($A221)-1)))),File_1.prn!$A$2:$AA$87,VLOOKUP(MONTH($A221),'Patch Conversion'!$A$1:$B$12,2),FALSE)="","",VLOOKUP((IF(MONTH($A221)=10,YEAR($A221),IF(MONTH($A221)=11,YEAR($A221),IF(MONTH($A221)=12, YEAR($A221),YEAR($A221)-1)))),File_1.prn!$A$2:$AA$87,VLOOKUP(MONTH($A221),'Patch Conversion'!$A$1:$B$12,2),FALSE))</f>
        <v/>
      </c>
      <c r="D221" s="9" t="str">
        <f t="shared" si="30"/>
        <v/>
      </c>
      <c r="E221" s="9">
        <f t="shared" si="28"/>
        <v>605.82999999999981</v>
      </c>
      <c r="F221" s="9">
        <f>F220+VLOOKUP((IF(MONTH($A221)=10,YEAR($A221),IF(MONTH($A221)=11,YEAR($A221),IF(MONTH($A221)=12, YEAR($A221),YEAR($A221)-1)))),Rainfall!$A$1:$Z$87,VLOOKUP(MONTH($A221),Conversion!$A$1:$B$12,2),FALSE)</f>
        <v>10531.200000000004</v>
      </c>
      <c r="G221" s="9"/>
      <c r="H221" s="9"/>
      <c r="I221" s="9">
        <f>VLOOKUP((IF(MONTH($A221)=10,YEAR($A221),IF(MONTH($A221)=11,YEAR($A221),IF(MONTH($A221)=12, YEAR($A221),YEAR($A221)-1)))),FirstSim!$A$1:$Y$86,VLOOKUP(MONTH($A221),Conversion!$A$1:$B$12,2),FALSE)</f>
        <v>0.93</v>
      </c>
      <c r="J221" s="9"/>
      <c r="K221" s="9"/>
      <c r="L221" s="9"/>
      <c r="M221" s="12" t="e">
        <f>VLOOKUP((IF(MONTH($A221)=10,YEAR($A221),IF(MONTH($A221)=11,YEAR($A221),IF(MONTH($A221)=12, YEAR($A221),YEAR($A221)-1)))),#REF!,VLOOKUP(MONTH($A221),Conversion!$A$1:$B$12,2),FALSE)</f>
        <v>#REF!</v>
      </c>
      <c r="N221" s="9" t="e">
        <f>VLOOKUP((IF(MONTH($A221)=10,YEAR($A221),IF(MONTH($A221)=11,YEAR($A221),IF(MONTH($A221)=12, YEAR($A221),YEAR($A221)-1)))),#REF!,VLOOKUP(MONTH($A221),'Patch Conversion'!$A$1:$B$12,2),FALSE)</f>
        <v>#REF!</v>
      </c>
      <c r="O221" s="9"/>
      <c r="P221" s="11"/>
      <c r="Q221" s="9">
        <f t="shared" si="24"/>
        <v>1.46</v>
      </c>
      <c r="R221" s="9" t="str">
        <f t="shared" si="25"/>
        <v/>
      </c>
      <c r="S221" s="10" t="str">
        <f t="shared" si="26"/>
        <v/>
      </c>
      <c r="T221" s="9"/>
      <c r="U221" s="17">
        <f>VLOOKUP((IF(MONTH($A221)=10,YEAR($A221),IF(MONTH($A221)=11,YEAR($A221),IF(MONTH($A221)=12, YEAR($A221),YEAR($A221)-1)))),'Final Sim'!$A$1:$O$85,VLOOKUP(MONTH($A221),'Conversion WRSM'!$A$1:$B$12,2),FALSE)</f>
        <v>0</v>
      </c>
      <c r="W221" s="9">
        <f t="shared" si="23"/>
        <v>1.46</v>
      </c>
      <c r="X221" s="9" t="str">
        <f t="shared" si="29"/>
        <v/>
      </c>
      <c r="Y221" s="20" t="str">
        <f t="shared" si="27"/>
        <v/>
      </c>
    </row>
    <row r="222" spans="1:25">
      <c r="A222" s="11">
        <v>14215</v>
      </c>
      <c r="B222" s="9">
        <f>VLOOKUP((IF(MONTH($A222)=10,YEAR($A222),IF(MONTH($A222)=11,YEAR($A222),IF(MONTH($A222)=12, YEAR($A222),YEAR($A222)-1)))),File_1.prn!$A$2:$AA$87,VLOOKUP(MONTH($A222),Conversion!$A$1:$B$12,2),FALSE)</f>
        <v>9.74</v>
      </c>
      <c r="C222" s="9" t="str">
        <f>IF(VLOOKUP((IF(MONTH($A222)=10,YEAR($A222),IF(MONTH($A222)=11,YEAR($A222),IF(MONTH($A222)=12, YEAR($A222),YEAR($A222)-1)))),File_1.prn!$A$2:$AA$87,VLOOKUP(MONTH($A222),'Patch Conversion'!$A$1:$B$12,2),FALSE)="","",VLOOKUP((IF(MONTH($A222)=10,YEAR($A222),IF(MONTH($A222)=11,YEAR($A222),IF(MONTH($A222)=12, YEAR($A222),YEAR($A222)-1)))),File_1.prn!$A$2:$AA$87,VLOOKUP(MONTH($A222),'Patch Conversion'!$A$1:$B$12,2),FALSE))</f>
        <v/>
      </c>
      <c r="D222" s="9" t="str">
        <f t="shared" si="30"/>
        <v/>
      </c>
      <c r="E222" s="9">
        <f t="shared" si="28"/>
        <v>615.56999999999982</v>
      </c>
      <c r="F222" s="9">
        <f>F221+VLOOKUP((IF(MONTH($A222)=10,YEAR($A222),IF(MONTH($A222)=11,YEAR($A222),IF(MONTH($A222)=12, YEAR($A222),YEAR($A222)-1)))),Rainfall!$A$1:$Z$87,VLOOKUP(MONTH($A222),Conversion!$A$1:$B$12,2),FALSE)</f>
        <v>10637.460000000005</v>
      </c>
      <c r="G222" s="9"/>
      <c r="H222" s="9"/>
      <c r="I222" s="9">
        <f>VLOOKUP((IF(MONTH($A222)=10,YEAR($A222),IF(MONTH($A222)=11,YEAR($A222),IF(MONTH($A222)=12, YEAR($A222),YEAR($A222)-1)))),FirstSim!$A$1:$Y$86,VLOOKUP(MONTH($A222),Conversion!$A$1:$B$12,2),FALSE)</f>
        <v>0.56999999999999995</v>
      </c>
      <c r="J222" s="9"/>
      <c r="K222" s="9"/>
      <c r="L222" s="9"/>
      <c r="M222" s="12" t="e">
        <f>VLOOKUP((IF(MONTH($A222)=10,YEAR($A222),IF(MONTH($A222)=11,YEAR($A222),IF(MONTH($A222)=12, YEAR($A222),YEAR($A222)-1)))),#REF!,VLOOKUP(MONTH($A222),Conversion!$A$1:$B$12,2),FALSE)</f>
        <v>#REF!</v>
      </c>
      <c r="N222" s="9" t="e">
        <f>VLOOKUP((IF(MONTH($A222)=10,YEAR($A222),IF(MONTH($A222)=11,YEAR($A222),IF(MONTH($A222)=12, YEAR($A222),YEAR($A222)-1)))),#REF!,VLOOKUP(MONTH($A222),'Patch Conversion'!$A$1:$B$12,2),FALSE)</f>
        <v>#REF!</v>
      </c>
      <c r="O222" s="9"/>
      <c r="P222" s="11"/>
      <c r="Q222" s="9">
        <f t="shared" si="24"/>
        <v>9.74</v>
      </c>
      <c r="R222" s="9" t="str">
        <f t="shared" si="25"/>
        <v/>
      </c>
      <c r="S222" s="10" t="str">
        <f t="shared" si="26"/>
        <v/>
      </c>
      <c r="T222" s="9"/>
      <c r="U222" s="17">
        <f>VLOOKUP((IF(MONTH($A222)=10,YEAR($A222),IF(MONTH($A222)=11,YEAR($A222),IF(MONTH($A222)=12, YEAR($A222),YEAR($A222)-1)))),'Final Sim'!$A$1:$O$85,VLOOKUP(MONTH($A222),'Conversion WRSM'!$A$1:$B$12,2),FALSE)</f>
        <v>19.82</v>
      </c>
      <c r="W222" s="9">
        <f t="shared" si="23"/>
        <v>9.74</v>
      </c>
      <c r="X222" s="9" t="str">
        <f t="shared" si="29"/>
        <v/>
      </c>
      <c r="Y222" s="20" t="str">
        <f t="shared" si="27"/>
        <v/>
      </c>
    </row>
    <row r="223" spans="1:25">
      <c r="A223" s="11">
        <v>14246</v>
      </c>
      <c r="B223" s="9">
        <f>VLOOKUP((IF(MONTH($A223)=10,YEAR($A223),IF(MONTH($A223)=11,YEAR($A223),IF(MONTH($A223)=12, YEAR($A223),YEAR($A223)-1)))),File_1.prn!$A$2:$AA$87,VLOOKUP(MONTH($A223),Conversion!$A$1:$B$12,2),FALSE)</f>
        <v>12.6</v>
      </c>
      <c r="C223" s="9" t="str">
        <f>IF(VLOOKUP((IF(MONTH($A223)=10,YEAR($A223),IF(MONTH($A223)=11,YEAR($A223),IF(MONTH($A223)=12, YEAR($A223),YEAR($A223)-1)))),File_1.prn!$A$2:$AA$87,VLOOKUP(MONTH($A223),'Patch Conversion'!$A$1:$B$12,2),FALSE)="","",VLOOKUP((IF(MONTH($A223)=10,YEAR($A223),IF(MONTH($A223)=11,YEAR($A223),IF(MONTH($A223)=12, YEAR($A223),YEAR($A223)-1)))),File_1.prn!$A$2:$AA$87,VLOOKUP(MONTH($A223),'Patch Conversion'!$A$1:$B$12,2),FALSE))</f>
        <v/>
      </c>
      <c r="D223" s="9" t="str">
        <f t="shared" si="30"/>
        <v/>
      </c>
      <c r="E223" s="9">
        <f t="shared" si="28"/>
        <v>628.16999999999985</v>
      </c>
      <c r="F223" s="9">
        <f>F222+VLOOKUP((IF(MONTH($A223)=10,YEAR($A223),IF(MONTH($A223)=11,YEAR($A223),IF(MONTH($A223)=12, YEAR($A223),YEAR($A223)-1)))),Rainfall!$A$1:$Z$87,VLOOKUP(MONTH($A223),Conversion!$A$1:$B$12,2),FALSE)</f>
        <v>10721.940000000004</v>
      </c>
      <c r="G223" s="9"/>
      <c r="H223" s="9"/>
      <c r="I223" s="9">
        <f>VLOOKUP((IF(MONTH($A223)=10,YEAR($A223),IF(MONTH($A223)=11,YEAR($A223),IF(MONTH($A223)=12, YEAR($A223),YEAR($A223)-1)))),FirstSim!$A$1:$Y$86,VLOOKUP(MONTH($A223),Conversion!$A$1:$B$12,2),FALSE)</f>
        <v>13.29</v>
      </c>
      <c r="J223" s="9"/>
      <c r="K223" s="9"/>
      <c r="L223" s="9"/>
      <c r="M223" s="12" t="e">
        <f>VLOOKUP((IF(MONTH($A223)=10,YEAR($A223),IF(MONTH($A223)=11,YEAR($A223),IF(MONTH($A223)=12, YEAR($A223),YEAR($A223)-1)))),#REF!,VLOOKUP(MONTH($A223),Conversion!$A$1:$B$12,2),FALSE)</f>
        <v>#REF!</v>
      </c>
      <c r="N223" s="9" t="e">
        <f>VLOOKUP((IF(MONTH($A223)=10,YEAR($A223),IF(MONTH($A223)=11,YEAR($A223),IF(MONTH($A223)=12, YEAR($A223),YEAR($A223)-1)))),#REF!,VLOOKUP(MONTH($A223),'Patch Conversion'!$A$1:$B$12,2),FALSE)</f>
        <v>#REF!</v>
      </c>
      <c r="O223" s="9"/>
      <c r="P223" s="11"/>
      <c r="Q223" s="9">
        <f t="shared" si="24"/>
        <v>12.6</v>
      </c>
      <c r="R223" s="9" t="str">
        <f t="shared" si="25"/>
        <v/>
      </c>
      <c r="S223" s="10" t="str">
        <f t="shared" si="26"/>
        <v/>
      </c>
      <c r="T223" s="9"/>
      <c r="U223" s="17">
        <f>VLOOKUP((IF(MONTH($A223)=10,YEAR($A223),IF(MONTH($A223)=11,YEAR($A223),IF(MONTH($A223)=12, YEAR($A223),YEAR($A223)-1)))),'Final Sim'!$A$1:$O$85,VLOOKUP(MONTH($A223),'Conversion WRSM'!$A$1:$B$12,2),FALSE)</f>
        <v>0</v>
      </c>
      <c r="W223" s="9">
        <f t="shared" si="23"/>
        <v>12.6</v>
      </c>
      <c r="X223" s="9" t="str">
        <f t="shared" si="29"/>
        <v/>
      </c>
      <c r="Y223" s="20" t="str">
        <f t="shared" si="27"/>
        <v/>
      </c>
    </row>
    <row r="224" spans="1:25">
      <c r="A224" s="11">
        <v>14277</v>
      </c>
      <c r="B224" s="9">
        <f>VLOOKUP((IF(MONTH($A224)=10,YEAR($A224),IF(MONTH($A224)=11,YEAR($A224),IF(MONTH($A224)=12, YEAR($A224),YEAR($A224)-1)))),File_1.prn!$A$2:$AA$87,VLOOKUP(MONTH($A224),Conversion!$A$1:$B$12,2),FALSE)</f>
        <v>38.700000000000003</v>
      </c>
      <c r="C224" s="9" t="str">
        <f>IF(VLOOKUP((IF(MONTH($A224)=10,YEAR($A224),IF(MONTH($A224)=11,YEAR($A224),IF(MONTH($A224)=12, YEAR($A224),YEAR($A224)-1)))),File_1.prn!$A$2:$AA$87,VLOOKUP(MONTH($A224),'Patch Conversion'!$A$1:$B$12,2),FALSE)="","",VLOOKUP((IF(MONTH($A224)=10,YEAR($A224),IF(MONTH($A224)=11,YEAR($A224),IF(MONTH($A224)=12, YEAR($A224),YEAR($A224)-1)))),File_1.prn!$A$2:$AA$87,VLOOKUP(MONTH($A224),'Patch Conversion'!$A$1:$B$12,2),FALSE))</f>
        <v/>
      </c>
      <c r="D224" s="9" t="str">
        <f t="shared" si="30"/>
        <v/>
      </c>
      <c r="E224" s="9">
        <f t="shared" si="28"/>
        <v>666.86999999999989</v>
      </c>
      <c r="F224" s="9">
        <f>F223+VLOOKUP((IF(MONTH($A224)=10,YEAR($A224),IF(MONTH($A224)=11,YEAR($A224),IF(MONTH($A224)=12, YEAR($A224),YEAR($A224)-1)))),Rainfall!$A$1:$Z$87,VLOOKUP(MONTH($A224),Conversion!$A$1:$B$12,2),FALSE)</f>
        <v>10930.260000000004</v>
      </c>
      <c r="G224" s="9"/>
      <c r="H224" s="9"/>
      <c r="I224" s="9">
        <f>VLOOKUP((IF(MONTH($A224)=10,YEAR($A224),IF(MONTH($A224)=11,YEAR($A224),IF(MONTH($A224)=12, YEAR($A224),YEAR($A224)-1)))),FirstSim!$A$1:$Y$86,VLOOKUP(MONTH($A224),Conversion!$A$1:$B$12,2),FALSE)</f>
        <v>18.64</v>
      </c>
      <c r="J224" s="9"/>
      <c r="K224" s="9"/>
      <c r="L224" s="9"/>
      <c r="M224" s="12" t="e">
        <f>VLOOKUP((IF(MONTH($A224)=10,YEAR($A224),IF(MONTH($A224)=11,YEAR($A224),IF(MONTH($A224)=12, YEAR($A224),YEAR($A224)-1)))),#REF!,VLOOKUP(MONTH($A224),Conversion!$A$1:$B$12,2),FALSE)</f>
        <v>#REF!</v>
      </c>
      <c r="N224" s="9" t="e">
        <f>VLOOKUP((IF(MONTH($A224)=10,YEAR($A224),IF(MONTH($A224)=11,YEAR($A224),IF(MONTH($A224)=12, YEAR($A224),YEAR($A224)-1)))),#REF!,VLOOKUP(MONTH($A224),'Patch Conversion'!$A$1:$B$12,2),FALSE)</f>
        <v>#REF!</v>
      </c>
      <c r="O224" s="9"/>
      <c r="P224" s="11"/>
      <c r="Q224" s="9">
        <f t="shared" si="24"/>
        <v>38.700000000000003</v>
      </c>
      <c r="R224" s="9" t="str">
        <f t="shared" si="25"/>
        <v/>
      </c>
      <c r="S224" s="10" t="str">
        <f t="shared" si="26"/>
        <v/>
      </c>
      <c r="T224" s="9"/>
      <c r="U224" s="17">
        <f>VLOOKUP((IF(MONTH($A224)=10,YEAR($A224),IF(MONTH($A224)=11,YEAR($A224),IF(MONTH($A224)=12, YEAR($A224),YEAR($A224)-1)))),'Final Sim'!$A$1:$O$85,VLOOKUP(MONTH($A224),'Conversion WRSM'!$A$1:$B$12,2),FALSE)</f>
        <v>14.08</v>
      </c>
      <c r="W224" s="9">
        <f t="shared" si="23"/>
        <v>38.700000000000003</v>
      </c>
      <c r="X224" s="9" t="str">
        <f t="shared" si="29"/>
        <v/>
      </c>
      <c r="Y224" s="20" t="str">
        <f t="shared" si="27"/>
        <v/>
      </c>
    </row>
    <row r="225" spans="1:25">
      <c r="A225" s="11">
        <v>14305</v>
      </c>
      <c r="B225" s="9">
        <f>VLOOKUP((IF(MONTH($A225)=10,YEAR($A225),IF(MONTH($A225)=11,YEAR($A225),IF(MONTH($A225)=12, YEAR($A225),YEAR($A225)-1)))),File_1.prn!$A$2:$AA$87,VLOOKUP(MONTH($A225),Conversion!$A$1:$B$12,2),FALSE)</f>
        <v>0.28000000000000003</v>
      </c>
      <c r="C225" s="9" t="str">
        <f>IF(VLOOKUP((IF(MONTH($A225)=10,YEAR($A225),IF(MONTH($A225)=11,YEAR($A225),IF(MONTH($A225)=12, YEAR($A225),YEAR($A225)-1)))),File_1.prn!$A$2:$AA$87,VLOOKUP(MONTH($A225),'Patch Conversion'!$A$1:$B$12,2),FALSE)="","",VLOOKUP((IF(MONTH($A225)=10,YEAR($A225),IF(MONTH($A225)=11,YEAR($A225),IF(MONTH($A225)=12, YEAR($A225),YEAR($A225)-1)))),File_1.prn!$A$2:$AA$87,VLOOKUP(MONTH($A225),'Patch Conversion'!$A$1:$B$12,2),FALSE))</f>
        <v/>
      </c>
      <c r="D225" s="9" t="str">
        <f t="shared" si="30"/>
        <v/>
      </c>
      <c r="E225" s="9">
        <f t="shared" si="28"/>
        <v>667.14999999999986</v>
      </c>
      <c r="F225" s="9">
        <f>F224+VLOOKUP((IF(MONTH($A225)=10,YEAR($A225),IF(MONTH($A225)=11,YEAR($A225),IF(MONTH($A225)=12, YEAR($A225),YEAR($A225)-1)))),Rainfall!$A$1:$Z$87,VLOOKUP(MONTH($A225),Conversion!$A$1:$B$12,2),FALSE)</f>
        <v>11017.620000000004</v>
      </c>
      <c r="G225" s="9"/>
      <c r="H225" s="9"/>
      <c r="I225" s="9">
        <f>VLOOKUP((IF(MONTH($A225)=10,YEAR($A225),IF(MONTH($A225)=11,YEAR($A225),IF(MONTH($A225)=12, YEAR($A225),YEAR($A225)-1)))),FirstSim!$A$1:$Y$86,VLOOKUP(MONTH($A225),Conversion!$A$1:$B$12,2),FALSE)</f>
        <v>4.74</v>
      </c>
      <c r="J225" s="9"/>
      <c r="K225" s="9"/>
      <c r="L225" s="9"/>
      <c r="M225" s="12" t="e">
        <f>VLOOKUP((IF(MONTH($A225)=10,YEAR($A225),IF(MONTH($A225)=11,YEAR($A225),IF(MONTH($A225)=12, YEAR($A225),YEAR($A225)-1)))),#REF!,VLOOKUP(MONTH($A225),Conversion!$A$1:$B$12,2),FALSE)</f>
        <v>#REF!</v>
      </c>
      <c r="N225" s="9" t="e">
        <f>VLOOKUP((IF(MONTH($A225)=10,YEAR($A225),IF(MONTH($A225)=11,YEAR($A225),IF(MONTH($A225)=12, YEAR($A225),YEAR($A225)-1)))),#REF!,VLOOKUP(MONTH($A225),'Patch Conversion'!$A$1:$B$12,2),FALSE)</f>
        <v>#REF!</v>
      </c>
      <c r="O225" s="9"/>
      <c r="P225" s="11"/>
      <c r="Q225" s="9">
        <f t="shared" si="24"/>
        <v>0.28000000000000003</v>
      </c>
      <c r="R225" s="9" t="str">
        <f t="shared" si="25"/>
        <v/>
      </c>
      <c r="S225" s="10" t="str">
        <f t="shared" si="26"/>
        <v/>
      </c>
      <c r="T225" s="9"/>
      <c r="U225" s="17">
        <f>VLOOKUP((IF(MONTH($A225)=10,YEAR($A225),IF(MONTH($A225)=11,YEAR($A225),IF(MONTH($A225)=12, YEAR($A225),YEAR($A225)-1)))),'Final Sim'!$A$1:$O$85,VLOOKUP(MONTH($A225),'Conversion WRSM'!$A$1:$B$12,2),FALSE)</f>
        <v>0</v>
      </c>
      <c r="W225" s="9">
        <f t="shared" si="23"/>
        <v>0.28000000000000003</v>
      </c>
      <c r="X225" s="9" t="str">
        <f t="shared" si="29"/>
        <v/>
      </c>
      <c r="Y225" s="20" t="str">
        <f t="shared" si="27"/>
        <v/>
      </c>
    </row>
    <row r="226" spans="1:25">
      <c r="A226" s="11">
        <v>14336</v>
      </c>
      <c r="B226" s="9">
        <f>VLOOKUP((IF(MONTH($A226)=10,YEAR($A226),IF(MONTH($A226)=11,YEAR($A226),IF(MONTH($A226)=12, YEAR($A226),YEAR($A226)-1)))),File_1.prn!$A$2:$AA$87,VLOOKUP(MONTH($A226),Conversion!$A$1:$B$12,2),FALSE)</f>
        <v>0.7</v>
      </c>
      <c r="C226" s="9" t="str">
        <f>IF(VLOOKUP((IF(MONTH($A226)=10,YEAR($A226),IF(MONTH($A226)=11,YEAR($A226),IF(MONTH($A226)=12, YEAR($A226),YEAR($A226)-1)))),File_1.prn!$A$2:$AA$87,VLOOKUP(MONTH($A226),'Patch Conversion'!$A$1:$B$12,2),FALSE)="","",VLOOKUP((IF(MONTH($A226)=10,YEAR($A226),IF(MONTH($A226)=11,YEAR($A226),IF(MONTH($A226)=12, YEAR($A226),YEAR($A226)-1)))),File_1.prn!$A$2:$AA$87,VLOOKUP(MONTH($A226),'Patch Conversion'!$A$1:$B$12,2),FALSE))</f>
        <v/>
      </c>
      <c r="D226" s="9" t="str">
        <f t="shared" si="30"/>
        <v/>
      </c>
      <c r="E226" s="9">
        <f t="shared" si="28"/>
        <v>667.84999999999991</v>
      </c>
      <c r="F226" s="9">
        <f>F225+VLOOKUP((IF(MONTH($A226)=10,YEAR($A226),IF(MONTH($A226)=11,YEAR($A226),IF(MONTH($A226)=12, YEAR($A226),YEAR($A226)-1)))),Rainfall!$A$1:$Z$87,VLOOKUP(MONTH($A226),Conversion!$A$1:$B$12,2),FALSE)</f>
        <v>11023.740000000005</v>
      </c>
      <c r="G226" s="9"/>
      <c r="H226" s="9"/>
      <c r="I226" s="9">
        <f>VLOOKUP((IF(MONTH($A226)=10,YEAR($A226),IF(MONTH($A226)=11,YEAR($A226),IF(MONTH($A226)=12, YEAR($A226),YEAR($A226)-1)))),FirstSim!$A$1:$Y$86,VLOOKUP(MONTH($A226),Conversion!$A$1:$B$12,2),FALSE)</f>
        <v>0.21</v>
      </c>
      <c r="J226" s="9"/>
      <c r="K226" s="9"/>
      <c r="L226" s="9"/>
      <c r="M226" s="12" t="e">
        <f>VLOOKUP((IF(MONTH($A226)=10,YEAR($A226),IF(MONTH($A226)=11,YEAR($A226),IF(MONTH($A226)=12, YEAR($A226),YEAR($A226)-1)))),#REF!,VLOOKUP(MONTH($A226),Conversion!$A$1:$B$12,2),FALSE)</f>
        <v>#REF!</v>
      </c>
      <c r="N226" s="9" t="e">
        <f>VLOOKUP((IF(MONTH($A226)=10,YEAR($A226),IF(MONTH($A226)=11,YEAR($A226),IF(MONTH($A226)=12, YEAR($A226),YEAR($A226)-1)))),#REF!,VLOOKUP(MONTH($A226),'Patch Conversion'!$A$1:$B$12,2),FALSE)</f>
        <v>#REF!</v>
      </c>
      <c r="O226" s="9"/>
      <c r="P226" s="11"/>
      <c r="Q226" s="9">
        <f t="shared" si="24"/>
        <v>0.7</v>
      </c>
      <c r="R226" s="9" t="str">
        <f t="shared" si="25"/>
        <v/>
      </c>
      <c r="S226" s="10" t="str">
        <f t="shared" si="26"/>
        <v/>
      </c>
      <c r="T226" s="9"/>
      <c r="U226" s="17">
        <f>VLOOKUP((IF(MONTH($A226)=10,YEAR($A226),IF(MONTH($A226)=11,YEAR($A226),IF(MONTH($A226)=12, YEAR($A226),YEAR($A226)-1)))),'Final Sim'!$A$1:$O$85,VLOOKUP(MONTH($A226),'Conversion WRSM'!$A$1:$B$12,2),FALSE)</f>
        <v>265.29000000000002</v>
      </c>
      <c r="W226" s="9">
        <f t="shared" si="23"/>
        <v>0.7</v>
      </c>
      <c r="X226" s="9" t="str">
        <f t="shared" si="29"/>
        <v/>
      </c>
      <c r="Y226" s="20" t="str">
        <f t="shared" si="27"/>
        <v/>
      </c>
    </row>
    <row r="227" spans="1:25">
      <c r="A227" s="11">
        <v>14366</v>
      </c>
      <c r="B227" s="9">
        <f>VLOOKUP((IF(MONTH($A227)=10,YEAR($A227),IF(MONTH($A227)=11,YEAR($A227),IF(MONTH($A227)=12, YEAR($A227),YEAR($A227)-1)))),File_1.prn!$A$2:$AA$87,VLOOKUP(MONTH($A227),Conversion!$A$1:$B$12,2),FALSE)</f>
        <v>0.73</v>
      </c>
      <c r="C227" s="9" t="str">
        <f>IF(VLOOKUP((IF(MONTH($A227)=10,YEAR($A227),IF(MONTH($A227)=11,YEAR($A227),IF(MONTH($A227)=12, YEAR($A227),YEAR($A227)-1)))),File_1.prn!$A$2:$AA$87,VLOOKUP(MONTH($A227),'Patch Conversion'!$A$1:$B$12,2),FALSE)="","",VLOOKUP((IF(MONTH($A227)=10,YEAR($A227),IF(MONTH($A227)=11,YEAR($A227),IF(MONTH($A227)=12, YEAR($A227),YEAR($A227)-1)))),File_1.prn!$A$2:$AA$87,VLOOKUP(MONTH($A227),'Patch Conversion'!$A$1:$B$12,2),FALSE))</f>
        <v/>
      </c>
      <c r="D227" s="9" t="str">
        <f t="shared" si="30"/>
        <v/>
      </c>
      <c r="E227" s="9">
        <f t="shared" si="28"/>
        <v>668.57999999999993</v>
      </c>
      <c r="F227" s="9">
        <f>F226+VLOOKUP((IF(MONTH($A227)=10,YEAR($A227),IF(MONTH($A227)=11,YEAR($A227),IF(MONTH($A227)=12, YEAR($A227),YEAR($A227)-1)))),Rainfall!$A$1:$Z$87,VLOOKUP(MONTH($A227),Conversion!$A$1:$B$12,2),FALSE)</f>
        <v>11063.640000000005</v>
      </c>
      <c r="G227" s="9"/>
      <c r="H227" s="9"/>
      <c r="I227" s="9">
        <f>VLOOKUP((IF(MONTH($A227)=10,YEAR($A227),IF(MONTH($A227)=11,YEAR($A227),IF(MONTH($A227)=12, YEAR($A227),YEAR($A227)-1)))),FirstSim!$A$1:$Y$86,VLOOKUP(MONTH($A227),Conversion!$A$1:$B$12,2),FALSE)</f>
        <v>0.26</v>
      </c>
      <c r="J227" s="9"/>
      <c r="K227" s="9"/>
      <c r="L227" s="9"/>
      <c r="M227" s="12" t="e">
        <f>VLOOKUP((IF(MONTH($A227)=10,YEAR($A227),IF(MONTH($A227)=11,YEAR($A227),IF(MONTH($A227)=12, YEAR($A227),YEAR($A227)-1)))),#REF!,VLOOKUP(MONTH($A227),Conversion!$A$1:$B$12,2),FALSE)</f>
        <v>#REF!</v>
      </c>
      <c r="N227" s="9" t="e">
        <f>VLOOKUP((IF(MONTH($A227)=10,YEAR($A227),IF(MONTH($A227)=11,YEAR($A227),IF(MONTH($A227)=12, YEAR($A227),YEAR($A227)-1)))),#REF!,VLOOKUP(MONTH($A227),'Patch Conversion'!$A$1:$B$12,2),FALSE)</f>
        <v>#REF!</v>
      </c>
      <c r="O227" s="9"/>
      <c r="P227" s="11"/>
      <c r="Q227" s="9">
        <f t="shared" si="24"/>
        <v>0.73</v>
      </c>
      <c r="R227" s="9" t="str">
        <f t="shared" si="25"/>
        <v/>
      </c>
      <c r="S227" s="10" t="str">
        <f t="shared" si="26"/>
        <v/>
      </c>
      <c r="T227" s="9"/>
      <c r="U227" s="17">
        <f>VLOOKUP((IF(MONTH($A227)=10,YEAR($A227),IF(MONTH($A227)=11,YEAR($A227),IF(MONTH($A227)=12, YEAR($A227),YEAR($A227)-1)))),'Final Sim'!$A$1:$O$85,VLOOKUP(MONTH($A227),'Conversion WRSM'!$A$1:$B$12,2),FALSE)</f>
        <v>0</v>
      </c>
      <c r="W227" s="9">
        <f t="shared" si="23"/>
        <v>0.73</v>
      </c>
      <c r="X227" s="9" t="str">
        <f t="shared" si="29"/>
        <v/>
      </c>
      <c r="Y227" s="20" t="str">
        <f t="shared" si="27"/>
        <v/>
      </c>
    </row>
    <row r="228" spans="1:25">
      <c r="A228" s="11">
        <v>14397</v>
      </c>
      <c r="B228" s="9">
        <f>VLOOKUP((IF(MONTH($A228)=10,YEAR($A228),IF(MONTH($A228)=11,YEAR($A228),IF(MONTH($A228)=12, YEAR($A228),YEAR($A228)-1)))),File_1.prn!$A$2:$AA$87,VLOOKUP(MONTH($A228),Conversion!$A$1:$B$12,2),FALSE)</f>
        <v>0</v>
      </c>
      <c r="C228" s="9" t="str">
        <f>IF(VLOOKUP((IF(MONTH($A228)=10,YEAR($A228),IF(MONTH($A228)=11,YEAR($A228),IF(MONTH($A228)=12, YEAR($A228),YEAR($A228)-1)))),File_1.prn!$A$2:$AA$87,VLOOKUP(MONTH($A228),'Patch Conversion'!$A$1:$B$12,2),FALSE)="","",VLOOKUP((IF(MONTH($A228)=10,YEAR($A228),IF(MONTH($A228)=11,YEAR($A228),IF(MONTH($A228)=12, YEAR($A228),YEAR($A228)-1)))),File_1.prn!$A$2:$AA$87,VLOOKUP(MONTH($A228),'Patch Conversion'!$A$1:$B$12,2),FALSE))</f>
        <v/>
      </c>
      <c r="D228" s="9"/>
      <c r="E228" s="9">
        <f t="shared" si="28"/>
        <v>668.57999999999993</v>
      </c>
      <c r="F228" s="9">
        <f>F227+VLOOKUP((IF(MONTH($A228)=10,YEAR($A228),IF(MONTH($A228)=11,YEAR($A228),IF(MONTH($A228)=12, YEAR($A228),YEAR($A228)-1)))),Rainfall!$A$1:$Z$87,VLOOKUP(MONTH($A228),Conversion!$A$1:$B$12,2),FALSE)</f>
        <v>11064.840000000006</v>
      </c>
      <c r="G228" s="9"/>
      <c r="H228" s="9"/>
      <c r="I228" s="9">
        <f>VLOOKUP((IF(MONTH($A228)=10,YEAR($A228),IF(MONTH($A228)=11,YEAR($A228),IF(MONTH($A228)=12, YEAR($A228),YEAR($A228)-1)))),FirstSim!$A$1:$Y$86,VLOOKUP(MONTH($A228),Conversion!$A$1:$B$12,2),FALSE)</f>
        <v>0.26</v>
      </c>
      <c r="J228" s="9"/>
      <c r="K228" s="9"/>
      <c r="L228" s="9"/>
      <c r="M228" s="12" t="e">
        <f>VLOOKUP((IF(MONTH($A228)=10,YEAR($A228),IF(MONTH($A228)=11,YEAR($A228),IF(MONTH($A228)=12, YEAR($A228),YEAR($A228)-1)))),#REF!,VLOOKUP(MONTH($A228),Conversion!$A$1:$B$12,2),FALSE)</f>
        <v>#REF!</v>
      </c>
      <c r="N228" s="9" t="e">
        <f>VLOOKUP((IF(MONTH($A228)=10,YEAR($A228),IF(MONTH($A228)=11,YEAR($A228),IF(MONTH($A228)=12, YEAR($A228),YEAR($A228)-1)))),#REF!,VLOOKUP(MONTH($A228),'Patch Conversion'!$A$1:$B$12,2),FALSE)</f>
        <v>#REF!</v>
      </c>
      <c r="O228" s="9"/>
      <c r="P228" s="11"/>
      <c r="Q228" s="9">
        <f t="shared" si="24"/>
        <v>0</v>
      </c>
      <c r="R228" s="9" t="str">
        <f t="shared" si="25"/>
        <v/>
      </c>
      <c r="S228" s="10" t="str">
        <f t="shared" si="26"/>
        <v/>
      </c>
      <c r="T228" s="9"/>
      <c r="U228" s="17">
        <f>VLOOKUP((IF(MONTH($A228)=10,YEAR($A228),IF(MONTH($A228)=11,YEAR($A228),IF(MONTH($A228)=12, YEAR($A228),YEAR($A228)-1)))),'Final Sim'!$A$1:$O$85,VLOOKUP(MONTH($A228),'Conversion WRSM'!$A$1:$B$12,2),FALSE)</f>
        <v>355.06</v>
      </c>
      <c r="W228" s="9">
        <f t="shared" si="23"/>
        <v>0</v>
      </c>
      <c r="X228" s="9" t="str">
        <f t="shared" si="29"/>
        <v/>
      </c>
      <c r="Y228" s="20" t="str">
        <f t="shared" si="27"/>
        <v/>
      </c>
    </row>
    <row r="229" spans="1:25">
      <c r="A229" s="11">
        <v>14427</v>
      </c>
      <c r="B229" s="9">
        <f>VLOOKUP((IF(MONTH($A229)=10,YEAR($A229),IF(MONTH($A229)=11,YEAR($A229),IF(MONTH($A229)=12, YEAR($A229),YEAR($A229)-1)))),File_1.prn!$A$2:$AA$87,VLOOKUP(MONTH($A229),Conversion!$A$1:$B$12,2),FALSE)</f>
        <v>0.02</v>
      </c>
      <c r="C229" s="9" t="str">
        <f>IF(VLOOKUP((IF(MONTH($A229)=10,YEAR($A229),IF(MONTH($A229)=11,YEAR($A229),IF(MONTH($A229)=12, YEAR($A229),YEAR($A229)-1)))),File_1.prn!$A$2:$AA$87,VLOOKUP(MONTH($A229),'Patch Conversion'!$A$1:$B$12,2),FALSE)="","",VLOOKUP((IF(MONTH($A229)=10,YEAR($A229),IF(MONTH($A229)=11,YEAR($A229),IF(MONTH($A229)=12, YEAR($A229),YEAR($A229)-1)))),File_1.prn!$A$2:$AA$87,VLOOKUP(MONTH($A229),'Patch Conversion'!$A$1:$B$12,2),FALSE))</f>
        <v/>
      </c>
      <c r="D229" s="9"/>
      <c r="E229" s="9">
        <f t="shared" si="28"/>
        <v>668.59999999999991</v>
      </c>
      <c r="F229" s="9">
        <f>F228+VLOOKUP((IF(MONTH($A229)=10,YEAR($A229),IF(MONTH($A229)=11,YEAR($A229),IF(MONTH($A229)=12, YEAR($A229),YEAR($A229)-1)))),Rainfall!$A$1:$Z$87,VLOOKUP(MONTH($A229),Conversion!$A$1:$B$12,2),FALSE)</f>
        <v>11113.860000000006</v>
      </c>
      <c r="G229" s="9"/>
      <c r="H229" s="9"/>
      <c r="I229" s="9">
        <f>VLOOKUP((IF(MONTH($A229)=10,YEAR($A229),IF(MONTH($A229)=11,YEAR($A229),IF(MONTH($A229)=12, YEAR($A229),YEAR($A229)-1)))),FirstSim!$A$1:$Y$86,VLOOKUP(MONTH($A229),Conversion!$A$1:$B$12,2),FALSE)</f>
        <v>0.28999999999999998</v>
      </c>
      <c r="J229" s="9"/>
      <c r="K229" s="9"/>
      <c r="L229" s="9"/>
      <c r="M229" s="12" t="e">
        <f>VLOOKUP((IF(MONTH($A229)=10,YEAR($A229),IF(MONTH($A229)=11,YEAR($A229),IF(MONTH($A229)=12, YEAR($A229),YEAR($A229)-1)))),#REF!,VLOOKUP(MONTH($A229),Conversion!$A$1:$B$12,2),FALSE)</f>
        <v>#REF!</v>
      </c>
      <c r="N229" s="9" t="e">
        <f>VLOOKUP((IF(MONTH($A229)=10,YEAR($A229),IF(MONTH($A229)=11,YEAR($A229),IF(MONTH($A229)=12, YEAR($A229),YEAR($A229)-1)))),#REF!,VLOOKUP(MONTH($A229),'Patch Conversion'!$A$1:$B$12,2),FALSE)</f>
        <v>#REF!</v>
      </c>
      <c r="O229" s="9"/>
      <c r="P229" s="11"/>
      <c r="Q229" s="9">
        <f t="shared" si="24"/>
        <v>0.02</v>
      </c>
      <c r="R229" s="9" t="str">
        <f t="shared" si="25"/>
        <v/>
      </c>
      <c r="S229" s="10" t="str">
        <f t="shared" si="26"/>
        <v/>
      </c>
      <c r="T229" s="9"/>
      <c r="U229" s="17">
        <f>VLOOKUP((IF(MONTH($A229)=10,YEAR($A229),IF(MONTH($A229)=11,YEAR($A229),IF(MONTH($A229)=12, YEAR($A229),YEAR($A229)-1)))),'Final Sim'!$A$1:$O$85,VLOOKUP(MONTH($A229),'Conversion WRSM'!$A$1:$B$12,2),FALSE)</f>
        <v>0</v>
      </c>
      <c r="W229" s="9">
        <f t="shared" si="23"/>
        <v>0.02</v>
      </c>
      <c r="X229" s="9" t="str">
        <f t="shared" si="29"/>
        <v/>
      </c>
      <c r="Y229" s="20" t="str">
        <f t="shared" si="27"/>
        <v/>
      </c>
    </row>
    <row r="230" spans="1:25">
      <c r="A230" s="11">
        <v>14458</v>
      </c>
      <c r="B230" s="9">
        <f>VLOOKUP((IF(MONTH($A230)=10,YEAR($A230),IF(MONTH($A230)=11,YEAR($A230),IF(MONTH($A230)=12, YEAR($A230),YEAR($A230)-1)))),File_1.prn!$A$2:$AA$87,VLOOKUP(MONTH($A230),Conversion!$A$1:$B$12,2),FALSE)</f>
        <v>3.85</v>
      </c>
      <c r="C230" s="9" t="str">
        <f>IF(VLOOKUP((IF(MONTH($A230)=10,YEAR($A230),IF(MONTH($A230)=11,YEAR($A230),IF(MONTH($A230)=12, YEAR($A230),YEAR($A230)-1)))),File_1.prn!$A$2:$AA$87,VLOOKUP(MONTH($A230),'Patch Conversion'!$A$1:$B$12,2),FALSE)="","",VLOOKUP((IF(MONTH($A230)=10,YEAR($A230),IF(MONTH($A230)=11,YEAR($A230),IF(MONTH($A230)=12, YEAR($A230),YEAR($A230)-1)))),File_1.prn!$A$2:$AA$87,VLOOKUP(MONTH($A230),'Patch Conversion'!$A$1:$B$12,2),FALSE))</f>
        <v/>
      </c>
      <c r="D230" s="9"/>
      <c r="E230" s="9">
        <f t="shared" si="28"/>
        <v>672.44999999999993</v>
      </c>
      <c r="F230" s="9">
        <f>F229+VLOOKUP((IF(MONTH($A230)=10,YEAR($A230),IF(MONTH($A230)=11,YEAR($A230),IF(MONTH($A230)=12, YEAR($A230),YEAR($A230)-1)))),Rainfall!$A$1:$Z$87,VLOOKUP(MONTH($A230),Conversion!$A$1:$B$12,2),FALSE)</f>
        <v>11124.480000000007</v>
      </c>
      <c r="G230" s="9"/>
      <c r="H230" s="9"/>
      <c r="I230" s="9">
        <f>VLOOKUP((IF(MONTH($A230)=10,YEAR($A230),IF(MONTH($A230)=11,YEAR($A230),IF(MONTH($A230)=12, YEAR($A230),YEAR($A230)-1)))),FirstSim!$A$1:$Y$86,VLOOKUP(MONTH($A230),Conversion!$A$1:$B$12,2),FALSE)</f>
        <v>0.96</v>
      </c>
      <c r="J230" s="9"/>
      <c r="K230" s="9"/>
      <c r="L230" s="9"/>
      <c r="M230" s="12" t="e">
        <f>VLOOKUP((IF(MONTH($A230)=10,YEAR($A230),IF(MONTH($A230)=11,YEAR($A230),IF(MONTH($A230)=12, YEAR($A230),YEAR($A230)-1)))),#REF!,VLOOKUP(MONTH($A230),Conversion!$A$1:$B$12,2),FALSE)</f>
        <v>#REF!</v>
      </c>
      <c r="N230" s="9" t="e">
        <f>VLOOKUP((IF(MONTH($A230)=10,YEAR($A230),IF(MONTH($A230)=11,YEAR($A230),IF(MONTH($A230)=12, YEAR($A230),YEAR($A230)-1)))),#REF!,VLOOKUP(MONTH($A230),'Patch Conversion'!$A$1:$B$12,2),FALSE)</f>
        <v>#REF!</v>
      </c>
      <c r="O230" s="9"/>
      <c r="P230" s="11"/>
      <c r="Q230" s="9">
        <f t="shared" si="24"/>
        <v>3.85</v>
      </c>
      <c r="R230" s="9" t="str">
        <f t="shared" si="25"/>
        <v/>
      </c>
      <c r="S230" s="10" t="str">
        <f t="shared" si="26"/>
        <v/>
      </c>
      <c r="T230" s="9"/>
      <c r="U230" s="17">
        <f>VLOOKUP((IF(MONTH($A230)=10,YEAR($A230),IF(MONTH($A230)=11,YEAR($A230),IF(MONTH($A230)=12, YEAR($A230),YEAR($A230)-1)))),'Final Sim'!$A$1:$O$85,VLOOKUP(MONTH($A230),'Conversion WRSM'!$A$1:$B$12,2),FALSE)</f>
        <v>103.73</v>
      </c>
      <c r="W230" s="9">
        <f t="shared" si="23"/>
        <v>3.85</v>
      </c>
      <c r="X230" s="9" t="str">
        <f t="shared" si="29"/>
        <v/>
      </c>
      <c r="Y230" s="20" t="str">
        <f t="shared" si="27"/>
        <v/>
      </c>
    </row>
    <row r="231" spans="1:25">
      <c r="A231" s="11">
        <v>14489</v>
      </c>
      <c r="B231" s="9">
        <f>VLOOKUP((IF(MONTH($A231)=10,YEAR($A231),IF(MONTH($A231)=11,YEAR($A231),IF(MONTH($A231)=12, YEAR($A231),YEAR($A231)-1)))),File_1.prn!$A$2:$AA$87,VLOOKUP(MONTH($A231),Conversion!$A$1:$B$12,2),FALSE)</f>
        <v>0.38</v>
      </c>
      <c r="C231" s="9" t="str">
        <f>IF(VLOOKUP((IF(MONTH($A231)=10,YEAR($A231),IF(MONTH($A231)=11,YEAR($A231),IF(MONTH($A231)=12, YEAR($A231),YEAR($A231)-1)))),File_1.prn!$A$2:$AA$87,VLOOKUP(MONTH($A231),'Patch Conversion'!$A$1:$B$12,2),FALSE)="","",VLOOKUP((IF(MONTH($A231)=10,YEAR($A231),IF(MONTH($A231)=11,YEAR($A231),IF(MONTH($A231)=12, YEAR($A231),YEAR($A231)-1)))),File_1.prn!$A$2:$AA$87,VLOOKUP(MONTH($A231),'Patch Conversion'!$A$1:$B$12,2),FALSE))</f>
        <v/>
      </c>
      <c r="D231" s="9"/>
      <c r="E231" s="9">
        <f t="shared" si="28"/>
        <v>672.82999999999993</v>
      </c>
      <c r="F231" s="9">
        <f>F230+VLOOKUP((IF(MONTH($A231)=10,YEAR($A231),IF(MONTH($A231)=11,YEAR($A231),IF(MONTH($A231)=12, YEAR($A231),YEAR($A231)-1)))),Rainfall!$A$1:$Z$87,VLOOKUP(MONTH($A231),Conversion!$A$1:$B$12,2),FALSE)</f>
        <v>11155.980000000007</v>
      </c>
      <c r="G231" s="9"/>
      <c r="H231" s="9"/>
      <c r="I231" s="9">
        <f>VLOOKUP((IF(MONTH($A231)=10,YEAR($A231),IF(MONTH($A231)=11,YEAR($A231),IF(MONTH($A231)=12, YEAR($A231),YEAR($A231)-1)))),FirstSim!$A$1:$Y$86,VLOOKUP(MONTH($A231),Conversion!$A$1:$B$12,2),FALSE)</f>
        <v>0.54</v>
      </c>
      <c r="J231" s="9"/>
      <c r="K231" s="9"/>
      <c r="L231" s="9"/>
      <c r="M231" s="12" t="e">
        <f>VLOOKUP((IF(MONTH($A231)=10,YEAR($A231),IF(MONTH($A231)=11,YEAR($A231),IF(MONTH($A231)=12, YEAR($A231),YEAR($A231)-1)))),#REF!,VLOOKUP(MONTH($A231),Conversion!$A$1:$B$12,2),FALSE)</f>
        <v>#REF!</v>
      </c>
      <c r="N231" s="9" t="e">
        <f>VLOOKUP((IF(MONTH($A231)=10,YEAR($A231),IF(MONTH($A231)=11,YEAR($A231),IF(MONTH($A231)=12, YEAR($A231),YEAR($A231)-1)))),#REF!,VLOOKUP(MONTH($A231),'Patch Conversion'!$A$1:$B$12,2),FALSE)</f>
        <v>#REF!</v>
      </c>
      <c r="O231" s="9"/>
      <c r="P231" s="11"/>
      <c r="Q231" s="9">
        <f t="shared" si="24"/>
        <v>0.38</v>
      </c>
      <c r="R231" s="9" t="str">
        <f t="shared" si="25"/>
        <v/>
      </c>
      <c r="S231" s="10" t="str">
        <f t="shared" si="26"/>
        <v/>
      </c>
      <c r="T231" s="9"/>
      <c r="U231" s="17">
        <f>VLOOKUP((IF(MONTH($A231)=10,YEAR($A231),IF(MONTH($A231)=11,YEAR($A231),IF(MONTH($A231)=12, YEAR($A231),YEAR($A231)-1)))),'Final Sim'!$A$1:$O$85,VLOOKUP(MONTH($A231),'Conversion WRSM'!$A$1:$B$12,2),FALSE)</f>
        <v>0</v>
      </c>
      <c r="W231" s="9">
        <f t="shared" si="23"/>
        <v>0.38</v>
      </c>
      <c r="X231" s="9" t="str">
        <f t="shared" si="29"/>
        <v/>
      </c>
      <c r="Y231" s="20" t="str">
        <f t="shared" si="27"/>
        <v/>
      </c>
    </row>
    <row r="232" spans="1:25">
      <c r="A232" s="11">
        <v>14519</v>
      </c>
      <c r="B232" s="9">
        <f>VLOOKUP((IF(MONTH($A232)=10,YEAR($A232),IF(MONTH($A232)=11,YEAR($A232),IF(MONTH($A232)=12, YEAR($A232),YEAR($A232)-1)))),File_1.prn!$A$2:$AA$87,VLOOKUP(MONTH($A232),Conversion!$A$1:$B$12,2),FALSE)</f>
        <v>0.44</v>
      </c>
      <c r="C232" s="9" t="str">
        <f>IF(VLOOKUP((IF(MONTH($A232)=10,YEAR($A232),IF(MONTH($A232)=11,YEAR($A232),IF(MONTH($A232)=12, YEAR($A232),YEAR($A232)-1)))),File_1.prn!$A$2:$AA$87,VLOOKUP(MONTH($A232),'Patch Conversion'!$A$1:$B$12,2),FALSE)="","",VLOOKUP((IF(MONTH($A232)=10,YEAR($A232),IF(MONTH($A232)=11,YEAR($A232),IF(MONTH($A232)=12, YEAR($A232),YEAR($A232)-1)))),File_1.prn!$A$2:$AA$87,VLOOKUP(MONTH($A232),'Patch Conversion'!$A$1:$B$12,2),FALSE))</f>
        <v/>
      </c>
      <c r="D232" s="9"/>
      <c r="E232" s="9">
        <f t="shared" si="28"/>
        <v>673.27</v>
      </c>
      <c r="F232" s="9">
        <f>F231+VLOOKUP((IF(MONTH($A232)=10,YEAR($A232),IF(MONTH($A232)=11,YEAR($A232),IF(MONTH($A232)=12, YEAR($A232),YEAR($A232)-1)))),Rainfall!$A$1:$Z$87,VLOOKUP(MONTH($A232),Conversion!$A$1:$B$12,2),FALSE)</f>
        <v>11205.240000000007</v>
      </c>
      <c r="G232" s="9"/>
      <c r="H232" s="9"/>
      <c r="I232" s="9">
        <f>VLOOKUP((IF(MONTH($A232)=10,YEAR($A232),IF(MONTH($A232)=11,YEAR($A232),IF(MONTH($A232)=12, YEAR($A232),YEAR($A232)-1)))),FirstSim!$A$1:$Y$86,VLOOKUP(MONTH($A232),Conversion!$A$1:$B$12,2),FALSE)</f>
        <v>0.25</v>
      </c>
      <c r="J232" s="9"/>
      <c r="K232" s="9"/>
      <c r="L232" s="9"/>
      <c r="M232" s="12" t="e">
        <f>VLOOKUP((IF(MONTH($A232)=10,YEAR($A232),IF(MONTH($A232)=11,YEAR($A232),IF(MONTH($A232)=12, YEAR($A232),YEAR($A232)-1)))),#REF!,VLOOKUP(MONTH($A232),Conversion!$A$1:$B$12,2),FALSE)</f>
        <v>#REF!</v>
      </c>
      <c r="N232" s="9" t="e">
        <f>VLOOKUP((IF(MONTH($A232)=10,YEAR($A232),IF(MONTH($A232)=11,YEAR($A232),IF(MONTH($A232)=12, YEAR($A232),YEAR($A232)-1)))),#REF!,VLOOKUP(MONTH($A232),'Patch Conversion'!$A$1:$B$12,2),FALSE)</f>
        <v>#REF!</v>
      </c>
      <c r="O232" s="9"/>
      <c r="P232" s="11"/>
      <c r="Q232" s="9">
        <f t="shared" si="24"/>
        <v>0.44</v>
      </c>
      <c r="R232" s="9" t="str">
        <f t="shared" si="25"/>
        <v/>
      </c>
      <c r="S232" s="10" t="str">
        <f t="shared" si="26"/>
        <v/>
      </c>
      <c r="T232" s="9"/>
      <c r="U232" s="17">
        <f>VLOOKUP((IF(MONTH($A232)=10,YEAR($A232),IF(MONTH($A232)=11,YEAR($A232),IF(MONTH($A232)=12, YEAR($A232),YEAR($A232)-1)))),'Final Sim'!$A$1:$O$85,VLOOKUP(MONTH($A232),'Conversion WRSM'!$A$1:$B$12,2),FALSE)</f>
        <v>79.25</v>
      </c>
      <c r="W232" s="9">
        <f t="shared" si="23"/>
        <v>0.44</v>
      </c>
      <c r="X232" s="9" t="str">
        <f t="shared" si="29"/>
        <v/>
      </c>
      <c r="Y232" s="20" t="str">
        <f t="shared" si="27"/>
        <v/>
      </c>
    </row>
    <row r="233" spans="1:25">
      <c r="A233" s="11">
        <v>14550</v>
      </c>
      <c r="B233" s="9">
        <f>VLOOKUP((IF(MONTH($A233)=10,YEAR($A233),IF(MONTH($A233)=11,YEAR($A233),IF(MONTH($A233)=12, YEAR($A233),YEAR($A233)-1)))),File_1.prn!$A$2:$AA$87,VLOOKUP(MONTH($A233),Conversion!$A$1:$B$12,2),FALSE)</f>
        <v>0.01</v>
      </c>
      <c r="C233" s="9" t="str">
        <f>IF(VLOOKUP((IF(MONTH($A233)=10,YEAR($A233),IF(MONTH($A233)=11,YEAR($A233),IF(MONTH($A233)=12, YEAR($A233),YEAR($A233)-1)))),File_1.prn!$A$2:$AA$87,VLOOKUP(MONTH($A233),'Patch Conversion'!$A$1:$B$12,2),FALSE)="","",VLOOKUP((IF(MONTH($A233)=10,YEAR($A233),IF(MONTH($A233)=11,YEAR($A233),IF(MONTH($A233)=12, YEAR($A233),YEAR($A233)-1)))),File_1.prn!$A$2:$AA$87,VLOOKUP(MONTH($A233),'Patch Conversion'!$A$1:$B$12,2),FALSE))</f>
        <v/>
      </c>
      <c r="D233" s="9"/>
      <c r="E233" s="9">
        <f t="shared" si="28"/>
        <v>673.28</v>
      </c>
      <c r="F233" s="9">
        <f>F232+VLOOKUP((IF(MONTH($A233)=10,YEAR($A233),IF(MONTH($A233)=11,YEAR($A233),IF(MONTH($A233)=12, YEAR($A233),YEAR($A233)-1)))),Rainfall!$A$1:$Z$87,VLOOKUP(MONTH($A233),Conversion!$A$1:$B$12,2),FALSE)</f>
        <v>11303.520000000008</v>
      </c>
      <c r="G233" s="9"/>
      <c r="H233" s="9"/>
      <c r="I233" s="9">
        <f>VLOOKUP((IF(MONTH($A233)=10,YEAR($A233),IF(MONTH($A233)=11,YEAR($A233),IF(MONTH($A233)=12, YEAR($A233),YEAR($A233)-1)))),FirstSim!$A$1:$Y$86,VLOOKUP(MONTH($A233),Conversion!$A$1:$B$12,2),FALSE)</f>
        <v>0.1</v>
      </c>
      <c r="J233" s="9"/>
      <c r="K233" s="9"/>
      <c r="L233" s="9"/>
      <c r="M233" s="12" t="e">
        <f>VLOOKUP((IF(MONTH($A233)=10,YEAR($A233),IF(MONTH($A233)=11,YEAR($A233),IF(MONTH($A233)=12, YEAR($A233),YEAR($A233)-1)))),#REF!,VLOOKUP(MONTH($A233),Conversion!$A$1:$B$12,2),FALSE)</f>
        <v>#REF!</v>
      </c>
      <c r="N233" s="9" t="e">
        <f>VLOOKUP((IF(MONTH($A233)=10,YEAR($A233),IF(MONTH($A233)=11,YEAR($A233),IF(MONTH($A233)=12, YEAR($A233),YEAR($A233)-1)))),#REF!,VLOOKUP(MONTH($A233),'Patch Conversion'!$A$1:$B$12,2),FALSE)</f>
        <v>#REF!</v>
      </c>
      <c r="O233" s="9"/>
      <c r="P233" s="11"/>
      <c r="Q233" s="9">
        <f t="shared" si="24"/>
        <v>0.01</v>
      </c>
      <c r="R233" s="9" t="str">
        <f t="shared" si="25"/>
        <v/>
      </c>
      <c r="S233" s="10" t="str">
        <f t="shared" si="26"/>
        <v/>
      </c>
      <c r="T233" s="9"/>
      <c r="U233" s="17">
        <f>VLOOKUP((IF(MONTH($A233)=10,YEAR($A233),IF(MONTH($A233)=11,YEAR($A233),IF(MONTH($A233)=12, YEAR($A233),YEAR($A233)-1)))),'Final Sim'!$A$1:$O$85,VLOOKUP(MONTH($A233),'Conversion WRSM'!$A$1:$B$12,2),FALSE)</f>
        <v>0</v>
      </c>
      <c r="W233" s="9">
        <f t="shared" si="23"/>
        <v>0.01</v>
      </c>
      <c r="X233" s="9" t="str">
        <f t="shared" si="29"/>
        <v/>
      </c>
      <c r="Y233" s="20" t="str">
        <f t="shared" si="27"/>
        <v/>
      </c>
    </row>
    <row r="234" spans="1:25">
      <c r="A234" s="11">
        <v>14580</v>
      </c>
      <c r="B234" s="9">
        <f>VLOOKUP((IF(MONTH($A234)=10,YEAR($A234),IF(MONTH($A234)=11,YEAR($A234),IF(MONTH($A234)=12, YEAR($A234),YEAR($A234)-1)))),File_1.prn!$A$2:$AA$87,VLOOKUP(MONTH($A234),Conversion!$A$1:$B$12,2),FALSE)</f>
        <v>3.22</v>
      </c>
      <c r="C234" s="9" t="str">
        <f>IF(VLOOKUP((IF(MONTH($A234)=10,YEAR($A234),IF(MONTH($A234)=11,YEAR($A234),IF(MONTH($A234)=12, YEAR($A234),YEAR($A234)-1)))),File_1.prn!$A$2:$AA$87,VLOOKUP(MONTH($A234),'Patch Conversion'!$A$1:$B$12,2),FALSE)="","",VLOOKUP((IF(MONTH($A234)=10,YEAR($A234),IF(MONTH($A234)=11,YEAR($A234),IF(MONTH($A234)=12, YEAR($A234),YEAR($A234)-1)))),File_1.prn!$A$2:$AA$87,VLOOKUP(MONTH($A234),'Patch Conversion'!$A$1:$B$12,2),FALSE))</f>
        <v/>
      </c>
      <c r="D234" s="9" t="str">
        <f>IF(C234="","",B234)</f>
        <v/>
      </c>
      <c r="E234" s="9">
        <f t="shared" si="28"/>
        <v>676.5</v>
      </c>
      <c r="F234" s="9">
        <f>F233+VLOOKUP((IF(MONTH($A234)=10,YEAR($A234),IF(MONTH($A234)=11,YEAR($A234),IF(MONTH($A234)=12, YEAR($A234),YEAR($A234)-1)))),Rainfall!$A$1:$Z$87,VLOOKUP(MONTH($A234),Conversion!$A$1:$B$12,2),FALSE)</f>
        <v>11414.760000000007</v>
      </c>
      <c r="G234" s="9"/>
      <c r="H234" s="9"/>
      <c r="I234" s="9">
        <f>VLOOKUP((IF(MONTH($A234)=10,YEAR($A234),IF(MONTH($A234)=11,YEAR($A234),IF(MONTH($A234)=12, YEAR($A234),YEAR($A234)-1)))),FirstSim!$A$1:$Y$86,VLOOKUP(MONTH($A234),Conversion!$A$1:$B$12,2),FALSE)</f>
        <v>0</v>
      </c>
      <c r="J234" s="9"/>
      <c r="K234" s="9"/>
      <c r="L234" s="9"/>
      <c r="M234" s="12" t="e">
        <f>VLOOKUP((IF(MONTH($A234)=10,YEAR($A234),IF(MONTH($A234)=11,YEAR($A234),IF(MONTH($A234)=12, YEAR($A234),YEAR($A234)-1)))),#REF!,VLOOKUP(MONTH($A234),Conversion!$A$1:$B$12,2),FALSE)</f>
        <v>#REF!</v>
      </c>
      <c r="N234" s="9" t="e">
        <f>VLOOKUP((IF(MONTH($A234)=10,YEAR($A234),IF(MONTH($A234)=11,YEAR($A234),IF(MONTH($A234)=12, YEAR($A234),YEAR($A234)-1)))),#REF!,VLOOKUP(MONTH($A234),'Patch Conversion'!$A$1:$B$12,2),FALSE)</f>
        <v>#REF!</v>
      </c>
      <c r="O234" s="9"/>
      <c r="P234" s="11"/>
      <c r="Q234" s="9">
        <f t="shared" si="24"/>
        <v>3.22</v>
      </c>
      <c r="R234" s="9" t="str">
        <f t="shared" si="25"/>
        <v/>
      </c>
      <c r="S234" s="10" t="str">
        <f t="shared" si="26"/>
        <v/>
      </c>
      <c r="T234" s="9"/>
      <c r="U234" s="17">
        <f>VLOOKUP((IF(MONTH($A234)=10,YEAR($A234),IF(MONTH($A234)=11,YEAR($A234),IF(MONTH($A234)=12, YEAR($A234),YEAR($A234)-1)))),'Final Sim'!$A$1:$O$85,VLOOKUP(MONTH($A234),'Conversion WRSM'!$A$1:$B$12,2),FALSE)</f>
        <v>171.9</v>
      </c>
      <c r="W234" s="9">
        <f t="shared" si="23"/>
        <v>3.22</v>
      </c>
      <c r="X234" s="9" t="str">
        <f t="shared" si="29"/>
        <v/>
      </c>
      <c r="Y234" s="20" t="str">
        <f t="shared" si="27"/>
        <v/>
      </c>
    </row>
    <row r="235" spans="1:25">
      <c r="A235" s="11">
        <v>14611</v>
      </c>
      <c r="B235" s="9">
        <f>VLOOKUP((IF(MONTH($A235)=10,YEAR($A235),IF(MONTH($A235)=11,YEAR($A235),IF(MONTH($A235)=12, YEAR($A235),YEAR($A235)-1)))),File_1.prn!$A$2:$AA$87,VLOOKUP(MONTH($A235),Conversion!$A$1:$B$12,2),FALSE)</f>
        <v>0.16</v>
      </c>
      <c r="C235" s="9" t="str">
        <f>IF(VLOOKUP((IF(MONTH($A235)=10,YEAR($A235),IF(MONTH($A235)=11,YEAR($A235),IF(MONTH($A235)=12, YEAR($A235),YEAR($A235)-1)))),File_1.prn!$A$2:$AA$87,VLOOKUP(MONTH($A235),'Patch Conversion'!$A$1:$B$12,2),FALSE)="","",VLOOKUP((IF(MONTH($A235)=10,YEAR($A235),IF(MONTH($A235)=11,YEAR($A235),IF(MONTH($A235)=12, YEAR($A235),YEAR($A235)-1)))),File_1.prn!$A$2:$AA$87,VLOOKUP(MONTH($A235),'Patch Conversion'!$A$1:$B$12,2),FALSE))</f>
        <v/>
      </c>
      <c r="D235" s="9"/>
      <c r="E235" s="9">
        <f t="shared" si="28"/>
        <v>676.66</v>
      </c>
      <c r="F235" s="9">
        <f>F234+VLOOKUP((IF(MONTH($A235)=10,YEAR($A235),IF(MONTH($A235)=11,YEAR($A235),IF(MONTH($A235)=12, YEAR($A235),YEAR($A235)-1)))),Rainfall!$A$1:$Z$87,VLOOKUP(MONTH($A235),Conversion!$A$1:$B$12,2),FALSE)</f>
        <v>11481.660000000007</v>
      </c>
      <c r="G235" s="9"/>
      <c r="H235" s="9"/>
      <c r="I235" s="9">
        <f>VLOOKUP((IF(MONTH($A235)=10,YEAR($A235),IF(MONTH($A235)=11,YEAR($A235),IF(MONTH($A235)=12, YEAR($A235),YEAR($A235)-1)))),FirstSim!$A$1:$Y$86,VLOOKUP(MONTH($A235),Conversion!$A$1:$B$12,2),FALSE)</f>
        <v>0</v>
      </c>
      <c r="J235" s="9"/>
      <c r="K235" s="9"/>
      <c r="L235" s="9"/>
      <c r="M235" s="12" t="e">
        <f>VLOOKUP((IF(MONTH($A235)=10,YEAR($A235),IF(MONTH($A235)=11,YEAR($A235),IF(MONTH($A235)=12, YEAR($A235),YEAR($A235)-1)))),#REF!,VLOOKUP(MONTH($A235),Conversion!$A$1:$B$12,2),FALSE)</f>
        <v>#REF!</v>
      </c>
      <c r="N235" s="9" t="e">
        <f>VLOOKUP((IF(MONTH($A235)=10,YEAR($A235),IF(MONTH($A235)=11,YEAR($A235),IF(MONTH($A235)=12, YEAR($A235),YEAR($A235)-1)))),#REF!,VLOOKUP(MONTH($A235),'Patch Conversion'!$A$1:$B$12,2),FALSE)</f>
        <v>#REF!</v>
      </c>
      <c r="O235" s="9"/>
      <c r="P235" s="11"/>
      <c r="Q235" s="9">
        <f t="shared" si="24"/>
        <v>0.16</v>
      </c>
      <c r="R235" s="9" t="str">
        <f t="shared" si="25"/>
        <v/>
      </c>
      <c r="S235" s="10" t="str">
        <f t="shared" si="26"/>
        <v/>
      </c>
      <c r="T235" s="9"/>
      <c r="U235" s="17">
        <f>VLOOKUP((IF(MONTH($A235)=10,YEAR($A235),IF(MONTH($A235)=11,YEAR($A235),IF(MONTH($A235)=12, YEAR($A235),YEAR($A235)-1)))),'Final Sim'!$A$1:$O$85,VLOOKUP(MONTH($A235),'Conversion WRSM'!$A$1:$B$12,2),FALSE)</f>
        <v>0</v>
      </c>
      <c r="W235" s="9">
        <f t="shared" si="23"/>
        <v>0.16</v>
      </c>
      <c r="X235" s="9" t="str">
        <f t="shared" si="29"/>
        <v/>
      </c>
      <c r="Y235" s="20" t="str">
        <f t="shared" si="27"/>
        <v/>
      </c>
    </row>
    <row r="236" spans="1:25">
      <c r="A236" s="11">
        <v>14642</v>
      </c>
      <c r="B236" s="9">
        <f>VLOOKUP((IF(MONTH($A236)=10,YEAR($A236),IF(MONTH($A236)=11,YEAR($A236),IF(MONTH($A236)=12, YEAR($A236),YEAR($A236)-1)))),File_1.prn!$A$2:$AA$87,VLOOKUP(MONTH($A236),Conversion!$A$1:$B$12,2),FALSE)</f>
        <v>3.36</v>
      </c>
      <c r="C236" s="9" t="str">
        <f>IF(VLOOKUP((IF(MONTH($A236)=10,YEAR($A236),IF(MONTH($A236)=11,YEAR($A236),IF(MONTH($A236)=12, YEAR($A236),YEAR($A236)-1)))),File_1.prn!$A$2:$AA$87,VLOOKUP(MONTH($A236),'Patch Conversion'!$A$1:$B$12,2),FALSE)="","",VLOOKUP((IF(MONTH($A236)=10,YEAR($A236),IF(MONTH($A236)=11,YEAR($A236),IF(MONTH($A236)=12, YEAR($A236),YEAR($A236)-1)))),File_1.prn!$A$2:$AA$87,VLOOKUP(MONTH($A236),'Patch Conversion'!$A$1:$B$12,2),FALSE))</f>
        <v/>
      </c>
      <c r="D236" s="9"/>
      <c r="E236" s="9">
        <f t="shared" si="28"/>
        <v>680.02</v>
      </c>
      <c r="F236" s="9">
        <f>F235+VLOOKUP((IF(MONTH($A236)=10,YEAR($A236),IF(MONTH($A236)=11,YEAR($A236),IF(MONTH($A236)=12, YEAR($A236),YEAR($A236)-1)))),Rainfall!$A$1:$Z$87,VLOOKUP(MONTH($A236),Conversion!$A$1:$B$12,2),FALSE)</f>
        <v>11536.740000000007</v>
      </c>
      <c r="G236" s="9"/>
      <c r="H236" s="9"/>
      <c r="I236" s="9">
        <f>VLOOKUP((IF(MONTH($A236)=10,YEAR($A236),IF(MONTH($A236)=11,YEAR($A236),IF(MONTH($A236)=12, YEAR($A236),YEAR($A236)-1)))),FirstSim!$A$1:$Y$86,VLOOKUP(MONTH($A236),Conversion!$A$1:$B$12,2),FALSE)</f>
        <v>0.87</v>
      </c>
      <c r="J236" s="9"/>
      <c r="K236" s="9"/>
      <c r="L236" s="9"/>
      <c r="M236" s="12" t="e">
        <f>VLOOKUP((IF(MONTH($A236)=10,YEAR($A236),IF(MONTH($A236)=11,YEAR($A236),IF(MONTH($A236)=12, YEAR($A236),YEAR($A236)-1)))),#REF!,VLOOKUP(MONTH($A236),Conversion!$A$1:$B$12,2),FALSE)</f>
        <v>#REF!</v>
      </c>
      <c r="N236" s="9" t="e">
        <f>VLOOKUP((IF(MONTH($A236)=10,YEAR($A236),IF(MONTH($A236)=11,YEAR($A236),IF(MONTH($A236)=12, YEAR($A236),YEAR($A236)-1)))),#REF!,VLOOKUP(MONTH($A236),'Patch Conversion'!$A$1:$B$12,2),FALSE)</f>
        <v>#REF!</v>
      </c>
      <c r="O236" s="9"/>
      <c r="P236" s="11"/>
      <c r="Q236" s="9">
        <f t="shared" si="24"/>
        <v>3.36</v>
      </c>
      <c r="R236" s="9" t="str">
        <f t="shared" si="25"/>
        <v/>
      </c>
      <c r="S236" s="10" t="str">
        <f t="shared" si="26"/>
        <v/>
      </c>
      <c r="T236" s="9"/>
      <c r="U236" s="17">
        <f>VLOOKUP((IF(MONTH($A236)=10,YEAR($A236),IF(MONTH($A236)=11,YEAR($A236),IF(MONTH($A236)=12, YEAR($A236),YEAR($A236)-1)))),'Final Sim'!$A$1:$O$85,VLOOKUP(MONTH($A236),'Conversion WRSM'!$A$1:$B$12,2),FALSE)</f>
        <v>61.58</v>
      </c>
      <c r="W236" s="9">
        <f t="shared" si="23"/>
        <v>3.36</v>
      </c>
      <c r="X236" s="9" t="str">
        <f t="shared" si="29"/>
        <v/>
      </c>
      <c r="Y236" s="20" t="str">
        <f t="shared" si="27"/>
        <v/>
      </c>
    </row>
    <row r="237" spans="1:25">
      <c r="A237" s="11">
        <v>14671</v>
      </c>
      <c r="B237" s="9">
        <f>VLOOKUP((IF(MONTH($A237)=10,YEAR($A237),IF(MONTH($A237)=11,YEAR($A237),IF(MONTH($A237)=12, YEAR($A237),YEAR($A237)-1)))),File_1.prn!$A$2:$AA$87,VLOOKUP(MONTH($A237),Conversion!$A$1:$B$12,2),FALSE)</f>
        <v>8.3800000000000008</v>
      </c>
      <c r="C237" s="9" t="str">
        <f>IF(VLOOKUP((IF(MONTH($A237)=10,YEAR($A237),IF(MONTH($A237)=11,YEAR($A237),IF(MONTH($A237)=12, YEAR($A237),YEAR($A237)-1)))),File_1.prn!$A$2:$AA$87,VLOOKUP(MONTH($A237),'Patch Conversion'!$A$1:$B$12,2),FALSE)="","",VLOOKUP((IF(MONTH($A237)=10,YEAR($A237),IF(MONTH($A237)=11,YEAR($A237),IF(MONTH($A237)=12, YEAR($A237),YEAR($A237)-1)))),File_1.prn!$A$2:$AA$87,VLOOKUP(MONTH($A237),'Patch Conversion'!$A$1:$B$12,2),FALSE))</f>
        <v>#</v>
      </c>
      <c r="D237" s="9"/>
      <c r="E237" s="9">
        <f t="shared" si="28"/>
        <v>688.4</v>
      </c>
      <c r="F237" s="9">
        <f>F236+VLOOKUP((IF(MONTH($A237)=10,YEAR($A237),IF(MONTH($A237)=11,YEAR($A237),IF(MONTH($A237)=12, YEAR($A237),YEAR($A237)-1)))),Rainfall!$A$1:$Z$87,VLOOKUP(MONTH($A237),Conversion!$A$1:$B$12,2),FALSE)</f>
        <v>11676.360000000008</v>
      </c>
      <c r="G237" s="9"/>
      <c r="H237" s="9"/>
      <c r="I237" s="9">
        <f>VLOOKUP((IF(MONTH($A237)=10,YEAR($A237),IF(MONTH($A237)=11,YEAR($A237),IF(MONTH($A237)=12, YEAR($A237),YEAR($A237)-1)))),FirstSim!$A$1:$Y$86,VLOOKUP(MONTH($A237),Conversion!$A$1:$B$12,2),FALSE)</f>
        <v>14.41</v>
      </c>
      <c r="J237" s="9"/>
      <c r="K237" s="9"/>
      <c r="L237" s="9"/>
      <c r="M237" s="12" t="e">
        <f>VLOOKUP((IF(MONTH($A237)=10,YEAR($A237),IF(MONTH($A237)=11,YEAR($A237),IF(MONTH($A237)=12, YEAR($A237),YEAR($A237)-1)))),#REF!,VLOOKUP(MONTH($A237),Conversion!$A$1:$B$12,2),FALSE)</f>
        <v>#REF!</v>
      </c>
      <c r="N237" s="9" t="e">
        <f>VLOOKUP((IF(MONTH($A237)=10,YEAR($A237),IF(MONTH($A237)=11,YEAR($A237),IF(MONTH($A237)=12, YEAR($A237),YEAR($A237)-1)))),#REF!,VLOOKUP(MONTH($A237),'Patch Conversion'!$A$1:$B$12,2),FALSE)</f>
        <v>#REF!</v>
      </c>
      <c r="O237" s="9"/>
      <c r="P237" s="11"/>
      <c r="Q237" s="9">
        <f t="shared" si="24"/>
        <v>14.41</v>
      </c>
      <c r="R237" s="9" t="str">
        <f t="shared" si="25"/>
        <v>*</v>
      </c>
      <c r="S237" s="10" t="str">
        <f t="shared" si="26"/>
        <v>First Silumation patch</v>
      </c>
      <c r="T237" s="9"/>
      <c r="U237" s="17">
        <f>VLOOKUP((IF(MONTH($A237)=10,YEAR($A237),IF(MONTH($A237)=11,YEAR($A237),IF(MONTH($A237)=12, YEAR($A237),YEAR($A237)-1)))),'Final Sim'!$A$1:$O$85,VLOOKUP(MONTH($A237),'Conversion WRSM'!$A$1:$B$12,2),FALSE)</f>
        <v>0</v>
      </c>
      <c r="W237" s="9">
        <f t="shared" si="23"/>
        <v>8.3800000000000008</v>
      </c>
      <c r="X237" s="9" t="str">
        <f t="shared" si="29"/>
        <v>*</v>
      </c>
      <c r="Y237" s="20" t="str">
        <f t="shared" si="27"/>
        <v>Simulated value used</v>
      </c>
    </row>
    <row r="238" spans="1:25">
      <c r="A238" s="11">
        <v>14702</v>
      </c>
      <c r="B238" s="9">
        <f>VLOOKUP((IF(MONTH($A238)=10,YEAR($A238),IF(MONTH($A238)=11,YEAR($A238),IF(MONTH($A238)=12, YEAR($A238),YEAR($A238)-1)))),File_1.prn!$A$2:$AA$87,VLOOKUP(MONTH($A238),Conversion!$A$1:$B$12,2),FALSE)</f>
        <v>5.33</v>
      </c>
      <c r="C238" s="9" t="str">
        <f>IF(VLOOKUP((IF(MONTH($A238)=10,YEAR($A238),IF(MONTH($A238)=11,YEAR($A238),IF(MONTH($A238)=12, YEAR($A238),YEAR($A238)-1)))),File_1.prn!$A$2:$AA$87,VLOOKUP(MONTH($A238),'Patch Conversion'!$A$1:$B$12,2),FALSE)="","",VLOOKUP((IF(MONTH($A238)=10,YEAR($A238),IF(MONTH($A238)=11,YEAR($A238),IF(MONTH($A238)=12, YEAR($A238),YEAR($A238)-1)))),File_1.prn!$A$2:$AA$87,VLOOKUP(MONTH($A238),'Patch Conversion'!$A$1:$B$12,2),FALSE))</f>
        <v/>
      </c>
      <c r="D238" s="9"/>
      <c r="E238" s="9">
        <f t="shared" si="28"/>
        <v>693.73</v>
      </c>
      <c r="F238" s="9">
        <f>F237+VLOOKUP((IF(MONTH($A238)=10,YEAR($A238),IF(MONTH($A238)=11,YEAR($A238),IF(MONTH($A238)=12, YEAR($A238),YEAR($A238)-1)))),Rainfall!$A$1:$Z$87,VLOOKUP(MONTH($A238),Conversion!$A$1:$B$12,2),FALSE)</f>
        <v>11703.360000000008</v>
      </c>
      <c r="G238" s="9"/>
      <c r="H238" s="9"/>
      <c r="I238" s="9">
        <f>VLOOKUP((IF(MONTH($A238)=10,YEAR($A238),IF(MONTH($A238)=11,YEAR($A238),IF(MONTH($A238)=12, YEAR($A238),YEAR($A238)-1)))),FirstSim!$A$1:$Y$86,VLOOKUP(MONTH($A238),Conversion!$A$1:$B$12,2),FALSE)</f>
        <v>5.84</v>
      </c>
      <c r="J238" s="9"/>
      <c r="K238" s="9"/>
      <c r="L238" s="9"/>
      <c r="M238" s="12" t="e">
        <f>VLOOKUP((IF(MONTH($A238)=10,YEAR($A238),IF(MONTH($A238)=11,YEAR($A238),IF(MONTH($A238)=12, YEAR($A238),YEAR($A238)-1)))),#REF!,VLOOKUP(MONTH($A238),Conversion!$A$1:$B$12,2),FALSE)</f>
        <v>#REF!</v>
      </c>
      <c r="N238" s="9" t="e">
        <f>VLOOKUP((IF(MONTH($A238)=10,YEAR($A238),IF(MONTH($A238)=11,YEAR($A238),IF(MONTH($A238)=12, YEAR($A238),YEAR($A238)-1)))),#REF!,VLOOKUP(MONTH($A238),'Patch Conversion'!$A$1:$B$12,2),FALSE)</f>
        <v>#REF!</v>
      </c>
      <c r="O238" s="9"/>
      <c r="P238" s="11"/>
      <c r="Q238" s="9">
        <f t="shared" si="24"/>
        <v>5.33</v>
      </c>
      <c r="R238" s="9" t="str">
        <f t="shared" si="25"/>
        <v/>
      </c>
      <c r="S238" s="10" t="str">
        <f t="shared" si="26"/>
        <v/>
      </c>
      <c r="T238" s="9"/>
      <c r="U238" s="17">
        <f>VLOOKUP((IF(MONTH($A238)=10,YEAR($A238),IF(MONTH($A238)=11,YEAR($A238),IF(MONTH($A238)=12, YEAR($A238),YEAR($A238)-1)))),'Final Sim'!$A$1:$O$85,VLOOKUP(MONTH($A238),'Conversion WRSM'!$A$1:$B$12,2),FALSE)</f>
        <v>34.04</v>
      </c>
      <c r="W238" s="9">
        <f t="shared" si="23"/>
        <v>5.33</v>
      </c>
      <c r="X238" s="9" t="str">
        <f t="shared" si="29"/>
        <v/>
      </c>
      <c r="Y238" s="20" t="str">
        <f t="shared" si="27"/>
        <v/>
      </c>
    </row>
    <row r="239" spans="1:25">
      <c r="A239" s="11">
        <v>14732</v>
      </c>
      <c r="B239" s="9">
        <f>VLOOKUP((IF(MONTH($A239)=10,YEAR($A239),IF(MONTH($A239)=11,YEAR($A239),IF(MONTH($A239)=12, YEAR($A239),YEAR($A239)-1)))),File_1.prn!$A$2:$AA$87,VLOOKUP(MONTH($A239),Conversion!$A$1:$B$12,2),FALSE)</f>
        <v>9.01</v>
      </c>
      <c r="C239" s="9" t="str">
        <f>IF(VLOOKUP((IF(MONTH($A239)=10,YEAR($A239),IF(MONTH($A239)=11,YEAR($A239),IF(MONTH($A239)=12, YEAR($A239),YEAR($A239)-1)))),File_1.prn!$A$2:$AA$87,VLOOKUP(MONTH($A239),'Patch Conversion'!$A$1:$B$12,2),FALSE)="","",VLOOKUP((IF(MONTH($A239)=10,YEAR($A239),IF(MONTH($A239)=11,YEAR($A239),IF(MONTH($A239)=12, YEAR($A239),YEAR($A239)-1)))),File_1.prn!$A$2:$AA$87,VLOOKUP(MONTH($A239),'Patch Conversion'!$A$1:$B$12,2),FALSE))</f>
        <v/>
      </c>
      <c r="D239" s="9"/>
      <c r="E239" s="9">
        <f t="shared" si="28"/>
        <v>702.74</v>
      </c>
      <c r="F239" s="9">
        <f>F238+VLOOKUP((IF(MONTH($A239)=10,YEAR($A239),IF(MONTH($A239)=11,YEAR($A239),IF(MONTH($A239)=12, YEAR($A239),YEAR($A239)-1)))),Rainfall!$A$1:$Z$87,VLOOKUP(MONTH($A239),Conversion!$A$1:$B$12,2),FALSE)</f>
        <v>11724.540000000008</v>
      </c>
      <c r="G239" s="9"/>
      <c r="H239" s="9"/>
      <c r="I239" s="9">
        <f>VLOOKUP((IF(MONTH($A239)=10,YEAR($A239),IF(MONTH($A239)=11,YEAR($A239),IF(MONTH($A239)=12, YEAR($A239),YEAR($A239)-1)))),FirstSim!$A$1:$Y$86,VLOOKUP(MONTH($A239),Conversion!$A$1:$B$12,2),FALSE)</f>
        <v>0.76</v>
      </c>
      <c r="J239" s="9"/>
      <c r="K239" s="9"/>
      <c r="L239" s="9"/>
      <c r="M239" s="12" t="e">
        <f>VLOOKUP((IF(MONTH($A239)=10,YEAR($A239),IF(MONTH($A239)=11,YEAR($A239),IF(MONTH($A239)=12, YEAR($A239),YEAR($A239)-1)))),#REF!,VLOOKUP(MONTH($A239),Conversion!$A$1:$B$12,2),FALSE)</f>
        <v>#REF!</v>
      </c>
      <c r="N239" s="9" t="e">
        <f>VLOOKUP((IF(MONTH($A239)=10,YEAR($A239),IF(MONTH($A239)=11,YEAR($A239),IF(MONTH($A239)=12, YEAR($A239),YEAR($A239)-1)))),#REF!,VLOOKUP(MONTH($A239),'Patch Conversion'!$A$1:$B$12,2),FALSE)</f>
        <v>#REF!</v>
      </c>
      <c r="O239" s="9"/>
      <c r="P239" s="11"/>
      <c r="Q239" s="9">
        <f t="shared" si="24"/>
        <v>9.01</v>
      </c>
      <c r="R239" s="9" t="str">
        <f t="shared" si="25"/>
        <v/>
      </c>
      <c r="S239" s="10" t="str">
        <f t="shared" si="26"/>
        <v/>
      </c>
      <c r="T239" s="9"/>
      <c r="U239" s="17">
        <f>VLOOKUP((IF(MONTH($A239)=10,YEAR($A239),IF(MONTH($A239)=11,YEAR($A239),IF(MONTH($A239)=12, YEAR($A239),YEAR($A239)-1)))),'Final Sim'!$A$1:$O$85,VLOOKUP(MONTH($A239),'Conversion WRSM'!$A$1:$B$12,2),FALSE)</f>
        <v>0</v>
      </c>
      <c r="W239" s="9">
        <f t="shared" si="23"/>
        <v>9.01</v>
      </c>
      <c r="X239" s="9" t="str">
        <f t="shared" si="29"/>
        <v/>
      </c>
      <c r="Y239" s="20" t="str">
        <f t="shared" si="27"/>
        <v/>
      </c>
    </row>
    <row r="240" spans="1:25">
      <c r="A240" s="11">
        <v>14763</v>
      </c>
      <c r="B240" s="9">
        <f>VLOOKUP((IF(MONTH($A240)=10,YEAR($A240),IF(MONTH($A240)=11,YEAR($A240),IF(MONTH($A240)=12, YEAR($A240),YEAR($A240)-1)))),File_1.prn!$A$2:$AA$87,VLOOKUP(MONTH($A240),Conversion!$A$1:$B$12,2),FALSE)</f>
        <v>0</v>
      </c>
      <c r="C240" s="9" t="str">
        <f>IF(VLOOKUP((IF(MONTH($A240)=10,YEAR($A240),IF(MONTH($A240)=11,YEAR($A240),IF(MONTH($A240)=12, YEAR($A240),YEAR($A240)-1)))),File_1.prn!$A$2:$AA$87,VLOOKUP(MONTH($A240),'Patch Conversion'!$A$1:$B$12,2),FALSE)="","",VLOOKUP((IF(MONTH($A240)=10,YEAR($A240),IF(MONTH($A240)=11,YEAR($A240),IF(MONTH($A240)=12, YEAR($A240),YEAR($A240)-1)))),File_1.prn!$A$2:$AA$87,VLOOKUP(MONTH($A240),'Patch Conversion'!$A$1:$B$12,2),FALSE))</f>
        <v/>
      </c>
      <c r="D240" s="9"/>
      <c r="E240" s="9">
        <f t="shared" si="28"/>
        <v>702.74</v>
      </c>
      <c r="F240" s="9">
        <f>F239+VLOOKUP((IF(MONTH($A240)=10,YEAR($A240),IF(MONTH($A240)=11,YEAR($A240),IF(MONTH($A240)=12, YEAR($A240),YEAR($A240)-1)))),Rainfall!$A$1:$Z$87,VLOOKUP(MONTH($A240),Conversion!$A$1:$B$12,2),FALSE)</f>
        <v>11741.340000000007</v>
      </c>
      <c r="G240" s="9"/>
      <c r="H240" s="9"/>
      <c r="I240" s="9">
        <f>VLOOKUP((IF(MONTH($A240)=10,YEAR($A240),IF(MONTH($A240)=11,YEAR($A240),IF(MONTH($A240)=12, YEAR($A240),YEAR($A240)-1)))),FirstSim!$A$1:$Y$86,VLOOKUP(MONTH($A240),Conversion!$A$1:$B$12,2),FALSE)</f>
        <v>0.49</v>
      </c>
      <c r="J240" s="9"/>
      <c r="K240" s="9"/>
      <c r="L240" s="9"/>
      <c r="M240" s="12" t="e">
        <f>VLOOKUP((IF(MONTH($A240)=10,YEAR($A240),IF(MONTH($A240)=11,YEAR($A240),IF(MONTH($A240)=12, YEAR($A240),YEAR($A240)-1)))),#REF!,VLOOKUP(MONTH($A240),Conversion!$A$1:$B$12,2),FALSE)</f>
        <v>#REF!</v>
      </c>
      <c r="N240" s="9" t="e">
        <f>VLOOKUP((IF(MONTH($A240)=10,YEAR($A240),IF(MONTH($A240)=11,YEAR($A240),IF(MONTH($A240)=12, YEAR($A240),YEAR($A240)-1)))),#REF!,VLOOKUP(MONTH($A240),'Patch Conversion'!$A$1:$B$12,2),FALSE)</f>
        <v>#REF!</v>
      </c>
      <c r="O240" s="9"/>
      <c r="P240" s="11"/>
      <c r="Q240" s="9">
        <f t="shared" si="24"/>
        <v>0</v>
      </c>
      <c r="R240" s="9" t="str">
        <f t="shared" si="25"/>
        <v/>
      </c>
      <c r="S240" s="10" t="str">
        <f t="shared" si="26"/>
        <v/>
      </c>
      <c r="T240" s="9"/>
      <c r="U240" s="17">
        <f>VLOOKUP((IF(MONTH($A240)=10,YEAR($A240),IF(MONTH($A240)=11,YEAR($A240),IF(MONTH($A240)=12, YEAR($A240),YEAR($A240)-1)))),'Final Sim'!$A$1:$O$85,VLOOKUP(MONTH($A240),'Conversion WRSM'!$A$1:$B$12,2),FALSE)</f>
        <v>31.23</v>
      </c>
      <c r="W240" s="9">
        <f t="shared" si="23"/>
        <v>0</v>
      </c>
      <c r="X240" s="9" t="str">
        <f t="shared" si="29"/>
        <v/>
      </c>
      <c r="Y240" s="20" t="str">
        <f t="shared" si="27"/>
        <v/>
      </c>
    </row>
    <row r="241" spans="1:25">
      <c r="A241" s="11">
        <v>14793</v>
      </c>
      <c r="B241" s="9">
        <f>VLOOKUP((IF(MONTH($A241)=10,YEAR($A241),IF(MONTH($A241)=11,YEAR($A241),IF(MONTH($A241)=12, YEAR($A241),YEAR($A241)-1)))),File_1.prn!$A$2:$AA$87,VLOOKUP(MONTH($A241),Conversion!$A$1:$B$12,2),FALSE)</f>
        <v>0</v>
      </c>
      <c r="C241" s="9" t="str">
        <f>IF(VLOOKUP((IF(MONTH($A241)=10,YEAR($A241),IF(MONTH($A241)=11,YEAR($A241),IF(MONTH($A241)=12, YEAR($A241),YEAR($A241)-1)))),File_1.prn!$A$2:$AA$87,VLOOKUP(MONTH($A241),'Patch Conversion'!$A$1:$B$12,2),FALSE)="","",VLOOKUP((IF(MONTH($A241)=10,YEAR($A241),IF(MONTH($A241)=11,YEAR($A241),IF(MONTH($A241)=12, YEAR($A241),YEAR($A241)-1)))),File_1.prn!$A$2:$AA$87,VLOOKUP(MONTH($A241),'Patch Conversion'!$A$1:$B$12,2),FALSE))</f>
        <v/>
      </c>
      <c r="D241" s="9"/>
      <c r="E241" s="9">
        <f t="shared" si="28"/>
        <v>702.74</v>
      </c>
      <c r="F241" s="9">
        <f>F240+VLOOKUP((IF(MONTH($A241)=10,YEAR($A241),IF(MONTH($A241)=11,YEAR($A241),IF(MONTH($A241)=12, YEAR($A241),YEAR($A241)-1)))),Rainfall!$A$1:$Z$87,VLOOKUP(MONTH($A241),Conversion!$A$1:$B$12,2),FALSE)</f>
        <v>11741.340000000007</v>
      </c>
      <c r="G241" s="9"/>
      <c r="H241" s="9"/>
      <c r="I241" s="9">
        <f>VLOOKUP((IF(MONTH($A241)=10,YEAR($A241),IF(MONTH($A241)=11,YEAR($A241),IF(MONTH($A241)=12, YEAR($A241),YEAR($A241)-1)))),FirstSim!$A$1:$Y$86,VLOOKUP(MONTH($A241),Conversion!$A$1:$B$12,2),FALSE)</f>
        <v>0.33</v>
      </c>
      <c r="J241" s="9"/>
      <c r="K241" s="9"/>
      <c r="L241" s="9"/>
      <c r="M241" s="12" t="e">
        <f>VLOOKUP((IF(MONTH($A241)=10,YEAR($A241),IF(MONTH($A241)=11,YEAR($A241),IF(MONTH($A241)=12, YEAR($A241),YEAR($A241)-1)))),#REF!,VLOOKUP(MONTH($A241),Conversion!$A$1:$B$12,2),FALSE)</f>
        <v>#REF!</v>
      </c>
      <c r="N241" s="9" t="e">
        <f>VLOOKUP((IF(MONTH($A241)=10,YEAR($A241),IF(MONTH($A241)=11,YEAR($A241),IF(MONTH($A241)=12, YEAR($A241),YEAR($A241)-1)))),#REF!,VLOOKUP(MONTH($A241),'Patch Conversion'!$A$1:$B$12,2),FALSE)</f>
        <v>#REF!</v>
      </c>
      <c r="O241" s="9"/>
      <c r="P241" s="11"/>
      <c r="Q241" s="9">
        <f t="shared" si="24"/>
        <v>0</v>
      </c>
      <c r="R241" s="9" t="str">
        <f t="shared" si="25"/>
        <v/>
      </c>
      <c r="S241" s="10" t="str">
        <f t="shared" si="26"/>
        <v/>
      </c>
      <c r="T241" s="9"/>
      <c r="U241" s="17">
        <f>VLOOKUP((IF(MONTH($A241)=10,YEAR($A241),IF(MONTH($A241)=11,YEAR($A241),IF(MONTH($A241)=12, YEAR($A241),YEAR($A241)-1)))),'Final Sim'!$A$1:$O$85,VLOOKUP(MONTH($A241),'Conversion WRSM'!$A$1:$B$12,2),FALSE)</f>
        <v>0</v>
      </c>
      <c r="W241" s="9">
        <f t="shared" si="23"/>
        <v>0</v>
      </c>
      <c r="X241" s="9" t="str">
        <f t="shared" si="29"/>
        <v/>
      </c>
      <c r="Y241" s="20" t="str">
        <f t="shared" si="27"/>
        <v/>
      </c>
    </row>
    <row r="242" spans="1:25">
      <c r="A242" s="11">
        <v>14824</v>
      </c>
      <c r="B242" s="9">
        <f>VLOOKUP((IF(MONTH($A242)=10,YEAR($A242),IF(MONTH($A242)=11,YEAR($A242),IF(MONTH($A242)=12, YEAR($A242),YEAR($A242)-1)))),File_1.prn!$A$2:$AA$87,VLOOKUP(MONTH($A242),Conversion!$A$1:$B$12,2),FALSE)</f>
        <v>0</v>
      </c>
      <c r="C242" s="9" t="str">
        <f>IF(VLOOKUP((IF(MONTH($A242)=10,YEAR($A242),IF(MONTH($A242)=11,YEAR($A242),IF(MONTH($A242)=12, YEAR($A242),YEAR($A242)-1)))),File_1.prn!$A$2:$AA$87,VLOOKUP(MONTH($A242),'Patch Conversion'!$A$1:$B$12,2),FALSE)="","",VLOOKUP((IF(MONTH($A242)=10,YEAR($A242),IF(MONTH($A242)=11,YEAR($A242),IF(MONTH($A242)=12, YEAR($A242),YEAR($A242)-1)))),File_1.prn!$A$2:$AA$87,VLOOKUP(MONTH($A242),'Patch Conversion'!$A$1:$B$12,2),FALSE))</f>
        <v/>
      </c>
      <c r="D242" s="9"/>
      <c r="E242" s="9">
        <f t="shared" si="28"/>
        <v>702.74</v>
      </c>
      <c r="F242" s="9">
        <f>F241+VLOOKUP((IF(MONTH($A242)=10,YEAR($A242),IF(MONTH($A242)=11,YEAR($A242),IF(MONTH($A242)=12, YEAR($A242),YEAR($A242)-1)))),Rainfall!$A$1:$Z$87,VLOOKUP(MONTH($A242),Conversion!$A$1:$B$12,2),FALSE)</f>
        <v>11743.080000000007</v>
      </c>
      <c r="G242" s="9"/>
      <c r="H242" s="9"/>
      <c r="I242" s="9">
        <f>VLOOKUP((IF(MONTH($A242)=10,YEAR($A242),IF(MONTH($A242)=11,YEAR($A242),IF(MONTH($A242)=12, YEAR($A242),YEAR($A242)-1)))),FirstSim!$A$1:$Y$86,VLOOKUP(MONTH($A242),Conversion!$A$1:$B$12,2),FALSE)</f>
        <v>0.21</v>
      </c>
      <c r="J242" s="9"/>
      <c r="K242" s="9"/>
      <c r="L242" s="9"/>
      <c r="M242" s="12" t="e">
        <f>VLOOKUP((IF(MONTH($A242)=10,YEAR($A242),IF(MONTH($A242)=11,YEAR($A242),IF(MONTH($A242)=12, YEAR($A242),YEAR($A242)-1)))),#REF!,VLOOKUP(MONTH($A242),Conversion!$A$1:$B$12,2),FALSE)</f>
        <v>#REF!</v>
      </c>
      <c r="N242" s="9" t="e">
        <f>VLOOKUP((IF(MONTH($A242)=10,YEAR($A242),IF(MONTH($A242)=11,YEAR($A242),IF(MONTH($A242)=12, YEAR($A242),YEAR($A242)-1)))),#REF!,VLOOKUP(MONTH($A242),'Patch Conversion'!$A$1:$B$12,2),FALSE)</f>
        <v>#REF!</v>
      </c>
      <c r="O242" s="9"/>
      <c r="P242" s="11"/>
      <c r="Q242" s="9">
        <f t="shared" si="24"/>
        <v>0</v>
      </c>
      <c r="R242" s="9" t="str">
        <f t="shared" si="25"/>
        <v/>
      </c>
      <c r="S242" s="10" t="str">
        <f t="shared" si="26"/>
        <v/>
      </c>
      <c r="T242" s="9"/>
      <c r="U242" s="17">
        <f>VLOOKUP((IF(MONTH($A242)=10,YEAR($A242),IF(MONTH($A242)=11,YEAR($A242),IF(MONTH($A242)=12, YEAR($A242),YEAR($A242)-1)))),'Final Sim'!$A$1:$O$85,VLOOKUP(MONTH($A242),'Conversion WRSM'!$A$1:$B$12,2),FALSE)</f>
        <v>40.82</v>
      </c>
      <c r="W242" s="9">
        <f t="shared" si="23"/>
        <v>0</v>
      </c>
      <c r="X242" s="9" t="str">
        <f t="shared" si="29"/>
        <v/>
      </c>
      <c r="Y242" s="20" t="str">
        <f t="shared" si="27"/>
        <v/>
      </c>
    </row>
    <row r="243" spans="1:25">
      <c r="A243" s="11">
        <v>14855</v>
      </c>
      <c r="B243" s="9">
        <f>VLOOKUP((IF(MONTH($A243)=10,YEAR($A243),IF(MONTH($A243)=11,YEAR($A243),IF(MONTH($A243)=12, YEAR($A243),YEAR($A243)-1)))),File_1.prn!$A$2:$AA$87,VLOOKUP(MONTH($A243),Conversion!$A$1:$B$12,2),FALSE)</f>
        <v>0.95</v>
      </c>
      <c r="C243" s="9" t="str">
        <f>IF(VLOOKUP((IF(MONTH($A243)=10,YEAR($A243),IF(MONTH($A243)=11,YEAR($A243),IF(MONTH($A243)=12, YEAR($A243),YEAR($A243)-1)))),File_1.prn!$A$2:$AA$87,VLOOKUP(MONTH($A243),'Patch Conversion'!$A$1:$B$12,2),FALSE)="","",VLOOKUP((IF(MONTH($A243)=10,YEAR($A243),IF(MONTH($A243)=11,YEAR($A243),IF(MONTH($A243)=12, YEAR($A243),YEAR($A243)-1)))),File_1.prn!$A$2:$AA$87,VLOOKUP(MONTH($A243),'Patch Conversion'!$A$1:$B$12,2),FALSE))</f>
        <v/>
      </c>
      <c r="D243" s="9"/>
      <c r="E243" s="9">
        <f t="shared" si="28"/>
        <v>703.69</v>
      </c>
      <c r="F243" s="9">
        <f>F242+VLOOKUP((IF(MONTH($A243)=10,YEAR($A243),IF(MONTH($A243)=11,YEAR($A243),IF(MONTH($A243)=12, YEAR($A243),YEAR($A243)-1)))),Rainfall!$A$1:$Z$87,VLOOKUP(MONTH($A243),Conversion!$A$1:$B$12,2),FALSE)</f>
        <v>11847.360000000008</v>
      </c>
      <c r="G243" s="9"/>
      <c r="H243" s="9"/>
      <c r="I243" s="9">
        <f>VLOOKUP((IF(MONTH($A243)=10,YEAR($A243),IF(MONTH($A243)=11,YEAR($A243),IF(MONTH($A243)=12, YEAR($A243),YEAR($A243)-1)))),FirstSim!$A$1:$Y$86,VLOOKUP(MONTH($A243),Conversion!$A$1:$B$12,2),FALSE)</f>
        <v>0.64</v>
      </c>
      <c r="J243" s="9"/>
      <c r="K243" s="9"/>
      <c r="L243" s="9"/>
      <c r="M243" s="12" t="e">
        <f>VLOOKUP((IF(MONTH($A243)=10,YEAR($A243),IF(MONTH($A243)=11,YEAR($A243),IF(MONTH($A243)=12, YEAR($A243),YEAR($A243)-1)))),#REF!,VLOOKUP(MONTH($A243),Conversion!$A$1:$B$12,2),FALSE)</f>
        <v>#REF!</v>
      </c>
      <c r="N243" s="9" t="e">
        <f>VLOOKUP((IF(MONTH($A243)=10,YEAR($A243),IF(MONTH($A243)=11,YEAR($A243),IF(MONTH($A243)=12, YEAR($A243),YEAR($A243)-1)))),#REF!,VLOOKUP(MONTH($A243),'Patch Conversion'!$A$1:$B$12,2),FALSE)</f>
        <v>#REF!</v>
      </c>
      <c r="O243" s="9"/>
      <c r="P243" s="11"/>
      <c r="Q243" s="9">
        <f t="shared" si="24"/>
        <v>0.95</v>
      </c>
      <c r="R243" s="9" t="str">
        <f t="shared" si="25"/>
        <v/>
      </c>
      <c r="S243" s="10" t="str">
        <f t="shared" si="26"/>
        <v/>
      </c>
      <c r="T243" s="9"/>
      <c r="U243" s="17">
        <f>VLOOKUP((IF(MONTH($A243)=10,YEAR($A243),IF(MONTH($A243)=11,YEAR($A243),IF(MONTH($A243)=12, YEAR($A243),YEAR($A243)-1)))),'Final Sim'!$A$1:$O$85,VLOOKUP(MONTH($A243),'Conversion WRSM'!$A$1:$B$12,2),FALSE)</f>
        <v>0</v>
      </c>
      <c r="W243" s="9">
        <f t="shared" si="23"/>
        <v>0.95</v>
      </c>
      <c r="X243" s="9" t="str">
        <f t="shared" si="29"/>
        <v/>
      </c>
      <c r="Y243" s="20" t="str">
        <f t="shared" si="27"/>
        <v/>
      </c>
    </row>
    <row r="244" spans="1:25">
      <c r="A244" s="11">
        <v>14885</v>
      </c>
      <c r="B244" s="9">
        <f>VLOOKUP((IF(MONTH($A244)=10,YEAR($A244),IF(MONTH($A244)=11,YEAR($A244),IF(MONTH($A244)=12, YEAR($A244),YEAR($A244)-1)))),File_1.prn!$A$2:$AA$87,VLOOKUP(MONTH($A244),Conversion!$A$1:$B$12,2),FALSE)</f>
        <v>0.05</v>
      </c>
      <c r="C244" s="9" t="str">
        <f>IF(VLOOKUP((IF(MONTH($A244)=10,YEAR($A244),IF(MONTH($A244)=11,YEAR($A244),IF(MONTH($A244)=12, YEAR($A244),YEAR($A244)-1)))),File_1.prn!$A$2:$AA$87,VLOOKUP(MONTH($A244),'Patch Conversion'!$A$1:$B$12,2),FALSE)="","",VLOOKUP((IF(MONTH($A244)=10,YEAR($A244),IF(MONTH($A244)=11,YEAR($A244),IF(MONTH($A244)=12, YEAR($A244),YEAR($A244)-1)))),File_1.prn!$A$2:$AA$87,VLOOKUP(MONTH($A244),'Patch Conversion'!$A$1:$B$12,2),FALSE))</f>
        <v/>
      </c>
      <c r="D244" s="9"/>
      <c r="E244" s="9">
        <f t="shared" si="28"/>
        <v>703.74</v>
      </c>
      <c r="F244" s="9">
        <f>F243+VLOOKUP((IF(MONTH($A244)=10,YEAR($A244),IF(MONTH($A244)=11,YEAR($A244),IF(MONTH($A244)=12, YEAR($A244),YEAR($A244)-1)))),Rainfall!$A$1:$Z$87,VLOOKUP(MONTH($A244),Conversion!$A$1:$B$12,2),FALSE)</f>
        <v>11875.920000000007</v>
      </c>
      <c r="G244" s="9"/>
      <c r="H244" s="9"/>
      <c r="I244" s="9">
        <f>VLOOKUP((IF(MONTH($A244)=10,YEAR($A244),IF(MONTH($A244)=11,YEAR($A244),IF(MONTH($A244)=12, YEAR($A244),YEAR($A244)-1)))),FirstSim!$A$1:$Y$86,VLOOKUP(MONTH($A244),Conversion!$A$1:$B$12,2),FALSE)</f>
        <v>0.16</v>
      </c>
      <c r="J244" s="9"/>
      <c r="K244" s="9"/>
      <c r="L244" s="9"/>
      <c r="M244" s="12" t="e">
        <f>VLOOKUP((IF(MONTH($A244)=10,YEAR($A244),IF(MONTH($A244)=11,YEAR($A244),IF(MONTH($A244)=12, YEAR($A244),YEAR($A244)-1)))),#REF!,VLOOKUP(MONTH($A244),Conversion!$A$1:$B$12,2),FALSE)</f>
        <v>#REF!</v>
      </c>
      <c r="N244" s="9" t="e">
        <f>VLOOKUP((IF(MONTH($A244)=10,YEAR($A244),IF(MONTH($A244)=11,YEAR($A244),IF(MONTH($A244)=12, YEAR($A244),YEAR($A244)-1)))),#REF!,VLOOKUP(MONTH($A244),'Patch Conversion'!$A$1:$B$12,2),FALSE)</f>
        <v>#REF!</v>
      </c>
      <c r="O244" s="9"/>
      <c r="P244" s="11"/>
      <c r="Q244" s="9">
        <f t="shared" si="24"/>
        <v>0.05</v>
      </c>
      <c r="R244" s="9" t="str">
        <f t="shared" si="25"/>
        <v/>
      </c>
      <c r="S244" s="10" t="str">
        <f t="shared" si="26"/>
        <v/>
      </c>
      <c r="T244" s="9"/>
      <c r="U244" s="17">
        <f>VLOOKUP((IF(MONTH($A244)=10,YEAR($A244),IF(MONTH($A244)=11,YEAR($A244),IF(MONTH($A244)=12, YEAR($A244),YEAR($A244)-1)))),'Final Sim'!$A$1:$O$85,VLOOKUP(MONTH($A244),'Conversion WRSM'!$A$1:$B$12,2),FALSE)</f>
        <v>8.9499999999999993</v>
      </c>
      <c r="W244" s="9">
        <f t="shared" si="23"/>
        <v>0.05</v>
      </c>
      <c r="X244" s="9" t="str">
        <f t="shared" si="29"/>
        <v/>
      </c>
      <c r="Y244" s="20" t="str">
        <f t="shared" si="27"/>
        <v/>
      </c>
    </row>
    <row r="245" spans="1:25">
      <c r="A245" s="11">
        <v>14916</v>
      </c>
      <c r="B245" s="9">
        <f>VLOOKUP((IF(MONTH($A245)=10,YEAR($A245),IF(MONTH($A245)=11,YEAR($A245),IF(MONTH($A245)=12, YEAR($A245),YEAR($A245)-1)))),File_1.prn!$A$2:$AA$87,VLOOKUP(MONTH($A245),Conversion!$A$1:$B$12,2),FALSE)</f>
        <v>1.36</v>
      </c>
      <c r="C245" s="9" t="str">
        <f>IF(VLOOKUP((IF(MONTH($A245)=10,YEAR($A245),IF(MONTH($A245)=11,YEAR($A245),IF(MONTH($A245)=12, YEAR($A245),YEAR($A245)-1)))),File_1.prn!$A$2:$AA$87,VLOOKUP(MONTH($A245),'Patch Conversion'!$A$1:$B$12,2),FALSE)="","",VLOOKUP((IF(MONTH($A245)=10,YEAR($A245),IF(MONTH($A245)=11,YEAR($A245),IF(MONTH($A245)=12, YEAR($A245),YEAR($A245)-1)))),File_1.prn!$A$2:$AA$87,VLOOKUP(MONTH($A245),'Patch Conversion'!$A$1:$B$12,2),FALSE))</f>
        <v/>
      </c>
      <c r="D245" s="9" t="str">
        <f>IF(C245="","",B245)</f>
        <v/>
      </c>
      <c r="E245" s="9">
        <f t="shared" si="28"/>
        <v>705.1</v>
      </c>
      <c r="F245" s="9">
        <f>F244+VLOOKUP((IF(MONTH($A245)=10,YEAR($A245),IF(MONTH($A245)=11,YEAR($A245),IF(MONTH($A245)=12, YEAR($A245),YEAR($A245)-1)))),Rainfall!$A$1:$Z$87,VLOOKUP(MONTH($A245),Conversion!$A$1:$B$12,2),FALSE)</f>
        <v>11957.700000000008</v>
      </c>
      <c r="G245" s="9"/>
      <c r="H245" s="9"/>
      <c r="I245" s="9">
        <f>VLOOKUP((IF(MONTH($A245)=10,YEAR($A245),IF(MONTH($A245)=11,YEAR($A245),IF(MONTH($A245)=12, YEAR($A245),YEAR($A245)-1)))),FirstSim!$A$1:$Y$86,VLOOKUP(MONTH($A245),Conversion!$A$1:$B$12,2),FALSE)</f>
        <v>1.05</v>
      </c>
      <c r="J245" s="9"/>
      <c r="K245" s="9"/>
      <c r="L245" s="9"/>
      <c r="M245" s="12" t="e">
        <f>VLOOKUP((IF(MONTH($A245)=10,YEAR($A245),IF(MONTH($A245)=11,YEAR($A245),IF(MONTH($A245)=12, YEAR($A245),YEAR($A245)-1)))),#REF!,VLOOKUP(MONTH($A245),Conversion!$A$1:$B$12,2),FALSE)</f>
        <v>#REF!</v>
      </c>
      <c r="N245" s="9" t="e">
        <f>VLOOKUP((IF(MONTH($A245)=10,YEAR($A245),IF(MONTH($A245)=11,YEAR($A245),IF(MONTH($A245)=12, YEAR($A245),YEAR($A245)-1)))),#REF!,VLOOKUP(MONTH($A245),'Patch Conversion'!$A$1:$B$12,2),FALSE)</f>
        <v>#REF!</v>
      </c>
      <c r="O245" s="9"/>
      <c r="P245" s="11"/>
      <c r="Q245" s="9">
        <f t="shared" si="24"/>
        <v>1.36</v>
      </c>
      <c r="R245" s="9" t="str">
        <f t="shared" si="25"/>
        <v/>
      </c>
      <c r="S245" s="10" t="str">
        <f t="shared" si="26"/>
        <v/>
      </c>
      <c r="T245" s="9"/>
      <c r="U245" s="17">
        <f>VLOOKUP((IF(MONTH($A245)=10,YEAR($A245),IF(MONTH($A245)=11,YEAR($A245),IF(MONTH($A245)=12, YEAR($A245),YEAR($A245)-1)))),'Final Sim'!$A$1:$O$85,VLOOKUP(MONTH($A245),'Conversion WRSM'!$A$1:$B$12,2),FALSE)</f>
        <v>0</v>
      </c>
      <c r="W245" s="9">
        <f t="shared" si="23"/>
        <v>1.36</v>
      </c>
      <c r="X245" s="9" t="str">
        <f t="shared" si="29"/>
        <v/>
      </c>
      <c r="Y245" s="20" t="str">
        <f t="shared" si="27"/>
        <v/>
      </c>
    </row>
    <row r="246" spans="1:25">
      <c r="A246" s="11">
        <v>14946</v>
      </c>
      <c r="B246" s="9">
        <f>VLOOKUP((IF(MONTH($A246)=10,YEAR($A246),IF(MONTH($A246)=11,YEAR($A246),IF(MONTH($A246)=12, YEAR($A246),YEAR($A246)-1)))),File_1.prn!$A$2:$AA$87,VLOOKUP(MONTH($A246),Conversion!$A$1:$B$12,2),FALSE)</f>
        <v>0</v>
      </c>
      <c r="C246" s="9" t="str">
        <f>IF(VLOOKUP((IF(MONTH($A246)=10,YEAR($A246),IF(MONTH($A246)=11,YEAR($A246),IF(MONTH($A246)=12, YEAR($A246),YEAR($A246)-1)))),File_1.prn!$A$2:$AA$87,VLOOKUP(MONTH($A246),'Patch Conversion'!$A$1:$B$12,2),FALSE)="","",VLOOKUP((IF(MONTH($A246)=10,YEAR($A246),IF(MONTH($A246)=11,YEAR($A246),IF(MONTH($A246)=12, YEAR($A246),YEAR($A246)-1)))),File_1.prn!$A$2:$AA$87,VLOOKUP(MONTH($A246),'Patch Conversion'!$A$1:$B$12,2),FALSE))</f>
        <v/>
      </c>
      <c r="D246" s="9"/>
      <c r="E246" s="9">
        <f t="shared" si="28"/>
        <v>705.1</v>
      </c>
      <c r="F246" s="9">
        <f>F245+VLOOKUP((IF(MONTH($A246)=10,YEAR($A246),IF(MONTH($A246)=11,YEAR($A246),IF(MONTH($A246)=12, YEAR($A246),YEAR($A246)-1)))),Rainfall!$A$1:$Z$87,VLOOKUP(MONTH($A246),Conversion!$A$1:$B$12,2),FALSE)</f>
        <v>12079.500000000007</v>
      </c>
      <c r="G246" s="9"/>
      <c r="H246" s="9"/>
      <c r="I246" s="9">
        <f>VLOOKUP((IF(MONTH($A246)=10,YEAR($A246),IF(MONTH($A246)=11,YEAR($A246),IF(MONTH($A246)=12, YEAR($A246),YEAR($A246)-1)))),FirstSim!$A$1:$Y$86,VLOOKUP(MONTH($A246),Conversion!$A$1:$B$12,2),FALSE)</f>
        <v>0.8</v>
      </c>
      <c r="J246" s="9"/>
      <c r="K246" s="9"/>
      <c r="L246" s="9"/>
      <c r="M246" s="12" t="e">
        <f>VLOOKUP((IF(MONTH($A246)=10,YEAR($A246),IF(MONTH($A246)=11,YEAR($A246),IF(MONTH($A246)=12, YEAR($A246),YEAR($A246)-1)))),#REF!,VLOOKUP(MONTH($A246),Conversion!$A$1:$B$12,2),FALSE)</f>
        <v>#REF!</v>
      </c>
      <c r="N246" s="9" t="e">
        <f>VLOOKUP((IF(MONTH($A246)=10,YEAR($A246),IF(MONTH($A246)=11,YEAR($A246),IF(MONTH($A246)=12, YEAR($A246),YEAR($A246)-1)))),#REF!,VLOOKUP(MONTH($A246),'Patch Conversion'!$A$1:$B$12,2),FALSE)</f>
        <v>#REF!</v>
      </c>
      <c r="O246" s="9"/>
      <c r="P246" s="11"/>
      <c r="Q246" s="9">
        <f t="shared" si="24"/>
        <v>0</v>
      </c>
      <c r="R246" s="9" t="str">
        <f t="shared" si="25"/>
        <v/>
      </c>
      <c r="S246" s="10" t="str">
        <f t="shared" si="26"/>
        <v/>
      </c>
      <c r="T246" s="9"/>
      <c r="U246" s="17">
        <f>VLOOKUP((IF(MONTH($A246)=10,YEAR($A246),IF(MONTH($A246)=11,YEAR($A246),IF(MONTH($A246)=12, YEAR($A246),YEAR($A246)-1)))),'Final Sim'!$A$1:$O$85,VLOOKUP(MONTH($A246),'Conversion WRSM'!$A$1:$B$12,2),FALSE)</f>
        <v>31.13</v>
      </c>
      <c r="W246" s="9">
        <f t="shared" si="23"/>
        <v>0</v>
      </c>
      <c r="X246" s="9" t="str">
        <f t="shared" si="29"/>
        <v/>
      </c>
      <c r="Y246" s="20" t="str">
        <f t="shared" si="27"/>
        <v/>
      </c>
    </row>
    <row r="247" spans="1:25">
      <c r="A247" s="11">
        <v>14977</v>
      </c>
      <c r="B247" s="9">
        <f>VLOOKUP((IF(MONTH($A247)=10,YEAR($A247),IF(MONTH($A247)=11,YEAR($A247),IF(MONTH($A247)=12, YEAR($A247),YEAR($A247)-1)))),File_1.prn!$A$2:$AA$87,VLOOKUP(MONTH($A247),Conversion!$A$1:$B$12,2),FALSE)</f>
        <v>1.61</v>
      </c>
      <c r="C247" s="9" t="str">
        <f>IF(VLOOKUP((IF(MONTH($A247)=10,YEAR($A247),IF(MONTH($A247)=11,YEAR($A247),IF(MONTH($A247)=12, YEAR($A247),YEAR($A247)-1)))),File_1.prn!$A$2:$AA$87,VLOOKUP(MONTH($A247),'Patch Conversion'!$A$1:$B$12,2),FALSE)="","",VLOOKUP((IF(MONTH($A247)=10,YEAR($A247),IF(MONTH($A247)=11,YEAR($A247),IF(MONTH($A247)=12, YEAR($A247),YEAR($A247)-1)))),File_1.prn!$A$2:$AA$87,VLOOKUP(MONTH($A247),'Patch Conversion'!$A$1:$B$12,2),FALSE))</f>
        <v/>
      </c>
      <c r="D247" s="9"/>
      <c r="E247" s="9">
        <f t="shared" si="28"/>
        <v>706.71</v>
      </c>
      <c r="F247" s="9">
        <f>F246+VLOOKUP((IF(MONTH($A247)=10,YEAR($A247),IF(MONTH($A247)=11,YEAR($A247),IF(MONTH($A247)=12, YEAR($A247),YEAR($A247)-1)))),Rainfall!$A$1:$Z$87,VLOOKUP(MONTH($A247),Conversion!$A$1:$B$12,2),FALSE)</f>
        <v>12173.760000000007</v>
      </c>
      <c r="G247" s="9"/>
      <c r="H247" s="9"/>
      <c r="I247" s="9">
        <f>VLOOKUP((IF(MONTH($A247)=10,YEAR($A247),IF(MONTH($A247)=11,YEAR($A247),IF(MONTH($A247)=12, YEAR($A247),YEAR($A247)-1)))),FirstSim!$A$1:$Y$86,VLOOKUP(MONTH($A247),Conversion!$A$1:$B$12,2),FALSE)</f>
        <v>1.81</v>
      </c>
      <c r="J247" s="9"/>
      <c r="K247" s="9"/>
      <c r="L247" s="9"/>
      <c r="M247" s="12" t="e">
        <f>VLOOKUP((IF(MONTH($A247)=10,YEAR($A247),IF(MONTH($A247)=11,YEAR($A247),IF(MONTH($A247)=12, YEAR($A247),YEAR($A247)-1)))),#REF!,VLOOKUP(MONTH($A247),Conversion!$A$1:$B$12,2),FALSE)</f>
        <v>#REF!</v>
      </c>
      <c r="N247" s="9" t="e">
        <f>VLOOKUP((IF(MONTH($A247)=10,YEAR($A247),IF(MONTH($A247)=11,YEAR($A247),IF(MONTH($A247)=12, YEAR($A247),YEAR($A247)-1)))),#REF!,VLOOKUP(MONTH($A247),'Patch Conversion'!$A$1:$B$12,2),FALSE)</f>
        <v>#REF!</v>
      </c>
      <c r="O247" s="9"/>
      <c r="P247" s="11"/>
      <c r="Q247" s="9">
        <f t="shared" si="24"/>
        <v>1.61</v>
      </c>
      <c r="R247" s="9" t="str">
        <f t="shared" si="25"/>
        <v/>
      </c>
      <c r="S247" s="10" t="str">
        <f t="shared" si="26"/>
        <v/>
      </c>
      <c r="T247" s="9"/>
      <c r="U247" s="17">
        <f>VLOOKUP((IF(MONTH($A247)=10,YEAR($A247),IF(MONTH($A247)=11,YEAR($A247),IF(MONTH($A247)=12, YEAR($A247),YEAR($A247)-1)))),'Final Sim'!$A$1:$O$85,VLOOKUP(MONTH($A247),'Conversion WRSM'!$A$1:$B$12,2),FALSE)</f>
        <v>0</v>
      </c>
      <c r="W247" s="9">
        <f t="shared" si="23"/>
        <v>1.61</v>
      </c>
      <c r="X247" s="9" t="str">
        <f t="shared" si="29"/>
        <v/>
      </c>
      <c r="Y247" s="20" t="str">
        <f t="shared" si="27"/>
        <v/>
      </c>
    </row>
    <row r="248" spans="1:25">
      <c r="A248" s="11">
        <v>15008</v>
      </c>
      <c r="B248" s="9">
        <f>VLOOKUP((IF(MONTH($A248)=10,YEAR($A248),IF(MONTH($A248)=11,YEAR($A248),IF(MONTH($A248)=12, YEAR($A248),YEAR($A248)-1)))),File_1.prn!$A$2:$AA$87,VLOOKUP(MONTH($A248),Conversion!$A$1:$B$12,2),FALSE)</f>
        <v>33.299999999999997</v>
      </c>
      <c r="C248" s="9" t="str">
        <f>IF(VLOOKUP((IF(MONTH($A248)=10,YEAR($A248),IF(MONTH($A248)=11,YEAR($A248),IF(MONTH($A248)=12, YEAR($A248),YEAR($A248)-1)))),File_1.prn!$A$2:$AA$87,VLOOKUP(MONTH($A248),'Patch Conversion'!$A$1:$B$12,2),FALSE)="","",VLOOKUP((IF(MONTH($A248)=10,YEAR($A248),IF(MONTH($A248)=11,YEAR($A248),IF(MONTH($A248)=12, YEAR($A248),YEAR($A248)-1)))),File_1.prn!$A$2:$AA$87,VLOOKUP(MONTH($A248),'Patch Conversion'!$A$1:$B$12,2),FALSE))</f>
        <v/>
      </c>
      <c r="D248" s="9"/>
      <c r="E248" s="9">
        <f t="shared" si="28"/>
        <v>740.01</v>
      </c>
      <c r="F248" s="9">
        <f>F247+VLOOKUP((IF(MONTH($A248)=10,YEAR($A248),IF(MONTH($A248)=11,YEAR($A248),IF(MONTH($A248)=12, YEAR($A248),YEAR($A248)-1)))),Rainfall!$A$1:$Z$87,VLOOKUP(MONTH($A248),Conversion!$A$1:$B$12,2),FALSE)</f>
        <v>12209.580000000007</v>
      </c>
      <c r="G248" s="9"/>
      <c r="H248" s="9"/>
      <c r="I248" s="9">
        <f>VLOOKUP((IF(MONTH($A248)=10,YEAR($A248),IF(MONTH($A248)=11,YEAR($A248),IF(MONTH($A248)=12, YEAR($A248),YEAR($A248)-1)))),FirstSim!$A$1:$Y$86,VLOOKUP(MONTH($A248),Conversion!$A$1:$B$12,2),FALSE)</f>
        <v>13.45</v>
      </c>
      <c r="J248" s="9"/>
      <c r="K248" s="9"/>
      <c r="L248" s="9"/>
      <c r="M248" s="12" t="e">
        <f>VLOOKUP((IF(MONTH($A248)=10,YEAR($A248),IF(MONTH($A248)=11,YEAR($A248),IF(MONTH($A248)=12, YEAR($A248),YEAR($A248)-1)))),#REF!,VLOOKUP(MONTH($A248),Conversion!$A$1:$B$12,2),FALSE)</f>
        <v>#REF!</v>
      </c>
      <c r="N248" s="9" t="e">
        <f>VLOOKUP((IF(MONTH($A248)=10,YEAR($A248),IF(MONTH($A248)=11,YEAR($A248),IF(MONTH($A248)=12, YEAR($A248),YEAR($A248)-1)))),#REF!,VLOOKUP(MONTH($A248),'Patch Conversion'!$A$1:$B$12,2),FALSE)</f>
        <v>#REF!</v>
      </c>
      <c r="O248" s="9"/>
      <c r="P248" s="11"/>
      <c r="Q248" s="9">
        <f t="shared" si="24"/>
        <v>33.299999999999997</v>
      </c>
      <c r="R248" s="9" t="str">
        <f t="shared" si="25"/>
        <v/>
      </c>
      <c r="S248" s="10" t="str">
        <f t="shared" si="26"/>
        <v/>
      </c>
      <c r="T248" s="9"/>
      <c r="U248" s="17">
        <f>VLOOKUP((IF(MONTH($A248)=10,YEAR($A248),IF(MONTH($A248)=11,YEAR($A248),IF(MONTH($A248)=12, YEAR($A248),YEAR($A248)-1)))),'Final Sim'!$A$1:$O$85,VLOOKUP(MONTH($A248),'Conversion WRSM'!$A$1:$B$12,2),FALSE)</f>
        <v>101.13</v>
      </c>
      <c r="W248" s="9">
        <f t="shared" si="23"/>
        <v>33.299999999999997</v>
      </c>
      <c r="X248" s="9" t="str">
        <f t="shared" si="29"/>
        <v/>
      </c>
      <c r="Y248" s="20" t="str">
        <f t="shared" si="27"/>
        <v/>
      </c>
    </row>
    <row r="249" spans="1:25">
      <c r="A249" s="11">
        <v>15036</v>
      </c>
      <c r="B249" s="9">
        <f>VLOOKUP((IF(MONTH($A249)=10,YEAR($A249),IF(MONTH($A249)=11,YEAR($A249),IF(MONTH($A249)=12, YEAR($A249),YEAR($A249)-1)))),File_1.prn!$A$2:$AA$87,VLOOKUP(MONTH($A249),Conversion!$A$1:$B$12,2),FALSE)</f>
        <v>4.18</v>
      </c>
      <c r="C249" s="9" t="str">
        <f>IF(VLOOKUP((IF(MONTH($A249)=10,YEAR($A249),IF(MONTH($A249)=11,YEAR($A249),IF(MONTH($A249)=12, YEAR($A249),YEAR($A249)-1)))),File_1.prn!$A$2:$AA$87,VLOOKUP(MONTH($A249),'Patch Conversion'!$A$1:$B$12,2),FALSE)="","",VLOOKUP((IF(MONTH($A249)=10,YEAR($A249),IF(MONTH($A249)=11,YEAR($A249),IF(MONTH($A249)=12, YEAR($A249),YEAR($A249)-1)))),File_1.prn!$A$2:$AA$87,VLOOKUP(MONTH($A249),'Patch Conversion'!$A$1:$B$12,2),FALSE))</f>
        <v/>
      </c>
      <c r="D249" s="9"/>
      <c r="E249" s="9">
        <f t="shared" si="28"/>
        <v>744.18999999999994</v>
      </c>
      <c r="F249" s="9">
        <f>F248+VLOOKUP((IF(MONTH($A249)=10,YEAR($A249),IF(MONTH($A249)=11,YEAR($A249),IF(MONTH($A249)=12, YEAR($A249),YEAR($A249)-1)))),Rainfall!$A$1:$Z$87,VLOOKUP(MONTH($A249),Conversion!$A$1:$B$12,2),FALSE)</f>
        <v>12234.240000000007</v>
      </c>
      <c r="G249" s="9"/>
      <c r="H249" s="9"/>
      <c r="I249" s="9">
        <f>VLOOKUP((IF(MONTH($A249)=10,YEAR($A249),IF(MONTH($A249)=11,YEAR($A249),IF(MONTH($A249)=12, YEAR($A249),YEAR($A249)-1)))),FirstSim!$A$1:$Y$86,VLOOKUP(MONTH($A249),Conversion!$A$1:$B$12,2),FALSE)</f>
        <v>4.2300000000000004</v>
      </c>
      <c r="J249" s="9"/>
      <c r="K249" s="9"/>
      <c r="L249" s="9"/>
      <c r="M249" s="12" t="e">
        <f>VLOOKUP((IF(MONTH($A249)=10,YEAR($A249),IF(MONTH($A249)=11,YEAR($A249),IF(MONTH($A249)=12, YEAR($A249),YEAR($A249)-1)))),#REF!,VLOOKUP(MONTH($A249),Conversion!$A$1:$B$12,2),FALSE)</f>
        <v>#REF!</v>
      </c>
      <c r="N249" s="9" t="e">
        <f>VLOOKUP((IF(MONTH($A249)=10,YEAR($A249),IF(MONTH($A249)=11,YEAR($A249),IF(MONTH($A249)=12, YEAR($A249),YEAR($A249)-1)))),#REF!,VLOOKUP(MONTH($A249),'Patch Conversion'!$A$1:$B$12,2),FALSE)</f>
        <v>#REF!</v>
      </c>
      <c r="O249" s="9"/>
      <c r="P249" s="11"/>
      <c r="Q249" s="9">
        <f t="shared" si="24"/>
        <v>4.18</v>
      </c>
      <c r="R249" s="9" t="str">
        <f t="shared" si="25"/>
        <v/>
      </c>
      <c r="S249" s="10" t="str">
        <f t="shared" si="26"/>
        <v/>
      </c>
      <c r="T249" s="9"/>
      <c r="U249" s="17">
        <f>VLOOKUP((IF(MONTH($A249)=10,YEAR($A249),IF(MONTH($A249)=11,YEAR($A249),IF(MONTH($A249)=12, YEAR($A249),YEAR($A249)-1)))),'Final Sim'!$A$1:$O$85,VLOOKUP(MONTH($A249),'Conversion WRSM'!$A$1:$B$12,2),FALSE)</f>
        <v>0</v>
      </c>
      <c r="W249" s="9">
        <f t="shared" si="23"/>
        <v>4.18</v>
      </c>
      <c r="X249" s="9" t="str">
        <f t="shared" si="29"/>
        <v/>
      </c>
      <c r="Y249" s="20" t="str">
        <f t="shared" si="27"/>
        <v/>
      </c>
    </row>
    <row r="250" spans="1:25">
      <c r="A250" s="11">
        <v>15067</v>
      </c>
      <c r="B250" s="9">
        <f>VLOOKUP((IF(MONTH($A250)=10,YEAR($A250),IF(MONTH($A250)=11,YEAR($A250),IF(MONTH($A250)=12, YEAR($A250),YEAR($A250)-1)))),File_1.prn!$A$2:$AA$87,VLOOKUP(MONTH($A250),Conversion!$A$1:$B$12,2),FALSE)</f>
        <v>7.08</v>
      </c>
      <c r="C250" s="9" t="str">
        <f>IF(VLOOKUP((IF(MONTH($A250)=10,YEAR($A250),IF(MONTH($A250)=11,YEAR($A250),IF(MONTH($A250)=12, YEAR($A250),YEAR($A250)-1)))),File_1.prn!$A$2:$AA$87,VLOOKUP(MONTH($A250),'Patch Conversion'!$A$1:$B$12,2),FALSE)="","",VLOOKUP((IF(MONTH($A250)=10,YEAR($A250),IF(MONTH($A250)=11,YEAR($A250),IF(MONTH($A250)=12, YEAR($A250),YEAR($A250)-1)))),File_1.prn!$A$2:$AA$87,VLOOKUP(MONTH($A250),'Patch Conversion'!$A$1:$B$12,2),FALSE))</f>
        <v/>
      </c>
      <c r="D250" s="9"/>
      <c r="E250" s="9">
        <f t="shared" si="28"/>
        <v>751.27</v>
      </c>
      <c r="F250" s="9">
        <f>F249+VLOOKUP((IF(MONTH($A250)=10,YEAR($A250),IF(MONTH($A250)=11,YEAR($A250),IF(MONTH($A250)=12, YEAR($A250),YEAR($A250)-1)))),Rainfall!$A$1:$Z$87,VLOOKUP(MONTH($A250),Conversion!$A$1:$B$12,2),FALSE)</f>
        <v>12287.460000000006</v>
      </c>
      <c r="G250" s="9"/>
      <c r="H250" s="9"/>
      <c r="I250" s="9">
        <f>VLOOKUP((IF(MONTH($A250)=10,YEAR($A250),IF(MONTH($A250)=11,YEAR($A250),IF(MONTH($A250)=12, YEAR($A250),YEAR($A250)-1)))),FirstSim!$A$1:$Y$86,VLOOKUP(MONTH($A250),Conversion!$A$1:$B$12,2),FALSE)</f>
        <v>0.83</v>
      </c>
      <c r="J250" s="9"/>
      <c r="K250" s="9"/>
      <c r="L250" s="9"/>
      <c r="M250" s="12" t="e">
        <f>VLOOKUP((IF(MONTH($A250)=10,YEAR($A250),IF(MONTH($A250)=11,YEAR($A250),IF(MONTH($A250)=12, YEAR($A250),YEAR($A250)-1)))),#REF!,VLOOKUP(MONTH($A250),Conversion!$A$1:$B$12,2),FALSE)</f>
        <v>#REF!</v>
      </c>
      <c r="N250" s="9" t="e">
        <f>VLOOKUP((IF(MONTH($A250)=10,YEAR($A250),IF(MONTH($A250)=11,YEAR($A250),IF(MONTH($A250)=12, YEAR($A250),YEAR($A250)-1)))),#REF!,VLOOKUP(MONTH($A250),'Patch Conversion'!$A$1:$B$12,2),FALSE)</f>
        <v>#REF!</v>
      </c>
      <c r="O250" s="9"/>
      <c r="P250" s="11"/>
      <c r="Q250" s="9">
        <f t="shared" si="24"/>
        <v>7.08</v>
      </c>
      <c r="R250" s="9" t="str">
        <f t="shared" si="25"/>
        <v/>
      </c>
      <c r="S250" s="10" t="str">
        <f t="shared" si="26"/>
        <v/>
      </c>
      <c r="T250" s="9"/>
      <c r="U250" s="17">
        <f>VLOOKUP((IF(MONTH($A250)=10,YEAR($A250),IF(MONTH($A250)=11,YEAR($A250),IF(MONTH($A250)=12, YEAR($A250),YEAR($A250)-1)))),'Final Sim'!$A$1:$O$85,VLOOKUP(MONTH($A250),'Conversion WRSM'!$A$1:$B$12,2),FALSE)</f>
        <v>110.92</v>
      </c>
      <c r="W250" s="9">
        <f t="shared" si="23"/>
        <v>7.08</v>
      </c>
      <c r="X250" s="9" t="str">
        <f t="shared" si="29"/>
        <v/>
      </c>
      <c r="Y250" s="20" t="str">
        <f t="shared" si="27"/>
        <v/>
      </c>
    </row>
    <row r="251" spans="1:25">
      <c r="A251" s="11">
        <v>15097</v>
      </c>
      <c r="B251" s="9">
        <f>VLOOKUP((IF(MONTH($A251)=10,YEAR($A251),IF(MONTH($A251)=11,YEAR($A251),IF(MONTH($A251)=12, YEAR($A251),YEAR($A251)-1)))),File_1.prn!$A$2:$AA$87,VLOOKUP(MONTH($A251),Conversion!$A$1:$B$12,2),FALSE)</f>
        <v>0.05</v>
      </c>
      <c r="C251" s="9" t="str">
        <f>IF(VLOOKUP((IF(MONTH($A251)=10,YEAR($A251),IF(MONTH($A251)=11,YEAR($A251),IF(MONTH($A251)=12, YEAR($A251),YEAR($A251)-1)))),File_1.prn!$A$2:$AA$87,VLOOKUP(MONTH($A251),'Patch Conversion'!$A$1:$B$12,2),FALSE)="","",VLOOKUP((IF(MONTH($A251)=10,YEAR($A251),IF(MONTH($A251)=11,YEAR($A251),IF(MONTH($A251)=12, YEAR($A251),YEAR($A251)-1)))),File_1.prn!$A$2:$AA$87,VLOOKUP(MONTH($A251),'Patch Conversion'!$A$1:$B$12,2),FALSE))</f>
        <v/>
      </c>
      <c r="D251" s="9"/>
      <c r="E251" s="9">
        <f t="shared" si="28"/>
        <v>751.31999999999994</v>
      </c>
      <c r="F251" s="9">
        <f>F250+VLOOKUP((IF(MONTH($A251)=10,YEAR($A251),IF(MONTH($A251)=11,YEAR($A251),IF(MONTH($A251)=12, YEAR($A251),YEAR($A251)-1)))),Rainfall!$A$1:$Z$87,VLOOKUP(MONTH($A251),Conversion!$A$1:$B$12,2),FALSE)</f>
        <v>12287.940000000006</v>
      </c>
      <c r="G251" s="9"/>
      <c r="H251" s="9"/>
      <c r="I251" s="9">
        <f>VLOOKUP((IF(MONTH($A251)=10,YEAR($A251),IF(MONTH($A251)=11,YEAR($A251),IF(MONTH($A251)=12, YEAR($A251),YEAR($A251)-1)))),FirstSim!$A$1:$Y$86,VLOOKUP(MONTH($A251),Conversion!$A$1:$B$12,2),FALSE)</f>
        <v>0.49</v>
      </c>
      <c r="J251" s="9"/>
      <c r="K251" s="9"/>
      <c r="L251" s="9"/>
      <c r="M251" s="12" t="e">
        <f>VLOOKUP((IF(MONTH($A251)=10,YEAR($A251),IF(MONTH($A251)=11,YEAR($A251),IF(MONTH($A251)=12, YEAR($A251),YEAR($A251)-1)))),#REF!,VLOOKUP(MONTH($A251),Conversion!$A$1:$B$12,2),FALSE)</f>
        <v>#REF!</v>
      </c>
      <c r="N251" s="9" t="e">
        <f>VLOOKUP((IF(MONTH($A251)=10,YEAR($A251),IF(MONTH($A251)=11,YEAR($A251),IF(MONTH($A251)=12, YEAR($A251),YEAR($A251)-1)))),#REF!,VLOOKUP(MONTH($A251),'Patch Conversion'!$A$1:$B$12,2),FALSE)</f>
        <v>#REF!</v>
      </c>
      <c r="O251" s="9"/>
      <c r="P251" s="11"/>
      <c r="Q251" s="9">
        <f t="shared" si="24"/>
        <v>0.05</v>
      </c>
      <c r="R251" s="9" t="str">
        <f t="shared" si="25"/>
        <v/>
      </c>
      <c r="S251" s="10" t="str">
        <f t="shared" si="26"/>
        <v/>
      </c>
      <c r="T251" s="9"/>
      <c r="U251" s="17">
        <f>VLOOKUP((IF(MONTH($A251)=10,YEAR($A251),IF(MONTH($A251)=11,YEAR($A251),IF(MONTH($A251)=12, YEAR($A251),YEAR($A251)-1)))),'Final Sim'!$A$1:$O$85,VLOOKUP(MONTH($A251),'Conversion WRSM'!$A$1:$B$12,2),FALSE)</f>
        <v>0</v>
      </c>
      <c r="W251" s="9">
        <f t="shared" si="23"/>
        <v>0.05</v>
      </c>
      <c r="X251" s="9" t="str">
        <f t="shared" si="29"/>
        <v/>
      </c>
      <c r="Y251" s="20" t="str">
        <f t="shared" si="27"/>
        <v/>
      </c>
    </row>
    <row r="252" spans="1:25">
      <c r="A252" s="11">
        <v>15128</v>
      </c>
      <c r="B252" s="9">
        <f>VLOOKUP((IF(MONTH($A252)=10,YEAR($A252),IF(MONTH($A252)=11,YEAR($A252),IF(MONTH($A252)=12, YEAR($A252),YEAR($A252)-1)))),File_1.prn!$A$2:$AA$87,VLOOKUP(MONTH($A252),Conversion!$A$1:$B$12,2),FALSE)</f>
        <v>0</v>
      </c>
      <c r="C252" s="9" t="str">
        <f>IF(VLOOKUP((IF(MONTH($A252)=10,YEAR($A252),IF(MONTH($A252)=11,YEAR($A252),IF(MONTH($A252)=12, YEAR($A252),YEAR($A252)-1)))),File_1.prn!$A$2:$AA$87,VLOOKUP(MONTH($A252),'Patch Conversion'!$A$1:$B$12,2),FALSE)="","",VLOOKUP((IF(MONTH($A252)=10,YEAR($A252),IF(MONTH($A252)=11,YEAR($A252),IF(MONTH($A252)=12, YEAR($A252),YEAR($A252)-1)))),File_1.prn!$A$2:$AA$87,VLOOKUP(MONTH($A252),'Patch Conversion'!$A$1:$B$12,2),FALSE))</f>
        <v/>
      </c>
      <c r="D252" s="9"/>
      <c r="E252" s="9">
        <f t="shared" si="28"/>
        <v>751.31999999999994</v>
      </c>
      <c r="F252" s="9">
        <f>F251+VLOOKUP((IF(MONTH($A252)=10,YEAR($A252),IF(MONTH($A252)=11,YEAR($A252),IF(MONTH($A252)=12, YEAR($A252),YEAR($A252)-1)))),Rainfall!$A$1:$Z$87,VLOOKUP(MONTH($A252),Conversion!$A$1:$B$12,2),FALSE)</f>
        <v>12287.940000000006</v>
      </c>
      <c r="G252" s="9"/>
      <c r="H252" s="9"/>
      <c r="I252" s="9">
        <f>VLOOKUP((IF(MONTH($A252)=10,YEAR($A252),IF(MONTH($A252)=11,YEAR($A252),IF(MONTH($A252)=12, YEAR($A252),YEAR($A252)-1)))),FirstSim!$A$1:$Y$86,VLOOKUP(MONTH($A252),Conversion!$A$1:$B$12,2),FALSE)</f>
        <v>0.27</v>
      </c>
      <c r="J252" s="9"/>
      <c r="K252" s="9"/>
      <c r="L252" s="9"/>
      <c r="M252" s="12" t="e">
        <f>VLOOKUP((IF(MONTH($A252)=10,YEAR($A252),IF(MONTH($A252)=11,YEAR($A252),IF(MONTH($A252)=12, YEAR($A252),YEAR($A252)-1)))),#REF!,VLOOKUP(MONTH($A252),Conversion!$A$1:$B$12,2),FALSE)</f>
        <v>#REF!</v>
      </c>
      <c r="N252" s="9" t="e">
        <f>VLOOKUP((IF(MONTH($A252)=10,YEAR($A252),IF(MONTH($A252)=11,YEAR($A252),IF(MONTH($A252)=12, YEAR($A252),YEAR($A252)-1)))),#REF!,VLOOKUP(MONTH($A252),'Patch Conversion'!$A$1:$B$12,2),FALSE)</f>
        <v>#REF!</v>
      </c>
      <c r="O252" s="9"/>
      <c r="P252" s="11"/>
      <c r="Q252" s="9">
        <f t="shared" si="24"/>
        <v>0</v>
      </c>
      <c r="R252" s="9" t="str">
        <f t="shared" si="25"/>
        <v/>
      </c>
      <c r="S252" s="10" t="str">
        <f t="shared" si="26"/>
        <v/>
      </c>
      <c r="T252" s="9"/>
      <c r="U252" s="17">
        <f>VLOOKUP((IF(MONTH($A252)=10,YEAR($A252),IF(MONTH($A252)=11,YEAR($A252),IF(MONTH($A252)=12, YEAR($A252),YEAR($A252)-1)))),'Final Sim'!$A$1:$O$85,VLOOKUP(MONTH($A252),'Conversion WRSM'!$A$1:$B$12,2),FALSE)</f>
        <v>369.73</v>
      </c>
      <c r="W252" s="9">
        <f t="shared" si="23"/>
        <v>0</v>
      </c>
      <c r="X252" s="9" t="str">
        <f t="shared" si="29"/>
        <v/>
      </c>
      <c r="Y252" s="20" t="str">
        <f t="shared" si="27"/>
        <v/>
      </c>
    </row>
    <row r="253" spans="1:25">
      <c r="A253" s="11">
        <v>15158</v>
      </c>
      <c r="B253" s="9">
        <f>VLOOKUP((IF(MONTH($A253)=10,YEAR($A253),IF(MONTH($A253)=11,YEAR($A253),IF(MONTH($A253)=12, YEAR($A253),YEAR($A253)-1)))),File_1.prn!$A$2:$AA$87,VLOOKUP(MONTH($A253),Conversion!$A$1:$B$12,2),FALSE)</f>
        <v>0</v>
      </c>
      <c r="C253" s="9" t="str">
        <f>IF(VLOOKUP((IF(MONTH($A253)=10,YEAR($A253),IF(MONTH($A253)=11,YEAR($A253),IF(MONTH($A253)=12, YEAR($A253),YEAR($A253)-1)))),File_1.prn!$A$2:$AA$87,VLOOKUP(MONTH($A253),'Patch Conversion'!$A$1:$B$12,2),FALSE)="","",VLOOKUP((IF(MONTH($A253)=10,YEAR($A253),IF(MONTH($A253)=11,YEAR($A253),IF(MONTH($A253)=12, YEAR($A253),YEAR($A253)-1)))),File_1.prn!$A$2:$AA$87,VLOOKUP(MONTH($A253),'Patch Conversion'!$A$1:$B$12,2),FALSE))</f>
        <v/>
      </c>
      <c r="D253" s="9"/>
      <c r="E253" s="9">
        <f t="shared" si="28"/>
        <v>751.31999999999994</v>
      </c>
      <c r="F253" s="9">
        <f>F252+VLOOKUP((IF(MONTH($A253)=10,YEAR($A253),IF(MONTH($A253)=11,YEAR($A253),IF(MONTH($A253)=12, YEAR($A253),YEAR($A253)-1)))),Rainfall!$A$1:$Z$87,VLOOKUP(MONTH($A253),Conversion!$A$1:$B$12,2),FALSE)</f>
        <v>12287.940000000006</v>
      </c>
      <c r="G253" s="9"/>
      <c r="H253" s="9"/>
      <c r="I253" s="9">
        <f>VLOOKUP((IF(MONTH($A253)=10,YEAR($A253),IF(MONTH($A253)=11,YEAR($A253),IF(MONTH($A253)=12, YEAR($A253),YEAR($A253)-1)))),FirstSim!$A$1:$Y$86,VLOOKUP(MONTH($A253),Conversion!$A$1:$B$12,2),FALSE)</f>
        <v>0.28999999999999998</v>
      </c>
      <c r="J253" s="9"/>
      <c r="K253" s="9"/>
      <c r="L253" s="9"/>
      <c r="M253" s="12" t="e">
        <f>VLOOKUP((IF(MONTH($A253)=10,YEAR($A253),IF(MONTH($A253)=11,YEAR($A253),IF(MONTH($A253)=12, YEAR($A253),YEAR($A253)-1)))),#REF!,VLOOKUP(MONTH($A253),Conversion!$A$1:$B$12,2),FALSE)</f>
        <v>#REF!</v>
      </c>
      <c r="N253" s="9" t="e">
        <f>VLOOKUP((IF(MONTH($A253)=10,YEAR($A253),IF(MONTH($A253)=11,YEAR($A253),IF(MONTH($A253)=12, YEAR($A253),YEAR($A253)-1)))),#REF!,VLOOKUP(MONTH($A253),'Patch Conversion'!$A$1:$B$12,2),FALSE)</f>
        <v>#REF!</v>
      </c>
      <c r="O253" s="9"/>
      <c r="P253" s="11"/>
      <c r="Q253" s="9">
        <f t="shared" si="24"/>
        <v>0</v>
      </c>
      <c r="R253" s="9" t="str">
        <f t="shared" si="25"/>
        <v/>
      </c>
      <c r="S253" s="10" t="str">
        <f t="shared" si="26"/>
        <v/>
      </c>
      <c r="T253" s="9"/>
      <c r="U253" s="17">
        <f>VLOOKUP((IF(MONTH($A253)=10,YEAR($A253),IF(MONTH($A253)=11,YEAR($A253),IF(MONTH($A253)=12, YEAR($A253),YEAR($A253)-1)))),'Final Sim'!$A$1:$O$85,VLOOKUP(MONTH($A253),'Conversion WRSM'!$A$1:$B$12,2),FALSE)</f>
        <v>0</v>
      </c>
      <c r="W253" s="9">
        <f t="shared" si="23"/>
        <v>0</v>
      </c>
      <c r="X253" s="9" t="str">
        <f t="shared" si="29"/>
        <v/>
      </c>
      <c r="Y253" s="20" t="str">
        <f t="shared" si="27"/>
        <v/>
      </c>
    </row>
    <row r="254" spans="1:25">
      <c r="A254" s="11">
        <v>15189</v>
      </c>
      <c r="B254" s="9">
        <f>VLOOKUP((IF(MONTH($A254)=10,YEAR($A254),IF(MONTH($A254)=11,YEAR($A254),IF(MONTH($A254)=12, YEAR($A254),YEAR($A254)-1)))),File_1.prn!$A$2:$AA$87,VLOOKUP(MONTH($A254),Conversion!$A$1:$B$12,2),FALSE)</f>
        <v>0.51</v>
      </c>
      <c r="C254" s="9" t="str">
        <f>IF(VLOOKUP((IF(MONTH($A254)=10,YEAR($A254),IF(MONTH($A254)=11,YEAR($A254),IF(MONTH($A254)=12, YEAR($A254),YEAR($A254)-1)))),File_1.prn!$A$2:$AA$87,VLOOKUP(MONTH($A254),'Patch Conversion'!$A$1:$B$12,2),FALSE)="","",VLOOKUP((IF(MONTH($A254)=10,YEAR($A254),IF(MONTH($A254)=11,YEAR($A254),IF(MONTH($A254)=12, YEAR($A254),YEAR($A254)-1)))),File_1.prn!$A$2:$AA$87,VLOOKUP(MONTH($A254),'Patch Conversion'!$A$1:$B$12,2),FALSE))</f>
        <v/>
      </c>
      <c r="D254" s="9"/>
      <c r="E254" s="9">
        <f t="shared" si="28"/>
        <v>751.82999999999993</v>
      </c>
      <c r="F254" s="9">
        <f>F253+VLOOKUP((IF(MONTH($A254)=10,YEAR($A254),IF(MONTH($A254)=11,YEAR($A254),IF(MONTH($A254)=12, YEAR($A254),YEAR($A254)-1)))),Rainfall!$A$1:$Z$87,VLOOKUP(MONTH($A254),Conversion!$A$1:$B$12,2),FALSE)</f>
        <v>12287.940000000006</v>
      </c>
      <c r="G254" s="9"/>
      <c r="H254" s="9"/>
      <c r="I254" s="9">
        <f>VLOOKUP((IF(MONTH($A254)=10,YEAR($A254),IF(MONTH($A254)=11,YEAR($A254),IF(MONTH($A254)=12, YEAR($A254),YEAR($A254)-1)))),FirstSim!$A$1:$Y$86,VLOOKUP(MONTH($A254),Conversion!$A$1:$B$12,2),FALSE)</f>
        <v>0.36</v>
      </c>
      <c r="J254" s="9"/>
      <c r="K254" s="9"/>
      <c r="L254" s="9"/>
      <c r="M254" s="12" t="e">
        <f>VLOOKUP((IF(MONTH($A254)=10,YEAR($A254),IF(MONTH($A254)=11,YEAR($A254),IF(MONTH($A254)=12, YEAR($A254),YEAR($A254)-1)))),#REF!,VLOOKUP(MONTH($A254),Conversion!$A$1:$B$12,2),FALSE)</f>
        <v>#REF!</v>
      </c>
      <c r="N254" s="9" t="e">
        <f>VLOOKUP((IF(MONTH($A254)=10,YEAR($A254),IF(MONTH($A254)=11,YEAR($A254),IF(MONTH($A254)=12, YEAR($A254),YEAR($A254)-1)))),#REF!,VLOOKUP(MONTH($A254),'Patch Conversion'!$A$1:$B$12,2),FALSE)</f>
        <v>#REF!</v>
      </c>
      <c r="O254" s="9"/>
      <c r="P254" s="11"/>
      <c r="Q254" s="9">
        <f t="shared" si="24"/>
        <v>0.51</v>
      </c>
      <c r="R254" s="9" t="str">
        <f t="shared" si="25"/>
        <v/>
      </c>
      <c r="S254" s="10" t="str">
        <f t="shared" si="26"/>
        <v/>
      </c>
      <c r="T254" s="9"/>
      <c r="U254" s="17">
        <f>VLOOKUP((IF(MONTH($A254)=10,YEAR($A254),IF(MONTH($A254)=11,YEAR($A254),IF(MONTH($A254)=12, YEAR($A254),YEAR($A254)-1)))),'Final Sim'!$A$1:$O$85,VLOOKUP(MONTH($A254),'Conversion WRSM'!$A$1:$B$12,2),FALSE)</f>
        <v>145.25</v>
      </c>
      <c r="W254" s="9">
        <f t="shared" si="23"/>
        <v>0.51</v>
      </c>
      <c r="X254" s="9" t="str">
        <f t="shared" si="29"/>
        <v/>
      </c>
      <c r="Y254" s="20" t="str">
        <f t="shared" si="27"/>
        <v/>
      </c>
    </row>
    <row r="255" spans="1:25">
      <c r="A255" s="11">
        <v>15220</v>
      </c>
      <c r="B255" s="9">
        <f>VLOOKUP((IF(MONTH($A255)=10,YEAR($A255),IF(MONTH($A255)=11,YEAR($A255),IF(MONTH($A255)=12, YEAR($A255),YEAR($A255)-1)))),File_1.prn!$A$2:$AA$87,VLOOKUP(MONTH($A255),Conversion!$A$1:$B$12,2),FALSE)</f>
        <v>0</v>
      </c>
      <c r="C255" s="9" t="str">
        <f>IF(VLOOKUP((IF(MONTH($A255)=10,YEAR($A255),IF(MONTH($A255)=11,YEAR($A255),IF(MONTH($A255)=12, YEAR($A255),YEAR($A255)-1)))),File_1.prn!$A$2:$AA$87,VLOOKUP(MONTH($A255),'Patch Conversion'!$A$1:$B$12,2),FALSE)="","",VLOOKUP((IF(MONTH($A255)=10,YEAR($A255),IF(MONTH($A255)=11,YEAR($A255),IF(MONTH($A255)=12, YEAR($A255),YEAR($A255)-1)))),File_1.prn!$A$2:$AA$87,VLOOKUP(MONTH($A255),'Patch Conversion'!$A$1:$B$12,2),FALSE))</f>
        <v/>
      </c>
      <c r="D255" s="9"/>
      <c r="E255" s="9">
        <f t="shared" si="28"/>
        <v>751.82999999999993</v>
      </c>
      <c r="F255" s="9">
        <f>F254+VLOOKUP((IF(MONTH($A255)=10,YEAR($A255),IF(MONTH($A255)=11,YEAR($A255),IF(MONTH($A255)=12, YEAR($A255),YEAR($A255)-1)))),Rainfall!$A$1:$Z$87,VLOOKUP(MONTH($A255),Conversion!$A$1:$B$12,2),FALSE)</f>
        <v>12316.560000000007</v>
      </c>
      <c r="G255" s="9"/>
      <c r="H255" s="9"/>
      <c r="I255" s="9">
        <f>VLOOKUP((IF(MONTH($A255)=10,YEAR($A255),IF(MONTH($A255)=11,YEAR($A255),IF(MONTH($A255)=12, YEAR($A255),YEAR($A255)-1)))),FirstSim!$A$1:$Y$86,VLOOKUP(MONTH($A255),Conversion!$A$1:$B$12,2),FALSE)</f>
        <v>0.27</v>
      </c>
      <c r="J255" s="9"/>
      <c r="K255" s="9"/>
      <c r="L255" s="9"/>
      <c r="M255" s="12" t="e">
        <f>VLOOKUP((IF(MONTH($A255)=10,YEAR($A255),IF(MONTH($A255)=11,YEAR($A255),IF(MONTH($A255)=12, YEAR($A255),YEAR($A255)-1)))),#REF!,VLOOKUP(MONTH($A255),Conversion!$A$1:$B$12,2),FALSE)</f>
        <v>#REF!</v>
      </c>
      <c r="N255" s="9" t="e">
        <f>VLOOKUP((IF(MONTH($A255)=10,YEAR($A255),IF(MONTH($A255)=11,YEAR($A255),IF(MONTH($A255)=12, YEAR($A255),YEAR($A255)-1)))),#REF!,VLOOKUP(MONTH($A255),'Patch Conversion'!$A$1:$B$12,2),FALSE)</f>
        <v>#REF!</v>
      </c>
      <c r="O255" s="9"/>
      <c r="P255" s="11"/>
      <c r="Q255" s="9">
        <f t="shared" si="24"/>
        <v>0</v>
      </c>
      <c r="R255" s="9" t="str">
        <f t="shared" si="25"/>
        <v/>
      </c>
      <c r="S255" s="10" t="str">
        <f t="shared" si="26"/>
        <v/>
      </c>
      <c r="T255" s="9"/>
      <c r="U255" s="17">
        <f>VLOOKUP((IF(MONTH($A255)=10,YEAR($A255),IF(MONTH($A255)=11,YEAR($A255),IF(MONTH($A255)=12, YEAR($A255),YEAR($A255)-1)))),'Final Sim'!$A$1:$O$85,VLOOKUP(MONTH($A255),'Conversion WRSM'!$A$1:$B$12,2),FALSE)</f>
        <v>0</v>
      </c>
      <c r="W255" s="9">
        <f t="shared" si="23"/>
        <v>0</v>
      </c>
      <c r="X255" s="9" t="str">
        <f t="shared" si="29"/>
        <v/>
      </c>
      <c r="Y255" s="20" t="str">
        <f t="shared" si="27"/>
        <v/>
      </c>
    </row>
    <row r="256" spans="1:25">
      <c r="A256" s="11">
        <v>15250</v>
      </c>
      <c r="B256" s="9">
        <f>VLOOKUP((IF(MONTH($A256)=10,YEAR($A256),IF(MONTH($A256)=11,YEAR($A256),IF(MONTH($A256)=12, YEAR($A256),YEAR($A256)-1)))),File_1.prn!$A$2:$AA$87,VLOOKUP(MONTH($A256),Conversion!$A$1:$B$12,2),FALSE)</f>
        <v>0.21</v>
      </c>
      <c r="C256" s="9" t="str">
        <f>IF(VLOOKUP((IF(MONTH($A256)=10,YEAR($A256),IF(MONTH($A256)=11,YEAR($A256),IF(MONTH($A256)=12, YEAR($A256),YEAR($A256)-1)))),File_1.prn!$A$2:$AA$87,VLOOKUP(MONTH($A256),'Patch Conversion'!$A$1:$B$12,2),FALSE)="","",VLOOKUP((IF(MONTH($A256)=10,YEAR($A256),IF(MONTH($A256)=11,YEAR($A256),IF(MONTH($A256)=12, YEAR($A256),YEAR($A256)-1)))),File_1.prn!$A$2:$AA$87,VLOOKUP(MONTH($A256),'Patch Conversion'!$A$1:$B$12,2),FALSE))</f>
        <v/>
      </c>
      <c r="D256" s="9"/>
      <c r="E256" s="9">
        <f t="shared" si="28"/>
        <v>752.04</v>
      </c>
      <c r="F256" s="9">
        <f>F255+VLOOKUP((IF(MONTH($A256)=10,YEAR($A256),IF(MONTH($A256)=11,YEAR($A256),IF(MONTH($A256)=12, YEAR($A256),YEAR($A256)-1)))),Rainfall!$A$1:$Z$87,VLOOKUP(MONTH($A256),Conversion!$A$1:$B$12,2),FALSE)</f>
        <v>12347.700000000006</v>
      </c>
      <c r="G256" s="9"/>
      <c r="H256" s="9"/>
      <c r="I256" s="9">
        <f>VLOOKUP((IF(MONTH($A256)=10,YEAR($A256),IF(MONTH($A256)=11,YEAR($A256),IF(MONTH($A256)=12, YEAR($A256),YEAR($A256)-1)))),FirstSim!$A$1:$Y$86,VLOOKUP(MONTH($A256),Conversion!$A$1:$B$12,2),FALSE)</f>
        <v>0.04</v>
      </c>
      <c r="J256" s="9"/>
      <c r="K256" s="9"/>
      <c r="L256" s="9"/>
      <c r="M256" s="12" t="e">
        <f>VLOOKUP((IF(MONTH($A256)=10,YEAR($A256),IF(MONTH($A256)=11,YEAR($A256),IF(MONTH($A256)=12, YEAR($A256),YEAR($A256)-1)))),#REF!,VLOOKUP(MONTH($A256),Conversion!$A$1:$B$12,2),FALSE)</f>
        <v>#REF!</v>
      </c>
      <c r="N256" s="9" t="e">
        <f>VLOOKUP((IF(MONTH($A256)=10,YEAR($A256),IF(MONTH($A256)=11,YEAR($A256),IF(MONTH($A256)=12, YEAR($A256),YEAR($A256)-1)))),#REF!,VLOOKUP(MONTH($A256),'Patch Conversion'!$A$1:$B$12,2),FALSE)</f>
        <v>#REF!</v>
      </c>
      <c r="O256" s="9"/>
      <c r="P256" s="11"/>
      <c r="Q256" s="9">
        <f t="shared" si="24"/>
        <v>0.21</v>
      </c>
      <c r="R256" s="9" t="str">
        <f t="shared" si="25"/>
        <v/>
      </c>
      <c r="S256" s="10" t="str">
        <f t="shared" si="26"/>
        <v/>
      </c>
      <c r="T256" s="9"/>
      <c r="U256" s="17">
        <f>VLOOKUP((IF(MONTH($A256)=10,YEAR($A256),IF(MONTH($A256)=11,YEAR($A256),IF(MONTH($A256)=12, YEAR($A256),YEAR($A256)-1)))),'Final Sim'!$A$1:$O$85,VLOOKUP(MONTH($A256),'Conversion WRSM'!$A$1:$B$12,2),FALSE)</f>
        <v>72.12</v>
      </c>
      <c r="W256" s="9">
        <f t="shared" si="23"/>
        <v>0.21</v>
      </c>
      <c r="X256" s="9" t="str">
        <f t="shared" si="29"/>
        <v/>
      </c>
      <c r="Y256" s="20" t="str">
        <f t="shared" si="27"/>
        <v/>
      </c>
    </row>
    <row r="257" spans="1:25">
      <c r="A257" s="11">
        <v>15281</v>
      </c>
      <c r="B257" s="9">
        <f>VLOOKUP((IF(MONTH($A257)=10,YEAR($A257),IF(MONTH($A257)=11,YEAR($A257),IF(MONTH($A257)=12, YEAR($A257),YEAR($A257)-1)))),File_1.prn!$A$2:$AA$87,VLOOKUP(MONTH($A257),Conversion!$A$1:$B$12,2),FALSE)</f>
        <v>0</v>
      </c>
      <c r="C257" s="9" t="str">
        <f>IF(VLOOKUP((IF(MONTH($A257)=10,YEAR($A257),IF(MONTH($A257)=11,YEAR($A257),IF(MONTH($A257)=12, YEAR($A257),YEAR($A257)-1)))),File_1.prn!$A$2:$AA$87,VLOOKUP(MONTH($A257),'Patch Conversion'!$A$1:$B$12,2),FALSE)="","",VLOOKUP((IF(MONTH($A257)=10,YEAR($A257),IF(MONTH($A257)=11,YEAR($A257),IF(MONTH($A257)=12, YEAR($A257),YEAR($A257)-1)))),File_1.prn!$A$2:$AA$87,VLOOKUP(MONTH($A257),'Patch Conversion'!$A$1:$B$12,2),FALSE))</f>
        <v/>
      </c>
      <c r="D257" s="9" t="str">
        <f>IF(C257="","",B257)</f>
        <v/>
      </c>
      <c r="E257" s="9">
        <f t="shared" si="28"/>
        <v>752.04</v>
      </c>
      <c r="F257" s="9">
        <f>F256+VLOOKUP((IF(MONTH($A257)=10,YEAR($A257),IF(MONTH($A257)=11,YEAR($A257),IF(MONTH($A257)=12, YEAR($A257),YEAR($A257)-1)))),Rainfall!$A$1:$Z$87,VLOOKUP(MONTH($A257),Conversion!$A$1:$B$12,2),FALSE)</f>
        <v>12368.460000000006</v>
      </c>
      <c r="G257" s="9"/>
      <c r="H257" s="9"/>
      <c r="I257" s="9">
        <f>VLOOKUP((IF(MONTH($A257)=10,YEAR($A257),IF(MONTH($A257)=11,YEAR($A257),IF(MONTH($A257)=12, YEAR($A257),YEAR($A257)-1)))),FirstSim!$A$1:$Y$86,VLOOKUP(MONTH($A257),Conversion!$A$1:$B$12,2),FALSE)</f>
        <v>0</v>
      </c>
      <c r="J257" s="9"/>
      <c r="K257" s="9"/>
      <c r="L257" s="9"/>
      <c r="M257" s="12" t="e">
        <f>VLOOKUP((IF(MONTH($A257)=10,YEAR($A257),IF(MONTH($A257)=11,YEAR($A257),IF(MONTH($A257)=12, YEAR($A257),YEAR($A257)-1)))),#REF!,VLOOKUP(MONTH($A257),Conversion!$A$1:$B$12,2),FALSE)</f>
        <v>#REF!</v>
      </c>
      <c r="N257" s="9" t="e">
        <f>VLOOKUP((IF(MONTH($A257)=10,YEAR($A257),IF(MONTH($A257)=11,YEAR($A257),IF(MONTH($A257)=12, YEAR($A257),YEAR($A257)-1)))),#REF!,VLOOKUP(MONTH($A257),'Patch Conversion'!$A$1:$B$12,2),FALSE)</f>
        <v>#REF!</v>
      </c>
      <c r="O257" s="9"/>
      <c r="P257" s="11"/>
      <c r="Q257" s="9">
        <f t="shared" si="24"/>
        <v>0</v>
      </c>
      <c r="R257" s="9" t="str">
        <f t="shared" si="25"/>
        <v/>
      </c>
      <c r="S257" s="10" t="str">
        <f t="shared" si="26"/>
        <v/>
      </c>
      <c r="T257" s="9"/>
      <c r="U257" s="17">
        <f>VLOOKUP((IF(MONTH($A257)=10,YEAR($A257),IF(MONTH($A257)=11,YEAR($A257),IF(MONTH($A257)=12, YEAR($A257),YEAR($A257)-1)))),'Final Sim'!$A$1:$O$85,VLOOKUP(MONTH($A257),'Conversion WRSM'!$A$1:$B$12,2),FALSE)</f>
        <v>0</v>
      </c>
      <c r="W257" s="9">
        <f t="shared" si="23"/>
        <v>0</v>
      </c>
      <c r="X257" s="9" t="str">
        <f t="shared" si="29"/>
        <v/>
      </c>
      <c r="Y257" s="20" t="str">
        <f t="shared" si="27"/>
        <v/>
      </c>
    </row>
    <row r="258" spans="1:25">
      <c r="A258" s="11">
        <v>15311</v>
      </c>
      <c r="B258" s="9">
        <f>VLOOKUP((IF(MONTH($A258)=10,YEAR($A258),IF(MONTH($A258)=11,YEAR($A258),IF(MONTH($A258)=12, YEAR($A258),YEAR($A258)-1)))),File_1.prn!$A$2:$AA$87,VLOOKUP(MONTH($A258),Conversion!$A$1:$B$12,2),FALSE)</f>
        <v>0</v>
      </c>
      <c r="C258" s="9" t="str">
        <f>IF(VLOOKUP((IF(MONTH($A258)=10,YEAR($A258),IF(MONTH($A258)=11,YEAR($A258),IF(MONTH($A258)=12, YEAR($A258),YEAR($A258)-1)))),File_1.prn!$A$2:$AA$87,VLOOKUP(MONTH($A258),'Patch Conversion'!$A$1:$B$12,2),FALSE)="","",VLOOKUP((IF(MONTH($A258)=10,YEAR($A258),IF(MONTH($A258)=11,YEAR($A258),IF(MONTH($A258)=12, YEAR($A258),YEAR($A258)-1)))),File_1.prn!$A$2:$AA$87,VLOOKUP(MONTH($A258),'Patch Conversion'!$A$1:$B$12,2),FALSE))</f>
        <v/>
      </c>
      <c r="D258" s="9" t="str">
        <f>IF(C258="","",B258)</f>
        <v/>
      </c>
      <c r="E258" s="9">
        <f t="shared" si="28"/>
        <v>752.04</v>
      </c>
      <c r="F258" s="9">
        <f>F257+VLOOKUP((IF(MONTH($A258)=10,YEAR($A258),IF(MONTH($A258)=11,YEAR($A258),IF(MONTH($A258)=12, YEAR($A258),YEAR($A258)-1)))),Rainfall!$A$1:$Z$87,VLOOKUP(MONTH($A258),Conversion!$A$1:$B$12,2),FALSE)</f>
        <v>12476.640000000007</v>
      </c>
      <c r="G258" s="9"/>
      <c r="H258" s="9"/>
      <c r="I258" s="9">
        <f>VLOOKUP((IF(MONTH($A258)=10,YEAR($A258),IF(MONTH($A258)=11,YEAR($A258),IF(MONTH($A258)=12, YEAR($A258),YEAR($A258)-1)))),FirstSim!$A$1:$Y$86,VLOOKUP(MONTH($A258),Conversion!$A$1:$B$12,2),FALSE)</f>
        <v>0</v>
      </c>
      <c r="J258" s="9"/>
      <c r="K258" s="9"/>
      <c r="L258" s="9"/>
      <c r="M258" s="12" t="e">
        <f>VLOOKUP((IF(MONTH($A258)=10,YEAR($A258),IF(MONTH($A258)=11,YEAR($A258),IF(MONTH($A258)=12, YEAR($A258),YEAR($A258)-1)))),#REF!,VLOOKUP(MONTH($A258),Conversion!$A$1:$B$12,2),FALSE)</f>
        <v>#REF!</v>
      </c>
      <c r="N258" s="9" t="e">
        <f>VLOOKUP((IF(MONTH($A258)=10,YEAR($A258),IF(MONTH($A258)=11,YEAR($A258),IF(MONTH($A258)=12, YEAR($A258),YEAR($A258)-1)))),#REF!,VLOOKUP(MONTH($A258),'Patch Conversion'!$A$1:$B$12,2),FALSE)</f>
        <v>#REF!</v>
      </c>
      <c r="O258" s="9"/>
      <c r="P258" s="11"/>
      <c r="Q258" s="9">
        <f t="shared" si="24"/>
        <v>0</v>
      </c>
      <c r="R258" s="9" t="str">
        <f t="shared" si="25"/>
        <v/>
      </c>
      <c r="S258" s="10" t="str">
        <f t="shared" si="26"/>
        <v/>
      </c>
      <c r="T258" s="9"/>
      <c r="U258" s="17">
        <f>VLOOKUP((IF(MONTH($A258)=10,YEAR($A258),IF(MONTH($A258)=11,YEAR($A258),IF(MONTH($A258)=12, YEAR($A258),YEAR($A258)-1)))),'Final Sim'!$A$1:$O$85,VLOOKUP(MONTH($A258),'Conversion WRSM'!$A$1:$B$12,2),FALSE)</f>
        <v>26.55</v>
      </c>
      <c r="W258" s="9">
        <f t="shared" si="23"/>
        <v>0</v>
      </c>
      <c r="X258" s="9" t="str">
        <f t="shared" si="29"/>
        <v/>
      </c>
      <c r="Y258" s="20" t="str">
        <f t="shared" si="27"/>
        <v/>
      </c>
    </row>
    <row r="259" spans="1:25">
      <c r="A259" s="11">
        <v>15342</v>
      </c>
      <c r="B259" s="9">
        <f>VLOOKUP((IF(MONTH($A259)=10,YEAR($A259),IF(MONTH($A259)=11,YEAR($A259),IF(MONTH($A259)=12, YEAR($A259),YEAR($A259)-1)))),File_1.prn!$A$2:$AA$87,VLOOKUP(MONTH($A259),Conversion!$A$1:$B$12,2),FALSE)</f>
        <v>0.22</v>
      </c>
      <c r="C259" s="9" t="str">
        <f>IF(VLOOKUP((IF(MONTH($A259)=10,YEAR($A259),IF(MONTH($A259)=11,YEAR($A259),IF(MONTH($A259)=12, YEAR($A259),YEAR($A259)-1)))),File_1.prn!$A$2:$AA$87,VLOOKUP(MONTH($A259),'Patch Conversion'!$A$1:$B$12,2),FALSE)="","",VLOOKUP((IF(MONTH($A259)=10,YEAR($A259),IF(MONTH($A259)=11,YEAR($A259),IF(MONTH($A259)=12, YEAR($A259),YEAR($A259)-1)))),File_1.prn!$A$2:$AA$87,VLOOKUP(MONTH($A259),'Patch Conversion'!$A$1:$B$12,2),FALSE))</f>
        <v/>
      </c>
      <c r="D259" s="9"/>
      <c r="E259" s="9">
        <f t="shared" si="28"/>
        <v>752.26</v>
      </c>
      <c r="F259" s="9">
        <f>F258+VLOOKUP((IF(MONTH($A259)=10,YEAR($A259),IF(MONTH($A259)=11,YEAR($A259),IF(MONTH($A259)=12, YEAR($A259),YEAR($A259)-1)))),Rainfall!$A$1:$Z$87,VLOOKUP(MONTH($A259),Conversion!$A$1:$B$12,2),FALSE)</f>
        <v>12617.820000000007</v>
      </c>
      <c r="G259" s="9"/>
      <c r="H259" s="9"/>
      <c r="I259" s="9">
        <f>VLOOKUP((IF(MONTH($A259)=10,YEAR($A259),IF(MONTH($A259)=11,YEAR($A259),IF(MONTH($A259)=12, YEAR($A259),YEAR($A259)-1)))),FirstSim!$A$1:$Y$86,VLOOKUP(MONTH($A259),Conversion!$A$1:$B$12,2),FALSE)</f>
        <v>0.39</v>
      </c>
      <c r="J259" s="9"/>
      <c r="K259" s="9"/>
      <c r="L259" s="9"/>
      <c r="M259" s="12" t="e">
        <f>VLOOKUP((IF(MONTH($A259)=10,YEAR($A259),IF(MONTH($A259)=11,YEAR($A259),IF(MONTH($A259)=12, YEAR($A259),YEAR($A259)-1)))),#REF!,VLOOKUP(MONTH($A259),Conversion!$A$1:$B$12,2),FALSE)</f>
        <v>#REF!</v>
      </c>
      <c r="N259" s="9" t="e">
        <f>VLOOKUP((IF(MONTH($A259)=10,YEAR($A259),IF(MONTH($A259)=11,YEAR($A259),IF(MONTH($A259)=12, YEAR($A259),YEAR($A259)-1)))),#REF!,VLOOKUP(MONTH($A259),'Patch Conversion'!$A$1:$B$12,2),FALSE)</f>
        <v>#REF!</v>
      </c>
      <c r="O259" s="9"/>
      <c r="P259" s="11"/>
      <c r="Q259" s="9">
        <f t="shared" si="24"/>
        <v>0.22</v>
      </c>
      <c r="R259" s="9" t="str">
        <f t="shared" si="25"/>
        <v/>
      </c>
      <c r="S259" s="10" t="str">
        <f t="shared" si="26"/>
        <v/>
      </c>
      <c r="T259" s="9"/>
      <c r="U259" s="17">
        <f>VLOOKUP((IF(MONTH($A259)=10,YEAR($A259),IF(MONTH($A259)=11,YEAR($A259),IF(MONTH($A259)=12, YEAR($A259),YEAR($A259)-1)))),'Final Sim'!$A$1:$O$85,VLOOKUP(MONTH($A259),'Conversion WRSM'!$A$1:$B$12,2),FALSE)</f>
        <v>0</v>
      </c>
      <c r="W259" s="9">
        <f t="shared" si="23"/>
        <v>0.22</v>
      </c>
      <c r="X259" s="9" t="str">
        <f t="shared" si="29"/>
        <v/>
      </c>
      <c r="Y259" s="20" t="str">
        <f t="shared" si="27"/>
        <v/>
      </c>
    </row>
    <row r="260" spans="1:25">
      <c r="A260" s="11">
        <v>15373</v>
      </c>
      <c r="B260" s="9">
        <f>VLOOKUP((IF(MONTH($A260)=10,YEAR($A260),IF(MONTH($A260)=11,YEAR($A260),IF(MONTH($A260)=12, YEAR($A260),YEAR($A260)-1)))),File_1.prn!$A$2:$AA$87,VLOOKUP(MONTH($A260),Conversion!$A$1:$B$12,2),FALSE)</f>
        <v>8.5399999999999991</v>
      </c>
      <c r="C260" s="9" t="str">
        <f>IF(VLOOKUP((IF(MONTH($A260)=10,YEAR($A260),IF(MONTH($A260)=11,YEAR($A260),IF(MONTH($A260)=12, YEAR($A260),YEAR($A260)-1)))),File_1.prn!$A$2:$AA$87,VLOOKUP(MONTH($A260),'Patch Conversion'!$A$1:$B$12,2),FALSE)="","",VLOOKUP((IF(MONTH($A260)=10,YEAR($A260),IF(MONTH($A260)=11,YEAR($A260),IF(MONTH($A260)=12, YEAR($A260),YEAR($A260)-1)))),File_1.prn!$A$2:$AA$87,VLOOKUP(MONTH($A260),'Patch Conversion'!$A$1:$B$12,2),FALSE))</f>
        <v>#</v>
      </c>
      <c r="D260" s="9"/>
      <c r="E260" s="9">
        <f t="shared" si="28"/>
        <v>760.8</v>
      </c>
      <c r="F260" s="9">
        <f>F259+VLOOKUP((IF(MONTH($A260)=10,YEAR($A260),IF(MONTH($A260)=11,YEAR($A260),IF(MONTH($A260)=12, YEAR($A260),YEAR($A260)-1)))),Rainfall!$A$1:$Z$87,VLOOKUP(MONTH($A260),Conversion!$A$1:$B$12,2),FALSE)</f>
        <v>12654.240000000007</v>
      </c>
      <c r="G260" s="9"/>
      <c r="H260" s="9"/>
      <c r="I260" s="9">
        <f>VLOOKUP((IF(MONTH($A260)=10,YEAR($A260),IF(MONTH($A260)=11,YEAR($A260),IF(MONTH($A260)=12, YEAR($A260),YEAR($A260)-1)))),FirstSim!$A$1:$Y$86,VLOOKUP(MONTH($A260),Conversion!$A$1:$B$12,2),FALSE)</f>
        <v>0.43</v>
      </c>
      <c r="J260" s="9"/>
      <c r="K260" s="9"/>
      <c r="L260" s="9"/>
      <c r="M260" s="12" t="e">
        <f>VLOOKUP((IF(MONTH($A260)=10,YEAR($A260),IF(MONTH($A260)=11,YEAR($A260),IF(MONTH($A260)=12, YEAR($A260),YEAR($A260)-1)))),#REF!,VLOOKUP(MONTH($A260),Conversion!$A$1:$B$12,2),FALSE)</f>
        <v>#REF!</v>
      </c>
      <c r="N260" s="9" t="e">
        <f>VLOOKUP((IF(MONTH($A260)=10,YEAR($A260),IF(MONTH($A260)=11,YEAR($A260),IF(MONTH($A260)=12, YEAR($A260),YEAR($A260)-1)))),#REF!,VLOOKUP(MONTH($A260),'Patch Conversion'!$A$1:$B$12,2),FALSE)</f>
        <v>#REF!</v>
      </c>
      <c r="O260" s="9"/>
      <c r="P260" s="11"/>
      <c r="Q260" s="9">
        <f t="shared" si="24"/>
        <v>8.5399999999999991</v>
      </c>
      <c r="R260" s="9" t="str">
        <f t="shared" si="25"/>
        <v>#</v>
      </c>
      <c r="S260" s="10" t="str">
        <f t="shared" si="26"/>
        <v>First Simulation&lt;Observed, Observed Used</v>
      </c>
      <c r="T260" s="9"/>
      <c r="U260" s="17">
        <f>VLOOKUP((IF(MONTH($A260)=10,YEAR($A260),IF(MONTH($A260)=11,YEAR($A260),IF(MONTH($A260)=12, YEAR($A260),YEAR($A260)-1)))),'Final Sim'!$A$1:$O$85,VLOOKUP(MONTH($A260),'Conversion WRSM'!$A$1:$B$12,2),FALSE)</f>
        <v>3.94</v>
      </c>
      <c r="W260" s="9">
        <f t="shared" ref="W260:W323" si="31">IF(C260="",B260,IF(C260="*",B260,IF(U260&gt;B260,U260,B260)))</f>
        <v>8.5399999999999991</v>
      </c>
      <c r="X260" s="9" t="str">
        <f t="shared" si="29"/>
        <v>*</v>
      </c>
      <c r="Y260" s="20" t="str">
        <f t="shared" si="27"/>
        <v>Simulated value used</v>
      </c>
    </row>
    <row r="261" spans="1:25">
      <c r="A261" s="11">
        <v>15401</v>
      </c>
      <c r="B261" s="9">
        <f>VLOOKUP((IF(MONTH($A261)=10,YEAR($A261),IF(MONTH($A261)=11,YEAR($A261),IF(MONTH($A261)=12, YEAR($A261),YEAR($A261)-1)))),File_1.prn!$A$2:$AA$87,VLOOKUP(MONTH($A261),Conversion!$A$1:$B$12,2),FALSE)</f>
        <v>18.3</v>
      </c>
      <c r="C261" s="9" t="str">
        <f>IF(VLOOKUP((IF(MONTH($A261)=10,YEAR($A261),IF(MONTH($A261)=11,YEAR($A261),IF(MONTH($A261)=12, YEAR($A261),YEAR($A261)-1)))),File_1.prn!$A$2:$AA$87,VLOOKUP(MONTH($A261),'Patch Conversion'!$A$1:$B$12,2),FALSE)="","",VLOOKUP((IF(MONTH($A261)=10,YEAR($A261),IF(MONTH($A261)=11,YEAR($A261),IF(MONTH($A261)=12, YEAR($A261),YEAR($A261)-1)))),File_1.prn!$A$2:$AA$87,VLOOKUP(MONTH($A261),'Patch Conversion'!$A$1:$B$12,2),FALSE))</f>
        <v>#</v>
      </c>
      <c r="D261" s="9"/>
      <c r="E261" s="9">
        <f t="shared" si="28"/>
        <v>779.09999999999991</v>
      </c>
      <c r="F261" s="9">
        <f>F260+VLOOKUP((IF(MONTH($A261)=10,YEAR($A261),IF(MONTH($A261)=11,YEAR($A261),IF(MONTH($A261)=12, YEAR($A261),YEAR($A261)-1)))),Rainfall!$A$1:$Z$87,VLOOKUP(MONTH($A261),Conversion!$A$1:$B$12,2),FALSE)</f>
        <v>12867.540000000006</v>
      </c>
      <c r="G261" s="9"/>
      <c r="H261" s="9"/>
      <c r="I261" s="9">
        <f>VLOOKUP((IF(MONTH($A261)=10,YEAR($A261),IF(MONTH($A261)=11,YEAR($A261),IF(MONTH($A261)=12, YEAR($A261),YEAR($A261)-1)))),FirstSim!$A$1:$Y$86,VLOOKUP(MONTH($A261),Conversion!$A$1:$B$12,2),FALSE)</f>
        <v>2.67</v>
      </c>
      <c r="J261" s="9"/>
      <c r="K261" s="9"/>
      <c r="L261" s="9"/>
      <c r="M261" s="12" t="e">
        <f>VLOOKUP((IF(MONTH($A261)=10,YEAR($A261),IF(MONTH($A261)=11,YEAR($A261),IF(MONTH($A261)=12, YEAR($A261),YEAR($A261)-1)))),#REF!,VLOOKUP(MONTH($A261),Conversion!$A$1:$B$12,2),FALSE)</f>
        <v>#REF!</v>
      </c>
      <c r="N261" s="9" t="e">
        <f>VLOOKUP((IF(MONTH($A261)=10,YEAR($A261),IF(MONTH($A261)=11,YEAR($A261),IF(MONTH($A261)=12, YEAR($A261),YEAR($A261)-1)))),#REF!,VLOOKUP(MONTH($A261),'Patch Conversion'!$A$1:$B$12,2),FALSE)</f>
        <v>#REF!</v>
      </c>
      <c r="O261" s="9"/>
      <c r="P261" s="11"/>
      <c r="Q261" s="9">
        <f t="shared" ref="Q261:Q324" si="32">IF(C261="",B261,IF(C261="*",B261,IF(I261&lt;B261,B261,I261)))</f>
        <v>18.3</v>
      </c>
      <c r="R261" s="9" t="str">
        <f t="shared" ref="R261:R324" si="33">IF(C261="",C261,IF(C261="*",C261,IF(I261&lt;B261,C261,"*")))</f>
        <v>#</v>
      </c>
      <c r="S261" s="10" t="str">
        <f t="shared" ref="S261:S324" si="34">IF(C261="","",IF(C261="*","Estimated",IF(I261&lt;B261,"First Simulation&lt;Observed, Observed Used","First Silumation patch")))</f>
        <v>First Simulation&lt;Observed, Observed Used</v>
      </c>
      <c r="T261" s="9"/>
      <c r="U261" s="17">
        <f>VLOOKUP((IF(MONTH($A261)=10,YEAR($A261),IF(MONTH($A261)=11,YEAR($A261),IF(MONTH($A261)=12, YEAR($A261),YEAR($A261)-1)))),'Final Sim'!$A$1:$O$85,VLOOKUP(MONTH($A261),'Conversion WRSM'!$A$1:$B$12,2),FALSE)</f>
        <v>0</v>
      </c>
      <c r="W261" s="9">
        <f t="shared" si="31"/>
        <v>18.3</v>
      </c>
      <c r="X261" s="9" t="str">
        <f t="shared" si="29"/>
        <v>*</v>
      </c>
      <c r="Y261" s="20" t="str">
        <f t="shared" ref="Y261:Y324" si="35">IF(C261="","",IF(C261="*","Observed estimate used",IF(C261="#","Simulated value used", IF(U261&gt;B261,"Simulated value used","Observed estimate used"))))</f>
        <v>Simulated value used</v>
      </c>
    </row>
    <row r="262" spans="1:25">
      <c r="A262" s="11">
        <v>15432</v>
      </c>
      <c r="B262" s="9">
        <f>VLOOKUP((IF(MONTH($A262)=10,YEAR($A262),IF(MONTH($A262)=11,YEAR($A262),IF(MONTH($A262)=12, YEAR($A262),YEAR($A262)-1)))),File_1.prn!$A$2:$AA$87,VLOOKUP(MONTH($A262),Conversion!$A$1:$B$12,2),FALSE)</f>
        <v>5.95</v>
      </c>
      <c r="C262" s="9" t="str">
        <f>IF(VLOOKUP((IF(MONTH($A262)=10,YEAR($A262),IF(MONTH($A262)=11,YEAR($A262),IF(MONTH($A262)=12, YEAR($A262),YEAR($A262)-1)))),File_1.prn!$A$2:$AA$87,VLOOKUP(MONTH($A262),'Patch Conversion'!$A$1:$B$12,2),FALSE)="","",VLOOKUP((IF(MONTH($A262)=10,YEAR($A262),IF(MONTH($A262)=11,YEAR($A262),IF(MONTH($A262)=12, YEAR($A262),YEAR($A262)-1)))),File_1.prn!$A$2:$AA$87,VLOOKUP(MONTH($A262),'Patch Conversion'!$A$1:$B$12,2),FALSE))</f>
        <v/>
      </c>
      <c r="D262" s="9"/>
      <c r="E262" s="9">
        <f t="shared" ref="E262:E325" si="36">E261+B262</f>
        <v>785.05</v>
      </c>
      <c r="F262" s="9">
        <f>F261+VLOOKUP((IF(MONTH($A262)=10,YEAR($A262),IF(MONTH($A262)=11,YEAR($A262),IF(MONTH($A262)=12, YEAR($A262),YEAR($A262)-1)))),Rainfall!$A$1:$Z$87,VLOOKUP(MONTH($A262),Conversion!$A$1:$B$12,2),FALSE)</f>
        <v>12885.120000000006</v>
      </c>
      <c r="G262" s="9"/>
      <c r="H262" s="9"/>
      <c r="I262" s="9">
        <f>VLOOKUP((IF(MONTH($A262)=10,YEAR($A262),IF(MONTH($A262)=11,YEAR($A262),IF(MONTH($A262)=12, YEAR($A262),YEAR($A262)-1)))),FirstSim!$A$1:$Y$86,VLOOKUP(MONTH($A262),Conversion!$A$1:$B$12,2),FALSE)</f>
        <v>1.78</v>
      </c>
      <c r="J262" s="9"/>
      <c r="K262" s="9"/>
      <c r="L262" s="9"/>
      <c r="M262" s="12" t="e">
        <f>VLOOKUP((IF(MONTH($A262)=10,YEAR($A262),IF(MONTH($A262)=11,YEAR($A262),IF(MONTH($A262)=12, YEAR($A262),YEAR($A262)-1)))),#REF!,VLOOKUP(MONTH($A262),Conversion!$A$1:$B$12,2),FALSE)</f>
        <v>#REF!</v>
      </c>
      <c r="N262" s="9" t="e">
        <f>VLOOKUP((IF(MONTH($A262)=10,YEAR($A262),IF(MONTH($A262)=11,YEAR($A262),IF(MONTH($A262)=12, YEAR($A262),YEAR($A262)-1)))),#REF!,VLOOKUP(MONTH($A262),'Patch Conversion'!$A$1:$B$12,2),FALSE)</f>
        <v>#REF!</v>
      </c>
      <c r="O262" s="9"/>
      <c r="P262" s="11"/>
      <c r="Q262" s="9">
        <f t="shared" si="32"/>
        <v>5.95</v>
      </c>
      <c r="R262" s="9" t="str">
        <f t="shared" si="33"/>
        <v/>
      </c>
      <c r="S262" s="10" t="str">
        <f t="shared" si="34"/>
        <v/>
      </c>
      <c r="T262" s="9"/>
      <c r="U262" s="17">
        <f>VLOOKUP((IF(MONTH($A262)=10,YEAR($A262),IF(MONTH($A262)=11,YEAR($A262),IF(MONTH($A262)=12, YEAR($A262),YEAR($A262)-1)))),'Final Sim'!$A$1:$O$85,VLOOKUP(MONTH($A262),'Conversion WRSM'!$A$1:$B$12,2),FALSE)</f>
        <v>275.17</v>
      </c>
      <c r="W262" s="9">
        <f t="shared" si="31"/>
        <v>5.95</v>
      </c>
      <c r="X262" s="9" t="str">
        <f t="shared" ref="X262:X325" si="37">IF(C262="","",IF(C262="*","*",IF(C262="#","*", IF(U262&gt;B262,"*",C262))))</f>
        <v/>
      </c>
      <c r="Y262" s="20" t="str">
        <f t="shared" si="35"/>
        <v/>
      </c>
    </row>
    <row r="263" spans="1:25">
      <c r="A263" s="11">
        <v>15462</v>
      </c>
      <c r="B263" s="9">
        <f>VLOOKUP((IF(MONTH($A263)=10,YEAR($A263),IF(MONTH($A263)=11,YEAR($A263),IF(MONTH($A263)=12, YEAR($A263),YEAR($A263)-1)))),File_1.prn!$A$2:$AA$87,VLOOKUP(MONTH($A263),Conversion!$A$1:$B$12,2),FALSE)</f>
        <v>0</v>
      </c>
      <c r="C263" s="9" t="str">
        <f>IF(VLOOKUP((IF(MONTH($A263)=10,YEAR($A263),IF(MONTH($A263)=11,YEAR($A263),IF(MONTH($A263)=12, YEAR($A263),YEAR($A263)-1)))),File_1.prn!$A$2:$AA$87,VLOOKUP(MONTH($A263),'Patch Conversion'!$A$1:$B$12,2),FALSE)="","",VLOOKUP((IF(MONTH($A263)=10,YEAR($A263),IF(MONTH($A263)=11,YEAR($A263),IF(MONTH($A263)=12, YEAR($A263),YEAR($A263)-1)))),File_1.prn!$A$2:$AA$87,VLOOKUP(MONTH($A263),'Patch Conversion'!$A$1:$B$12,2),FALSE))</f>
        <v/>
      </c>
      <c r="D263" s="9"/>
      <c r="E263" s="9">
        <f t="shared" si="36"/>
        <v>785.05</v>
      </c>
      <c r="F263" s="9">
        <f>F262+VLOOKUP((IF(MONTH($A263)=10,YEAR($A263),IF(MONTH($A263)=11,YEAR($A263),IF(MONTH($A263)=12, YEAR($A263),YEAR($A263)-1)))),Rainfall!$A$1:$Z$87,VLOOKUP(MONTH($A263),Conversion!$A$1:$B$12,2),FALSE)</f>
        <v>12888.300000000007</v>
      </c>
      <c r="G263" s="9"/>
      <c r="H263" s="9"/>
      <c r="I263" s="9">
        <f>VLOOKUP((IF(MONTH($A263)=10,YEAR($A263),IF(MONTH($A263)=11,YEAR($A263),IF(MONTH($A263)=12, YEAR($A263),YEAR($A263)-1)))),FirstSim!$A$1:$Y$86,VLOOKUP(MONTH($A263),Conversion!$A$1:$B$12,2),FALSE)</f>
        <v>0.6</v>
      </c>
      <c r="J263" s="9"/>
      <c r="K263" s="9"/>
      <c r="L263" s="9"/>
      <c r="M263" s="12" t="e">
        <f>VLOOKUP((IF(MONTH($A263)=10,YEAR($A263),IF(MONTH($A263)=11,YEAR($A263),IF(MONTH($A263)=12, YEAR($A263),YEAR($A263)-1)))),#REF!,VLOOKUP(MONTH($A263),Conversion!$A$1:$B$12,2),FALSE)</f>
        <v>#REF!</v>
      </c>
      <c r="N263" s="9" t="e">
        <f>VLOOKUP((IF(MONTH($A263)=10,YEAR($A263),IF(MONTH($A263)=11,YEAR($A263),IF(MONTH($A263)=12, YEAR($A263),YEAR($A263)-1)))),#REF!,VLOOKUP(MONTH($A263),'Patch Conversion'!$A$1:$B$12,2),FALSE)</f>
        <v>#REF!</v>
      </c>
      <c r="O263" s="9"/>
      <c r="P263" s="11"/>
      <c r="Q263" s="9">
        <f t="shared" si="32"/>
        <v>0</v>
      </c>
      <c r="R263" s="9" t="str">
        <f t="shared" si="33"/>
        <v/>
      </c>
      <c r="S263" s="10" t="str">
        <f t="shared" si="34"/>
        <v/>
      </c>
      <c r="T263" s="9"/>
      <c r="U263" s="17">
        <f>VLOOKUP((IF(MONTH($A263)=10,YEAR($A263),IF(MONTH($A263)=11,YEAR($A263),IF(MONTH($A263)=12, YEAR($A263),YEAR($A263)-1)))),'Final Sim'!$A$1:$O$85,VLOOKUP(MONTH($A263),'Conversion WRSM'!$A$1:$B$12,2),FALSE)</f>
        <v>0</v>
      </c>
      <c r="W263" s="9">
        <f t="shared" si="31"/>
        <v>0</v>
      </c>
      <c r="X263" s="9" t="str">
        <f t="shared" si="37"/>
        <v/>
      </c>
      <c r="Y263" s="20" t="str">
        <f t="shared" si="35"/>
        <v/>
      </c>
    </row>
    <row r="264" spans="1:25">
      <c r="A264" s="11">
        <v>15493</v>
      </c>
      <c r="B264" s="9">
        <f>VLOOKUP((IF(MONTH($A264)=10,YEAR($A264),IF(MONTH($A264)=11,YEAR($A264),IF(MONTH($A264)=12, YEAR($A264),YEAR($A264)-1)))),File_1.prn!$A$2:$AA$87,VLOOKUP(MONTH($A264),Conversion!$A$1:$B$12,2),FALSE)</f>
        <v>0</v>
      </c>
      <c r="C264" s="9" t="str">
        <f>IF(VLOOKUP((IF(MONTH($A264)=10,YEAR($A264),IF(MONTH($A264)=11,YEAR($A264),IF(MONTH($A264)=12, YEAR($A264),YEAR($A264)-1)))),File_1.prn!$A$2:$AA$87,VLOOKUP(MONTH($A264),'Patch Conversion'!$A$1:$B$12,2),FALSE)="","",VLOOKUP((IF(MONTH($A264)=10,YEAR($A264),IF(MONTH($A264)=11,YEAR($A264),IF(MONTH($A264)=12, YEAR($A264),YEAR($A264)-1)))),File_1.prn!$A$2:$AA$87,VLOOKUP(MONTH($A264),'Patch Conversion'!$A$1:$B$12,2),FALSE))</f>
        <v/>
      </c>
      <c r="D264" s="9"/>
      <c r="E264" s="9">
        <f t="shared" si="36"/>
        <v>785.05</v>
      </c>
      <c r="F264" s="9">
        <f>F263+VLOOKUP((IF(MONTH($A264)=10,YEAR($A264),IF(MONTH($A264)=11,YEAR($A264),IF(MONTH($A264)=12, YEAR($A264),YEAR($A264)-1)))),Rainfall!$A$1:$Z$87,VLOOKUP(MONTH($A264),Conversion!$A$1:$B$12,2),FALSE)</f>
        <v>12888.360000000006</v>
      </c>
      <c r="G264" s="9"/>
      <c r="H264" s="9"/>
      <c r="I264" s="9">
        <f>VLOOKUP((IF(MONTH($A264)=10,YEAR($A264),IF(MONTH($A264)=11,YEAR($A264),IF(MONTH($A264)=12, YEAR($A264),YEAR($A264)-1)))),FirstSim!$A$1:$Y$86,VLOOKUP(MONTH($A264),Conversion!$A$1:$B$12,2),FALSE)</f>
        <v>0.26</v>
      </c>
      <c r="J264" s="9"/>
      <c r="K264" s="9"/>
      <c r="L264" s="9"/>
      <c r="M264" s="12" t="e">
        <f>VLOOKUP((IF(MONTH($A264)=10,YEAR($A264),IF(MONTH($A264)=11,YEAR($A264),IF(MONTH($A264)=12, YEAR($A264),YEAR($A264)-1)))),#REF!,VLOOKUP(MONTH($A264),Conversion!$A$1:$B$12,2),FALSE)</f>
        <v>#REF!</v>
      </c>
      <c r="N264" s="9" t="e">
        <f>VLOOKUP((IF(MONTH($A264)=10,YEAR($A264),IF(MONTH($A264)=11,YEAR($A264),IF(MONTH($A264)=12, YEAR($A264),YEAR($A264)-1)))),#REF!,VLOOKUP(MONTH($A264),'Patch Conversion'!$A$1:$B$12,2),FALSE)</f>
        <v>#REF!</v>
      </c>
      <c r="O264" s="9"/>
      <c r="P264" s="11"/>
      <c r="Q264" s="9">
        <f t="shared" si="32"/>
        <v>0</v>
      </c>
      <c r="R264" s="9" t="str">
        <f t="shared" si="33"/>
        <v/>
      </c>
      <c r="S264" s="10" t="str">
        <f t="shared" si="34"/>
        <v/>
      </c>
      <c r="T264" s="9"/>
      <c r="U264" s="17">
        <f>VLOOKUP((IF(MONTH($A264)=10,YEAR($A264),IF(MONTH($A264)=11,YEAR($A264),IF(MONTH($A264)=12, YEAR($A264),YEAR($A264)-1)))),'Final Sim'!$A$1:$O$85,VLOOKUP(MONTH($A264),'Conversion WRSM'!$A$1:$B$12,2),FALSE)</f>
        <v>173.09</v>
      </c>
      <c r="W264" s="9">
        <f t="shared" si="31"/>
        <v>0</v>
      </c>
      <c r="X264" s="9" t="str">
        <f t="shared" si="37"/>
        <v/>
      </c>
      <c r="Y264" s="20" t="str">
        <f t="shared" si="35"/>
        <v/>
      </c>
    </row>
    <row r="265" spans="1:25">
      <c r="A265" s="11">
        <v>15523</v>
      </c>
      <c r="B265" s="9">
        <f>VLOOKUP((IF(MONTH($A265)=10,YEAR($A265),IF(MONTH($A265)=11,YEAR($A265),IF(MONTH($A265)=12, YEAR($A265),YEAR($A265)-1)))),File_1.prn!$A$2:$AA$87,VLOOKUP(MONTH($A265),Conversion!$A$1:$B$12,2),FALSE)</f>
        <v>0</v>
      </c>
      <c r="C265" s="9" t="str">
        <f>IF(VLOOKUP((IF(MONTH($A265)=10,YEAR($A265),IF(MONTH($A265)=11,YEAR($A265),IF(MONTH($A265)=12, YEAR($A265),YEAR($A265)-1)))),File_1.prn!$A$2:$AA$87,VLOOKUP(MONTH($A265),'Patch Conversion'!$A$1:$B$12,2),FALSE)="","",VLOOKUP((IF(MONTH($A265)=10,YEAR($A265),IF(MONTH($A265)=11,YEAR($A265),IF(MONTH($A265)=12, YEAR($A265),YEAR($A265)-1)))),File_1.prn!$A$2:$AA$87,VLOOKUP(MONTH($A265),'Patch Conversion'!$A$1:$B$12,2),FALSE))</f>
        <v/>
      </c>
      <c r="D265" s="9"/>
      <c r="E265" s="9">
        <f t="shared" si="36"/>
        <v>785.05</v>
      </c>
      <c r="F265" s="9">
        <f>F264+VLOOKUP((IF(MONTH($A265)=10,YEAR($A265),IF(MONTH($A265)=11,YEAR($A265),IF(MONTH($A265)=12, YEAR($A265),YEAR($A265)-1)))),Rainfall!$A$1:$Z$87,VLOOKUP(MONTH($A265),Conversion!$A$1:$B$12,2),FALSE)</f>
        <v>12890.520000000006</v>
      </c>
      <c r="G265" s="9"/>
      <c r="H265" s="9"/>
      <c r="I265" s="9">
        <f>VLOOKUP((IF(MONTH($A265)=10,YEAR($A265),IF(MONTH($A265)=11,YEAR($A265),IF(MONTH($A265)=12, YEAR($A265),YEAR($A265)-1)))),FirstSim!$A$1:$Y$86,VLOOKUP(MONTH($A265),Conversion!$A$1:$B$12,2),FALSE)</f>
        <v>0.19</v>
      </c>
      <c r="J265" s="9"/>
      <c r="K265" s="9"/>
      <c r="L265" s="9"/>
      <c r="M265" s="12" t="e">
        <f>VLOOKUP((IF(MONTH($A265)=10,YEAR($A265),IF(MONTH($A265)=11,YEAR($A265),IF(MONTH($A265)=12, YEAR($A265),YEAR($A265)-1)))),#REF!,VLOOKUP(MONTH($A265),Conversion!$A$1:$B$12,2),FALSE)</f>
        <v>#REF!</v>
      </c>
      <c r="N265" s="9" t="e">
        <f>VLOOKUP((IF(MONTH($A265)=10,YEAR($A265),IF(MONTH($A265)=11,YEAR($A265),IF(MONTH($A265)=12, YEAR($A265),YEAR($A265)-1)))),#REF!,VLOOKUP(MONTH($A265),'Patch Conversion'!$A$1:$B$12,2),FALSE)</f>
        <v>#REF!</v>
      </c>
      <c r="O265" s="9"/>
      <c r="P265" s="11"/>
      <c r="Q265" s="9">
        <f t="shared" si="32"/>
        <v>0</v>
      </c>
      <c r="R265" s="9" t="str">
        <f t="shared" si="33"/>
        <v/>
      </c>
      <c r="S265" s="10" t="str">
        <f t="shared" si="34"/>
        <v/>
      </c>
      <c r="T265" s="9"/>
      <c r="U265" s="17">
        <f>VLOOKUP((IF(MONTH($A265)=10,YEAR($A265),IF(MONTH($A265)=11,YEAR($A265),IF(MONTH($A265)=12, YEAR($A265),YEAR($A265)-1)))),'Final Sim'!$A$1:$O$85,VLOOKUP(MONTH($A265),'Conversion WRSM'!$A$1:$B$12,2),FALSE)</f>
        <v>0</v>
      </c>
      <c r="W265" s="9">
        <f t="shared" si="31"/>
        <v>0</v>
      </c>
      <c r="X265" s="9" t="str">
        <f t="shared" si="37"/>
        <v/>
      </c>
      <c r="Y265" s="20" t="str">
        <f t="shared" si="35"/>
        <v/>
      </c>
    </row>
    <row r="266" spans="1:25">
      <c r="A266" s="11">
        <v>15554</v>
      </c>
      <c r="B266" s="9">
        <f>VLOOKUP((IF(MONTH($A266)=10,YEAR($A266),IF(MONTH($A266)=11,YEAR($A266),IF(MONTH($A266)=12, YEAR($A266),YEAR($A266)-1)))),File_1.prn!$A$2:$AA$87,VLOOKUP(MONTH($A266),Conversion!$A$1:$B$12,2),FALSE)</f>
        <v>2.08</v>
      </c>
      <c r="C266" s="9" t="str">
        <f>IF(VLOOKUP((IF(MONTH($A266)=10,YEAR($A266),IF(MONTH($A266)=11,YEAR($A266),IF(MONTH($A266)=12, YEAR($A266),YEAR($A266)-1)))),File_1.prn!$A$2:$AA$87,VLOOKUP(MONTH($A266),'Patch Conversion'!$A$1:$B$12,2),FALSE)="","",VLOOKUP((IF(MONTH($A266)=10,YEAR($A266),IF(MONTH($A266)=11,YEAR($A266),IF(MONTH($A266)=12, YEAR($A266),YEAR($A266)-1)))),File_1.prn!$A$2:$AA$87,VLOOKUP(MONTH($A266),'Patch Conversion'!$A$1:$B$12,2),FALSE))</f>
        <v/>
      </c>
      <c r="D266" s="9"/>
      <c r="E266" s="9">
        <f t="shared" si="36"/>
        <v>787.13</v>
      </c>
      <c r="F266" s="9">
        <f>F265+VLOOKUP((IF(MONTH($A266)=10,YEAR($A266),IF(MONTH($A266)=11,YEAR($A266),IF(MONTH($A266)=12, YEAR($A266),YEAR($A266)-1)))),Rainfall!$A$1:$Z$87,VLOOKUP(MONTH($A266),Conversion!$A$1:$B$12,2),FALSE)</f>
        <v>12903.360000000006</v>
      </c>
      <c r="G266" s="9"/>
      <c r="H266" s="9"/>
      <c r="I266" s="9">
        <f>VLOOKUP((IF(MONTH($A266)=10,YEAR($A266),IF(MONTH($A266)=11,YEAR($A266),IF(MONTH($A266)=12, YEAR($A266),YEAR($A266)-1)))),FirstSim!$A$1:$Y$86,VLOOKUP(MONTH($A266),Conversion!$A$1:$B$12,2),FALSE)</f>
        <v>0.41</v>
      </c>
      <c r="J266" s="9"/>
      <c r="K266" s="9"/>
      <c r="L266" s="9"/>
      <c r="M266" s="12" t="e">
        <f>VLOOKUP((IF(MONTH($A266)=10,YEAR($A266),IF(MONTH($A266)=11,YEAR($A266),IF(MONTH($A266)=12, YEAR($A266),YEAR($A266)-1)))),#REF!,VLOOKUP(MONTH($A266),Conversion!$A$1:$B$12,2),FALSE)</f>
        <v>#REF!</v>
      </c>
      <c r="N266" s="9" t="e">
        <f>VLOOKUP((IF(MONTH($A266)=10,YEAR($A266),IF(MONTH($A266)=11,YEAR($A266),IF(MONTH($A266)=12, YEAR($A266),YEAR($A266)-1)))),#REF!,VLOOKUP(MONTH($A266),'Patch Conversion'!$A$1:$B$12,2),FALSE)</f>
        <v>#REF!</v>
      </c>
      <c r="O266" s="9"/>
      <c r="P266" s="11"/>
      <c r="Q266" s="9">
        <f t="shared" si="32"/>
        <v>2.08</v>
      </c>
      <c r="R266" s="9" t="str">
        <f t="shared" si="33"/>
        <v/>
      </c>
      <c r="S266" s="10" t="str">
        <f t="shared" si="34"/>
        <v/>
      </c>
      <c r="T266" s="9"/>
      <c r="U266" s="17">
        <f>VLOOKUP((IF(MONTH($A266)=10,YEAR($A266),IF(MONTH($A266)=11,YEAR($A266),IF(MONTH($A266)=12, YEAR($A266),YEAR($A266)-1)))),'Final Sim'!$A$1:$O$85,VLOOKUP(MONTH($A266),'Conversion WRSM'!$A$1:$B$12,2),FALSE)</f>
        <v>242.62</v>
      </c>
      <c r="W266" s="9">
        <f t="shared" si="31"/>
        <v>2.08</v>
      </c>
      <c r="X266" s="9" t="str">
        <f t="shared" si="37"/>
        <v/>
      </c>
      <c r="Y266" s="20" t="str">
        <f t="shared" si="35"/>
        <v/>
      </c>
    </row>
    <row r="267" spans="1:25">
      <c r="A267" s="11">
        <v>15585</v>
      </c>
      <c r="B267" s="9">
        <f>VLOOKUP((IF(MONTH($A267)=10,YEAR($A267),IF(MONTH($A267)=11,YEAR($A267),IF(MONTH($A267)=12, YEAR($A267),YEAR($A267)-1)))),File_1.prn!$A$2:$AA$87,VLOOKUP(MONTH($A267),Conversion!$A$1:$B$12,2),FALSE)</f>
        <v>1.5</v>
      </c>
      <c r="C267" s="9" t="str">
        <f>IF(VLOOKUP((IF(MONTH($A267)=10,YEAR($A267),IF(MONTH($A267)=11,YEAR($A267),IF(MONTH($A267)=12, YEAR($A267),YEAR($A267)-1)))),File_1.prn!$A$2:$AA$87,VLOOKUP(MONTH($A267),'Patch Conversion'!$A$1:$B$12,2),FALSE)="","",VLOOKUP((IF(MONTH($A267)=10,YEAR($A267),IF(MONTH($A267)=11,YEAR($A267),IF(MONTH($A267)=12, YEAR($A267),YEAR($A267)-1)))),File_1.prn!$A$2:$AA$87,VLOOKUP(MONTH($A267),'Patch Conversion'!$A$1:$B$12,2),FALSE))</f>
        <v/>
      </c>
      <c r="D267" s="9"/>
      <c r="E267" s="9">
        <f t="shared" si="36"/>
        <v>788.63</v>
      </c>
      <c r="F267" s="9">
        <f>F266+VLOOKUP((IF(MONTH($A267)=10,YEAR($A267),IF(MONTH($A267)=11,YEAR($A267),IF(MONTH($A267)=12, YEAR($A267),YEAR($A267)-1)))),Rainfall!$A$1:$Z$87,VLOOKUP(MONTH($A267),Conversion!$A$1:$B$12,2),FALSE)</f>
        <v>12905.940000000006</v>
      </c>
      <c r="G267" s="9"/>
      <c r="H267" s="9"/>
      <c r="I267" s="9">
        <f>VLOOKUP((IF(MONTH($A267)=10,YEAR($A267),IF(MONTH($A267)=11,YEAR($A267),IF(MONTH($A267)=12, YEAR($A267),YEAR($A267)-1)))),FirstSim!$A$1:$Y$86,VLOOKUP(MONTH($A267),Conversion!$A$1:$B$12,2),FALSE)</f>
        <v>0.33</v>
      </c>
      <c r="J267" s="9"/>
      <c r="K267" s="9"/>
      <c r="L267" s="9"/>
      <c r="M267" s="12" t="e">
        <f>VLOOKUP((IF(MONTH($A267)=10,YEAR($A267),IF(MONTH($A267)=11,YEAR($A267),IF(MONTH($A267)=12, YEAR($A267),YEAR($A267)-1)))),#REF!,VLOOKUP(MONTH($A267),Conversion!$A$1:$B$12,2),FALSE)</f>
        <v>#REF!</v>
      </c>
      <c r="N267" s="9" t="e">
        <f>VLOOKUP((IF(MONTH($A267)=10,YEAR($A267),IF(MONTH($A267)=11,YEAR($A267),IF(MONTH($A267)=12, YEAR($A267),YEAR($A267)-1)))),#REF!,VLOOKUP(MONTH($A267),'Patch Conversion'!$A$1:$B$12,2),FALSE)</f>
        <v>#REF!</v>
      </c>
      <c r="O267" s="9"/>
      <c r="P267" s="11"/>
      <c r="Q267" s="9">
        <f t="shared" si="32"/>
        <v>1.5</v>
      </c>
      <c r="R267" s="9" t="str">
        <f t="shared" si="33"/>
        <v/>
      </c>
      <c r="S267" s="10" t="str">
        <f t="shared" si="34"/>
        <v/>
      </c>
      <c r="T267" s="9"/>
      <c r="U267" s="17">
        <f>VLOOKUP((IF(MONTH($A267)=10,YEAR($A267),IF(MONTH($A267)=11,YEAR($A267),IF(MONTH($A267)=12, YEAR($A267),YEAR($A267)-1)))),'Final Sim'!$A$1:$O$85,VLOOKUP(MONTH($A267),'Conversion WRSM'!$A$1:$B$12,2),FALSE)</f>
        <v>0</v>
      </c>
      <c r="W267" s="9">
        <f t="shared" si="31"/>
        <v>1.5</v>
      </c>
      <c r="X267" s="9" t="str">
        <f t="shared" si="37"/>
        <v/>
      </c>
      <c r="Y267" s="20" t="str">
        <f t="shared" si="35"/>
        <v/>
      </c>
    </row>
    <row r="268" spans="1:25">
      <c r="A268" s="11">
        <v>15615</v>
      </c>
      <c r="B268" s="9">
        <f>VLOOKUP((IF(MONTH($A268)=10,YEAR($A268),IF(MONTH($A268)=11,YEAR($A268),IF(MONTH($A268)=12, YEAR($A268),YEAR($A268)-1)))),File_1.prn!$A$2:$AA$87,VLOOKUP(MONTH($A268),Conversion!$A$1:$B$12,2),FALSE)</f>
        <v>5.05</v>
      </c>
      <c r="C268" s="9" t="str">
        <f>IF(VLOOKUP((IF(MONTH($A268)=10,YEAR($A268),IF(MONTH($A268)=11,YEAR($A268),IF(MONTH($A268)=12, YEAR($A268),YEAR($A268)-1)))),File_1.prn!$A$2:$AA$87,VLOOKUP(MONTH($A268),'Patch Conversion'!$A$1:$B$12,2),FALSE)="","",VLOOKUP((IF(MONTH($A268)=10,YEAR($A268),IF(MONTH($A268)=11,YEAR($A268),IF(MONTH($A268)=12, YEAR($A268),YEAR($A268)-1)))),File_1.prn!$A$2:$AA$87,VLOOKUP(MONTH($A268),'Patch Conversion'!$A$1:$B$12,2),FALSE))</f>
        <v/>
      </c>
      <c r="D268" s="9"/>
      <c r="E268" s="9">
        <f t="shared" si="36"/>
        <v>793.68</v>
      </c>
      <c r="F268" s="9">
        <f>F267+VLOOKUP((IF(MONTH($A268)=10,YEAR($A268),IF(MONTH($A268)=11,YEAR($A268),IF(MONTH($A268)=12, YEAR($A268),YEAR($A268)-1)))),Rainfall!$A$1:$Z$87,VLOOKUP(MONTH($A268),Conversion!$A$1:$B$12,2),FALSE)</f>
        <v>12982.200000000006</v>
      </c>
      <c r="G268" s="9"/>
      <c r="H268" s="9"/>
      <c r="I268" s="9">
        <f>VLOOKUP((IF(MONTH($A268)=10,YEAR($A268),IF(MONTH($A268)=11,YEAR($A268),IF(MONTH($A268)=12, YEAR($A268),YEAR($A268)-1)))),FirstSim!$A$1:$Y$86,VLOOKUP(MONTH($A268),Conversion!$A$1:$B$12,2),FALSE)</f>
        <v>1.29</v>
      </c>
      <c r="J268" s="9"/>
      <c r="K268" s="9"/>
      <c r="L268" s="9"/>
      <c r="M268" s="12" t="e">
        <f>VLOOKUP((IF(MONTH($A268)=10,YEAR($A268),IF(MONTH($A268)=11,YEAR($A268),IF(MONTH($A268)=12, YEAR($A268),YEAR($A268)-1)))),#REF!,VLOOKUP(MONTH($A268),Conversion!$A$1:$B$12,2),FALSE)</f>
        <v>#REF!</v>
      </c>
      <c r="N268" s="9" t="e">
        <f>VLOOKUP((IF(MONTH($A268)=10,YEAR($A268),IF(MONTH($A268)=11,YEAR($A268),IF(MONTH($A268)=12, YEAR($A268),YEAR($A268)-1)))),#REF!,VLOOKUP(MONTH($A268),'Patch Conversion'!$A$1:$B$12,2),FALSE)</f>
        <v>#REF!</v>
      </c>
      <c r="O268" s="9"/>
      <c r="P268" s="11"/>
      <c r="Q268" s="9">
        <f t="shared" si="32"/>
        <v>5.05</v>
      </c>
      <c r="R268" s="9" t="str">
        <f t="shared" si="33"/>
        <v/>
      </c>
      <c r="S268" s="10" t="str">
        <f t="shared" si="34"/>
        <v/>
      </c>
      <c r="T268" s="9"/>
      <c r="U268" s="17">
        <f>VLOOKUP((IF(MONTH($A268)=10,YEAR($A268),IF(MONTH($A268)=11,YEAR($A268),IF(MONTH($A268)=12, YEAR($A268),YEAR($A268)-1)))),'Final Sim'!$A$1:$O$85,VLOOKUP(MONTH($A268),'Conversion WRSM'!$A$1:$B$12,2),FALSE)</f>
        <v>45.72</v>
      </c>
      <c r="W268" s="9">
        <f t="shared" si="31"/>
        <v>5.05</v>
      </c>
      <c r="X268" s="9" t="str">
        <f t="shared" si="37"/>
        <v/>
      </c>
      <c r="Y268" s="20" t="str">
        <f t="shared" si="35"/>
        <v/>
      </c>
    </row>
    <row r="269" spans="1:25">
      <c r="A269" s="11">
        <v>15646</v>
      </c>
      <c r="B269" s="9">
        <f>VLOOKUP((IF(MONTH($A269)=10,YEAR($A269),IF(MONTH($A269)=11,YEAR($A269),IF(MONTH($A269)=12, YEAR($A269),YEAR($A269)-1)))),File_1.prn!$A$2:$AA$87,VLOOKUP(MONTH($A269),Conversion!$A$1:$B$12,2),FALSE)</f>
        <v>10.1</v>
      </c>
      <c r="C269" s="9" t="str">
        <f>IF(VLOOKUP((IF(MONTH($A269)=10,YEAR($A269),IF(MONTH($A269)=11,YEAR($A269),IF(MONTH($A269)=12, YEAR($A269),YEAR($A269)-1)))),File_1.prn!$A$2:$AA$87,VLOOKUP(MONTH($A269),'Patch Conversion'!$A$1:$B$12,2),FALSE)="","",VLOOKUP((IF(MONTH($A269)=10,YEAR($A269),IF(MONTH($A269)=11,YEAR($A269),IF(MONTH($A269)=12, YEAR($A269),YEAR($A269)-1)))),File_1.prn!$A$2:$AA$87,VLOOKUP(MONTH($A269),'Patch Conversion'!$A$1:$B$12,2),FALSE))</f>
        <v/>
      </c>
      <c r="D269" s="9"/>
      <c r="E269" s="9">
        <f t="shared" si="36"/>
        <v>803.78</v>
      </c>
      <c r="F269" s="9">
        <f>F268+VLOOKUP((IF(MONTH($A269)=10,YEAR($A269),IF(MONTH($A269)=11,YEAR($A269),IF(MONTH($A269)=12, YEAR($A269),YEAR($A269)-1)))),Rainfall!$A$1:$Z$87,VLOOKUP(MONTH($A269),Conversion!$A$1:$B$12,2),FALSE)</f>
        <v>13026.120000000006</v>
      </c>
      <c r="G269" s="9"/>
      <c r="H269" s="9"/>
      <c r="I269" s="9">
        <f>VLOOKUP((IF(MONTH($A269)=10,YEAR($A269),IF(MONTH($A269)=11,YEAR($A269),IF(MONTH($A269)=12, YEAR($A269),YEAR($A269)-1)))),FirstSim!$A$1:$Y$86,VLOOKUP(MONTH($A269),Conversion!$A$1:$B$12,2),FALSE)</f>
        <v>0.76</v>
      </c>
      <c r="J269" s="9"/>
      <c r="K269" s="9"/>
      <c r="L269" s="9"/>
      <c r="M269" s="12" t="e">
        <f>VLOOKUP((IF(MONTH($A269)=10,YEAR($A269),IF(MONTH($A269)=11,YEAR($A269),IF(MONTH($A269)=12, YEAR($A269),YEAR($A269)-1)))),#REF!,VLOOKUP(MONTH($A269),Conversion!$A$1:$B$12,2),FALSE)</f>
        <v>#REF!</v>
      </c>
      <c r="N269" s="9" t="e">
        <f>VLOOKUP((IF(MONTH($A269)=10,YEAR($A269),IF(MONTH($A269)=11,YEAR($A269),IF(MONTH($A269)=12, YEAR($A269),YEAR($A269)-1)))),#REF!,VLOOKUP(MONTH($A269),'Patch Conversion'!$A$1:$B$12,2),FALSE)</f>
        <v>#REF!</v>
      </c>
      <c r="O269" s="9"/>
      <c r="P269" s="11"/>
      <c r="Q269" s="9">
        <f t="shared" si="32"/>
        <v>10.1</v>
      </c>
      <c r="R269" s="9" t="str">
        <f t="shared" si="33"/>
        <v/>
      </c>
      <c r="S269" s="10" t="str">
        <f t="shared" si="34"/>
        <v/>
      </c>
      <c r="T269" s="9"/>
      <c r="U269" s="17">
        <f>VLOOKUP((IF(MONTH($A269)=10,YEAR($A269),IF(MONTH($A269)=11,YEAR($A269),IF(MONTH($A269)=12, YEAR($A269),YEAR($A269)-1)))),'Final Sim'!$A$1:$O$85,VLOOKUP(MONTH($A269),'Conversion WRSM'!$A$1:$B$12,2),FALSE)</f>
        <v>0</v>
      </c>
      <c r="W269" s="9">
        <f t="shared" si="31"/>
        <v>10.1</v>
      </c>
      <c r="X269" s="9" t="str">
        <f t="shared" si="37"/>
        <v/>
      </c>
      <c r="Y269" s="20" t="str">
        <f t="shared" si="35"/>
        <v/>
      </c>
    </row>
    <row r="270" spans="1:25">
      <c r="A270" s="11">
        <v>15676</v>
      </c>
      <c r="B270" s="9">
        <f>VLOOKUP((IF(MONTH($A270)=10,YEAR($A270),IF(MONTH($A270)=11,YEAR($A270),IF(MONTH($A270)=12, YEAR($A270),YEAR($A270)-1)))),File_1.prn!$A$2:$AA$87,VLOOKUP(MONTH($A270),Conversion!$A$1:$B$12,2),FALSE)</f>
        <v>4.4000000000000004</v>
      </c>
      <c r="C270" s="9" t="str">
        <f>IF(VLOOKUP((IF(MONTH($A270)=10,YEAR($A270),IF(MONTH($A270)=11,YEAR($A270),IF(MONTH($A270)=12, YEAR($A270),YEAR($A270)-1)))),File_1.prn!$A$2:$AA$87,VLOOKUP(MONTH($A270),'Patch Conversion'!$A$1:$B$12,2),FALSE)="","",VLOOKUP((IF(MONTH($A270)=10,YEAR($A270),IF(MONTH($A270)=11,YEAR($A270),IF(MONTH($A270)=12, YEAR($A270),YEAR($A270)-1)))),File_1.prn!$A$2:$AA$87,VLOOKUP(MONTH($A270),'Patch Conversion'!$A$1:$B$12,2),FALSE))</f>
        <v/>
      </c>
      <c r="D270" s="9" t="str">
        <f>IF(C270="","",B270)</f>
        <v/>
      </c>
      <c r="E270" s="9">
        <f t="shared" si="36"/>
        <v>808.18</v>
      </c>
      <c r="F270" s="9">
        <f>F269+VLOOKUP((IF(MONTH($A270)=10,YEAR($A270),IF(MONTH($A270)=11,YEAR($A270),IF(MONTH($A270)=12, YEAR($A270),YEAR($A270)-1)))),Rainfall!$A$1:$Z$87,VLOOKUP(MONTH($A270),Conversion!$A$1:$B$12,2),FALSE)</f>
        <v>13200.780000000006</v>
      </c>
      <c r="G270" s="9"/>
      <c r="H270" s="9"/>
      <c r="I270" s="9">
        <f>VLOOKUP((IF(MONTH($A270)=10,YEAR($A270),IF(MONTH($A270)=11,YEAR($A270),IF(MONTH($A270)=12, YEAR($A270),YEAR($A270)-1)))),FirstSim!$A$1:$Y$86,VLOOKUP(MONTH($A270),Conversion!$A$1:$B$12,2),FALSE)</f>
        <v>2.95</v>
      </c>
      <c r="J270" s="9"/>
      <c r="K270" s="9"/>
      <c r="L270" s="9"/>
      <c r="M270" s="12" t="e">
        <f>VLOOKUP((IF(MONTH($A270)=10,YEAR($A270),IF(MONTH($A270)=11,YEAR($A270),IF(MONTH($A270)=12, YEAR($A270),YEAR($A270)-1)))),#REF!,VLOOKUP(MONTH($A270),Conversion!$A$1:$B$12,2),FALSE)</f>
        <v>#REF!</v>
      </c>
      <c r="N270" s="9" t="e">
        <f>VLOOKUP((IF(MONTH($A270)=10,YEAR($A270),IF(MONTH($A270)=11,YEAR($A270),IF(MONTH($A270)=12, YEAR($A270),YEAR($A270)-1)))),#REF!,VLOOKUP(MONTH($A270),'Patch Conversion'!$A$1:$B$12,2),FALSE)</f>
        <v>#REF!</v>
      </c>
      <c r="O270" s="9"/>
      <c r="P270" s="11"/>
      <c r="Q270" s="9">
        <f t="shared" si="32"/>
        <v>4.4000000000000004</v>
      </c>
      <c r="R270" s="9" t="str">
        <f t="shared" si="33"/>
        <v/>
      </c>
      <c r="S270" s="10" t="str">
        <f t="shared" si="34"/>
        <v/>
      </c>
      <c r="T270" s="9"/>
      <c r="U270" s="17">
        <f>VLOOKUP((IF(MONTH($A270)=10,YEAR($A270),IF(MONTH($A270)=11,YEAR($A270),IF(MONTH($A270)=12, YEAR($A270),YEAR($A270)-1)))),'Final Sim'!$A$1:$O$85,VLOOKUP(MONTH($A270),'Conversion WRSM'!$A$1:$B$12,2),FALSE)</f>
        <v>83.97</v>
      </c>
      <c r="W270" s="9">
        <f t="shared" si="31"/>
        <v>4.4000000000000004</v>
      </c>
      <c r="X270" s="9" t="str">
        <f t="shared" si="37"/>
        <v/>
      </c>
      <c r="Y270" s="20" t="str">
        <f t="shared" si="35"/>
        <v/>
      </c>
    </row>
    <row r="271" spans="1:25">
      <c r="A271" s="11">
        <v>15707</v>
      </c>
      <c r="B271" s="9">
        <f>VLOOKUP((IF(MONTH($A271)=10,YEAR($A271),IF(MONTH($A271)=11,YEAR($A271),IF(MONTH($A271)=12, YEAR($A271),YEAR($A271)-1)))),File_1.prn!$A$2:$AA$87,VLOOKUP(MONTH($A271),Conversion!$A$1:$B$12,2),FALSE)</f>
        <v>1.42</v>
      </c>
      <c r="C271" s="9" t="str">
        <f>IF(VLOOKUP((IF(MONTH($A271)=10,YEAR($A271),IF(MONTH($A271)=11,YEAR($A271),IF(MONTH($A271)=12, YEAR($A271),YEAR($A271)-1)))),File_1.prn!$A$2:$AA$87,VLOOKUP(MONTH($A271),'Patch Conversion'!$A$1:$B$12,2),FALSE)="","",VLOOKUP((IF(MONTH($A271)=10,YEAR($A271),IF(MONTH($A271)=11,YEAR($A271),IF(MONTH($A271)=12, YEAR($A271),YEAR($A271)-1)))),File_1.prn!$A$2:$AA$87,VLOOKUP(MONTH($A271),'Patch Conversion'!$A$1:$B$12,2),FALSE))</f>
        <v/>
      </c>
      <c r="D271" s="9" t="str">
        <f>IF(C271="","",B271)</f>
        <v/>
      </c>
      <c r="E271" s="9">
        <f t="shared" si="36"/>
        <v>809.59999999999991</v>
      </c>
      <c r="F271" s="9">
        <f>F270+VLOOKUP((IF(MONTH($A271)=10,YEAR($A271),IF(MONTH($A271)=11,YEAR($A271),IF(MONTH($A271)=12, YEAR($A271),YEAR($A271)-1)))),Rainfall!$A$1:$Z$87,VLOOKUP(MONTH($A271),Conversion!$A$1:$B$12,2),FALSE)</f>
        <v>13280.580000000005</v>
      </c>
      <c r="G271" s="9"/>
      <c r="H271" s="9"/>
      <c r="I271" s="9">
        <f>VLOOKUP((IF(MONTH($A271)=10,YEAR($A271),IF(MONTH($A271)=11,YEAR($A271),IF(MONTH($A271)=12, YEAR($A271),YEAR($A271)-1)))),FirstSim!$A$1:$Y$86,VLOOKUP(MONTH($A271),Conversion!$A$1:$B$12,2),FALSE)</f>
        <v>0.87</v>
      </c>
      <c r="J271" s="9"/>
      <c r="K271" s="9"/>
      <c r="L271" s="9"/>
      <c r="M271" s="12" t="e">
        <f>VLOOKUP((IF(MONTH($A271)=10,YEAR($A271),IF(MONTH($A271)=11,YEAR($A271),IF(MONTH($A271)=12, YEAR($A271),YEAR($A271)-1)))),#REF!,VLOOKUP(MONTH($A271),Conversion!$A$1:$B$12,2),FALSE)</f>
        <v>#REF!</v>
      </c>
      <c r="N271" s="9" t="e">
        <f>VLOOKUP((IF(MONTH($A271)=10,YEAR($A271),IF(MONTH($A271)=11,YEAR($A271),IF(MONTH($A271)=12, YEAR($A271),YEAR($A271)-1)))),#REF!,VLOOKUP(MONTH($A271),'Patch Conversion'!$A$1:$B$12,2),FALSE)</f>
        <v>#REF!</v>
      </c>
      <c r="O271" s="9"/>
      <c r="P271" s="11"/>
      <c r="Q271" s="9">
        <f t="shared" si="32"/>
        <v>1.42</v>
      </c>
      <c r="R271" s="9" t="str">
        <f t="shared" si="33"/>
        <v/>
      </c>
      <c r="S271" s="10" t="str">
        <f t="shared" si="34"/>
        <v/>
      </c>
      <c r="T271" s="9"/>
      <c r="U271" s="17">
        <f>VLOOKUP((IF(MONTH($A271)=10,YEAR($A271),IF(MONTH($A271)=11,YEAR($A271),IF(MONTH($A271)=12, YEAR($A271),YEAR($A271)-1)))),'Final Sim'!$A$1:$O$85,VLOOKUP(MONTH($A271),'Conversion WRSM'!$A$1:$B$12,2),FALSE)</f>
        <v>0</v>
      </c>
      <c r="W271" s="9">
        <f t="shared" si="31"/>
        <v>1.42</v>
      </c>
      <c r="X271" s="9" t="str">
        <f t="shared" si="37"/>
        <v/>
      </c>
      <c r="Y271" s="20" t="str">
        <f t="shared" si="35"/>
        <v/>
      </c>
    </row>
    <row r="272" spans="1:25">
      <c r="A272" s="11">
        <v>15738</v>
      </c>
      <c r="B272" s="9">
        <f>VLOOKUP((IF(MONTH($A272)=10,YEAR($A272),IF(MONTH($A272)=11,YEAR($A272),IF(MONTH($A272)=12, YEAR($A272),YEAR($A272)-1)))),File_1.prn!$A$2:$AA$87,VLOOKUP(MONTH($A272),Conversion!$A$1:$B$12,2),FALSE)</f>
        <v>0.28000000000000003</v>
      </c>
      <c r="C272" s="9" t="str">
        <f>IF(VLOOKUP((IF(MONTH($A272)=10,YEAR($A272),IF(MONTH($A272)=11,YEAR($A272),IF(MONTH($A272)=12, YEAR($A272),YEAR($A272)-1)))),File_1.prn!$A$2:$AA$87,VLOOKUP(MONTH($A272),'Patch Conversion'!$A$1:$B$12,2),FALSE)="","",VLOOKUP((IF(MONTH($A272)=10,YEAR($A272),IF(MONTH($A272)=11,YEAR($A272),IF(MONTH($A272)=12, YEAR($A272),YEAR($A272)-1)))),File_1.prn!$A$2:$AA$87,VLOOKUP(MONTH($A272),'Patch Conversion'!$A$1:$B$12,2),FALSE))</f>
        <v/>
      </c>
      <c r="D272" s="9" t="str">
        <f>IF(C272="","",B272)</f>
        <v/>
      </c>
      <c r="E272" s="9">
        <f t="shared" si="36"/>
        <v>809.87999999999988</v>
      </c>
      <c r="F272" s="9">
        <f>F271+VLOOKUP((IF(MONTH($A272)=10,YEAR($A272),IF(MONTH($A272)=11,YEAR($A272),IF(MONTH($A272)=12, YEAR($A272),YEAR($A272)-1)))),Rainfall!$A$1:$Z$87,VLOOKUP(MONTH($A272),Conversion!$A$1:$B$12,2),FALSE)</f>
        <v>13323.120000000006</v>
      </c>
      <c r="G272" s="9"/>
      <c r="H272" s="9"/>
      <c r="I272" s="9">
        <f>VLOOKUP((IF(MONTH($A272)=10,YEAR($A272),IF(MONTH($A272)=11,YEAR($A272),IF(MONTH($A272)=12, YEAR($A272),YEAR($A272)-1)))),FirstSim!$A$1:$Y$86,VLOOKUP(MONTH($A272),Conversion!$A$1:$B$12,2),FALSE)</f>
        <v>0</v>
      </c>
      <c r="J272" s="9"/>
      <c r="K272" s="9"/>
      <c r="L272" s="9"/>
      <c r="M272" s="12" t="e">
        <f>VLOOKUP((IF(MONTH($A272)=10,YEAR($A272),IF(MONTH($A272)=11,YEAR($A272),IF(MONTH($A272)=12, YEAR($A272),YEAR($A272)-1)))),#REF!,VLOOKUP(MONTH($A272),Conversion!$A$1:$B$12,2),FALSE)</f>
        <v>#REF!</v>
      </c>
      <c r="N272" s="9" t="e">
        <f>VLOOKUP((IF(MONTH($A272)=10,YEAR($A272),IF(MONTH($A272)=11,YEAR($A272),IF(MONTH($A272)=12, YEAR($A272),YEAR($A272)-1)))),#REF!,VLOOKUP(MONTH($A272),'Patch Conversion'!$A$1:$B$12,2),FALSE)</f>
        <v>#REF!</v>
      </c>
      <c r="O272" s="9"/>
      <c r="P272" s="11"/>
      <c r="Q272" s="9">
        <f t="shared" si="32"/>
        <v>0.28000000000000003</v>
      </c>
      <c r="R272" s="9" t="str">
        <f t="shared" si="33"/>
        <v/>
      </c>
      <c r="S272" s="10" t="str">
        <f t="shared" si="34"/>
        <v/>
      </c>
      <c r="T272" s="9"/>
      <c r="U272" s="17">
        <f>VLOOKUP((IF(MONTH($A272)=10,YEAR($A272),IF(MONTH($A272)=11,YEAR($A272),IF(MONTH($A272)=12, YEAR($A272),YEAR($A272)-1)))),'Final Sim'!$A$1:$O$85,VLOOKUP(MONTH($A272),'Conversion WRSM'!$A$1:$B$12,2),FALSE)</f>
        <v>268.77</v>
      </c>
      <c r="W272" s="9">
        <f t="shared" si="31"/>
        <v>0.28000000000000003</v>
      </c>
      <c r="X272" s="9" t="str">
        <f t="shared" si="37"/>
        <v/>
      </c>
      <c r="Y272" s="20" t="str">
        <f t="shared" si="35"/>
        <v/>
      </c>
    </row>
    <row r="273" spans="1:25">
      <c r="A273" s="11">
        <v>15766</v>
      </c>
      <c r="B273" s="9">
        <f>VLOOKUP((IF(MONTH($A273)=10,YEAR($A273),IF(MONTH($A273)=11,YEAR($A273),IF(MONTH($A273)=12, YEAR($A273),YEAR($A273)-1)))),File_1.prn!$A$2:$AA$87,VLOOKUP(MONTH($A273),Conversion!$A$1:$B$12,2),FALSE)</f>
        <v>1.65</v>
      </c>
      <c r="C273" s="9" t="str">
        <f>IF(VLOOKUP((IF(MONTH($A273)=10,YEAR($A273),IF(MONTH($A273)=11,YEAR($A273),IF(MONTH($A273)=12, YEAR($A273),YEAR($A273)-1)))),File_1.prn!$A$2:$AA$87,VLOOKUP(MONTH($A273),'Patch Conversion'!$A$1:$B$12,2),FALSE)="","",VLOOKUP((IF(MONTH($A273)=10,YEAR($A273),IF(MONTH($A273)=11,YEAR($A273),IF(MONTH($A273)=12, YEAR($A273),YEAR($A273)-1)))),File_1.prn!$A$2:$AA$87,VLOOKUP(MONTH($A273),'Patch Conversion'!$A$1:$B$12,2),FALSE))</f>
        <v/>
      </c>
      <c r="D273" s="9" t="str">
        <f>IF(C273="","",B273)</f>
        <v/>
      </c>
      <c r="E273" s="9">
        <f t="shared" si="36"/>
        <v>811.52999999999986</v>
      </c>
      <c r="F273" s="9">
        <f>F272+VLOOKUP((IF(MONTH($A273)=10,YEAR($A273),IF(MONTH($A273)=11,YEAR($A273),IF(MONTH($A273)=12, YEAR($A273),YEAR($A273)-1)))),Rainfall!$A$1:$Z$87,VLOOKUP(MONTH($A273),Conversion!$A$1:$B$12,2),FALSE)</f>
        <v>13416.600000000006</v>
      </c>
      <c r="G273" s="9"/>
      <c r="H273" s="9"/>
      <c r="I273" s="9">
        <f>VLOOKUP((IF(MONTH($A273)=10,YEAR($A273),IF(MONTH($A273)=11,YEAR($A273),IF(MONTH($A273)=12, YEAR($A273),YEAR($A273)-1)))),FirstSim!$A$1:$Y$86,VLOOKUP(MONTH($A273),Conversion!$A$1:$B$12,2),FALSE)</f>
        <v>0.47</v>
      </c>
      <c r="J273" s="9"/>
      <c r="K273" s="9"/>
      <c r="L273" s="9"/>
      <c r="M273" s="12" t="e">
        <f>VLOOKUP((IF(MONTH($A273)=10,YEAR($A273),IF(MONTH($A273)=11,YEAR($A273),IF(MONTH($A273)=12, YEAR($A273),YEAR($A273)-1)))),#REF!,VLOOKUP(MONTH($A273),Conversion!$A$1:$B$12,2),FALSE)</f>
        <v>#REF!</v>
      </c>
      <c r="N273" s="9" t="e">
        <f>VLOOKUP((IF(MONTH($A273)=10,YEAR($A273),IF(MONTH($A273)=11,YEAR($A273),IF(MONTH($A273)=12, YEAR($A273),YEAR($A273)-1)))),#REF!,VLOOKUP(MONTH($A273),'Patch Conversion'!$A$1:$B$12,2),FALSE)</f>
        <v>#REF!</v>
      </c>
      <c r="O273" s="9"/>
      <c r="P273" s="11"/>
      <c r="Q273" s="9">
        <f t="shared" si="32"/>
        <v>1.65</v>
      </c>
      <c r="R273" s="9" t="str">
        <f t="shared" si="33"/>
        <v/>
      </c>
      <c r="S273" s="10" t="str">
        <f t="shared" si="34"/>
        <v/>
      </c>
      <c r="T273" s="9"/>
      <c r="U273" s="17">
        <f>VLOOKUP((IF(MONTH($A273)=10,YEAR($A273),IF(MONTH($A273)=11,YEAR($A273),IF(MONTH($A273)=12, YEAR($A273),YEAR($A273)-1)))),'Final Sim'!$A$1:$O$85,VLOOKUP(MONTH($A273),'Conversion WRSM'!$A$1:$B$12,2),FALSE)</f>
        <v>0</v>
      </c>
      <c r="W273" s="9">
        <f t="shared" si="31"/>
        <v>1.65</v>
      </c>
      <c r="X273" s="9" t="str">
        <f t="shared" si="37"/>
        <v/>
      </c>
      <c r="Y273" s="20" t="str">
        <f t="shared" si="35"/>
        <v/>
      </c>
    </row>
    <row r="274" spans="1:25">
      <c r="A274" s="11">
        <v>15797</v>
      </c>
      <c r="B274" s="9">
        <f>VLOOKUP((IF(MONTH($A274)=10,YEAR($A274),IF(MONTH($A274)=11,YEAR($A274),IF(MONTH($A274)=12, YEAR($A274),YEAR($A274)-1)))),File_1.prn!$A$2:$AA$87,VLOOKUP(MONTH($A274),Conversion!$A$1:$B$12,2),FALSE)</f>
        <v>11</v>
      </c>
      <c r="C274" s="9" t="str">
        <f>IF(VLOOKUP((IF(MONTH($A274)=10,YEAR($A274),IF(MONTH($A274)=11,YEAR($A274),IF(MONTH($A274)=12, YEAR($A274),YEAR($A274)-1)))),File_1.prn!$A$2:$AA$87,VLOOKUP(MONTH($A274),'Patch Conversion'!$A$1:$B$12,2),FALSE)="","",VLOOKUP((IF(MONTH($A274)=10,YEAR($A274),IF(MONTH($A274)=11,YEAR($A274),IF(MONTH($A274)=12, YEAR($A274),YEAR($A274)-1)))),File_1.prn!$A$2:$AA$87,VLOOKUP(MONTH($A274),'Patch Conversion'!$A$1:$B$12,2),FALSE))</f>
        <v>#</v>
      </c>
      <c r="D274" s="9">
        <f>IF(C274="","",B274)</f>
        <v>11</v>
      </c>
      <c r="E274" s="9">
        <f t="shared" si="36"/>
        <v>822.52999999999986</v>
      </c>
      <c r="F274" s="9">
        <f>F273+VLOOKUP((IF(MONTH($A274)=10,YEAR($A274),IF(MONTH($A274)=11,YEAR($A274),IF(MONTH($A274)=12, YEAR($A274),YEAR($A274)-1)))),Rainfall!$A$1:$Z$87,VLOOKUP(MONTH($A274),Conversion!$A$1:$B$12,2),FALSE)</f>
        <v>13560.720000000007</v>
      </c>
      <c r="G274" s="9"/>
      <c r="H274" s="9"/>
      <c r="I274" s="9">
        <f>VLOOKUP((IF(MONTH($A274)=10,YEAR($A274),IF(MONTH($A274)=11,YEAR($A274),IF(MONTH($A274)=12, YEAR($A274),YEAR($A274)-1)))),FirstSim!$A$1:$Y$86,VLOOKUP(MONTH($A274),Conversion!$A$1:$B$12,2),FALSE)</f>
        <v>42</v>
      </c>
      <c r="J274" s="9"/>
      <c r="K274" s="9"/>
      <c r="L274" s="9"/>
      <c r="M274" s="12" t="e">
        <f>VLOOKUP((IF(MONTH($A274)=10,YEAR($A274),IF(MONTH($A274)=11,YEAR($A274),IF(MONTH($A274)=12, YEAR($A274),YEAR($A274)-1)))),#REF!,VLOOKUP(MONTH($A274),Conversion!$A$1:$B$12,2),FALSE)</f>
        <v>#REF!</v>
      </c>
      <c r="N274" s="9" t="e">
        <f>VLOOKUP((IF(MONTH($A274)=10,YEAR($A274),IF(MONTH($A274)=11,YEAR($A274),IF(MONTH($A274)=12, YEAR($A274),YEAR($A274)-1)))),#REF!,VLOOKUP(MONTH($A274),'Patch Conversion'!$A$1:$B$12,2),FALSE)</f>
        <v>#REF!</v>
      </c>
      <c r="O274" s="9"/>
      <c r="P274" s="11"/>
      <c r="Q274" s="9">
        <f t="shared" si="32"/>
        <v>42</v>
      </c>
      <c r="R274" s="9" t="str">
        <f t="shared" si="33"/>
        <v>*</v>
      </c>
      <c r="S274" s="10" t="str">
        <f t="shared" si="34"/>
        <v>First Silumation patch</v>
      </c>
      <c r="T274" s="9"/>
      <c r="U274" s="17">
        <f>VLOOKUP((IF(MONTH($A274)=10,YEAR($A274),IF(MONTH($A274)=11,YEAR($A274),IF(MONTH($A274)=12, YEAR($A274),YEAR($A274)-1)))),'Final Sim'!$A$1:$O$85,VLOOKUP(MONTH($A274),'Conversion WRSM'!$A$1:$B$12,2),FALSE)</f>
        <v>284.48</v>
      </c>
      <c r="W274" s="9">
        <f t="shared" si="31"/>
        <v>284.48</v>
      </c>
      <c r="X274" s="9" t="str">
        <f t="shared" si="37"/>
        <v>*</v>
      </c>
      <c r="Y274" s="20" t="str">
        <f t="shared" si="35"/>
        <v>Simulated value used</v>
      </c>
    </row>
    <row r="275" spans="1:25">
      <c r="A275" s="11">
        <v>15827</v>
      </c>
      <c r="B275" s="9">
        <f>VLOOKUP((IF(MONTH($A275)=10,YEAR($A275),IF(MONTH($A275)=11,YEAR($A275),IF(MONTH($A275)=12, YEAR($A275),YEAR($A275)-1)))),File_1.prn!$A$2:$AA$87,VLOOKUP(MONTH($A275),Conversion!$A$1:$B$12,2),FALSE)</f>
        <v>18.5</v>
      </c>
      <c r="C275" s="9" t="str">
        <f>IF(VLOOKUP((IF(MONTH($A275)=10,YEAR($A275),IF(MONTH($A275)=11,YEAR($A275),IF(MONTH($A275)=12, YEAR($A275),YEAR($A275)-1)))),File_1.prn!$A$2:$AA$87,VLOOKUP(MONTH($A275),'Patch Conversion'!$A$1:$B$12,2),FALSE)="","",VLOOKUP((IF(MONTH($A275)=10,YEAR($A275),IF(MONTH($A275)=11,YEAR($A275),IF(MONTH($A275)=12, YEAR($A275),YEAR($A275)-1)))),File_1.prn!$A$2:$AA$87,VLOOKUP(MONTH($A275),'Patch Conversion'!$A$1:$B$12,2),FALSE))</f>
        <v/>
      </c>
      <c r="D275" s="9"/>
      <c r="E275" s="9">
        <f t="shared" si="36"/>
        <v>841.02999999999986</v>
      </c>
      <c r="F275" s="9">
        <f>F274+VLOOKUP((IF(MONTH($A275)=10,YEAR($A275),IF(MONTH($A275)=11,YEAR($A275),IF(MONTH($A275)=12, YEAR($A275),YEAR($A275)-1)))),Rainfall!$A$1:$Z$87,VLOOKUP(MONTH($A275),Conversion!$A$1:$B$12,2),FALSE)</f>
        <v>13585.560000000007</v>
      </c>
      <c r="G275" s="9"/>
      <c r="H275" s="9"/>
      <c r="I275" s="9">
        <f>VLOOKUP((IF(MONTH($A275)=10,YEAR($A275),IF(MONTH($A275)=11,YEAR($A275),IF(MONTH($A275)=12, YEAR($A275),YEAR($A275)-1)))),FirstSim!$A$1:$Y$86,VLOOKUP(MONTH($A275),Conversion!$A$1:$B$12,2),FALSE)</f>
        <v>29.5</v>
      </c>
      <c r="J275" s="9"/>
      <c r="K275" s="9"/>
      <c r="L275" s="9"/>
      <c r="M275" s="12" t="e">
        <f>VLOOKUP((IF(MONTH($A275)=10,YEAR($A275),IF(MONTH($A275)=11,YEAR($A275),IF(MONTH($A275)=12, YEAR($A275),YEAR($A275)-1)))),#REF!,VLOOKUP(MONTH($A275),Conversion!$A$1:$B$12,2),FALSE)</f>
        <v>#REF!</v>
      </c>
      <c r="N275" s="9" t="e">
        <f>VLOOKUP((IF(MONTH($A275)=10,YEAR($A275),IF(MONTH($A275)=11,YEAR($A275),IF(MONTH($A275)=12, YEAR($A275),YEAR($A275)-1)))),#REF!,VLOOKUP(MONTH($A275),'Patch Conversion'!$A$1:$B$12,2),FALSE)</f>
        <v>#REF!</v>
      </c>
      <c r="O275" s="9"/>
      <c r="P275" s="11"/>
      <c r="Q275" s="9">
        <f t="shared" si="32"/>
        <v>18.5</v>
      </c>
      <c r="R275" s="9" t="str">
        <f t="shared" si="33"/>
        <v/>
      </c>
      <c r="S275" s="10" t="str">
        <f t="shared" si="34"/>
        <v/>
      </c>
      <c r="T275" s="9"/>
      <c r="U275" s="17">
        <f>VLOOKUP((IF(MONTH($A275)=10,YEAR($A275),IF(MONTH($A275)=11,YEAR($A275),IF(MONTH($A275)=12, YEAR($A275),YEAR($A275)-1)))),'Final Sim'!$A$1:$O$85,VLOOKUP(MONTH($A275),'Conversion WRSM'!$A$1:$B$12,2),FALSE)</f>
        <v>0</v>
      </c>
      <c r="W275" s="9">
        <f t="shared" si="31"/>
        <v>18.5</v>
      </c>
      <c r="X275" s="9" t="str">
        <f t="shared" si="37"/>
        <v/>
      </c>
      <c r="Y275" s="20" t="str">
        <f t="shared" si="35"/>
        <v/>
      </c>
    </row>
    <row r="276" spans="1:25">
      <c r="A276" s="11">
        <v>15858</v>
      </c>
      <c r="B276" s="9">
        <f>VLOOKUP((IF(MONTH($A276)=10,YEAR($A276),IF(MONTH($A276)=11,YEAR($A276),IF(MONTH($A276)=12, YEAR($A276),YEAR($A276)-1)))),File_1.prn!$A$2:$AA$87,VLOOKUP(MONTH($A276),Conversion!$A$1:$B$12,2),FALSE)</f>
        <v>1.5</v>
      </c>
      <c r="C276" s="9" t="str">
        <f>IF(VLOOKUP((IF(MONTH($A276)=10,YEAR($A276),IF(MONTH($A276)=11,YEAR($A276),IF(MONTH($A276)=12, YEAR($A276),YEAR($A276)-1)))),File_1.prn!$A$2:$AA$87,VLOOKUP(MONTH($A276),'Patch Conversion'!$A$1:$B$12,2),FALSE)="","",VLOOKUP((IF(MONTH($A276)=10,YEAR($A276),IF(MONTH($A276)=11,YEAR($A276),IF(MONTH($A276)=12, YEAR($A276),YEAR($A276)-1)))),File_1.prn!$A$2:$AA$87,VLOOKUP(MONTH($A276),'Patch Conversion'!$A$1:$B$12,2),FALSE))</f>
        <v/>
      </c>
      <c r="D276" s="9"/>
      <c r="E276" s="9">
        <f t="shared" si="36"/>
        <v>842.52999999999986</v>
      </c>
      <c r="F276" s="9">
        <f>F275+VLOOKUP((IF(MONTH($A276)=10,YEAR($A276),IF(MONTH($A276)=11,YEAR($A276),IF(MONTH($A276)=12, YEAR($A276),YEAR($A276)-1)))),Rainfall!$A$1:$Z$87,VLOOKUP(MONTH($A276),Conversion!$A$1:$B$12,2),FALSE)</f>
        <v>13585.560000000007</v>
      </c>
      <c r="G276" s="9"/>
      <c r="H276" s="9"/>
      <c r="I276" s="9">
        <f>VLOOKUP((IF(MONTH($A276)=10,YEAR($A276),IF(MONTH($A276)=11,YEAR($A276),IF(MONTH($A276)=12, YEAR($A276),YEAR($A276)-1)))),FirstSim!$A$1:$Y$86,VLOOKUP(MONTH($A276),Conversion!$A$1:$B$12,2),FALSE)</f>
        <v>12.42</v>
      </c>
      <c r="J276" s="9"/>
      <c r="K276" s="9"/>
      <c r="L276" s="9"/>
      <c r="M276" s="12" t="e">
        <f>VLOOKUP((IF(MONTH($A276)=10,YEAR($A276),IF(MONTH($A276)=11,YEAR($A276),IF(MONTH($A276)=12, YEAR($A276),YEAR($A276)-1)))),#REF!,VLOOKUP(MONTH($A276),Conversion!$A$1:$B$12,2),FALSE)</f>
        <v>#REF!</v>
      </c>
      <c r="N276" s="9" t="e">
        <f>VLOOKUP((IF(MONTH($A276)=10,YEAR($A276),IF(MONTH($A276)=11,YEAR($A276),IF(MONTH($A276)=12, YEAR($A276),YEAR($A276)-1)))),#REF!,VLOOKUP(MONTH($A276),'Patch Conversion'!$A$1:$B$12,2),FALSE)</f>
        <v>#REF!</v>
      </c>
      <c r="O276" s="9"/>
      <c r="P276" s="11"/>
      <c r="Q276" s="9">
        <f t="shared" si="32"/>
        <v>1.5</v>
      </c>
      <c r="R276" s="9" t="str">
        <f t="shared" si="33"/>
        <v/>
      </c>
      <c r="S276" s="10" t="str">
        <f t="shared" si="34"/>
        <v/>
      </c>
      <c r="T276" s="9"/>
      <c r="U276" s="17">
        <f>VLOOKUP((IF(MONTH($A276)=10,YEAR($A276),IF(MONTH($A276)=11,YEAR($A276),IF(MONTH($A276)=12, YEAR($A276),YEAR($A276)-1)))),'Final Sim'!$A$1:$O$85,VLOOKUP(MONTH($A276),'Conversion WRSM'!$A$1:$B$12,2),FALSE)</f>
        <v>75.02</v>
      </c>
      <c r="W276" s="9">
        <f t="shared" si="31"/>
        <v>1.5</v>
      </c>
      <c r="X276" s="9" t="str">
        <f t="shared" si="37"/>
        <v/>
      </c>
      <c r="Y276" s="20" t="str">
        <f t="shared" si="35"/>
        <v/>
      </c>
    </row>
    <row r="277" spans="1:25">
      <c r="A277" s="11">
        <v>15888</v>
      </c>
      <c r="B277" s="9">
        <f>VLOOKUP((IF(MONTH($A277)=10,YEAR($A277),IF(MONTH($A277)=11,YEAR($A277),IF(MONTH($A277)=12, YEAR($A277),YEAR($A277)-1)))),File_1.prn!$A$2:$AA$87,VLOOKUP(MONTH($A277),Conversion!$A$1:$B$12,2),FALSE)</f>
        <v>0.38</v>
      </c>
      <c r="C277" s="9" t="str">
        <f>IF(VLOOKUP((IF(MONTH($A277)=10,YEAR($A277),IF(MONTH($A277)=11,YEAR($A277),IF(MONTH($A277)=12, YEAR($A277),YEAR($A277)-1)))),File_1.prn!$A$2:$AA$87,VLOOKUP(MONTH($A277),'Patch Conversion'!$A$1:$B$12,2),FALSE)="","",VLOOKUP((IF(MONTH($A277)=10,YEAR($A277),IF(MONTH($A277)=11,YEAR($A277),IF(MONTH($A277)=12, YEAR($A277),YEAR($A277)-1)))),File_1.prn!$A$2:$AA$87,VLOOKUP(MONTH($A277),'Patch Conversion'!$A$1:$B$12,2),FALSE))</f>
        <v/>
      </c>
      <c r="D277" s="9"/>
      <c r="E277" s="9">
        <f t="shared" si="36"/>
        <v>842.90999999999985</v>
      </c>
      <c r="F277" s="9">
        <f>F276+VLOOKUP((IF(MONTH($A277)=10,YEAR($A277),IF(MONTH($A277)=11,YEAR($A277),IF(MONTH($A277)=12, YEAR($A277),YEAR($A277)-1)))),Rainfall!$A$1:$Z$87,VLOOKUP(MONTH($A277),Conversion!$A$1:$B$12,2),FALSE)</f>
        <v>13621.020000000006</v>
      </c>
      <c r="G277" s="9"/>
      <c r="H277" s="9"/>
      <c r="I277" s="9">
        <f>VLOOKUP((IF(MONTH($A277)=10,YEAR($A277),IF(MONTH($A277)=11,YEAR($A277),IF(MONTH($A277)=12, YEAR($A277),YEAR($A277)-1)))),FirstSim!$A$1:$Y$86,VLOOKUP(MONTH($A277),Conversion!$A$1:$B$12,2),FALSE)</f>
        <v>7.17</v>
      </c>
      <c r="J277" s="9"/>
      <c r="K277" s="9"/>
      <c r="L277" s="9"/>
      <c r="M277" s="12" t="e">
        <f>VLOOKUP((IF(MONTH($A277)=10,YEAR($A277),IF(MONTH($A277)=11,YEAR($A277),IF(MONTH($A277)=12, YEAR($A277),YEAR($A277)-1)))),#REF!,VLOOKUP(MONTH($A277),Conversion!$A$1:$B$12,2),FALSE)</f>
        <v>#REF!</v>
      </c>
      <c r="N277" s="9" t="e">
        <f>VLOOKUP((IF(MONTH($A277)=10,YEAR($A277),IF(MONTH($A277)=11,YEAR($A277),IF(MONTH($A277)=12, YEAR($A277),YEAR($A277)-1)))),#REF!,VLOOKUP(MONTH($A277),'Patch Conversion'!$A$1:$B$12,2),FALSE)</f>
        <v>#REF!</v>
      </c>
      <c r="O277" s="9"/>
      <c r="P277" s="11"/>
      <c r="Q277" s="9">
        <f t="shared" si="32"/>
        <v>0.38</v>
      </c>
      <c r="R277" s="9" t="str">
        <f t="shared" si="33"/>
        <v/>
      </c>
      <c r="S277" s="10" t="str">
        <f t="shared" si="34"/>
        <v/>
      </c>
      <c r="T277" s="9"/>
      <c r="U277" s="17">
        <f>VLOOKUP((IF(MONTH($A277)=10,YEAR($A277),IF(MONTH($A277)=11,YEAR($A277),IF(MONTH($A277)=12, YEAR($A277),YEAR($A277)-1)))),'Final Sim'!$A$1:$O$85,VLOOKUP(MONTH($A277),'Conversion WRSM'!$A$1:$B$12,2),FALSE)</f>
        <v>0</v>
      </c>
      <c r="W277" s="9">
        <f t="shared" si="31"/>
        <v>0.38</v>
      </c>
      <c r="X277" s="9" t="str">
        <f t="shared" si="37"/>
        <v/>
      </c>
      <c r="Y277" s="20" t="str">
        <f t="shared" si="35"/>
        <v/>
      </c>
    </row>
    <row r="278" spans="1:25">
      <c r="A278" s="11">
        <v>15919</v>
      </c>
      <c r="B278" s="9">
        <f>VLOOKUP((IF(MONTH($A278)=10,YEAR($A278),IF(MONTH($A278)=11,YEAR($A278),IF(MONTH($A278)=12, YEAR($A278),YEAR($A278)-1)))),File_1.prn!$A$2:$AA$87,VLOOKUP(MONTH($A278),Conversion!$A$1:$B$12,2),FALSE)</f>
        <v>1.0900000000000001</v>
      </c>
      <c r="C278" s="9" t="str">
        <f>IF(VLOOKUP((IF(MONTH($A278)=10,YEAR($A278),IF(MONTH($A278)=11,YEAR($A278),IF(MONTH($A278)=12, YEAR($A278),YEAR($A278)-1)))),File_1.prn!$A$2:$AA$87,VLOOKUP(MONTH($A278),'Patch Conversion'!$A$1:$B$12,2),FALSE)="","",VLOOKUP((IF(MONTH($A278)=10,YEAR($A278),IF(MONTH($A278)=11,YEAR($A278),IF(MONTH($A278)=12, YEAR($A278),YEAR($A278)-1)))),File_1.prn!$A$2:$AA$87,VLOOKUP(MONTH($A278),'Patch Conversion'!$A$1:$B$12,2),FALSE))</f>
        <v/>
      </c>
      <c r="D278" s="9"/>
      <c r="E278" s="9">
        <f t="shared" si="36"/>
        <v>843.99999999999989</v>
      </c>
      <c r="F278" s="9">
        <f>F277+VLOOKUP((IF(MONTH($A278)=10,YEAR($A278),IF(MONTH($A278)=11,YEAR($A278),IF(MONTH($A278)=12, YEAR($A278),YEAR($A278)-1)))),Rainfall!$A$1:$Z$87,VLOOKUP(MONTH($A278),Conversion!$A$1:$B$12,2),FALSE)</f>
        <v>13661.160000000005</v>
      </c>
      <c r="G278" s="9"/>
      <c r="H278" s="9"/>
      <c r="I278" s="9">
        <f>VLOOKUP((IF(MONTH($A278)=10,YEAR($A278),IF(MONTH($A278)=11,YEAR($A278),IF(MONTH($A278)=12, YEAR($A278),YEAR($A278)-1)))),FirstSim!$A$1:$Y$86,VLOOKUP(MONTH($A278),Conversion!$A$1:$B$12,2),FALSE)</f>
        <v>5.6</v>
      </c>
      <c r="J278" s="9"/>
      <c r="K278" s="9"/>
      <c r="L278" s="9"/>
      <c r="M278" s="12" t="e">
        <f>VLOOKUP((IF(MONTH($A278)=10,YEAR($A278),IF(MONTH($A278)=11,YEAR($A278),IF(MONTH($A278)=12, YEAR($A278),YEAR($A278)-1)))),#REF!,VLOOKUP(MONTH($A278),Conversion!$A$1:$B$12,2),FALSE)</f>
        <v>#REF!</v>
      </c>
      <c r="N278" s="9" t="e">
        <f>VLOOKUP((IF(MONTH($A278)=10,YEAR($A278),IF(MONTH($A278)=11,YEAR($A278),IF(MONTH($A278)=12, YEAR($A278),YEAR($A278)-1)))),#REF!,VLOOKUP(MONTH($A278),'Patch Conversion'!$A$1:$B$12,2),FALSE)</f>
        <v>#REF!</v>
      </c>
      <c r="O278" s="9"/>
      <c r="P278" s="11"/>
      <c r="Q278" s="9">
        <f t="shared" si="32"/>
        <v>1.0900000000000001</v>
      </c>
      <c r="R278" s="9" t="str">
        <f t="shared" si="33"/>
        <v/>
      </c>
      <c r="S278" s="10" t="str">
        <f t="shared" si="34"/>
        <v/>
      </c>
      <c r="T278" s="9"/>
      <c r="U278" s="17">
        <f>VLOOKUP((IF(MONTH($A278)=10,YEAR($A278),IF(MONTH($A278)=11,YEAR($A278),IF(MONTH($A278)=12, YEAR($A278),YEAR($A278)-1)))),'Final Sim'!$A$1:$O$85,VLOOKUP(MONTH($A278),'Conversion WRSM'!$A$1:$B$12,2),FALSE)</f>
        <v>42.92</v>
      </c>
      <c r="W278" s="9">
        <f t="shared" si="31"/>
        <v>1.0900000000000001</v>
      </c>
      <c r="X278" s="9" t="str">
        <f t="shared" si="37"/>
        <v/>
      </c>
      <c r="Y278" s="20" t="str">
        <f t="shared" si="35"/>
        <v/>
      </c>
    </row>
    <row r="279" spans="1:25">
      <c r="A279" s="11">
        <v>15950</v>
      </c>
      <c r="B279" s="9">
        <f>VLOOKUP((IF(MONTH($A279)=10,YEAR($A279),IF(MONTH($A279)=11,YEAR($A279),IF(MONTH($A279)=12, YEAR($A279),YEAR($A279)-1)))),File_1.prn!$A$2:$AA$87,VLOOKUP(MONTH($A279),Conversion!$A$1:$B$12,2),FALSE)</f>
        <v>2.38</v>
      </c>
      <c r="C279" s="9" t="str">
        <f>IF(VLOOKUP((IF(MONTH($A279)=10,YEAR($A279),IF(MONTH($A279)=11,YEAR($A279),IF(MONTH($A279)=12, YEAR($A279),YEAR($A279)-1)))),File_1.prn!$A$2:$AA$87,VLOOKUP(MONTH($A279),'Patch Conversion'!$A$1:$B$12,2),FALSE)="","",VLOOKUP((IF(MONTH($A279)=10,YEAR($A279),IF(MONTH($A279)=11,YEAR($A279),IF(MONTH($A279)=12, YEAR($A279),YEAR($A279)-1)))),File_1.prn!$A$2:$AA$87,VLOOKUP(MONTH($A279),'Patch Conversion'!$A$1:$B$12,2),FALSE))</f>
        <v/>
      </c>
      <c r="D279" s="9"/>
      <c r="E279" s="9">
        <f t="shared" si="36"/>
        <v>846.37999999999988</v>
      </c>
      <c r="F279" s="9">
        <f>F278+VLOOKUP((IF(MONTH($A279)=10,YEAR($A279),IF(MONTH($A279)=11,YEAR($A279),IF(MONTH($A279)=12, YEAR($A279),YEAR($A279)-1)))),Rainfall!$A$1:$Z$87,VLOOKUP(MONTH($A279),Conversion!$A$1:$B$12,2),FALSE)</f>
        <v>13705.140000000005</v>
      </c>
      <c r="G279" s="9"/>
      <c r="H279" s="9"/>
      <c r="I279" s="9">
        <f>VLOOKUP((IF(MONTH($A279)=10,YEAR($A279),IF(MONTH($A279)=11,YEAR($A279),IF(MONTH($A279)=12, YEAR($A279),YEAR($A279)-1)))),FirstSim!$A$1:$Y$86,VLOOKUP(MONTH($A279),Conversion!$A$1:$B$12,2),FALSE)</f>
        <v>3.44</v>
      </c>
      <c r="J279" s="9"/>
      <c r="K279" s="9"/>
      <c r="L279" s="9"/>
      <c r="M279" s="12" t="e">
        <f>VLOOKUP((IF(MONTH($A279)=10,YEAR($A279),IF(MONTH($A279)=11,YEAR($A279),IF(MONTH($A279)=12, YEAR($A279),YEAR($A279)-1)))),#REF!,VLOOKUP(MONTH($A279),Conversion!$A$1:$B$12,2),FALSE)</f>
        <v>#REF!</v>
      </c>
      <c r="N279" s="9" t="e">
        <f>VLOOKUP((IF(MONTH($A279)=10,YEAR($A279),IF(MONTH($A279)=11,YEAR($A279),IF(MONTH($A279)=12, YEAR($A279),YEAR($A279)-1)))),#REF!,VLOOKUP(MONTH($A279),'Patch Conversion'!$A$1:$B$12,2),FALSE)</f>
        <v>#REF!</v>
      </c>
      <c r="O279" s="9"/>
      <c r="P279" s="11"/>
      <c r="Q279" s="9">
        <f t="shared" si="32"/>
        <v>2.38</v>
      </c>
      <c r="R279" s="9" t="str">
        <f t="shared" si="33"/>
        <v/>
      </c>
      <c r="S279" s="10" t="str">
        <f t="shared" si="34"/>
        <v/>
      </c>
      <c r="T279" s="9"/>
      <c r="U279" s="17">
        <f>VLOOKUP((IF(MONTH($A279)=10,YEAR($A279),IF(MONTH($A279)=11,YEAR($A279),IF(MONTH($A279)=12, YEAR($A279),YEAR($A279)-1)))),'Final Sim'!$A$1:$O$85,VLOOKUP(MONTH($A279),'Conversion WRSM'!$A$1:$B$12,2),FALSE)</f>
        <v>0</v>
      </c>
      <c r="W279" s="9">
        <f t="shared" si="31"/>
        <v>2.38</v>
      </c>
      <c r="X279" s="9" t="str">
        <f t="shared" si="37"/>
        <v/>
      </c>
      <c r="Y279" s="20" t="str">
        <f t="shared" si="35"/>
        <v/>
      </c>
    </row>
    <row r="280" spans="1:25">
      <c r="A280" s="11">
        <v>15980</v>
      </c>
      <c r="B280" s="9">
        <f>VLOOKUP((IF(MONTH($A280)=10,YEAR($A280),IF(MONTH($A280)=11,YEAR($A280),IF(MONTH($A280)=12, YEAR($A280),YEAR($A280)-1)))),File_1.prn!$A$2:$AA$87,VLOOKUP(MONTH($A280),Conversion!$A$1:$B$12,2),FALSE)</f>
        <v>1.06</v>
      </c>
      <c r="C280" s="9" t="str">
        <f>IF(VLOOKUP((IF(MONTH($A280)=10,YEAR($A280),IF(MONTH($A280)=11,YEAR($A280),IF(MONTH($A280)=12, YEAR($A280),YEAR($A280)-1)))),File_1.prn!$A$2:$AA$87,VLOOKUP(MONTH($A280),'Patch Conversion'!$A$1:$B$12,2),FALSE)="","",VLOOKUP((IF(MONTH($A280)=10,YEAR($A280),IF(MONTH($A280)=11,YEAR($A280),IF(MONTH($A280)=12, YEAR($A280),YEAR($A280)-1)))),File_1.prn!$A$2:$AA$87,VLOOKUP(MONTH($A280),'Patch Conversion'!$A$1:$B$12,2),FALSE))</f>
        <v/>
      </c>
      <c r="D280" s="9"/>
      <c r="E280" s="9">
        <f t="shared" si="36"/>
        <v>847.43999999999983</v>
      </c>
      <c r="F280" s="9">
        <f>F279+VLOOKUP((IF(MONTH($A280)=10,YEAR($A280),IF(MONTH($A280)=11,YEAR($A280),IF(MONTH($A280)=12, YEAR($A280),YEAR($A280)-1)))),Rainfall!$A$1:$Z$87,VLOOKUP(MONTH($A280),Conversion!$A$1:$B$12,2),FALSE)</f>
        <v>13848.900000000005</v>
      </c>
      <c r="G280" s="9"/>
      <c r="H280" s="9"/>
      <c r="I280" s="9">
        <f>VLOOKUP((IF(MONTH($A280)=10,YEAR($A280),IF(MONTH($A280)=11,YEAR($A280),IF(MONTH($A280)=12, YEAR($A280),YEAR($A280)-1)))),FirstSim!$A$1:$Y$86,VLOOKUP(MONTH($A280),Conversion!$A$1:$B$12,2),FALSE)</f>
        <v>1.54</v>
      </c>
      <c r="J280" s="9"/>
      <c r="K280" s="9"/>
      <c r="L280" s="9"/>
      <c r="M280" s="12" t="e">
        <f>VLOOKUP((IF(MONTH($A280)=10,YEAR($A280),IF(MONTH($A280)=11,YEAR($A280),IF(MONTH($A280)=12, YEAR($A280),YEAR($A280)-1)))),#REF!,VLOOKUP(MONTH($A280),Conversion!$A$1:$B$12,2),FALSE)</f>
        <v>#REF!</v>
      </c>
      <c r="N280" s="9" t="e">
        <f>VLOOKUP((IF(MONTH($A280)=10,YEAR($A280),IF(MONTH($A280)=11,YEAR($A280),IF(MONTH($A280)=12, YEAR($A280),YEAR($A280)-1)))),#REF!,VLOOKUP(MONTH($A280),'Patch Conversion'!$A$1:$B$12,2),FALSE)</f>
        <v>#REF!</v>
      </c>
      <c r="O280" s="9"/>
      <c r="P280" s="11"/>
      <c r="Q280" s="9">
        <f t="shared" si="32"/>
        <v>1.06</v>
      </c>
      <c r="R280" s="9" t="str">
        <f t="shared" si="33"/>
        <v/>
      </c>
      <c r="S280" s="10" t="str">
        <f t="shared" si="34"/>
        <v/>
      </c>
      <c r="T280" s="9"/>
      <c r="U280" s="17">
        <f>VLOOKUP((IF(MONTH($A280)=10,YEAR($A280),IF(MONTH($A280)=11,YEAR($A280),IF(MONTH($A280)=12, YEAR($A280),YEAR($A280)-1)))),'Final Sim'!$A$1:$O$85,VLOOKUP(MONTH($A280),'Conversion WRSM'!$A$1:$B$12,2),FALSE)</f>
        <v>274.07</v>
      </c>
      <c r="W280" s="9">
        <f t="shared" si="31"/>
        <v>1.06</v>
      </c>
      <c r="X280" s="9" t="str">
        <f t="shared" si="37"/>
        <v/>
      </c>
      <c r="Y280" s="20" t="str">
        <f t="shared" si="35"/>
        <v/>
      </c>
    </row>
    <row r="281" spans="1:25">
      <c r="A281" s="11">
        <v>16011</v>
      </c>
      <c r="B281" s="9">
        <f>VLOOKUP((IF(MONTH($A281)=10,YEAR($A281),IF(MONTH($A281)=11,YEAR($A281),IF(MONTH($A281)=12, YEAR($A281),YEAR($A281)-1)))),File_1.prn!$A$2:$AA$87,VLOOKUP(MONTH($A281),Conversion!$A$1:$B$12,2),FALSE)</f>
        <v>20.7</v>
      </c>
      <c r="C281" s="9" t="str">
        <f>IF(VLOOKUP((IF(MONTH($A281)=10,YEAR($A281),IF(MONTH($A281)=11,YEAR($A281),IF(MONTH($A281)=12, YEAR($A281),YEAR($A281)-1)))),File_1.prn!$A$2:$AA$87,VLOOKUP(MONTH($A281),'Patch Conversion'!$A$1:$B$12,2),FALSE)="","",VLOOKUP((IF(MONTH($A281)=10,YEAR($A281),IF(MONTH($A281)=11,YEAR($A281),IF(MONTH($A281)=12, YEAR($A281),YEAR($A281)-1)))),File_1.prn!$A$2:$AA$87,VLOOKUP(MONTH($A281),'Patch Conversion'!$A$1:$B$12,2),FALSE))</f>
        <v/>
      </c>
      <c r="D281" s="9"/>
      <c r="E281" s="9">
        <f t="shared" si="36"/>
        <v>868.13999999999987</v>
      </c>
      <c r="F281" s="9">
        <f>F280+VLOOKUP((IF(MONTH($A281)=10,YEAR($A281),IF(MONTH($A281)=11,YEAR($A281),IF(MONTH($A281)=12, YEAR($A281),YEAR($A281)-1)))),Rainfall!$A$1:$Z$87,VLOOKUP(MONTH($A281),Conversion!$A$1:$B$12,2),FALSE)</f>
        <v>14005.620000000004</v>
      </c>
      <c r="G281" s="9"/>
      <c r="H281" s="9"/>
      <c r="I281" s="9">
        <f>VLOOKUP((IF(MONTH($A281)=10,YEAR($A281),IF(MONTH($A281)=11,YEAR($A281),IF(MONTH($A281)=12, YEAR($A281),YEAR($A281)-1)))),FirstSim!$A$1:$Y$86,VLOOKUP(MONTH($A281),Conversion!$A$1:$B$12,2),FALSE)</f>
        <v>17.350000000000001</v>
      </c>
      <c r="J281" s="9"/>
      <c r="K281" s="9"/>
      <c r="L281" s="9"/>
      <c r="M281" s="12" t="e">
        <f>VLOOKUP((IF(MONTH($A281)=10,YEAR($A281),IF(MONTH($A281)=11,YEAR($A281),IF(MONTH($A281)=12, YEAR($A281),YEAR($A281)-1)))),#REF!,VLOOKUP(MONTH($A281),Conversion!$A$1:$B$12,2),FALSE)</f>
        <v>#REF!</v>
      </c>
      <c r="N281" s="9" t="e">
        <f>VLOOKUP((IF(MONTH($A281)=10,YEAR($A281),IF(MONTH($A281)=11,YEAR($A281),IF(MONTH($A281)=12, YEAR($A281),YEAR($A281)-1)))),#REF!,VLOOKUP(MONTH($A281),'Patch Conversion'!$A$1:$B$12,2),FALSE)</f>
        <v>#REF!</v>
      </c>
      <c r="O281" s="9"/>
      <c r="P281" s="11"/>
      <c r="Q281" s="9">
        <f t="shared" si="32"/>
        <v>20.7</v>
      </c>
      <c r="R281" s="9" t="str">
        <f t="shared" si="33"/>
        <v/>
      </c>
      <c r="S281" s="10" t="str">
        <f t="shared" si="34"/>
        <v/>
      </c>
      <c r="T281" s="9"/>
      <c r="U281" s="17">
        <f>VLOOKUP((IF(MONTH($A281)=10,YEAR($A281),IF(MONTH($A281)=11,YEAR($A281),IF(MONTH($A281)=12, YEAR($A281),YEAR($A281)-1)))),'Final Sim'!$A$1:$O$85,VLOOKUP(MONTH($A281),'Conversion WRSM'!$A$1:$B$12,2),FALSE)</f>
        <v>0</v>
      </c>
      <c r="W281" s="9">
        <f t="shared" si="31"/>
        <v>20.7</v>
      </c>
      <c r="X281" s="9" t="str">
        <f t="shared" si="37"/>
        <v/>
      </c>
      <c r="Y281" s="20" t="str">
        <f t="shared" si="35"/>
        <v/>
      </c>
    </row>
    <row r="282" spans="1:25">
      <c r="A282" s="11">
        <v>16041</v>
      </c>
      <c r="B282" s="9">
        <f>VLOOKUP((IF(MONTH($A282)=10,YEAR($A282),IF(MONTH($A282)=11,YEAR($A282),IF(MONTH($A282)=12, YEAR($A282),YEAR($A282)-1)))),File_1.prn!$A$2:$AA$87,VLOOKUP(MONTH($A282),Conversion!$A$1:$B$12,2),FALSE)</f>
        <v>10.199999999999999</v>
      </c>
      <c r="C282" s="9" t="str">
        <f>IF(VLOOKUP((IF(MONTH($A282)=10,YEAR($A282),IF(MONTH($A282)=11,YEAR($A282),IF(MONTH($A282)=12, YEAR($A282),YEAR($A282)-1)))),File_1.prn!$A$2:$AA$87,VLOOKUP(MONTH($A282),'Patch Conversion'!$A$1:$B$12,2),FALSE)="","",VLOOKUP((IF(MONTH($A282)=10,YEAR($A282),IF(MONTH($A282)=11,YEAR($A282),IF(MONTH($A282)=12, YEAR($A282),YEAR($A282)-1)))),File_1.prn!$A$2:$AA$87,VLOOKUP(MONTH($A282),'Patch Conversion'!$A$1:$B$12,2),FALSE))</f>
        <v/>
      </c>
      <c r="D282" s="9"/>
      <c r="E282" s="9">
        <f t="shared" si="36"/>
        <v>878.33999999999992</v>
      </c>
      <c r="F282" s="9">
        <f>F281+VLOOKUP((IF(MONTH($A282)=10,YEAR($A282),IF(MONTH($A282)=11,YEAR($A282),IF(MONTH($A282)=12, YEAR($A282),YEAR($A282)-1)))),Rainfall!$A$1:$Z$87,VLOOKUP(MONTH($A282),Conversion!$A$1:$B$12,2),FALSE)</f>
        <v>14055.960000000005</v>
      </c>
      <c r="G282" s="9"/>
      <c r="H282" s="9"/>
      <c r="I282" s="9">
        <f>VLOOKUP((IF(MONTH($A282)=10,YEAR($A282),IF(MONTH($A282)=11,YEAR($A282),IF(MONTH($A282)=12, YEAR($A282),YEAR($A282)-1)))),FirstSim!$A$1:$Y$86,VLOOKUP(MONTH($A282),Conversion!$A$1:$B$12,2),FALSE)</f>
        <v>14.55</v>
      </c>
      <c r="J282" s="9"/>
      <c r="K282" s="9"/>
      <c r="L282" s="9"/>
      <c r="M282" s="12" t="e">
        <f>VLOOKUP((IF(MONTH($A282)=10,YEAR($A282),IF(MONTH($A282)=11,YEAR($A282),IF(MONTH($A282)=12, YEAR($A282),YEAR($A282)-1)))),#REF!,VLOOKUP(MONTH($A282),Conversion!$A$1:$B$12,2),FALSE)</f>
        <v>#REF!</v>
      </c>
      <c r="N282" s="9" t="e">
        <f>VLOOKUP((IF(MONTH($A282)=10,YEAR($A282),IF(MONTH($A282)=11,YEAR($A282),IF(MONTH($A282)=12, YEAR($A282),YEAR($A282)-1)))),#REF!,VLOOKUP(MONTH($A282),'Patch Conversion'!$A$1:$B$12,2),FALSE)</f>
        <v>#REF!</v>
      </c>
      <c r="O282" s="9"/>
      <c r="P282" s="11"/>
      <c r="Q282" s="9">
        <f t="shared" si="32"/>
        <v>10.199999999999999</v>
      </c>
      <c r="R282" s="9" t="str">
        <f t="shared" si="33"/>
        <v/>
      </c>
      <c r="S282" s="10" t="str">
        <f t="shared" si="34"/>
        <v/>
      </c>
      <c r="T282" s="9"/>
      <c r="U282" s="17">
        <f>VLOOKUP((IF(MONTH($A282)=10,YEAR($A282),IF(MONTH($A282)=11,YEAR($A282),IF(MONTH($A282)=12, YEAR($A282),YEAR($A282)-1)))),'Final Sim'!$A$1:$O$85,VLOOKUP(MONTH($A282),'Conversion WRSM'!$A$1:$B$12,2),FALSE)</f>
        <v>780.57</v>
      </c>
      <c r="W282" s="9">
        <f t="shared" si="31"/>
        <v>10.199999999999999</v>
      </c>
      <c r="X282" s="9" t="str">
        <f t="shared" si="37"/>
        <v/>
      </c>
      <c r="Y282" s="20" t="str">
        <f t="shared" si="35"/>
        <v/>
      </c>
    </row>
    <row r="283" spans="1:25">
      <c r="A283" s="11">
        <v>16072</v>
      </c>
      <c r="B283" s="9">
        <f>VLOOKUP((IF(MONTH($A283)=10,YEAR($A283),IF(MONTH($A283)=11,YEAR($A283),IF(MONTH($A283)=12, YEAR($A283),YEAR($A283)-1)))),File_1.prn!$A$2:$AA$87,VLOOKUP(MONTH($A283),Conversion!$A$1:$B$12,2),FALSE)</f>
        <v>12.9</v>
      </c>
      <c r="C283" s="9" t="str">
        <f>IF(VLOOKUP((IF(MONTH($A283)=10,YEAR($A283),IF(MONTH($A283)=11,YEAR($A283),IF(MONTH($A283)=12, YEAR($A283),YEAR($A283)-1)))),File_1.prn!$A$2:$AA$87,VLOOKUP(MONTH($A283),'Patch Conversion'!$A$1:$B$12,2),FALSE)="","",VLOOKUP((IF(MONTH($A283)=10,YEAR($A283),IF(MONTH($A283)=11,YEAR($A283),IF(MONTH($A283)=12, YEAR($A283),YEAR($A283)-1)))),File_1.prn!$A$2:$AA$87,VLOOKUP(MONTH($A283),'Patch Conversion'!$A$1:$B$12,2),FALSE))</f>
        <v/>
      </c>
      <c r="D283" s="9" t="str">
        <f>IF(C283="","",B283)</f>
        <v/>
      </c>
      <c r="E283" s="9">
        <f t="shared" si="36"/>
        <v>891.2399999999999</v>
      </c>
      <c r="F283" s="9">
        <f>F282+VLOOKUP((IF(MONTH($A283)=10,YEAR($A283),IF(MONTH($A283)=11,YEAR($A283),IF(MONTH($A283)=12, YEAR($A283),YEAR($A283)-1)))),Rainfall!$A$1:$Z$87,VLOOKUP(MONTH($A283),Conversion!$A$1:$B$12,2),FALSE)</f>
        <v>14171.580000000005</v>
      </c>
      <c r="G283" s="9"/>
      <c r="H283" s="9"/>
      <c r="I283" s="9">
        <f>VLOOKUP((IF(MONTH($A283)=10,YEAR($A283),IF(MONTH($A283)=11,YEAR($A283),IF(MONTH($A283)=12, YEAR($A283),YEAR($A283)-1)))),FirstSim!$A$1:$Y$86,VLOOKUP(MONTH($A283),Conversion!$A$1:$B$12,2),FALSE)</f>
        <v>3.85</v>
      </c>
      <c r="J283" s="9"/>
      <c r="K283" s="9"/>
      <c r="L283" s="9"/>
      <c r="M283" s="12" t="e">
        <f>VLOOKUP((IF(MONTH($A283)=10,YEAR($A283),IF(MONTH($A283)=11,YEAR($A283),IF(MONTH($A283)=12, YEAR($A283),YEAR($A283)-1)))),#REF!,VLOOKUP(MONTH($A283),Conversion!$A$1:$B$12,2),FALSE)</f>
        <v>#REF!</v>
      </c>
      <c r="N283" s="9" t="e">
        <f>VLOOKUP((IF(MONTH($A283)=10,YEAR($A283),IF(MONTH($A283)=11,YEAR($A283),IF(MONTH($A283)=12, YEAR($A283),YEAR($A283)-1)))),#REF!,VLOOKUP(MONTH($A283),'Patch Conversion'!$A$1:$B$12,2),FALSE)</f>
        <v>#REF!</v>
      </c>
      <c r="O283" s="9"/>
      <c r="P283" s="11"/>
      <c r="Q283" s="9">
        <f t="shared" si="32"/>
        <v>12.9</v>
      </c>
      <c r="R283" s="9" t="str">
        <f t="shared" si="33"/>
        <v/>
      </c>
      <c r="S283" s="10" t="str">
        <f t="shared" si="34"/>
        <v/>
      </c>
      <c r="T283" s="9"/>
      <c r="U283" s="17">
        <f>VLOOKUP((IF(MONTH($A283)=10,YEAR($A283),IF(MONTH($A283)=11,YEAR($A283),IF(MONTH($A283)=12, YEAR($A283),YEAR($A283)-1)))),'Final Sim'!$A$1:$O$85,VLOOKUP(MONTH($A283),'Conversion WRSM'!$A$1:$B$12,2),FALSE)</f>
        <v>0</v>
      </c>
      <c r="W283" s="9">
        <f t="shared" si="31"/>
        <v>12.9</v>
      </c>
      <c r="X283" s="9" t="str">
        <f t="shared" si="37"/>
        <v/>
      </c>
      <c r="Y283" s="20" t="str">
        <f t="shared" si="35"/>
        <v/>
      </c>
    </row>
    <row r="284" spans="1:25">
      <c r="A284" s="11">
        <v>16103</v>
      </c>
      <c r="B284" s="9">
        <f>VLOOKUP((IF(MONTH($A284)=10,YEAR($A284),IF(MONTH($A284)=11,YEAR($A284),IF(MONTH($A284)=12, YEAR($A284),YEAR($A284)-1)))),File_1.prn!$A$2:$AA$87,VLOOKUP(MONTH($A284),Conversion!$A$1:$B$12,2),FALSE)</f>
        <v>1.93</v>
      </c>
      <c r="C284" s="9" t="str">
        <f>IF(VLOOKUP((IF(MONTH($A284)=10,YEAR($A284),IF(MONTH($A284)=11,YEAR($A284),IF(MONTH($A284)=12, YEAR($A284),YEAR($A284)-1)))),File_1.prn!$A$2:$AA$87,VLOOKUP(MONTH($A284),'Patch Conversion'!$A$1:$B$12,2),FALSE)="","",VLOOKUP((IF(MONTH($A284)=10,YEAR($A284),IF(MONTH($A284)=11,YEAR($A284),IF(MONTH($A284)=12, YEAR($A284),YEAR($A284)-1)))),File_1.prn!$A$2:$AA$87,VLOOKUP(MONTH($A284),'Patch Conversion'!$A$1:$B$12,2),FALSE))</f>
        <v/>
      </c>
      <c r="D284" s="9" t="str">
        <f>IF(C284="","",B284)</f>
        <v/>
      </c>
      <c r="E284" s="9">
        <f t="shared" si="36"/>
        <v>893.16999999999985</v>
      </c>
      <c r="F284" s="9">
        <f>F283+VLOOKUP((IF(MONTH($A284)=10,YEAR($A284),IF(MONTH($A284)=11,YEAR($A284),IF(MONTH($A284)=12, YEAR($A284),YEAR($A284)-1)))),Rainfall!$A$1:$Z$87,VLOOKUP(MONTH($A284),Conversion!$A$1:$B$12,2),FALSE)</f>
        <v>14442.540000000005</v>
      </c>
      <c r="G284" s="9"/>
      <c r="H284" s="9"/>
      <c r="I284" s="9">
        <f>VLOOKUP((IF(MONTH($A284)=10,YEAR($A284),IF(MONTH($A284)=11,YEAR($A284),IF(MONTH($A284)=12, YEAR($A284),YEAR($A284)-1)))),FirstSim!$A$1:$Y$86,VLOOKUP(MONTH($A284),Conversion!$A$1:$B$12,2),FALSE)</f>
        <v>0.97</v>
      </c>
      <c r="J284" s="9"/>
      <c r="K284" s="9"/>
      <c r="L284" s="9"/>
      <c r="M284" s="12" t="e">
        <f>VLOOKUP((IF(MONTH($A284)=10,YEAR($A284),IF(MONTH($A284)=11,YEAR($A284),IF(MONTH($A284)=12, YEAR($A284),YEAR($A284)-1)))),#REF!,VLOOKUP(MONTH($A284),Conversion!$A$1:$B$12,2),FALSE)</f>
        <v>#REF!</v>
      </c>
      <c r="N284" s="9" t="e">
        <f>VLOOKUP((IF(MONTH($A284)=10,YEAR($A284),IF(MONTH($A284)=11,YEAR($A284),IF(MONTH($A284)=12, YEAR($A284),YEAR($A284)-1)))),#REF!,VLOOKUP(MONTH($A284),'Patch Conversion'!$A$1:$B$12,2),FALSE)</f>
        <v>#REF!</v>
      </c>
      <c r="O284" s="9"/>
      <c r="P284" s="11"/>
      <c r="Q284" s="9">
        <f t="shared" si="32"/>
        <v>1.93</v>
      </c>
      <c r="R284" s="9" t="str">
        <f t="shared" si="33"/>
        <v/>
      </c>
      <c r="S284" s="10" t="str">
        <f t="shared" si="34"/>
        <v/>
      </c>
      <c r="T284" s="9"/>
      <c r="U284" s="17">
        <f>VLOOKUP((IF(MONTH($A284)=10,YEAR($A284),IF(MONTH($A284)=11,YEAR($A284),IF(MONTH($A284)=12, YEAR($A284),YEAR($A284)-1)))),'Final Sim'!$A$1:$O$85,VLOOKUP(MONTH($A284),'Conversion WRSM'!$A$1:$B$12,2),FALSE)</f>
        <v>610.88</v>
      </c>
      <c r="W284" s="9">
        <f t="shared" si="31"/>
        <v>1.93</v>
      </c>
      <c r="X284" s="9" t="str">
        <f t="shared" si="37"/>
        <v/>
      </c>
      <c r="Y284" s="20" t="str">
        <f t="shared" si="35"/>
        <v/>
      </c>
    </row>
    <row r="285" spans="1:25">
      <c r="A285" s="11">
        <v>16132</v>
      </c>
      <c r="B285" s="9">
        <f>VLOOKUP((IF(MONTH($A285)=10,YEAR($A285),IF(MONTH($A285)=11,YEAR($A285),IF(MONTH($A285)=12, YEAR($A285),YEAR($A285)-1)))),File_1.prn!$A$2:$AA$87,VLOOKUP(MONTH($A285),Conversion!$A$1:$B$12,2),FALSE)</f>
        <v>8.06</v>
      </c>
      <c r="C285" s="9" t="str">
        <f>IF(VLOOKUP((IF(MONTH($A285)=10,YEAR($A285),IF(MONTH($A285)=11,YEAR($A285),IF(MONTH($A285)=12, YEAR($A285),YEAR($A285)-1)))),File_1.prn!$A$2:$AA$87,VLOOKUP(MONTH($A285),'Patch Conversion'!$A$1:$B$12,2),FALSE)="","",VLOOKUP((IF(MONTH($A285)=10,YEAR($A285),IF(MONTH($A285)=11,YEAR($A285),IF(MONTH($A285)=12, YEAR($A285),YEAR($A285)-1)))),File_1.prn!$A$2:$AA$87,VLOOKUP(MONTH($A285),'Patch Conversion'!$A$1:$B$12,2),FALSE))</f>
        <v/>
      </c>
      <c r="D285" s="9" t="str">
        <f>IF(C285="","",B285)</f>
        <v/>
      </c>
      <c r="E285" s="9">
        <f t="shared" si="36"/>
        <v>901.22999999999979</v>
      </c>
      <c r="F285" s="9">
        <f>F284+VLOOKUP((IF(MONTH($A285)=10,YEAR($A285),IF(MONTH($A285)=11,YEAR($A285),IF(MONTH($A285)=12, YEAR($A285),YEAR($A285)-1)))),Rainfall!$A$1:$Z$87,VLOOKUP(MONTH($A285),Conversion!$A$1:$B$12,2),FALSE)</f>
        <v>14455.620000000004</v>
      </c>
      <c r="G285" s="9"/>
      <c r="H285" s="9"/>
      <c r="I285" s="9">
        <f>VLOOKUP((IF(MONTH($A285)=10,YEAR($A285),IF(MONTH($A285)=11,YEAR($A285),IF(MONTH($A285)=12, YEAR($A285),YEAR($A285)-1)))),FirstSim!$A$1:$Y$86,VLOOKUP(MONTH($A285),Conversion!$A$1:$B$12,2),FALSE)</f>
        <v>1.59</v>
      </c>
      <c r="J285" s="9"/>
      <c r="K285" s="9"/>
      <c r="L285" s="9"/>
      <c r="M285" s="12" t="e">
        <f>VLOOKUP((IF(MONTH($A285)=10,YEAR($A285),IF(MONTH($A285)=11,YEAR($A285),IF(MONTH($A285)=12, YEAR($A285),YEAR($A285)-1)))),#REF!,VLOOKUP(MONTH($A285),Conversion!$A$1:$B$12,2),FALSE)</f>
        <v>#REF!</v>
      </c>
      <c r="N285" s="9" t="e">
        <f>VLOOKUP((IF(MONTH($A285)=10,YEAR($A285),IF(MONTH($A285)=11,YEAR($A285),IF(MONTH($A285)=12, YEAR($A285),YEAR($A285)-1)))),#REF!,VLOOKUP(MONTH($A285),'Patch Conversion'!$A$1:$B$12,2),FALSE)</f>
        <v>#REF!</v>
      </c>
      <c r="O285" s="9"/>
      <c r="P285" s="11"/>
      <c r="Q285" s="9">
        <f t="shared" si="32"/>
        <v>8.06</v>
      </c>
      <c r="R285" s="9" t="str">
        <f t="shared" si="33"/>
        <v/>
      </c>
      <c r="S285" s="10" t="str">
        <f t="shared" si="34"/>
        <v/>
      </c>
      <c r="T285" s="9"/>
      <c r="U285" s="17">
        <f>VLOOKUP((IF(MONTH($A285)=10,YEAR($A285),IF(MONTH($A285)=11,YEAR($A285),IF(MONTH($A285)=12, YEAR($A285),YEAR($A285)-1)))),'Final Sim'!$A$1:$O$85,VLOOKUP(MONTH($A285),'Conversion WRSM'!$A$1:$B$12,2),FALSE)</f>
        <v>0</v>
      </c>
      <c r="W285" s="9">
        <f t="shared" si="31"/>
        <v>8.06</v>
      </c>
      <c r="X285" s="9" t="str">
        <f t="shared" si="37"/>
        <v/>
      </c>
      <c r="Y285" s="20" t="str">
        <f t="shared" si="35"/>
        <v/>
      </c>
    </row>
    <row r="286" spans="1:25">
      <c r="A286" s="11">
        <v>16163</v>
      </c>
      <c r="B286" s="9">
        <f>VLOOKUP((IF(MONTH($A286)=10,YEAR($A286),IF(MONTH($A286)=11,YEAR($A286),IF(MONTH($A286)=12, YEAR($A286),YEAR($A286)-1)))),File_1.prn!$A$2:$AA$87,VLOOKUP(MONTH($A286),Conversion!$A$1:$B$12,2),FALSE)</f>
        <v>0.44</v>
      </c>
      <c r="C286" s="9" t="str">
        <f>IF(VLOOKUP((IF(MONTH($A286)=10,YEAR($A286),IF(MONTH($A286)=11,YEAR($A286),IF(MONTH($A286)=12, YEAR($A286),YEAR($A286)-1)))),File_1.prn!$A$2:$AA$87,VLOOKUP(MONTH($A286),'Patch Conversion'!$A$1:$B$12,2),FALSE)="","",VLOOKUP((IF(MONTH($A286)=10,YEAR($A286),IF(MONTH($A286)=11,YEAR($A286),IF(MONTH($A286)=12, YEAR($A286),YEAR($A286)-1)))),File_1.prn!$A$2:$AA$87,VLOOKUP(MONTH($A286),'Patch Conversion'!$A$1:$B$12,2),FALSE))</f>
        <v/>
      </c>
      <c r="D286" s="9" t="str">
        <f>IF(C286="","",B286)</f>
        <v/>
      </c>
      <c r="E286" s="9">
        <f t="shared" si="36"/>
        <v>901.66999999999985</v>
      </c>
      <c r="F286" s="9">
        <f>F285+VLOOKUP((IF(MONTH($A286)=10,YEAR($A286),IF(MONTH($A286)=11,YEAR($A286),IF(MONTH($A286)=12, YEAR($A286),YEAR($A286)-1)))),Rainfall!$A$1:$Z$87,VLOOKUP(MONTH($A286),Conversion!$A$1:$B$12,2),FALSE)</f>
        <v>14456.880000000005</v>
      </c>
      <c r="G286" s="9"/>
      <c r="H286" s="9"/>
      <c r="I286" s="9">
        <f>VLOOKUP((IF(MONTH($A286)=10,YEAR($A286),IF(MONTH($A286)=11,YEAR($A286),IF(MONTH($A286)=12, YEAR($A286),YEAR($A286)-1)))),FirstSim!$A$1:$Y$86,VLOOKUP(MONTH($A286),Conversion!$A$1:$B$12,2),FALSE)</f>
        <v>0.59</v>
      </c>
      <c r="J286" s="9"/>
      <c r="K286" s="9"/>
      <c r="L286" s="9"/>
      <c r="M286" s="12" t="e">
        <f>VLOOKUP((IF(MONTH($A286)=10,YEAR($A286),IF(MONTH($A286)=11,YEAR($A286),IF(MONTH($A286)=12, YEAR($A286),YEAR($A286)-1)))),#REF!,VLOOKUP(MONTH($A286),Conversion!$A$1:$B$12,2),FALSE)</f>
        <v>#REF!</v>
      </c>
      <c r="N286" s="9" t="e">
        <f>VLOOKUP((IF(MONTH($A286)=10,YEAR($A286),IF(MONTH($A286)=11,YEAR($A286),IF(MONTH($A286)=12, YEAR($A286),YEAR($A286)-1)))),#REF!,VLOOKUP(MONTH($A286),'Patch Conversion'!$A$1:$B$12,2),FALSE)</f>
        <v>#REF!</v>
      </c>
      <c r="O286" s="9"/>
      <c r="P286" s="11"/>
      <c r="Q286" s="9">
        <f t="shared" si="32"/>
        <v>0.44</v>
      </c>
      <c r="R286" s="9" t="str">
        <f t="shared" si="33"/>
        <v/>
      </c>
      <c r="S286" s="10" t="str">
        <f t="shared" si="34"/>
        <v/>
      </c>
      <c r="T286" s="9"/>
      <c r="U286" s="17">
        <f>VLOOKUP((IF(MONTH($A286)=10,YEAR($A286),IF(MONTH($A286)=11,YEAR($A286),IF(MONTH($A286)=12, YEAR($A286),YEAR($A286)-1)))),'Final Sim'!$A$1:$O$85,VLOOKUP(MONTH($A286),'Conversion WRSM'!$A$1:$B$12,2),FALSE)</f>
        <v>213.89</v>
      </c>
      <c r="W286" s="9">
        <f t="shared" si="31"/>
        <v>0.44</v>
      </c>
      <c r="X286" s="9" t="str">
        <f t="shared" si="37"/>
        <v/>
      </c>
      <c r="Y286" s="20" t="str">
        <f t="shared" si="35"/>
        <v/>
      </c>
    </row>
    <row r="287" spans="1:25">
      <c r="A287" s="11">
        <v>16193</v>
      </c>
      <c r="B287" s="9">
        <f>VLOOKUP((IF(MONTH($A287)=10,YEAR($A287),IF(MONTH($A287)=11,YEAR($A287),IF(MONTH($A287)=12, YEAR($A287),YEAR($A287)-1)))),File_1.prn!$A$2:$AA$87,VLOOKUP(MONTH($A287),Conversion!$A$1:$B$12,2),FALSE)</f>
        <v>1.02</v>
      </c>
      <c r="C287" s="9" t="str">
        <f>IF(VLOOKUP((IF(MONTH($A287)=10,YEAR($A287),IF(MONTH($A287)=11,YEAR($A287),IF(MONTH($A287)=12, YEAR($A287),YEAR($A287)-1)))),File_1.prn!$A$2:$AA$87,VLOOKUP(MONTH($A287),'Patch Conversion'!$A$1:$B$12,2),FALSE)="","",VLOOKUP((IF(MONTH($A287)=10,YEAR($A287),IF(MONTH($A287)=11,YEAR($A287),IF(MONTH($A287)=12, YEAR($A287),YEAR($A287)-1)))),File_1.prn!$A$2:$AA$87,VLOOKUP(MONTH($A287),'Patch Conversion'!$A$1:$B$12,2),FALSE))</f>
        <v/>
      </c>
      <c r="D287" s="9"/>
      <c r="E287" s="9">
        <f t="shared" si="36"/>
        <v>902.68999999999983</v>
      </c>
      <c r="F287" s="9">
        <f>F286+VLOOKUP((IF(MONTH($A287)=10,YEAR($A287),IF(MONTH($A287)=11,YEAR($A287),IF(MONTH($A287)=12, YEAR($A287),YEAR($A287)-1)))),Rainfall!$A$1:$Z$87,VLOOKUP(MONTH($A287),Conversion!$A$1:$B$12,2),FALSE)</f>
        <v>14462.880000000005</v>
      </c>
      <c r="G287" s="9"/>
      <c r="H287" s="9"/>
      <c r="I287" s="9">
        <f>VLOOKUP((IF(MONTH($A287)=10,YEAR($A287),IF(MONTH($A287)=11,YEAR($A287),IF(MONTH($A287)=12, YEAR($A287),YEAR($A287)-1)))),FirstSim!$A$1:$Y$86,VLOOKUP(MONTH($A287),Conversion!$A$1:$B$12,2),FALSE)</f>
        <v>0.31</v>
      </c>
      <c r="J287" s="9"/>
      <c r="K287" s="9"/>
      <c r="L287" s="9"/>
      <c r="M287" s="12" t="e">
        <f>VLOOKUP((IF(MONTH($A287)=10,YEAR($A287),IF(MONTH($A287)=11,YEAR($A287),IF(MONTH($A287)=12, YEAR($A287),YEAR($A287)-1)))),#REF!,VLOOKUP(MONTH($A287),Conversion!$A$1:$B$12,2),FALSE)</f>
        <v>#REF!</v>
      </c>
      <c r="N287" s="9" t="e">
        <f>VLOOKUP((IF(MONTH($A287)=10,YEAR($A287),IF(MONTH($A287)=11,YEAR($A287),IF(MONTH($A287)=12, YEAR($A287),YEAR($A287)-1)))),#REF!,VLOOKUP(MONTH($A287),'Patch Conversion'!$A$1:$B$12,2),FALSE)</f>
        <v>#REF!</v>
      </c>
      <c r="O287" s="9"/>
      <c r="P287" s="11"/>
      <c r="Q287" s="9">
        <f t="shared" si="32"/>
        <v>1.02</v>
      </c>
      <c r="R287" s="9" t="str">
        <f t="shared" si="33"/>
        <v/>
      </c>
      <c r="S287" s="10" t="str">
        <f t="shared" si="34"/>
        <v/>
      </c>
      <c r="T287" s="9"/>
      <c r="U287" s="17">
        <f>VLOOKUP((IF(MONTH($A287)=10,YEAR($A287),IF(MONTH($A287)=11,YEAR($A287),IF(MONTH($A287)=12, YEAR($A287),YEAR($A287)-1)))),'Final Sim'!$A$1:$O$85,VLOOKUP(MONTH($A287),'Conversion WRSM'!$A$1:$B$12,2),FALSE)</f>
        <v>0</v>
      </c>
      <c r="W287" s="9">
        <f t="shared" si="31"/>
        <v>1.02</v>
      </c>
      <c r="X287" s="9" t="str">
        <f t="shared" si="37"/>
        <v/>
      </c>
      <c r="Y287" s="20" t="str">
        <f t="shared" si="35"/>
        <v/>
      </c>
    </row>
    <row r="288" spans="1:25">
      <c r="A288" s="11">
        <v>16224</v>
      </c>
      <c r="B288" s="9">
        <f>VLOOKUP((IF(MONTH($A288)=10,YEAR($A288),IF(MONTH($A288)=11,YEAR($A288),IF(MONTH($A288)=12, YEAR($A288),YEAR($A288)-1)))),File_1.prn!$A$2:$AA$87,VLOOKUP(MONTH($A288),Conversion!$A$1:$B$12,2),FALSE)</f>
        <v>3.06</v>
      </c>
      <c r="C288" s="9" t="str">
        <f>IF(VLOOKUP((IF(MONTH($A288)=10,YEAR($A288),IF(MONTH($A288)=11,YEAR($A288),IF(MONTH($A288)=12, YEAR($A288),YEAR($A288)-1)))),File_1.prn!$A$2:$AA$87,VLOOKUP(MONTH($A288),'Patch Conversion'!$A$1:$B$12,2),FALSE)="","",VLOOKUP((IF(MONTH($A288)=10,YEAR($A288),IF(MONTH($A288)=11,YEAR($A288),IF(MONTH($A288)=12, YEAR($A288),YEAR($A288)-1)))),File_1.prn!$A$2:$AA$87,VLOOKUP(MONTH($A288),'Patch Conversion'!$A$1:$B$12,2),FALSE))</f>
        <v/>
      </c>
      <c r="D288" s="9"/>
      <c r="E288" s="9">
        <f t="shared" si="36"/>
        <v>905.74999999999977</v>
      </c>
      <c r="F288" s="9">
        <f>F287+VLOOKUP((IF(MONTH($A288)=10,YEAR($A288),IF(MONTH($A288)=11,YEAR($A288),IF(MONTH($A288)=12, YEAR($A288),YEAR($A288)-1)))),Rainfall!$A$1:$Z$87,VLOOKUP(MONTH($A288),Conversion!$A$1:$B$12,2),FALSE)</f>
        <v>14600.280000000004</v>
      </c>
      <c r="G288" s="9"/>
      <c r="H288" s="9"/>
      <c r="I288" s="9">
        <f>VLOOKUP((IF(MONTH($A288)=10,YEAR($A288),IF(MONTH($A288)=11,YEAR($A288),IF(MONTH($A288)=12, YEAR($A288),YEAR($A288)-1)))),FirstSim!$A$1:$Y$86,VLOOKUP(MONTH($A288),Conversion!$A$1:$B$12,2),FALSE)</f>
        <v>0.47</v>
      </c>
      <c r="J288" s="9"/>
      <c r="K288" s="9"/>
      <c r="L288" s="9"/>
      <c r="M288" s="12" t="e">
        <f>VLOOKUP((IF(MONTH($A288)=10,YEAR($A288),IF(MONTH($A288)=11,YEAR($A288),IF(MONTH($A288)=12, YEAR($A288),YEAR($A288)-1)))),#REF!,VLOOKUP(MONTH($A288),Conversion!$A$1:$B$12,2),FALSE)</f>
        <v>#REF!</v>
      </c>
      <c r="N288" s="9" t="e">
        <f>VLOOKUP((IF(MONTH($A288)=10,YEAR($A288),IF(MONTH($A288)=11,YEAR($A288),IF(MONTH($A288)=12, YEAR($A288),YEAR($A288)-1)))),#REF!,VLOOKUP(MONTH($A288),'Patch Conversion'!$A$1:$B$12,2),FALSE)</f>
        <v>#REF!</v>
      </c>
      <c r="O288" s="9"/>
      <c r="P288" s="11"/>
      <c r="Q288" s="9">
        <f t="shared" si="32"/>
        <v>3.06</v>
      </c>
      <c r="R288" s="9" t="str">
        <f t="shared" si="33"/>
        <v/>
      </c>
      <c r="S288" s="10" t="str">
        <f t="shared" si="34"/>
        <v/>
      </c>
      <c r="T288" s="9"/>
      <c r="U288" s="17">
        <f>VLOOKUP((IF(MONTH($A288)=10,YEAR($A288),IF(MONTH($A288)=11,YEAR($A288),IF(MONTH($A288)=12, YEAR($A288),YEAR($A288)-1)))),'Final Sim'!$A$1:$O$85,VLOOKUP(MONTH($A288),'Conversion WRSM'!$A$1:$B$12,2),FALSE)</f>
        <v>201.65</v>
      </c>
      <c r="W288" s="9">
        <f t="shared" si="31"/>
        <v>3.06</v>
      </c>
      <c r="X288" s="9" t="str">
        <f t="shared" si="37"/>
        <v/>
      </c>
      <c r="Y288" s="20" t="str">
        <f t="shared" si="35"/>
        <v/>
      </c>
    </row>
    <row r="289" spans="1:25">
      <c r="A289" s="11">
        <v>16254</v>
      </c>
      <c r="B289" s="9">
        <f>VLOOKUP((IF(MONTH($A289)=10,YEAR($A289),IF(MONTH($A289)=11,YEAR($A289),IF(MONTH($A289)=12, YEAR($A289),YEAR($A289)-1)))),File_1.prn!$A$2:$AA$87,VLOOKUP(MONTH($A289),Conversion!$A$1:$B$12,2),FALSE)</f>
        <v>0.44</v>
      </c>
      <c r="C289" s="9" t="str">
        <f>IF(VLOOKUP((IF(MONTH($A289)=10,YEAR($A289),IF(MONTH($A289)=11,YEAR($A289),IF(MONTH($A289)=12, YEAR($A289),YEAR($A289)-1)))),File_1.prn!$A$2:$AA$87,VLOOKUP(MONTH($A289),'Patch Conversion'!$A$1:$B$12,2),FALSE)="","",VLOOKUP((IF(MONTH($A289)=10,YEAR($A289),IF(MONTH($A289)=11,YEAR($A289),IF(MONTH($A289)=12, YEAR($A289),YEAR($A289)-1)))),File_1.prn!$A$2:$AA$87,VLOOKUP(MONTH($A289),'Patch Conversion'!$A$1:$B$12,2),FALSE))</f>
        <v/>
      </c>
      <c r="D289" s="9"/>
      <c r="E289" s="9">
        <f t="shared" si="36"/>
        <v>906.18999999999983</v>
      </c>
      <c r="F289" s="9">
        <f>F288+VLOOKUP((IF(MONTH($A289)=10,YEAR($A289),IF(MONTH($A289)=11,YEAR($A289),IF(MONTH($A289)=12, YEAR($A289),YEAR($A289)-1)))),Rainfall!$A$1:$Z$87,VLOOKUP(MONTH($A289),Conversion!$A$1:$B$12,2),FALSE)</f>
        <v>14600.280000000004</v>
      </c>
      <c r="G289" s="9"/>
      <c r="H289" s="9"/>
      <c r="I289" s="9">
        <f>VLOOKUP((IF(MONTH($A289)=10,YEAR($A289),IF(MONTH($A289)=11,YEAR($A289),IF(MONTH($A289)=12, YEAR($A289),YEAR($A289)-1)))),FirstSim!$A$1:$Y$86,VLOOKUP(MONTH($A289),Conversion!$A$1:$B$12,2),FALSE)</f>
        <v>0.43</v>
      </c>
      <c r="J289" s="9"/>
      <c r="K289" s="9"/>
      <c r="L289" s="9"/>
      <c r="M289" s="12" t="e">
        <f>VLOOKUP((IF(MONTH($A289)=10,YEAR($A289),IF(MONTH($A289)=11,YEAR($A289),IF(MONTH($A289)=12, YEAR($A289),YEAR($A289)-1)))),#REF!,VLOOKUP(MONTH($A289),Conversion!$A$1:$B$12,2),FALSE)</f>
        <v>#REF!</v>
      </c>
      <c r="N289" s="9" t="e">
        <f>VLOOKUP((IF(MONTH($A289)=10,YEAR($A289),IF(MONTH($A289)=11,YEAR($A289),IF(MONTH($A289)=12, YEAR($A289),YEAR($A289)-1)))),#REF!,VLOOKUP(MONTH($A289),'Patch Conversion'!$A$1:$B$12,2),FALSE)</f>
        <v>#REF!</v>
      </c>
      <c r="O289" s="9"/>
      <c r="P289" s="11"/>
      <c r="Q289" s="9">
        <f t="shared" si="32"/>
        <v>0.44</v>
      </c>
      <c r="R289" s="9" t="str">
        <f t="shared" si="33"/>
        <v/>
      </c>
      <c r="S289" s="10" t="str">
        <f t="shared" si="34"/>
        <v/>
      </c>
      <c r="T289" s="9"/>
      <c r="U289" s="17">
        <f>VLOOKUP((IF(MONTH($A289)=10,YEAR($A289),IF(MONTH($A289)=11,YEAR($A289),IF(MONTH($A289)=12, YEAR($A289),YEAR($A289)-1)))),'Final Sim'!$A$1:$O$85,VLOOKUP(MONTH($A289),'Conversion WRSM'!$A$1:$B$12,2),FALSE)</f>
        <v>0</v>
      </c>
      <c r="W289" s="9">
        <f t="shared" si="31"/>
        <v>0.44</v>
      </c>
      <c r="X289" s="9" t="str">
        <f t="shared" si="37"/>
        <v/>
      </c>
      <c r="Y289" s="20" t="str">
        <f t="shared" si="35"/>
        <v/>
      </c>
    </row>
    <row r="290" spans="1:25">
      <c r="A290" s="11">
        <v>16285</v>
      </c>
      <c r="B290" s="9">
        <f>VLOOKUP((IF(MONTH($A290)=10,YEAR($A290),IF(MONTH($A290)=11,YEAR($A290),IF(MONTH($A290)=12, YEAR($A290),YEAR($A290)-1)))),File_1.prn!$A$2:$AA$87,VLOOKUP(MONTH($A290),Conversion!$A$1:$B$12,2),FALSE)</f>
        <v>0.04</v>
      </c>
      <c r="C290" s="9" t="str">
        <f>IF(VLOOKUP((IF(MONTH($A290)=10,YEAR($A290),IF(MONTH($A290)=11,YEAR($A290),IF(MONTH($A290)=12, YEAR($A290),YEAR($A290)-1)))),File_1.prn!$A$2:$AA$87,VLOOKUP(MONTH($A290),'Patch Conversion'!$A$1:$B$12,2),FALSE)="","",VLOOKUP((IF(MONTH($A290)=10,YEAR($A290),IF(MONTH($A290)=11,YEAR($A290),IF(MONTH($A290)=12, YEAR($A290),YEAR($A290)-1)))),File_1.prn!$A$2:$AA$87,VLOOKUP(MONTH($A290),'Patch Conversion'!$A$1:$B$12,2),FALSE))</f>
        <v/>
      </c>
      <c r="D290" s="9"/>
      <c r="E290" s="9">
        <f t="shared" si="36"/>
        <v>906.22999999999979</v>
      </c>
      <c r="F290" s="9">
        <f>F289+VLOOKUP((IF(MONTH($A290)=10,YEAR($A290),IF(MONTH($A290)=11,YEAR($A290),IF(MONTH($A290)=12, YEAR($A290),YEAR($A290)-1)))),Rainfall!$A$1:$Z$87,VLOOKUP(MONTH($A290),Conversion!$A$1:$B$12,2),FALSE)</f>
        <v>14600.280000000004</v>
      </c>
      <c r="G290" s="9"/>
      <c r="H290" s="9"/>
      <c r="I290" s="9">
        <f>VLOOKUP((IF(MONTH($A290)=10,YEAR($A290),IF(MONTH($A290)=11,YEAR($A290),IF(MONTH($A290)=12, YEAR($A290),YEAR($A290)-1)))),FirstSim!$A$1:$Y$86,VLOOKUP(MONTH($A290),Conversion!$A$1:$B$12,2),FALSE)</f>
        <v>0.24</v>
      </c>
      <c r="J290" s="9"/>
      <c r="K290" s="9"/>
      <c r="L290" s="9"/>
      <c r="M290" s="12" t="e">
        <f>VLOOKUP((IF(MONTH($A290)=10,YEAR($A290),IF(MONTH($A290)=11,YEAR($A290),IF(MONTH($A290)=12, YEAR($A290),YEAR($A290)-1)))),#REF!,VLOOKUP(MONTH($A290),Conversion!$A$1:$B$12,2),FALSE)</f>
        <v>#REF!</v>
      </c>
      <c r="N290" s="9" t="e">
        <f>VLOOKUP((IF(MONTH($A290)=10,YEAR($A290),IF(MONTH($A290)=11,YEAR($A290),IF(MONTH($A290)=12, YEAR($A290),YEAR($A290)-1)))),#REF!,VLOOKUP(MONTH($A290),'Patch Conversion'!$A$1:$B$12,2),FALSE)</f>
        <v>#REF!</v>
      </c>
      <c r="O290" s="9"/>
      <c r="P290" s="11"/>
      <c r="Q290" s="9">
        <f t="shared" si="32"/>
        <v>0.04</v>
      </c>
      <c r="R290" s="9" t="str">
        <f t="shared" si="33"/>
        <v/>
      </c>
      <c r="S290" s="10" t="str">
        <f t="shared" si="34"/>
        <v/>
      </c>
      <c r="T290" s="9"/>
      <c r="U290" s="17">
        <f>VLOOKUP((IF(MONTH($A290)=10,YEAR($A290),IF(MONTH($A290)=11,YEAR($A290),IF(MONTH($A290)=12, YEAR($A290),YEAR($A290)-1)))),'Final Sim'!$A$1:$O$85,VLOOKUP(MONTH($A290),'Conversion WRSM'!$A$1:$B$12,2),FALSE)</f>
        <v>74.7</v>
      </c>
      <c r="W290" s="9">
        <f t="shared" si="31"/>
        <v>0.04</v>
      </c>
      <c r="X290" s="9" t="str">
        <f t="shared" si="37"/>
        <v/>
      </c>
      <c r="Y290" s="20" t="str">
        <f t="shared" si="35"/>
        <v/>
      </c>
    </row>
    <row r="291" spans="1:25">
      <c r="A291" s="11">
        <v>16316</v>
      </c>
      <c r="B291" s="9">
        <f>VLOOKUP((IF(MONTH($A291)=10,YEAR($A291),IF(MONTH($A291)=11,YEAR($A291),IF(MONTH($A291)=12, YEAR($A291),YEAR($A291)-1)))),File_1.prn!$A$2:$AA$87,VLOOKUP(MONTH($A291),Conversion!$A$1:$B$12,2),FALSE)</f>
        <v>4.0599999999999996</v>
      </c>
      <c r="C291" s="9" t="str">
        <f>IF(VLOOKUP((IF(MONTH($A291)=10,YEAR($A291),IF(MONTH($A291)=11,YEAR($A291),IF(MONTH($A291)=12, YEAR($A291),YEAR($A291)-1)))),File_1.prn!$A$2:$AA$87,VLOOKUP(MONTH($A291),'Patch Conversion'!$A$1:$B$12,2),FALSE)="","",VLOOKUP((IF(MONTH($A291)=10,YEAR($A291),IF(MONTH($A291)=11,YEAR($A291),IF(MONTH($A291)=12, YEAR($A291),YEAR($A291)-1)))),File_1.prn!$A$2:$AA$87,VLOOKUP(MONTH($A291),'Patch Conversion'!$A$1:$B$12,2),FALSE))</f>
        <v/>
      </c>
      <c r="D291" s="9"/>
      <c r="E291" s="9">
        <f t="shared" si="36"/>
        <v>910.28999999999974</v>
      </c>
      <c r="F291" s="9">
        <f>F290+VLOOKUP((IF(MONTH($A291)=10,YEAR($A291),IF(MONTH($A291)=11,YEAR($A291),IF(MONTH($A291)=12, YEAR($A291),YEAR($A291)-1)))),Rainfall!$A$1:$Z$87,VLOOKUP(MONTH($A291),Conversion!$A$1:$B$12,2),FALSE)</f>
        <v>14662.680000000004</v>
      </c>
      <c r="G291" s="9"/>
      <c r="H291" s="9"/>
      <c r="I291" s="9">
        <f>VLOOKUP((IF(MONTH($A291)=10,YEAR($A291),IF(MONTH($A291)=11,YEAR($A291),IF(MONTH($A291)=12, YEAR($A291),YEAR($A291)-1)))),FirstSim!$A$1:$Y$86,VLOOKUP(MONTH($A291),Conversion!$A$1:$B$12,2),FALSE)</f>
        <v>2.2799999999999998</v>
      </c>
      <c r="J291" s="9"/>
      <c r="K291" s="9"/>
      <c r="L291" s="9"/>
      <c r="M291" s="12" t="e">
        <f>VLOOKUP((IF(MONTH($A291)=10,YEAR($A291),IF(MONTH($A291)=11,YEAR($A291),IF(MONTH($A291)=12, YEAR($A291),YEAR($A291)-1)))),#REF!,VLOOKUP(MONTH($A291),Conversion!$A$1:$B$12,2),FALSE)</f>
        <v>#REF!</v>
      </c>
      <c r="N291" s="9" t="e">
        <f>VLOOKUP((IF(MONTH($A291)=10,YEAR($A291),IF(MONTH($A291)=11,YEAR($A291),IF(MONTH($A291)=12, YEAR($A291),YEAR($A291)-1)))),#REF!,VLOOKUP(MONTH($A291),'Patch Conversion'!$A$1:$B$12,2),FALSE)</f>
        <v>#REF!</v>
      </c>
      <c r="O291" s="9"/>
      <c r="P291" s="11"/>
      <c r="Q291" s="9">
        <f t="shared" si="32"/>
        <v>4.0599999999999996</v>
      </c>
      <c r="R291" s="9" t="str">
        <f t="shared" si="33"/>
        <v/>
      </c>
      <c r="S291" s="10" t="str">
        <f t="shared" si="34"/>
        <v/>
      </c>
      <c r="T291" s="9"/>
      <c r="U291" s="17">
        <f>VLOOKUP((IF(MONTH($A291)=10,YEAR($A291),IF(MONTH($A291)=11,YEAR($A291),IF(MONTH($A291)=12, YEAR($A291),YEAR($A291)-1)))),'Final Sim'!$A$1:$O$85,VLOOKUP(MONTH($A291),'Conversion WRSM'!$A$1:$B$12,2),FALSE)</f>
        <v>0</v>
      </c>
      <c r="W291" s="9">
        <f t="shared" si="31"/>
        <v>4.0599999999999996</v>
      </c>
      <c r="X291" s="9" t="str">
        <f t="shared" si="37"/>
        <v/>
      </c>
      <c r="Y291" s="20" t="str">
        <f t="shared" si="35"/>
        <v/>
      </c>
    </row>
    <row r="292" spans="1:25">
      <c r="A292" s="11">
        <v>16346</v>
      </c>
      <c r="B292" s="9">
        <f>VLOOKUP((IF(MONTH($A292)=10,YEAR($A292),IF(MONTH($A292)=11,YEAR($A292),IF(MONTH($A292)=12, YEAR($A292),YEAR($A292)-1)))),File_1.prn!$A$2:$AA$87,VLOOKUP(MONTH($A292),Conversion!$A$1:$B$12,2),FALSE)</f>
        <v>3.81</v>
      </c>
      <c r="C292" s="9" t="str">
        <f>IF(VLOOKUP((IF(MONTH($A292)=10,YEAR($A292),IF(MONTH($A292)=11,YEAR($A292),IF(MONTH($A292)=12, YEAR($A292),YEAR($A292)-1)))),File_1.prn!$A$2:$AA$87,VLOOKUP(MONTH($A292),'Patch Conversion'!$A$1:$B$12,2),FALSE)="","",VLOOKUP((IF(MONTH($A292)=10,YEAR($A292),IF(MONTH($A292)=11,YEAR($A292),IF(MONTH($A292)=12, YEAR($A292),YEAR($A292)-1)))),File_1.prn!$A$2:$AA$87,VLOOKUP(MONTH($A292),'Patch Conversion'!$A$1:$B$12,2),FALSE))</f>
        <v/>
      </c>
      <c r="D292" s="9"/>
      <c r="E292" s="9">
        <f t="shared" si="36"/>
        <v>914.09999999999968</v>
      </c>
      <c r="F292" s="9">
        <f>F291+VLOOKUP((IF(MONTH($A292)=10,YEAR($A292),IF(MONTH($A292)=11,YEAR($A292),IF(MONTH($A292)=12, YEAR($A292),YEAR($A292)-1)))),Rainfall!$A$1:$Z$87,VLOOKUP(MONTH($A292),Conversion!$A$1:$B$12,2),FALSE)</f>
        <v>14737.260000000004</v>
      </c>
      <c r="G292" s="9"/>
      <c r="H292" s="9"/>
      <c r="I292" s="9">
        <f>VLOOKUP((IF(MONTH($A292)=10,YEAR($A292),IF(MONTH($A292)=11,YEAR($A292),IF(MONTH($A292)=12, YEAR($A292),YEAR($A292)-1)))),FirstSim!$A$1:$Y$86,VLOOKUP(MONTH($A292),Conversion!$A$1:$B$12,2),FALSE)</f>
        <v>0.89</v>
      </c>
      <c r="J292" s="9"/>
      <c r="K292" s="9"/>
      <c r="L292" s="9"/>
      <c r="M292" s="12" t="e">
        <f>VLOOKUP((IF(MONTH($A292)=10,YEAR($A292),IF(MONTH($A292)=11,YEAR($A292),IF(MONTH($A292)=12, YEAR($A292),YEAR($A292)-1)))),#REF!,VLOOKUP(MONTH($A292),Conversion!$A$1:$B$12,2),FALSE)</f>
        <v>#REF!</v>
      </c>
      <c r="N292" s="9" t="e">
        <f>VLOOKUP((IF(MONTH($A292)=10,YEAR($A292),IF(MONTH($A292)=11,YEAR($A292),IF(MONTH($A292)=12, YEAR($A292),YEAR($A292)-1)))),#REF!,VLOOKUP(MONTH($A292),'Patch Conversion'!$A$1:$B$12,2),FALSE)</f>
        <v>#REF!</v>
      </c>
      <c r="O292" s="9"/>
      <c r="P292" s="11"/>
      <c r="Q292" s="9">
        <f t="shared" si="32"/>
        <v>3.81</v>
      </c>
      <c r="R292" s="9" t="str">
        <f t="shared" si="33"/>
        <v/>
      </c>
      <c r="S292" s="10" t="str">
        <f t="shared" si="34"/>
        <v/>
      </c>
      <c r="T292" s="9"/>
      <c r="U292" s="17">
        <f>VLOOKUP((IF(MONTH($A292)=10,YEAR($A292),IF(MONTH($A292)=11,YEAR($A292),IF(MONTH($A292)=12, YEAR($A292),YEAR($A292)-1)))),'Final Sim'!$A$1:$O$85,VLOOKUP(MONTH($A292),'Conversion WRSM'!$A$1:$B$12,2),FALSE)</f>
        <v>41.15</v>
      </c>
      <c r="W292" s="9">
        <f t="shared" si="31"/>
        <v>3.81</v>
      </c>
      <c r="X292" s="9" t="str">
        <f t="shared" si="37"/>
        <v/>
      </c>
      <c r="Y292" s="20" t="str">
        <f t="shared" si="35"/>
        <v/>
      </c>
    </row>
    <row r="293" spans="1:25">
      <c r="A293" s="11">
        <v>16377</v>
      </c>
      <c r="B293" s="9">
        <f>VLOOKUP((IF(MONTH($A293)=10,YEAR($A293),IF(MONTH($A293)=11,YEAR($A293),IF(MONTH($A293)=12, YEAR($A293),YEAR($A293)-1)))),File_1.prn!$A$2:$AA$87,VLOOKUP(MONTH($A293),Conversion!$A$1:$B$12,2),FALSE)</f>
        <v>0.01</v>
      </c>
      <c r="C293" s="9" t="str">
        <f>IF(VLOOKUP((IF(MONTH($A293)=10,YEAR($A293),IF(MONTH($A293)=11,YEAR($A293),IF(MONTH($A293)=12, YEAR($A293),YEAR($A293)-1)))),File_1.prn!$A$2:$AA$87,VLOOKUP(MONTH($A293),'Patch Conversion'!$A$1:$B$12,2),FALSE)="","",VLOOKUP((IF(MONTH($A293)=10,YEAR($A293),IF(MONTH($A293)=11,YEAR($A293),IF(MONTH($A293)=12, YEAR($A293),YEAR($A293)-1)))),File_1.prn!$A$2:$AA$87,VLOOKUP(MONTH($A293),'Patch Conversion'!$A$1:$B$12,2),FALSE))</f>
        <v/>
      </c>
      <c r="D293" s="9"/>
      <c r="E293" s="9">
        <f t="shared" si="36"/>
        <v>914.10999999999967</v>
      </c>
      <c r="F293" s="9">
        <f>F292+VLOOKUP((IF(MONTH($A293)=10,YEAR($A293),IF(MONTH($A293)=11,YEAR($A293),IF(MONTH($A293)=12, YEAR($A293),YEAR($A293)-1)))),Rainfall!$A$1:$Z$87,VLOOKUP(MONTH($A293),Conversion!$A$1:$B$12,2),FALSE)</f>
        <v>14823.240000000003</v>
      </c>
      <c r="G293" s="9"/>
      <c r="H293" s="9"/>
      <c r="I293" s="9">
        <f>VLOOKUP((IF(MONTH($A293)=10,YEAR($A293),IF(MONTH($A293)=11,YEAR($A293),IF(MONTH($A293)=12, YEAR($A293),YEAR($A293)-1)))),FirstSim!$A$1:$Y$86,VLOOKUP(MONTH($A293),Conversion!$A$1:$B$12,2),FALSE)</f>
        <v>0.08</v>
      </c>
      <c r="J293" s="9"/>
      <c r="K293" s="9"/>
      <c r="L293" s="9"/>
      <c r="M293" s="12" t="e">
        <f>VLOOKUP((IF(MONTH($A293)=10,YEAR($A293),IF(MONTH($A293)=11,YEAR($A293),IF(MONTH($A293)=12, YEAR($A293),YEAR($A293)-1)))),#REF!,VLOOKUP(MONTH($A293),Conversion!$A$1:$B$12,2),FALSE)</f>
        <v>#REF!</v>
      </c>
      <c r="N293" s="9" t="e">
        <f>VLOOKUP((IF(MONTH($A293)=10,YEAR($A293),IF(MONTH($A293)=11,YEAR($A293),IF(MONTH($A293)=12, YEAR($A293),YEAR($A293)-1)))),#REF!,VLOOKUP(MONTH($A293),'Patch Conversion'!$A$1:$B$12,2),FALSE)</f>
        <v>#REF!</v>
      </c>
      <c r="O293" s="9"/>
      <c r="P293" s="11"/>
      <c r="Q293" s="9">
        <f t="shared" si="32"/>
        <v>0.01</v>
      </c>
      <c r="R293" s="9" t="str">
        <f t="shared" si="33"/>
        <v/>
      </c>
      <c r="S293" s="10" t="str">
        <f t="shared" si="34"/>
        <v/>
      </c>
      <c r="T293" s="9"/>
      <c r="U293" s="17">
        <f>VLOOKUP((IF(MONTH($A293)=10,YEAR($A293),IF(MONTH($A293)=11,YEAR($A293),IF(MONTH($A293)=12, YEAR($A293),YEAR($A293)-1)))),'Final Sim'!$A$1:$O$85,VLOOKUP(MONTH($A293),'Conversion WRSM'!$A$1:$B$12,2),FALSE)</f>
        <v>0</v>
      </c>
      <c r="W293" s="9">
        <f t="shared" si="31"/>
        <v>0.01</v>
      </c>
      <c r="X293" s="9" t="str">
        <f t="shared" si="37"/>
        <v/>
      </c>
      <c r="Y293" s="20" t="str">
        <f t="shared" si="35"/>
        <v/>
      </c>
    </row>
    <row r="294" spans="1:25">
      <c r="A294" s="11">
        <v>16407</v>
      </c>
      <c r="B294" s="9">
        <f>VLOOKUP((IF(MONTH($A294)=10,YEAR($A294),IF(MONTH($A294)=11,YEAR($A294),IF(MONTH($A294)=12, YEAR($A294),YEAR($A294)-1)))),File_1.prn!$A$2:$AA$87,VLOOKUP(MONTH($A294),Conversion!$A$1:$B$12,2),FALSE)</f>
        <v>0</v>
      </c>
      <c r="C294" s="9" t="str">
        <f>IF(VLOOKUP((IF(MONTH($A294)=10,YEAR($A294),IF(MONTH($A294)=11,YEAR($A294),IF(MONTH($A294)=12, YEAR($A294),YEAR($A294)-1)))),File_1.prn!$A$2:$AA$87,VLOOKUP(MONTH($A294),'Patch Conversion'!$A$1:$B$12,2),FALSE)="","",VLOOKUP((IF(MONTH($A294)=10,YEAR($A294),IF(MONTH($A294)=11,YEAR($A294),IF(MONTH($A294)=12, YEAR($A294),YEAR($A294)-1)))),File_1.prn!$A$2:$AA$87,VLOOKUP(MONTH($A294),'Patch Conversion'!$A$1:$B$12,2),FALSE))</f>
        <v/>
      </c>
      <c r="D294" s="9"/>
      <c r="E294" s="9">
        <f t="shared" si="36"/>
        <v>914.10999999999967</v>
      </c>
      <c r="F294" s="9">
        <f>F293+VLOOKUP((IF(MONTH($A294)=10,YEAR($A294),IF(MONTH($A294)=11,YEAR($A294),IF(MONTH($A294)=12, YEAR($A294),YEAR($A294)-1)))),Rainfall!$A$1:$Z$87,VLOOKUP(MONTH($A294),Conversion!$A$1:$B$12,2),FALSE)</f>
        <v>14842.800000000003</v>
      </c>
      <c r="G294" s="9"/>
      <c r="H294" s="9"/>
      <c r="I294" s="9">
        <f>VLOOKUP((IF(MONTH($A294)=10,YEAR($A294),IF(MONTH($A294)=11,YEAR($A294),IF(MONTH($A294)=12, YEAR($A294),YEAR($A294)-1)))),FirstSim!$A$1:$Y$86,VLOOKUP(MONTH($A294),Conversion!$A$1:$B$12,2),FALSE)</f>
        <v>0</v>
      </c>
      <c r="J294" s="9"/>
      <c r="K294" s="9"/>
      <c r="L294" s="9"/>
      <c r="M294" s="12" t="e">
        <f>VLOOKUP((IF(MONTH($A294)=10,YEAR($A294),IF(MONTH($A294)=11,YEAR($A294),IF(MONTH($A294)=12, YEAR($A294),YEAR($A294)-1)))),#REF!,VLOOKUP(MONTH($A294),Conversion!$A$1:$B$12,2),FALSE)</f>
        <v>#REF!</v>
      </c>
      <c r="N294" s="9" t="e">
        <f>VLOOKUP((IF(MONTH($A294)=10,YEAR($A294),IF(MONTH($A294)=11,YEAR($A294),IF(MONTH($A294)=12, YEAR($A294),YEAR($A294)-1)))),#REF!,VLOOKUP(MONTH($A294),'Patch Conversion'!$A$1:$B$12,2),FALSE)</f>
        <v>#REF!</v>
      </c>
      <c r="O294" s="9"/>
      <c r="P294" s="11"/>
      <c r="Q294" s="9">
        <f t="shared" si="32"/>
        <v>0</v>
      </c>
      <c r="R294" s="9" t="str">
        <f t="shared" si="33"/>
        <v/>
      </c>
      <c r="S294" s="10" t="str">
        <f t="shared" si="34"/>
        <v/>
      </c>
      <c r="T294" s="9"/>
      <c r="U294" s="17">
        <f>VLOOKUP((IF(MONTH($A294)=10,YEAR($A294),IF(MONTH($A294)=11,YEAR($A294),IF(MONTH($A294)=12, YEAR($A294),YEAR($A294)-1)))),'Final Sim'!$A$1:$O$85,VLOOKUP(MONTH($A294),'Conversion WRSM'!$A$1:$B$12,2),FALSE)</f>
        <v>49.3</v>
      </c>
      <c r="W294" s="9">
        <f t="shared" si="31"/>
        <v>0</v>
      </c>
      <c r="X294" s="9" t="str">
        <f t="shared" si="37"/>
        <v/>
      </c>
      <c r="Y294" s="20" t="str">
        <f t="shared" si="35"/>
        <v/>
      </c>
    </row>
    <row r="295" spans="1:25">
      <c r="A295" s="11">
        <v>16438</v>
      </c>
      <c r="B295" s="9">
        <f>VLOOKUP((IF(MONTH($A295)=10,YEAR($A295),IF(MONTH($A295)=11,YEAR($A295),IF(MONTH($A295)=12, YEAR($A295),YEAR($A295)-1)))),File_1.prn!$A$2:$AA$87,VLOOKUP(MONTH($A295),Conversion!$A$1:$B$12,2),FALSE)</f>
        <v>0</v>
      </c>
      <c r="C295" s="9" t="str">
        <f>IF(VLOOKUP((IF(MONTH($A295)=10,YEAR($A295),IF(MONTH($A295)=11,YEAR($A295),IF(MONTH($A295)=12, YEAR($A295),YEAR($A295)-1)))),File_1.prn!$A$2:$AA$87,VLOOKUP(MONTH($A295),'Patch Conversion'!$A$1:$B$12,2),FALSE)="","",VLOOKUP((IF(MONTH($A295)=10,YEAR($A295),IF(MONTH($A295)=11,YEAR($A295),IF(MONTH($A295)=12, YEAR($A295),YEAR($A295)-1)))),File_1.prn!$A$2:$AA$87,VLOOKUP(MONTH($A295),'Patch Conversion'!$A$1:$B$12,2),FALSE))</f>
        <v/>
      </c>
      <c r="D295" s="9"/>
      <c r="E295" s="9">
        <f t="shared" si="36"/>
        <v>914.10999999999967</v>
      </c>
      <c r="F295" s="9">
        <f>F294+VLOOKUP((IF(MONTH($A295)=10,YEAR($A295),IF(MONTH($A295)=11,YEAR($A295),IF(MONTH($A295)=12, YEAR($A295),YEAR($A295)-1)))),Rainfall!$A$1:$Z$87,VLOOKUP(MONTH($A295),Conversion!$A$1:$B$12,2),FALSE)</f>
        <v>14884.080000000004</v>
      </c>
      <c r="G295" s="9"/>
      <c r="H295" s="9"/>
      <c r="I295" s="9">
        <f>VLOOKUP((IF(MONTH($A295)=10,YEAR($A295),IF(MONTH($A295)=11,YEAR($A295),IF(MONTH($A295)=12, YEAR($A295),YEAR($A295)-1)))),FirstSim!$A$1:$Y$86,VLOOKUP(MONTH($A295),Conversion!$A$1:$B$12,2),FALSE)</f>
        <v>0</v>
      </c>
      <c r="J295" s="9"/>
      <c r="K295" s="9"/>
      <c r="L295" s="9"/>
      <c r="M295" s="12" t="e">
        <f>VLOOKUP((IF(MONTH($A295)=10,YEAR($A295),IF(MONTH($A295)=11,YEAR($A295),IF(MONTH($A295)=12, YEAR($A295),YEAR($A295)-1)))),#REF!,VLOOKUP(MONTH($A295),Conversion!$A$1:$B$12,2),FALSE)</f>
        <v>#REF!</v>
      </c>
      <c r="N295" s="9" t="e">
        <f>VLOOKUP((IF(MONTH($A295)=10,YEAR($A295),IF(MONTH($A295)=11,YEAR($A295),IF(MONTH($A295)=12, YEAR($A295),YEAR($A295)-1)))),#REF!,VLOOKUP(MONTH($A295),'Patch Conversion'!$A$1:$B$12,2),FALSE)</f>
        <v>#REF!</v>
      </c>
      <c r="O295" s="9"/>
      <c r="P295" s="11"/>
      <c r="Q295" s="9">
        <f t="shared" si="32"/>
        <v>0</v>
      </c>
      <c r="R295" s="9" t="str">
        <f t="shared" si="33"/>
        <v/>
      </c>
      <c r="S295" s="10" t="str">
        <f t="shared" si="34"/>
        <v/>
      </c>
      <c r="T295" s="9"/>
      <c r="U295" s="17">
        <f>VLOOKUP((IF(MONTH($A295)=10,YEAR($A295),IF(MONTH($A295)=11,YEAR($A295),IF(MONTH($A295)=12, YEAR($A295),YEAR($A295)-1)))),'Final Sim'!$A$1:$O$85,VLOOKUP(MONTH($A295),'Conversion WRSM'!$A$1:$B$12,2),FALSE)</f>
        <v>0</v>
      </c>
      <c r="W295" s="9">
        <f t="shared" si="31"/>
        <v>0</v>
      </c>
      <c r="X295" s="9" t="str">
        <f t="shared" si="37"/>
        <v/>
      </c>
      <c r="Y295" s="20" t="str">
        <f t="shared" si="35"/>
        <v/>
      </c>
    </row>
    <row r="296" spans="1:25">
      <c r="A296" s="11">
        <v>16469</v>
      </c>
      <c r="B296" s="9">
        <f>VLOOKUP((IF(MONTH($A296)=10,YEAR($A296),IF(MONTH($A296)=11,YEAR($A296),IF(MONTH($A296)=12, YEAR($A296),YEAR($A296)-1)))),File_1.prn!$A$2:$AA$87,VLOOKUP(MONTH($A296),Conversion!$A$1:$B$12,2),FALSE)</f>
        <v>0</v>
      </c>
      <c r="C296" s="9" t="str">
        <f>IF(VLOOKUP((IF(MONTH($A296)=10,YEAR($A296),IF(MONTH($A296)=11,YEAR($A296),IF(MONTH($A296)=12, YEAR($A296),YEAR($A296)-1)))),File_1.prn!$A$2:$AA$87,VLOOKUP(MONTH($A296),'Patch Conversion'!$A$1:$B$12,2),FALSE)="","",VLOOKUP((IF(MONTH($A296)=10,YEAR($A296),IF(MONTH($A296)=11,YEAR($A296),IF(MONTH($A296)=12, YEAR($A296),YEAR($A296)-1)))),File_1.prn!$A$2:$AA$87,VLOOKUP(MONTH($A296),'Patch Conversion'!$A$1:$B$12,2),FALSE))</f>
        <v/>
      </c>
      <c r="D296" s="9" t="str">
        <f>IF(C296="","",B296)</f>
        <v/>
      </c>
      <c r="E296" s="9">
        <f t="shared" si="36"/>
        <v>914.10999999999967</v>
      </c>
      <c r="F296" s="9">
        <f>F295+VLOOKUP((IF(MONTH($A296)=10,YEAR($A296),IF(MONTH($A296)=11,YEAR($A296),IF(MONTH($A296)=12, YEAR($A296),YEAR($A296)-1)))),Rainfall!$A$1:$Z$87,VLOOKUP(MONTH($A296),Conversion!$A$1:$B$12,2),FALSE)</f>
        <v>14933.520000000004</v>
      </c>
      <c r="G296" s="9"/>
      <c r="H296" s="9"/>
      <c r="I296" s="9">
        <f>VLOOKUP((IF(MONTH($A296)=10,YEAR($A296),IF(MONTH($A296)=11,YEAR($A296),IF(MONTH($A296)=12, YEAR($A296),YEAR($A296)-1)))),FirstSim!$A$1:$Y$86,VLOOKUP(MONTH($A296),Conversion!$A$1:$B$12,2),FALSE)</f>
        <v>0.04</v>
      </c>
      <c r="J296" s="9"/>
      <c r="K296" s="9"/>
      <c r="L296" s="9"/>
      <c r="M296" s="12" t="e">
        <f>VLOOKUP((IF(MONTH($A296)=10,YEAR($A296),IF(MONTH($A296)=11,YEAR($A296),IF(MONTH($A296)=12, YEAR($A296),YEAR($A296)-1)))),#REF!,VLOOKUP(MONTH($A296),Conversion!$A$1:$B$12,2),FALSE)</f>
        <v>#REF!</v>
      </c>
      <c r="N296" s="9" t="e">
        <f>VLOOKUP((IF(MONTH($A296)=10,YEAR($A296),IF(MONTH($A296)=11,YEAR($A296),IF(MONTH($A296)=12, YEAR($A296),YEAR($A296)-1)))),#REF!,VLOOKUP(MONTH($A296),'Patch Conversion'!$A$1:$B$12,2),FALSE)</f>
        <v>#REF!</v>
      </c>
      <c r="O296" s="9"/>
      <c r="P296" s="11"/>
      <c r="Q296" s="9">
        <f t="shared" si="32"/>
        <v>0</v>
      </c>
      <c r="R296" s="9" t="str">
        <f t="shared" si="33"/>
        <v/>
      </c>
      <c r="S296" s="10" t="str">
        <f t="shared" si="34"/>
        <v/>
      </c>
      <c r="T296" s="9"/>
      <c r="U296" s="17">
        <f>VLOOKUP((IF(MONTH($A296)=10,YEAR($A296),IF(MONTH($A296)=11,YEAR($A296),IF(MONTH($A296)=12, YEAR($A296),YEAR($A296)-1)))),'Final Sim'!$A$1:$O$85,VLOOKUP(MONTH($A296),'Conversion WRSM'!$A$1:$B$12,2),FALSE)</f>
        <v>14.73</v>
      </c>
      <c r="W296" s="9">
        <f t="shared" si="31"/>
        <v>0</v>
      </c>
      <c r="X296" s="9" t="str">
        <f t="shared" si="37"/>
        <v/>
      </c>
      <c r="Y296" s="20" t="str">
        <f t="shared" si="35"/>
        <v/>
      </c>
    </row>
    <row r="297" spans="1:25">
      <c r="A297" s="11">
        <v>16497</v>
      </c>
      <c r="B297" s="9">
        <f>VLOOKUP((IF(MONTH($A297)=10,YEAR($A297),IF(MONTH($A297)=11,YEAR($A297),IF(MONTH($A297)=12, YEAR($A297),YEAR($A297)-1)))),File_1.prn!$A$2:$AA$87,VLOOKUP(MONTH($A297),Conversion!$A$1:$B$12,2),FALSE)</f>
        <v>3.12</v>
      </c>
      <c r="C297" s="9" t="str">
        <f>IF(VLOOKUP((IF(MONTH($A297)=10,YEAR($A297),IF(MONTH($A297)=11,YEAR($A297),IF(MONTH($A297)=12, YEAR($A297),YEAR($A297)-1)))),File_1.prn!$A$2:$AA$87,VLOOKUP(MONTH($A297),'Patch Conversion'!$A$1:$B$12,2),FALSE)="","",VLOOKUP((IF(MONTH($A297)=10,YEAR($A297),IF(MONTH($A297)=11,YEAR($A297),IF(MONTH($A297)=12, YEAR($A297),YEAR($A297)-1)))),File_1.prn!$A$2:$AA$87,VLOOKUP(MONTH($A297),'Patch Conversion'!$A$1:$B$12,2),FALSE))</f>
        <v/>
      </c>
      <c r="D297" s="9"/>
      <c r="E297" s="9">
        <f t="shared" si="36"/>
        <v>917.22999999999968</v>
      </c>
      <c r="F297" s="9">
        <f>F296+VLOOKUP((IF(MONTH($A297)=10,YEAR($A297),IF(MONTH($A297)=11,YEAR($A297),IF(MONTH($A297)=12, YEAR($A297),YEAR($A297)-1)))),Rainfall!$A$1:$Z$87,VLOOKUP(MONTH($A297),Conversion!$A$1:$B$12,2),FALSE)</f>
        <v>15128.220000000005</v>
      </c>
      <c r="G297" s="9"/>
      <c r="H297" s="9"/>
      <c r="I297" s="9">
        <f>VLOOKUP((IF(MONTH($A297)=10,YEAR($A297),IF(MONTH($A297)=11,YEAR($A297),IF(MONTH($A297)=12, YEAR($A297),YEAR($A297)-1)))),FirstSim!$A$1:$Y$86,VLOOKUP(MONTH($A297),Conversion!$A$1:$B$12,2),FALSE)</f>
        <v>0.66</v>
      </c>
      <c r="J297" s="9"/>
      <c r="K297" s="9"/>
      <c r="L297" s="9"/>
      <c r="M297" s="12" t="e">
        <f>VLOOKUP((IF(MONTH($A297)=10,YEAR($A297),IF(MONTH($A297)=11,YEAR($A297),IF(MONTH($A297)=12, YEAR($A297),YEAR($A297)-1)))),#REF!,VLOOKUP(MONTH($A297),Conversion!$A$1:$B$12,2),FALSE)</f>
        <v>#REF!</v>
      </c>
      <c r="N297" s="9" t="e">
        <f>VLOOKUP((IF(MONTH($A297)=10,YEAR($A297),IF(MONTH($A297)=11,YEAR($A297),IF(MONTH($A297)=12, YEAR($A297),YEAR($A297)-1)))),#REF!,VLOOKUP(MONTH($A297),'Patch Conversion'!$A$1:$B$12,2),FALSE)</f>
        <v>#REF!</v>
      </c>
      <c r="O297" s="9"/>
      <c r="P297" s="11"/>
      <c r="Q297" s="9">
        <f t="shared" si="32"/>
        <v>3.12</v>
      </c>
      <c r="R297" s="9" t="str">
        <f t="shared" si="33"/>
        <v/>
      </c>
      <c r="S297" s="10" t="str">
        <f t="shared" si="34"/>
        <v/>
      </c>
      <c r="T297" s="9"/>
      <c r="U297" s="17">
        <f>VLOOKUP((IF(MONTH($A297)=10,YEAR($A297),IF(MONTH($A297)=11,YEAR($A297),IF(MONTH($A297)=12, YEAR($A297),YEAR($A297)-1)))),'Final Sim'!$A$1:$O$85,VLOOKUP(MONTH($A297),'Conversion WRSM'!$A$1:$B$12,2),FALSE)</f>
        <v>0</v>
      </c>
      <c r="W297" s="9">
        <f t="shared" si="31"/>
        <v>3.12</v>
      </c>
      <c r="X297" s="9" t="str">
        <f t="shared" si="37"/>
        <v/>
      </c>
      <c r="Y297" s="20" t="str">
        <f t="shared" si="35"/>
        <v/>
      </c>
    </row>
    <row r="298" spans="1:25">
      <c r="A298" s="11">
        <v>16528</v>
      </c>
      <c r="B298" s="9">
        <f>VLOOKUP((IF(MONTH($A298)=10,YEAR($A298),IF(MONTH($A298)=11,YEAR($A298),IF(MONTH($A298)=12, YEAR($A298),YEAR($A298)-1)))),File_1.prn!$A$2:$AA$87,VLOOKUP(MONTH($A298),Conversion!$A$1:$B$12,2),FALSE)</f>
        <v>0.86</v>
      </c>
      <c r="C298" s="9" t="str">
        <f>IF(VLOOKUP((IF(MONTH($A298)=10,YEAR($A298),IF(MONTH($A298)=11,YEAR($A298),IF(MONTH($A298)=12, YEAR($A298),YEAR($A298)-1)))),File_1.prn!$A$2:$AA$87,VLOOKUP(MONTH($A298),'Patch Conversion'!$A$1:$B$12,2),FALSE)="","",VLOOKUP((IF(MONTH($A298)=10,YEAR($A298),IF(MONTH($A298)=11,YEAR($A298),IF(MONTH($A298)=12, YEAR($A298),YEAR($A298)-1)))),File_1.prn!$A$2:$AA$87,VLOOKUP(MONTH($A298),'Patch Conversion'!$A$1:$B$12,2),FALSE))</f>
        <v/>
      </c>
      <c r="D298" s="9" t="str">
        <f>IF(C298="","",B298)</f>
        <v/>
      </c>
      <c r="E298" s="9">
        <f t="shared" si="36"/>
        <v>918.08999999999969</v>
      </c>
      <c r="F298" s="9">
        <f>F297+VLOOKUP((IF(MONTH($A298)=10,YEAR($A298),IF(MONTH($A298)=11,YEAR($A298),IF(MONTH($A298)=12, YEAR($A298),YEAR($A298)-1)))),Rainfall!$A$1:$Z$87,VLOOKUP(MONTH($A298),Conversion!$A$1:$B$12,2),FALSE)</f>
        <v>15142.200000000004</v>
      </c>
      <c r="G298" s="9"/>
      <c r="H298" s="9"/>
      <c r="I298" s="9">
        <f>VLOOKUP((IF(MONTH($A298)=10,YEAR($A298),IF(MONTH($A298)=11,YEAR($A298),IF(MONTH($A298)=12, YEAR($A298),YEAR($A298)-1)))),FirstSim!$A$1:$Y$86,VLOOKUP(MONTH($A298),Conversion!$A$1:$B$12,2),FALSE)</f>
        <v>0.48</v>
      </c>
      <c r="J298" s="9"/>
      <c r="K298" s="9"/>
      <c r="L298" s="9"/>
      <c r="M298" s="12" t="e">
        <f>VLOOKUP((IF(MONTH($A298)=10,YEAR($A298),IF(MONTH($A298)=11,YEAR($A298),IF(MONTH($A298)=12, YEAR($A298),YEAR($A298)-1)))),#REF!,VLOOKUP(MONTH($A298),Conversion!$A$1:$B$12,2),FALSE)</f>
        <v>#REF!</v>
      </c>
      <c r="N298" s="9" t="e">
        <f>VLOOKUP((IF(MONTH($A298)=10,YEAR($A298),IF(MONTH($A298)=11,YEAR($A298),IF(MONTH($A298)=12, YEAR($A298),YEAR($A298)-1)))),#REF!,VLOOKUP(MONTH($A298),'Patch Conversion'!$A$1:$B$12,2),FALSE)</f>
        <v>#REF!</v>
      </c>
      <c r="O298" s="9"/>
      <c r="P298" s="11"/>
      <c r="Q298" s="9">
        <f t="shared" si="32"/>
        <v>0.86</v>
      </c>
      <c r="R298" s="9" t="str">
        <f t="shared" si="33"/>
        <v/>
      </c>
      <c r="S298" s="10" t="str">
        <f t="shared" si="34"/>
        <v/>
      </c>
      <c r="T298" s="9"/>
      <c r="U298" s="17">
        <f>VLOOKUP((IF(MONTH($A298)=10,YEAR($A298),IF(MONTH($A298)=11,YEAR($A298),IF(MONTH($A298)=12, YEAR($A298),YEAR($A298)-1)))),'Final Sim'!$A$1:$O$85,VLOOKUP(MONTH($A298),'Conversion WRSM'!$A$1:$B$12,2),FALSE)</f>
        <v>3.85</v>
      </c>
      <c r="W298" s="9">
        <f t="shared" si="31"/>
        <v>0.86</v>
      </c>
      <c r="X298" s="9" t="str">
        <f t="shared" si="37"/>
        <v/>
      </c>
      <c r="Y298" s="20" t="str">
        <f t="shared" si="35"/>
        <v/>
      </c>
    </row>
    <row r="299" spans="1:25">
      <c r="A299" s="11">
        <v>16558</v>
      </c>
      <c r="B299" s="9">
        <f>VLOOKUP((IF(MONTH($A299)=10,YEAR($A299),IF(MONTH($A299)=11,YEAR($A299),IF(MONTH($A299)=12, YEAR($A299),YEAR($A299)-1)))),File_1.prn!$A$2:$AA$87,VLOOKUP(MONTH($A299),Conversion!$A$1:$B$12,2),FALSE)</f>
        <v>0</v>
      </c>
      <c r="C299" s="9" t="str">
        <f>IF(VLOOKUP((IF(MONTH($A299)=10,YEAR($A299),IF(MONTH($A299)=11,YEAR($A299),IF(MONTH($A299)=12, YEAR($A299),YEAR($A299)-1)))),File_1.prn!$A$2:$AA$87,VLOOKUP(MONTH($A299),'Patch Conversion'!$A$1:$B$12,2),FALSE)="","",VLOOKUP((IF(MONTH($A299)=10,YEAR($A299),IF(MONTH($A299)=11,YEAR($A299),IF(MONTH($A299)=12, YEAR($A299),YEAR($A299)-1)))),File_1.prn!$A$2:$AA$87,VLOOKUP(MONTH($A299),'Patch Conversion'!$A$1:$B$12,2),FALSE))</f>
        <v/>
      </c>
      <c r="D299" s="9"/>
      <c r="E299" s="9">
        <f t="shared" si="36"/>
        <v>918.08999999999969</v>
      </c>
      <c r="F299" s="9">
        <f>F298+VLOOKUP((IF(MONTH($A299)=10,YEAR($A299),IF(MONTH($A299)=11,YEAR($A299),IF(MONTH($A299)=12, YEAR($A299),YEAR($A299)-1)))),Rainfall!$A$1:$Z$87,VLOOKUP(MONTH($A299),Conversion!$A$1:$B$12,2),FALSE)</f>
        <v>15142.440000000004</v>
      </c>
      <c r="G299" s="9"/>
      <c r="H299" s="9"/>
      <c r="I299" s="9">
        <f>VLOOKUP((IF(MONTH($A299)=10,YEAR($A299),IF(MONTH($A299)=11,YEAR($A299),IF(MONTH($A299)=12, YEAR($A299),YEAR($A299)-1)))),FirstSim!$A$1:$Y$86,VLOOKUP(MONTH($A299),Conversion!$A$1:$B$12,2),FALSE)</f>
        <v>0.33</v>
      </c>
      <c r="J299" s="9"/>
      <c r="K299" s="9"/>
      <c r="L299" s="9"/>
      <c r="M299" s="12" t="e">
        <f>VLOOKUP((IF(MONTH($A299)=10,YEAR($A299),IF(MONTH($A299)=11,YEAR($A299),IF(MONTH($A299)=12, YEAR($A299),YEAR($A299)-1)))),#REF!,VLOOKUP(MONTH($A299),Conversion!$A$1:$B$12,2),FALSE)</f>
        <v>#REF!</v>
      </c>
      <c r="N299" s="9" t="e">
        <f>VLOOKUP((IF(MONTH($A299)=10,YEAR($A299),IF(MONTH($A299)=11,YEAR($A299),IF(MONTH($A299)=12, YEAR($A299),YEAR($A299)-1)))),#REF!,VLOOKUP(MONTH($A299),'Patch Conversion'!$A$1:$B$12,2),FALSE)</f>
        <v>#REF!</v>
      </c>
      <c r="O299" s="9"/>
      <c r="P299" s="11"/>
      <c r="Q299" s="9">
        <f t="shared" si="32"/>
        <v>0</v>
      </c>
      <c r="R299" s="9" t="str">
        <f t="shared" si="33"/>
        <v/>
      </c>
      <c r="S299" s="10" t="str">
        <f t="shared" si="34"/>
        <v/>
      </c>
      <c r="T299" s="9"/>
      <c r="U299" s="17">
        <f>VLOOKUP((IF(MONTH($A299)=10,YEAR($A299),IF(MONTH($A299)=11,YEAR($A299),IF(MONTH($A299)=12, YEAR($A299),YEAR($A299)-1)))),'Final Sim'!$A$1:$O$85,VLOOKUP(MONTH($A299),'Conversion WRSM'!$A$1:$B$12,2),FALSE)</f>
        <v>0</v>
      </c>
      <c r="W299" s="9">
        <f t="shared" si="31"/>
        <v>0</v>
      </c>
      <c r="X299" s="9" t="str">
        <f t="shared" si="37"/>
        <v/>
      </c>
      <c r="Y299" s="20" t="str">
        <f t="shared" si="35"/>
        <v/>
      </c>
    </row>
    <row r="300" spans="1:25">
      <c r="A300" s="11">
        <v>16589</v>
      </c>
      <c r="B300" s="9">
        <f>VLOOKUP((IF(MONTH($A300)=10,YEAR($A300),IF(MONTH($A300)=11,YEAR($A300),IF(MONTH($A300)=12, YEAR($A300),YEAR($A300)-1)))),File_1.prn!$A$2:$AA$87,VLOOKUP(MONTH($A300),Conversion!$A$1:$B$12,2),FALSE)</f>
        <v>0</v>
      </c>
      <c r="C300" s="9" t="str">
        <f>IF(VLOOKUP((IF(MONTH($A300)=10,YEAR($A300),IF(MONTH($A300)=11,YEAR($A300),IF(MONTH($A300)=12, YEAR($A300),YEAR($A300)-1)))),File_1.prn!$A$2:$AA$87,VLOOKUP(MONTH($A300),'Patch Conversion'!$A$1:$B$12,2),FALSE)="","",VLOOKUP((IF(MONTH($A300)=10,YEAR($A300),IF(MONTH($A300)=11,YEAR($A300),IF(MONTH($A300)=12, YEAR($A300),YEAR($A300)-1)))),File_1.prn!$A$2:$AA$87,VLOOKUP(MONTH($A300),'Patch Conversion'!$A$1:$B$12,2),FALSE))</f>
        <v/>
      </c>
      <c r="D300" s="9"/>
      <c r="E300" s="9">
        <f t="shared" si="36"/>
        <v>918.08999999999969</v>
      </c>
      <c r="F300" s="9">
        <f>F299+VLOOKUP((IF(MONTH($A300)=10,YEAR($A300),IF(MONTH($A300)=11,YEAR($A300),IF(MONTH($A300)=12, YEAR($A300),YEAR($A300)-1)))),Rainfall!$A$1:$Z$87,VLOOKUP(MONTH($A300),Conversion!$A$1:$B$12,2),FALSE)</f>
        <v>15142.440000000004</v>
      </c>
      <c r="G300" s="9"/>
      <c r="H300" s="9"/>
      <c r="I300" s="9">
        <f>VLOOKUP((IF(MONTH($A300)=10,YEAR($A300),IF(MONTH($A300)=11,YEAR($A300),IF(MONTH($A300)=12, YEAR($A300),YEAR($A300)-1)))),FirstSim!$A$1:$Y$86,VLOOKUP(MONTH($A300),Conversion!$A$1:$B$12,2),FALSE)</f>
        <v>0.28000000000000003</v>
      </c>
      <c r="J300" s="9"/>
      <c r="K300" s="9"/>
      <c r="L300" s="9"/>
      <c r="M300" s="12" t="e">
        <f>VLOOKUP((IF(MONTH($A300)=10,YEAR($A300),IF(MONTH($A300)=11,YEAR($A300),IF(MONTH($A300)=12, YEAR($A300),YEAR($A300)-1)))),#REF!,VLOOKUP(MONTH($A300),Conversion!$A$1:$B$12,2),FALSE)</f>
        <v>#REF!</v>
      </c>
      <c r="N300" s="9" t="e">
        <f>VLOOKUP((IF(MONTH($A300)=10,YEAR($A300),IF(MONTH($A300)=11,YEAR($A300),IF(MONTH($A300)=12, YEAR($A300),YEAR($A300)-1)))),#REF!,VLOOKUP(MONTH($A300),'Patch Conversion'!$A$1:$B$12,2),FALSE)</f>
        <v>#REF!</v>
      </c>
      <c r="O300" s="9"/>
      <c r="P300" s="11"/>
      <c r="Q300" s="9">
        <f t="shared" si="32"/>
        <v>0</v>
      </c>
      <c r="R300" s="9" t="str">
        <f t="shared" si="33"/>
        <v/>
      </c>
      <c r="S300" s="10" t="str">
        <f t="shared" si="34"/>
        <v/>
      </c>
      <c r="T300" s="9"/>
      <c r="U300" s="17">
        <f>VLOOKUP((IF(MONTH($A300)=10,YEAR($A300),IF(MONTH($A300)=11,YEAR($A300),IF(MONTH($A300)=12, YEAR($A300),YEAR($A300)-1)))),'Final Sim'!$A$1:$O$85,VLOOKUP(MONTH($A300),'Conversion WRSM'!$A$1:$B$12,2),FALSE)</f>
        <v>31.81</v>
      </c>
      <c r="W300" s="9">
        <f t="shared" si="31"/>
        <v>0</v>
      </c>
      <c r="X300" s="9" t="str">
        <f t="shared" si="37"/>
        <v/>
      </c>
      <c r="Y300" s="20" t="str">
        <f t="shared" si="35"/>
        <v/>
      </c>
    </row>
    <row r="301" spans="1:25">
      <c r="A301" s="11">
        <v>16619</v>
      </c>
      <c r="B301" s="9">
        <f>VLOOKUP((IF(MONTH($A301)=10,YEAR($A301),IF(MONTH($A301)=11,YEAR($A301),IF(MONTH($A301)=12, YEAR($A301),YEAR($A301)-1)))),File_1.prn!$A$2:$AA$87,VLOOKUP(MONTH($A301),Conversion!$A$1:$B$12,2),FALSE)</f>
        <v>0</v>
      </c>
      <c r="C301" s="9" t="str">
        <f>IF(VLOOKUP((IF(MONTH($A301)=10,YEAR($A301),IF(MONTH($A301)=11,YEAR($A301),IF(MONTH($A301)=12, YEAR($A301),YEAR($A301)-1)))),File_1.prn!$A$2:$AA$87,VLOOKUP(MONTH($A301),'Patch Conversion'!$A$1:$B$12,2),FALSE)="","",VLOOKUP((IF(MONTH($A301)=10,YEAR($A301),IF(MONTH($A301)=11,YEAR($A301),IF(MONTH($A301)=12, YEAR($A301),YEAR($A301)-1)))),File_1.prn!$A$2:$AA$87,VLOOKUP(MONTH($A301),'Patch Conversion'!$A$1:$B$12,2),FALSE))</f>
        <v/>
      </c>
      <c r="D301" s="9"/>
      <c r="E301" s="9">
        <f t="shared" si="36"/>
        <v>918.08999999999969</v>
      </c>
      <c r="F301" s="9">
        <f>F300+VLOOKUP((IF(MONTH($A301)=10,YEAR($A301),IF(MONTH($A301)=11,YEAR($A301),IF(MONTH($A301)=12, YEAR($A301),YEAR($A301)-1)))),Rainfall!$A$1:$Z$87,VLOOKUP(MONTH($A301),Conversion!$A$1:$B$12,2),FALSE)</f>
        <v>15142.440000000004</v>
      </c>
      <c r="G301" s="9"/>
      <c r="H301" s="9"/>
      <c r="I301" s="9">
        <f>VLOOKUP((IF(MONTH($A301)=10,YEAR($A301),IF(MONTH($A301)=11,YEAR($A301),IF(MONTH($A301)=12, YEAR($A301),YEAR($A301)-1)))),FirstSim!$A$1:$Y$86,VLOOKUP(MONTH($A301),Conversion!$A$1:$B$12,2),FALSE)</f>
        <v>0.23</v>
      </c>
      <c r="J301" s="9"/>
      <c r="K301" s="9"/>
      <c r="L301" s="9"/>
      <c r="M301" s="12" t="e">
        <f>VLOOKUP((IF(MONTH($A301)=10,YEAR($A301),IF(MONTH($A301)=11,YEAR($A301),IF(MONTH($A301)=12, YEAR($A301),YEAR($A301)-1)))),#REF!,VLOOKUP(MONTH($A301),Conversion!$A$1:$B$12,2),FALSE)</f>
        <v>#REF!</v>
      </c>
      <c r="N301" s="9" t="e">
        <f>VLOOKUP((IF(MONTH($A301)=10,YEAR($A301),IF(MONTH($A301)=11,YEAR($A301),IF(MONTH($A301)=12, YEAR($A301),YEAR($A301)-1)))),#REF!,VLOOKUP(MONTH($A301),'Patch Conversion'!$A$1:$B$12,2),FALSE)</f>
        <v>#REF!</v>
      </c>
      <c r="O301" s="9"/>
      <c r="P301" s="11"/>
      <c r="Q301" s="9">
        <f t="shared" si="32"/>
        <v>0</v>
      </c>
      <c r="R301" s="9" t="str">
        <f t="shared" si="33"/>
        <v/>
      </c>
      <c r="S301" s="10" t="str">
        <f t="shared" si="34"/>
        <v/>
      </c>
      <c r="T301" s="9"/>
      <c r="U301" s="17">
        <f>VLOOKUP((IF(MONTH($A301)=10,YEAR($A301),IF(MONTH($A301)=11,YEAR($A301),IF(MONTH($A301)=12, YEAR($A301),YEAR($A301)-1)))),'Final Sim'!$A$1:$O$85,VLOOKUP(MONTH($A301),'Conversion WRSM'!$A$1:$B$12,2),FALSE)</f>
        <v>0</v>
      </c>
      <c r="W301" s="9">
        <f t="shared" si="31"/>
        <v>0</v>
      </c>
      <c r="X301" s="9" t="str">
        <f t="shared" si="37"/>
        <v/>
      </c>
      <c r="Y301" s="20" t="str">
        <f t="shared" si="35"/>
        <v/>
      </c>
    </row>
    <row r="302" spans="1:25">
      <c r="A302" s="11">
        <v>16650</v>
      </c>
      <c r="B302" s="9">
        <f>VLOOKUP((IF(MONTH($A302)=10,YEAR($A302),IF(MONTH($A302)=11,YEAR($A302),IF(MONTH($A302)=12, YEAR($A302),YEAR($A302)-1)))),File_1.prn!$A$2:$AA$87,VLOOKUP(MONTH($A302),Conversion!$A$1:$B$12,2),FALSE)</f>
        <v>0</v>
      </c>
      <c r="C302" s="9" t="str">
        <f>IF(VLOOKUP((IF(MONTH($A302)=10,YEAR($A302),IF(MONTH($A302)=11,YEAR($A302),IF(MONTH($A302)=12, YEAR($A302),YEAR($A302)-1)))),File_1.prn!$A$2:$AA$87,VLOOKUP(MONTH($A302),'Patch Conversion'!$A$1:$B$12,2),FALSE)="","",VLOOKUP((IF(MONTH($A302)=10,YEAR($A302),IF(MONTH($A302)=11,YEAR($A302),IF(MONTH($A302)=12, YEAR($A302),YEAR($A302)-1)))),File_1.prn!$A$2:$AA$87,VLOOKUP(MONTH($A302),'Patch Conversion'!$A$1:$B$12,2),FALSE))</f>
        <v/>
      </c>
      <c r="D302" s="9"/>
      <c r="E302" s="9">
        <f t="shared" si="36"/>
        <v>918.08999999999969</v>
      </c>
      <c r="F302" s="9">
        <f>F301+VLOOKUP((IF(MONTH($A302)=10,YEAR($A302),IF(MONTH($A302)=11,YEAR($A302),IF(MONTH($A302)=12, YEAR($A302),YEAR($A302)-1)))),Rainfall!$A$1:$Z$87,VLOOKUP(MONTH($A302),Conversion!$A$1:$B$12,2),FALSE)</f>
        <v>15142.440000000004</v>
      </c>
      <c r="G302" s="9"/>
      <c r="H302" s="9"/>
      <c r="I302" s="9">
        <f>VLOOKUP((IF(MONTH($A302)=10,YEAR($A302),IF(MONTH($A302)=11,YEAR($A302),IF(MONTH($A302)=12, YEAR($A302),YEAR($A302)-1)))),FirstSim!$A$1:$Y$86,VLOOKUP(MONTH($A302),Conversion!$A$1:$B$12,2),FALSE)</f>
        <v>0.16</v>
      </c>
      <c r="J302" s="9"/>
      <c r="K302" s="9"/>
      <c r="L302" s="9"/>
      <c r="M302" s="12" t="e">
        <f>VLOOKUP((IF(MONTH($A302)=10,YEAR($A302),IF(MONTH($A302)=11,YEAR($A302),IF(MONTH($A302)=12, YEAR($A302),YEAR($A302)-1)))),#REF!,VLOOKUP(MONTH($A302),Conversion!$A$1:$B$12,2),FALSE)</f>
        <v>#REF!</v>
      </c>
      <c r="N302" s="9" t="e">
        <f>VLOOKUP((IF(MONTH($A302)=10,YEAR($A302),IF(MONTH($A302)=11,YEAR($A302),IF(MONTH($A302)=12, YEAR($A302),YEAR($A302)-1)))),#REF!,VLOOKUP(MONTH($A302),'Patch Conversion'!$A$1:$B$12,2),FALSE)</f>
        <v>#REF!</v>
      </c>
      <c r="O302" s="9"/>
      <c r="P302" s="11"/>
      <c r="Q302" s="9">
        <f t="shared" si="32"/>
        <v>0</v>
      </c>
      <c r="R302" s="9" t="str">
        <f t="shared" si="33"/>
        <v/>
      </c>
      <c r="S302" s="10" t="str">
        <f t="shared" si="34"/>
        <v/>
      </c>
      <c r="T302" s="9"/>
      <c r="U302" s="17">
        <f>VLOOKUP((IF(MONTH($A302)=10,YEAR($A302),IF(MONTH($A302)=11,YEAR($A302),IF(MONTH($A302)=12, YEAR($A302),YEAR($A302)-1)))),'Final Sim'!$A$1:$O$85,VLOOKUP(MONTH($A302),'Conversion WRSM'!$A$1:$B$12,2),FALSE)</f>
        <v>395.57</v>
      </c>
      <c r="W302" s="9">
        <f t="shared" si="31"/>
        <v>0</v>
      </c>
      <c r="X302" s="9" t="str">
        <f t="shared" si="37"/>
        <v/>
      </c>
      <c r="Y302" s="20" t="str">
        <f t="shared" si="35"/>
        <v/>
      </c>
    </row>
    <row r="303" spans="1:25">
      <c r="A303" s="11">
        <v>16681</v>
      </c>
      <c r="B303" s="9">
        <f>VLOOKUP((IF(MONTH($A303)=10,YEAR($A303),IF(MONTH($A303)=11,YEAR($A303),IF(MONTH($A303)=12, YEAR($A303),YEAR($A303)-1)))),File_1.prn!$A$2:$AA$87,VLOOKUP(MONTH($A303),Conversion!$A$1:$B$12,2),FALSE)</f>
        <v>0</v>
      </c>
      <c r="C303" s="9" t="str">
        <f>IF(VLOOKUP((IF(MONTH($A303)=10,YEAR($A303),IF(MONTH($A303)=11,YEAR($A303),IF(MONTH($A303)=12, YEAR($A303),YEAR($A303)-1)))),File_1.prn!$A$2:$AA$87,VLOOKUP(MONTH($A303),'Patch Conversion'!$A$1:$B$12,2),FALSE)="","",VLOOKUP((IF(MONTH($A303)=10,YEAR($A303),IF(MONTH($A303)=11,YEAR($A303),IF(MONTH($A303)=12, YEAR($A303),YEAR($A303)-1)))),File_1.prn!$A$2:$AA$87,VLOOKUP(MONTH($A303),'Patch Conversion'!$A$1:$B$12,2),FALSE))</f>
        <v/>
      </c>
      <c r="D303" s="9" t="str">
        <f>IF(C303="","",B303)</f>
        <v/>
      </c>
      <c r="E303" s="9">
        <f t="shared" si="36"/>
        <v>918.08999999999969</v>
      </c>
      <c r="F303" s="9">
        <f>F302+VLOOKUP((IF(MONTH($A303)=10,YEAR($A303),IF(MONTH($A303)=11,YEAR($A303),IF(MONTH($A303)=12, YEAR($A303),YEAR($A303)-1)))),Rainfall!$A$1:$Z$87,VLOOKUP(MONTH($A303),Conversion!$A$1:$B$12,2),FALSE)</f>
        <v>15142.440000000004</v>
      </c>
      <c r="G303" s="9"/>
      <c r="H303" s="9"/>
      <c r="I303" s="9">
        <f>VLOOKUP((IF(MONTH($A303)=10,YEAR($A303),IF(MONTH($A303)=11,YEAR($A303),IF(MONTH($A303)=12, YEAR($A303),YEAR($A303)-1)))),FirstSim!$A$1:$Y$86,VLOOKUP(MONTH($A303),Conversion!$A$1:$B$12,2),FALSE)</f>
        <v>0.06</v>
      </c>
      <c r="J303" s="9"/>
      <c r="K303" s="9"/>
      <c r="L303" s="9"/>
      <c r="M303" s="12" t="e">
        <f>VLOOKUP((IF(MONTH($A303)=10,YEAR($A303),IF(MONTH($A303)=11,YEAR($A303),IF(MONTH($A303)=12, YEAR($A303),YEAR($A303)-1)))),#REF!,VLOOKUP(MONTH($A303),Conversion!$A$1:$B$12,2),FALSE)</f>
        <v>#REF!</v>
      </c>
      <c r="N303" s="9" t="e">
        <f>VLOOKUP((IF(MONTH($A303)=10,YEAR($A303),IF(MONTH($A303)=11,YEAR($A303),IF(MONTH($A303)=12, YEAR($A303),YEAR($A303)-1)))),#REF!,VLOOKUP(MONTH($A303),'Patch Conversion'!$A$1:$B$12,2),FALSE)</f>
        <v>#REF!</v>
      </c>
      <c r="O303" s="9"/>
      <c r="P303" s="11"/>
      <c r="Q303" s="9">
        <f t="shared" si="32"/>
        <v>0</v>
      </c>
      <c r="R303" s="9" t="str">
        <f t="shared" si="33"/>
        <v/>
      </c>
      <c r="S303" s="10" t="str">
        <f t="shared" si="34"/>
        <v/>
      </c>
      <c r="T303" s="9"/>
      <c r="U303" s="17">
        <f>VLOOKUP((IF(MONTH($A303)=10,YEAR($A303),IF(MONTH($A303)=11,YEAR($A303),IF(MONTH($A303)=12, YEAR($A303),YEAR($A303)-1)))),'Final Sim'!$A$1:$O$85,VLOOKUP(MONTH($A303),'Conversion WRSM'!$A$1:$B$12,2),FALSE)</f>
        <v>0</v>
      </c>
      <c r="W303" s="9">
        <f t="shared" si="31"/>
        <v>0</v>
      </c>
      <c r="X303" s="9" t="str">
        <f t="shared" si="37"/>
        <v/>
      </c>
      <c r="Y303" s="20" t="str">
        <f t="shared" si="35"/>
        <v/>
      </c>
    </row>
    <row r="304" spans="1:25">
      <c r="A304" s="11">
        <v>16711</v>
      </c>
      <c r="B304" s="9">
        <f>VLOOKUP((IF(MONTH($A304)=10,YEAR($A304),IF(MONTH($A304)=11,YEAR($A304),IF(MONTH($A304)=12, YEAR($A304),YEAR($A304)-1)))),File_1.prn!$A$2:$AA$87,VLOOKUP(MONTH($A304),Conversion!$A$1:$B$12,2),FALSE)</f>
        <v>0.1</v>
      </c>
      <c r="C304" s="9" t="str">
        <f>IF(VLOOKUP((IF(MONTH($A304)=10,YEAR($A304),IF(MONTH($A304)=11,YEAR($A304),IF(MONTH($A304)=12, YEAR($A304),YEAR($A304)-1)))),File_1.prn!$A$2:$AA$87,VLOOKUP(MONTH($A304),'Patch Conversion'!$A$1:$B$12,2),FALSE)="","",VLOOKUP((IF(MONTH($A304)=10,YEAR($A304),IF(MONTH($A304)=11,YEAR($A304),IF(MONTH($A304)=12, YEAR($A304),YEAR($A304)-1)))),File_1.prn!$A$2:$AA$87,VLOOKUP(MONTH($A304),'Patch Conversion'!$A$1:$B$12,2),FALSE))</f>
        <v/>
      </c>
      <c r="D304" s="9" t="str">
        <f>IF(C304="","",B304)</f>
        <v/>
      </c>
      <c r="E304" s="9">
        <f t="shared" si="36"/>
        <v>918.18999999999971</v>
      </c>
      <c r="F304" s="9">
        <f>F303+VLOOKUP((IF(MONTH($A304)=10,YEAR($A304),IF(MONTH($A304)=11,YEAR($A304),IF(MONTH($A304)=12, YEAR($A304),YEAR($A304)-1)))),Rainfall!$A$1:$Z$87,VLOOKUP(MONTH($A304),Conversion!$A$1:$B$12,2),FALSE)</f>
        <v>15150.840000000004</v>
      </c>
      <c r="G304" s="9"/>
      <c r="H304" s="9"/>
      <c r="I304" s="9">
        <f>VLOOKUP((IF(MONTH($A304)=10,YEAR($A304),IF(MONTH($A304)=11,YEAR($A304),IF(MONTH($A304)=12, YEAR($A304),YEAR($A304)-1)))),FirstSim!$A$1:$Y$86,VLOOKUP(MONTH($A304),Conversion!$A$1:$B$12,2),FALSE)</f>
        <v>0</v>
      </c>
      <c r="J304" s="9"/>
      <c r="K304" s="9"/>
      <c r="L304" s="9"/>
      <c r="M304" s="12" t="e">
        <f>VLOOKUP((IF(MONTH($A304)=10,YEAR($A304),IF(MONTH($A304)=11,YEAR($A304),IF(MONTH($A304)=12, YEAR($A304),YEAR($A304)-1)))),#REF!,VLOOKUP(MONTH($A304),Conversion!$A$1:$B$12,2),FALSE)</f>
        <v>#REF!</v>
      </c>
      <c r="N304" s="9" t="e">
        <f>VLOOKUP((IF(MONTH($A304)=10,YEAR($A304),IF(MONTH($A304)=11,YEAR($A304),IF(MONTH($A304)=12, YEAR($A304),YEAR($A304)-1)))),#REF!,VLOOKUP(MONTH($A304),'Patch Conversion'!$A$1:$B$12,2),FALSE)</f>
        <v>#REF!</v>
      </c>
      <c r="O304" s="9"/>
      <c r="P304" s="11"/>
      <c r="Q304" s="9">
        <f t="shared" si="32"/>
        <v>0.1</v>
      </c>
      <c r="R304" s="9" t="str">
        <f t="shared" si="33"/>
        <v/>
      </c>
      <c r="S304" s="10" t="str">
        <f t="shared" si="34"/>
        <v/>
      </c>
      <c r="T304" s="9"/>
      <c r="U304" s="17">
        <f>VLOOKUP((IF(MONTH($A304)=10,YEAR($A304),IF(MONTH($A304)=11,YEAR($A304),IF(MONTH($A304)=12, YEAR($A304),YEAR($A304)-1)))),'Final Sim'!$A$1:$O$85,VLOOKUP(MONTH($A304),'Conversion WRSM'!$A$1:$B$12,2),FALSE)</f>
        <v>1.1399999999999999</v>
      </c>
      <c r="W304" s="9">
        <f t="shared" si="31"/>
        <v>0.1</v>
      </c>
      <c r="X304" s="9" t="str">
        <f t="shared" si="37"/>
        <v/>
      </c>
      <c r="Y304" s="20" t="str">
        <f t="shared" si="35"/>
        <v/>
      </c>
    </row>
    <row r="305" spans="1:25">
      <c r="A305" s="11">
        <v>16742</v>
      </c>
      <c r="B305" s="9">
        <f>VLOOKUP((IF(MONTH($A305)=10,YEAR($A305),IF(MONTH($A305)=11,YEAR($A305),IF(MONTH($A305)=12, YEAR($A305),YEAR($A305)-1)))),File_1.prn!$A$2:$AA$87,VLOOKUP(MONTH($A305),Conversion!$A$1:$B$12,2),FALSE)</f>
        <v>0.2</v>
      </c>
      <c r="C305" s="9" t="str">
        <f>IF(VLOOKUP((IF(MONTH($A305)=10,YEAR($A305),IF(MONTH($A305)=11,YEAR($A305),IF(MONTH($A305)=12, YEAR($A305),YEAR($A305)-1)))),File_1.prn!$A$2:$AA$87,VLOOKUP(MONTH($A305),'Patch Conversion'!$A$1:$B$12,2),FALSE)="","",VLOOKUP((IF(MONTH($A305)=10,YEAR($A305),IF(MONTH($A305)=11,YEAR($A305),IF(MONTH($A305)=12, YEAR($A305),YEAR($A305)-1)))),File_1.prn!$A$2:$AA$87,VLOOKUP(MONTH($A305),'Patch Conversion'!$A$1:$B$12,2),FALSE))</f>
        <v/>
      </c>
      <c r="D305" s="9"/>
      <c r="E305" s="9">
        <f t="shared" si="36"/>
        <v>918.38999999999976</v>
      </c>
      <c r="F305" s="9">
        <f>F304+VLOOKUP((IF(MONTH($A305)=10,YEAR($A305),IF(MONTH($A305)=11,YEAR($A305),IF(MONTH($A305)=12, YEAR($A305),YEAR($A305)-1)))),Rainfall!$A$1:$Z$87,VLOOKUP(MONTH($A305),Conversion!$A$1:$B$12,2),FALSE)</f>
        <v>15181.200000000004</v>
      </c>
      <c r="G305" s="9"/>
      <c r="H305" s="9"/>
      <c r="I305" s="9">
        <f>VLOOKUP((IF(MONTH($A305)=10,YEAR($A305),IF(MONTH($A305)=11,YEAR($A305),IF(MONTH($A305)=12, YEAR($A305),YEAR($A305)-1)))),FirstSim!$A$1:$Y$86,VLOOKUP(MONTH($A305),Conversion!$A$1:$B$12,2),FALSE)</f>
        <v>0</v>
      </c>
      <c r="J305" s="9"/>
      <c r="K305" s="9"/>
      <c r="L305" s="9"/>
      <c r="M305" s="12" t="e">
        <f>VLOOKUP((IF(MONTH($A305)=10,YEAR($A305),IF(MONTH($A305)=11,YEAR($A305),IF(MONTH($A305)=12, YEAR($A305),YEAR($A305)-1)))),#REF!,VLOOKUP(MONTH($A305),Conversion!$A$1:$B$12,2),FALSE)</f>
        <v>#REF!</v>
      </c>
      <c r="N305" s="9" t="e">
        <f>VLOOKUP((IF(MONTH($A305)=10,YEAR($A305),IF(MONTH($A305)=11,YEAR($A305),IF(MONTH($A305)=12, YEAR($A305),YEAR($A305)-1)))),#REF!,VLOOKUP(MONTH($A305),'Patch Conversion'!$A$1:$B$12,2),FALSE)</f>
        <v>#REF!</v>
      </c>
      <c r="O305" s="9"/>
      <c r="P305" s="11"/>
      <c r="Q305" s="9">
        <f t="shared" si="32"/>
        <v>0.2</v>
      </c>
      <c r="R305" s="9" t="str">
        <f t="shared" si="33"/>
        <v/>
      </c>
      <c r="S305" s="10" t="str">
        <f t="shared" si="34"/>
        <v/>
      </c>
      <c r="T305" s="9"/>
      <c r="U305" s="17">
        <f>VLOOKUP((IF(MONTH($A305)=10,YEAR($A305),IF(MONTH($A305)=11,YEAR($A305),IF(MONTH($A305)=12, YEAR($A305),YEAR($A305)-1)))),'Final Sim'!$A$1:$O$85,VLOOKUP(MONTH($A305),'Conversion WRSM'!$A$1:$B$12,2),FALSE)</f>
        <v>0</v>
      </c>
      <c r="W305" s="9">
        <f t="shared" si="31"/>
        <v>0.2</v>
      </c>
      <c r="X305" s="9" t="str">
        <f t="shared" si="37"/>
        <v/>
      </c>
      <c r="Y305" s="20" t="str">
        <f t="shared" si="35"/>
        <v/>
      </c>
    </row>
    <row r="306" spans="1:25">
      <c r="A306" s="11">
        <v>16772</v>
      </c>
      <c r="B306" s="9">
        <f>VLOOKUP((IF(MONTH($A306)=10,YEAR($A306),IF(MONTH($A306)=11,YEAR($A306),IF(MONTH($A306)=12, YEAR($A306),YEAR($A306)-1)))),File_1.prn!$A$2:$AA$87,VLOOKUP(MONTH($A306),Conversion!$A$1:$B$12,2),FALSE)</f>
        <v>0.77</v>
      </c>
      <c r="C306" s="9" t="str">
        <f>IF(VLOOKUP((IF(MONTH($A306)=10,YEAR($A306),IF(MONTH($A306)=11,YEAR($A306),IF(MONTH($A306)=12, YEAR($A306),YEAR($A306)-1)))),File_1.prn!$A$2:$AA$87,VLOOKUP(MONTH($A306),'Patch Conversion'!$A$1:$B$12,2),FALSE)="","",VLOOKUP((IF(MONTH($A306)=10,YEAR($A306),IF(MONTH($A306)=11,YEAR($A306),IF(MONTH($A306)=12, YEAR($A306),YEAR($A306)-1)))),File_1.prn!$A$2:$AA$87,VLOOKUP(MONTH($A306),'Patch Conversion'!$A$1:$B$12,2),FALSE))</f>
        <v/>
      </c>
      <c r="D306" s="9" t="str">
        <f>IF(C306="","",B306)</f>
        <v/>
      </c>
      <c r="E306" s="9">
        <f t="shared" si="36"/>
        <v>919.15999999999974</v>
      </c>
      <c r="F306" s="9">
        <f>F305+VLOOKUP((IF(MONTH($A306)=10,YEAR($A306),IF(MONTH($A306)=11,YEAR($A306),IF(MONTH($A306)=12, YEAR($A306),YEAR($A306)-1)))),Rainfall!$A$1:$Z$87,VLOOKUP(MONTH($A306),Conversion!$A$1:$B$12,2),FALSE)</f>
        <v>15193.320000000005</v>
      </c>
      <c r="G306" s="9"/>
      <c r="H306" s="9"/>
      <c r="I306" s="9">
        <f>VLOOKUP((IF(MONTH($A306)=10,YEAR($A306),IF(MONTH($A306)=11,YEAR($A306),IF(MONTH($A306)=12, YEAR($A306),YEAR($A306)-1)))),FirstSim!$A$1:$Y$86,VLOOKUP(MONTH($A306),Conversion!$A$1:$B$12,2),FALSE)</f>
        <v>0</v>
      </c>
      <c r="J306" s="9"/>
      <c r="K306" s="9"/>
      <c r="L306" s="9"/>
      <c r="M306" s="12" t="e">
        <f>VLOOKUP((IF(MONTH($A306)=10,YEAR($A306),IF(MONTH($A306)=11,YEAR($A306),IF(MONTH($A306)=12, YEAR($A306),YEAR($A306)-1)))),#REF!,VLOOKUP(MONTH($A306),Conversion!$A$1:$B$12,2),FALSE)</f>
        <v>#REF!</v>
      </c>
      <c r="N306" s="9" t="e">
        <f>VLOOKUP((IF(MONTH($A306)=10,YEAR($A306),IF(MONTH($A306)=11,YEAR($A306),IF(MONTH($A306)=12, YEAR($A306),YEAR($A306)-1)))),#REF!,VLOOKUP(MONTH($A306),'Patch Conversion'!$A$1:$B$12,2),FALSE)</f>
        <v>#REF!</v>
      </c>
      <c r="O306" s="9"/>
      <c r="P306" s="11"/>
      <c r="Q306" s="9">
        <f t="shared" si="32"/>
        <v>0.77</v>
      </c>
      <c r="R306" s="9" t="str">
        <f t="shared" si="33"/>
        <v/>
      </c>
      <c r="S306" s="10" t="str">
        <f t="shared" si="34"/>
        <v/>
      </c>
      <c r="T306" s="9"/>
      <c r="U306" s="17">
        <f>VLOOKUP((IF(MONTH($A306)=10,YEAR($A306),IF(MONTH($A306)=11,YEAR($A306),IF(MONTH($A306)=12, YEAR($A306),YEAR($A306)-1)))),'Final Sim'!$A$1:$O$85,VLOOKUP(MONTH($A306),'Conversion WRSM'!$A$1:$B$12,2),FALSE)</f>
        <v>1.41</v>
      </c>
      <c r="W306" s="9">
        <f t="shared" si="31"/>
        <v>0.77</v>
      </c>
      <c r="X306" s="9" t="str">
        <f t="shared" si="37"/>
        <v/>
      </c>
      <c r="Y306" s="20" t="str">
        <f t="shared" si="35"/>
        <v/>
      </c>
    </row>
    <row r="307" spans="1:25">
      <c r="A307" s="11">
        <v>16803</v>
      </c>
      <c r="B307" s="9">
        <f>VLOOKUP((IF(MONTH($A307)=10,YEAR($A307),IF(MONTH($A307)=11,YEAR($A307),IF(MONTH($A307)=12, YEAR($A307),YEAR($A307)-1)))),File_1.prn!$A$2:$AA$87,VLOOKUP(MONTH($A307),Conversion!$A$1:$B$12,2),FALSE)</f>
        <v>8.1300000000000008</v>
      </c>
      <c r="C307" s="9" t="str">
        <f>IF(VLOOKUP((IF(MONTH($A307)=10,YEAR($A307),IF(MONTH($A307)=11,YEAR($A307),IF(MONTH($A307)=12, YEAR($A307),YEAR($A307)-1)))),File_1.prn!$A$2:$AA$87,VLOOKUP(MONTH($A307),'Patch Conversion'!$A$1:$B$12,2),FALSE)="","",VLOOKUP((IF(MONTH($A307)=10,YEAR($A307),IF(MONTH($A307)=11,YEAR($A307),IF(MONTH($A307)=12, YEAR($A307),YEAR($A307)-1)))),File_1.prn!$A$2:$AA$87,VLOOKUP(MONTH($A307),'Patch Conversion'!$A$1:$B$12,2),FALSE))</f>
        <v/>
      </c>
      <c r="D307" s="9" t="str">
        <f>IF(C307="","",B307)</f>
        <v/>
      </c>
      <c r="E307" s="9">
        <f t="shared" si="36"/>
        <v>927.28999999999974</v>
      </c>
      <c r="F307" s="9">
        <f>F306+VLOOKUP((IF(MONTH($A307)=10,YEAR($A307),IF(MONTH($A307)=11,YEAR($A307),IF(MONTH($A307)=12, YEAR($A307),YEAR($A307)-1)))),Rainfall!$A$1:$Z$87,VLOOKUP(MONTH($A307),Conversion!$A$1:$B$12,2),FALSE)</f>
        <v>15450.120000000004</v>
      </c>
      <c r="G307" s="9"/>
      <c r="H307" s="9"/>
      <c r="I307" s="9">
        <f>VLOOKUP((IF(MONTH($A307)=10,YEAR($A307),IF(MONTH($A307)=11,YEAR($A307),IF(MONTH($A307)=12, YEAR($A307),YEAR($A307)-1)))),FirstSim!$A$1:$Y$86,VLOOKUP(MONTH($A307),Conversion!$A$1:$B$12,2),FALSE)</f>
        <v>4.63</v>
      </c>
      <c r="J307" s="9"/>
      <c r="K307" s="9"/>
      <c r="L307" s="9"/>
      <c r="M307" s="12" t="e">
        <f>VLOOKUP((IF(MONTH($A307)=10,YEAR($A307),IF(MONTH($A307)=11,YEAR($A307),IF(MONTH($A307)=12, YEAR($A307),YEAR($A307)-1)))),#REF!,VLOOKUP(MONTH($A307),Conversion!$A$1:$B$12,2),FALSE)</f>
        <v>#REF!</v>
      </c>
      <c r="N307" s="9" t="e">
        <f>VLOOKUP((IF(MONTH($A307)=10,YEAR($A307),IF(MONTH($A307)=11,YEAR($A307),IF(MONTH($A307)=12, YEAR($A307),YEAR($A307)-1)))),#REF!,VLOOKUP(MONTH($A307),'Patch Conversion'!$A$1:$B$12,2),FALSE)</f>
        <v>#REF!</v>
      </c>
      <c r="O307" s="9"/>
      <c r="P307" s="11"/>
      <c r="Q307" s="9">
        <f t="shared" si="32"/>
        <v>8.1300000000000008</v>
      </c>
      <c r="R307" s="9" t="str">
        <f t="shared" si="33"/>
        <v/>
      </c>
      <c r="S307" s="10" t="str">
        <f t="shared" si="34"/>
        <v/>
      </c>
      <c r="T307" s="9"/>
      <c r="U307" s="17">
        <f>VLOOKUP((IF(MONTH($A307)=10,YEAR($A307),IF(MONTH($A307)=11,YEAR($A307),IF(MONTH($A307)=12, YEAR($A307),YEAR($A307)-1)))),'Final Sim'!$A$1:$O$85,VLOOKUP(MONTH($A307),'Conversion WRSM'!$A$1:$B$12,2),FALSE)</f>
        <v>0</v>
      </c>
      <c r="W307" s="9">
        <f t="shared" si="31"/>
        <v>8.1300000000000008</v>
      </c>
      <c r="X307" s="9" t="str">
        <f t="shared" si="37"/>
        <v/>
      </c>
      <c r="Y307" s="20" t="str">
        <f t="shared" si="35"/>
        <v/>
      </c>
    </row>
    <row r="308" spans="1:25">
      <c r="A308" s="11">
        <v>16834</v>
      </c>
      <c r="B308" s="9">
        <f>VLOOKUP((IF(MONTH($A308)=10,YEAR($A308),IF(MONTH($A308)=11,YEAR($A308),IF(MONTH($A308)=12, YEAR($A308),YEAR($A308)-1)))),File_1.prn!$A$2:$AA$87,VLOOKUP(MONTH($A308),Conversion!$A$1:$B$12,2),FALSE)</f>
        <v>2.89</v>
      </c>
      <c r="C308" s="9" t="str">
        <f>IF(VLOOKUP((IF(MONTH($A308)=10,YEAR($A308),IF(MONTH($A308)=11,YEAR($A308),IF(MONTH($A308)=12, YEAR($A308),YEAR($A308)-1)))),File_1.prn!$A$2:$AA$87,VLOOKUP(MONTH($A308),'Patch Conversion'!$A$1:$B$12,2),FALSE)="","",VLOOKUP((IF(MONTH($A308)=10,YEAR($A308),IF(MONTH($A308)=11,YEAR($A308),IF(MONTH($A308)=12, YEAR($A308),YEAR($A308)-1)))),File_1.prn!$A$2:$AA$87,VLOOKUP(MONTH($A308),'Patch Conversion'!$A$1:$B$12,2),FALSE))</f>
        <v/>
      </c>
      <c r="D308" s="9" t="str">
        <f>IF(C308="","",B308)</f>
        <v/>
      </c>
      <c r="E308" s="9">
        <f t="shared" si="36"/>
        <v>930.17999999999972</v>
      </c>
      <c r="F308" s="9">
        <f>F307+VLOOKUP((IF(MONTH($A308)=10,YEAR($A308),IF(MONTH($A308)=11,YEAR($A308),IF(MONTH($A308)=12, YEAR($A308),YEAR($A308)-1)))),Rainfall!$A$1:$Z$87,VLOOKUP(MONTH($A308),Conversion!$A$1:$B$12,2),FALSE)</f>
        <v>15599.280000000004</v>
      </c>
      <c r="G308" s="9"/>
      <c r="H308" s="9"/>
      <c r="I308" s="9">
        <f>VLOOKUP((IF(MONTH($A308)=10,YEAR($A308),IF(MONTH($A308)=11,YEAR($A308),IF(MONTH($A308)=12, YEAR($A308),YEAR($A308)-1)))),FirstSim!$A$1:$Y$86,VLOOKUP(MONTH($A308),Conversion!$A$1:$B$12,2),FALSE)</f>
        <v>3.81</v>
      </c>
      <c r="J308" s="9"/>
      <c r="K308" s="9"/>
      <c r="L308" s="9"/>
      <c r="M308" s="12" t="e">
        <f>VLOOKUP((IF(MONTH($A308)=10,YEAR($A308),IF(MONTH($A308)=11,YEAR($A308),IF(MONTH($A308)=12, YEAR($A308),YEAR($A308)-1)))),#REF!,VLOOKUP(MONTH($A308),Conversion!$A$1:$B$12,2),FALSE)</f>
        <v>#REF!</v>
      </c>
      <c r="N308" s="9" t="e">
        <f>VLOOKUP((IF(MONTH($A308)=10,YEAR($A308),IF(MONTH($A308)=11,YEAR($A308),IF(MONTH($A308)=12, YEAR($A308),YEAR($A308)-1)))),#REF!,VLOOKUP(MONTH($A308),'Patch Conversion'!$A$1:$B$12,2),FALSE)</f>
        <v>#REF!</v>
      </c>
      <c r="O308" s="9"/>
      <c r="P308" s="11"/>
      <c r="Q308" s="9">
        <f t="shared" si="32"/>
        <v>2.89</v>
      </c>
      <c r="R308" s="9" t="str">
        <f t="shared" si="33"/>
        <v/>
      </c>
      <c r="S308" s="10" t="str">
        <f t="shared" si="34"/>
        <v/>
      </c>
      <c r="T308" s="9"/>
      <c r="U308" s="17">
        <f>VLOOKUP((IF(MONTH($A308)=10,YEAR($A308),IF(MONTH($A308)=11,YEAR($A308),IF(MONTH($A308)=12, YEAR($A308),YEAR($A308)-1)))),'Final Sim'!$A$1:$O$85,VLOOKUP(MONTH($A308),'Conversion WRSM'!$A$1:$B$12,2),FALSE)</f>
        <v>7.37</v>
      </c>
      <c r="W308" s="9">
        <f t="shared" si="31"/>
        <v>2.89</v>
      </c>
      <c r="X308" s="9" t="str">
        <f t="shared" si="37"/>
        <v/>
      </c>
      <c r="Y308" s="20" t="str">
        <f t="shared" si="35"/>
        <v/>
      </c>
    </row>
    <row r="309" spans="1:25">
      <c r="A309" s="11">
        <v>16862</v>
      </c>
      <c r="B309" s="9">
        <f>VLOOKUP((IF(MONTH($A309)=10,YEAR($A309),IF(MONTH($A309)=11,YEAR($A309),IF(MONTH($A309)=12, YEAR($A309),YEAR($A309)-1)))),File_1.prn!$A$2:$AA$87,VLOOKUP(MONTH($A309),Conversion!$A$1:$B$12,2),FALSE)</f>
        <v>1.78</v>
      </c>
      <c r="C309" s="9" t="str">
        <f>IF(VLOOKUP((IF(MONTH($A309)=10,YEAR($A309),IF(MONTH($A309)=11,YEAR($A309),IF(MONTH($A309)=12, YEAR($A309),YEAR($A309)-1)))),File_1.prn!$A$2:$AA$87,VLOOKUP(MONTH($A309),'Patch Conversion'!$A$1:$B$12,2),FALSE)="","",VLOOKUP((IF(MONTH($A309)=10,YEAR($A309),IF(MONTH($A309)=11,YEAR($A309),IF(MONTH($A309)=12, YEAR($A309),YEAR($A309)-1)))),File_1.prn!$A$2:$AA$87,VLOOKUP(MONTH($A309),'Patch Conversion'!$A$1:$B$12,2),FALSE))</f>
        <v/>
      </c>
      <c r="D309" s="9" t="str">
        <f>IF(C309="","",B309)</f>
        <v/>
      </c>
      <c r="E309" s="9">
        <f t="shared" si="36"/>
        <v>931.9599999999997</v>
      </c>
      <c r="F309" s="9">
        <f>F308+VLOOKUP((IF(MONTH($A309)=10,YEAR($A309),IF(MONTH($A309)=11,YEAR($A309),IF(MONTH($A309)=12, YEAR($A309),YEAR($A309)-1)))),Rainfall!$A$1:$Z$87,VLOOKUP(MONTH($A309),Conversion!$A$1:$B$12,2),FALSE)</f>
        <v>15713.760000000004</v>
      </c>
      <c r="G309" s="9"/>
      <c r="H309" s="9"/>
      <c r="I309" s="9">
        <f>VLOOKUP((IF(MONTH($A309)=10,YEAR($A309),IF(MONTH($A309)=11,YEAR($A309),IF(MONTH($A309)=12, YEAR($A309),YEAR($A309)-1)))),FirstSim!$A$1:$Y$86,VLOOKUP(MONTH($A309),Conversion!$A$1:$B$12,2),FALSE)</f>
        <v>2.14</v>
      </c>
      <c r="J309" s="9"/>
      <c r="K309" s="9"/>
      <c r="L309" s="9"/>
      <c r="M309" s="12" t="e">
        <f>VLOOKUP((IF(MONTH($A309)=10,YEAR($A309),IF(MONTH($A309)=11,YEAR($A309),IF(MONTH($A309)=12, YEAR($A309),YEAR($A309)-1)))),#REF!,VLOOKUP(MONTH($A309),Conversion!$A$1:$B$12,2),FALSE)</f>
        <v>#REF!</v>
      </c>
      <c r="N309" s="9" t="e">
        <f>VLOOKUP((IF(MONTH($A309)=10,YEAR($A309),IF(MONTH($A309)=11,YEAR($A309),IF(MONTH($A309)=12, YEAR($A309),YEAR($A309)-1)))),#REF!,VLOOKUP(MONTH($A309),'Patch Conversion'!$A$1:$B$12,2),FALSE)</f>
        <v>#REF!</v>
      </c>
      <c r="O309" s="9"/>
      <c r="P309" s="11"/>
      <c r="Q309" s="9">
        <f t="shared" si="32"/>
        <v>1.78</v>
      </c>
      <c r="R309" s="9" t="str">
        <f t="shared" si="33"/>
        <v/>
      </c>
      <c r="S309" s="10" t="str">
        <f t="shared" si="34"/>
        <v/>
      </c>
      <c r="T309" s="9"/>
      <c r="U309" s="17">
        <f>VLOOKUP((IF(MONTH($A309)=10,YEAR($A309),IF(MONTH($A309)=11,YEAR($A309),IF(MONTH($A309)=12, YEAR($A309),YEAR($A309)-1)))),'Final Sim'!$A$1:$O$85,VLOOKUP(MONTH($A309),'Conversion WRSM'!$A$1:$B$12,2),FALSE)</f>
        <v>0</v>
      </c>
      <c r="W309" s="9">
        <f t="shared" si="31"/>
        <v>1.78</v>
      </c>
      <c r="X309" s="9" t="str">
        <f t="shared" si="37"/>
        <v/>
      </c>
      <c r="Y309" s="20" t="str">
        <f t="shared" si="35"/>
        <v/>
      </c>
    </row>
    <row r="310" spans="1:25">
      <c r="A310" s="11">
        <v>16893</v>
      </c>
      <c r="B310" s="9">
        <f>VLOOKUP((IF(MONTH($A310)=10,YEAR($A310),IF(MONTH($A310)=11,YEAR($A310),IF(MONTH($A310)=12, YEAR($A310),YEAR($A310)-1)))),File_1.prn!$A$2:$AA$87,VLOOKUP(MONTH($A310),Conversion!$A$1:$B$12,2),FALSE)</f>
        <v>12.3</v>
      </c>
      <c r="C310" s="9" t="str">
        <f>IF(VLOOKUP((IF(MONTH($A310)=10,YEAR($A310),IF(MONTH($A310)=11,YEAR($A310),IF(MONTH($A310)=12, YEAR($A310),YEAR($A310)-1)))),File_1.prn!$A$2:$AA$87,VLOOKUP(MONTH($A310),'Patch Conversion'!$A$1:$B$12,2),FALSE)="","",VLOOKUP((IF(MONTH($A310)=10,YEAR($A310),IF(MONTH($A310)=11,YEAR($A310),IF(MONTH($A310)=12, YEAR($A310),YEAR($A310)-1)))),File_1.prn!$A$2:$AA$87,VLOOKUP(MONTH($A310),'Patch Conversion'!$A$1:$B$12,2),FALSE))</f>
        <v/>
      </c>
      <c r="D310" s="9" t="str">
        <f>IF(C310="","",B310)</f>
        <v/>
      </c>
      <c r="E310" s="9">
        <f t="shared" si="36"/>
        <v>944.25999999999965</v>
      </c>
      <c r="F310" s="9">
        <f>F309+VLOOKUP((IF(MONTH($A310)=10,YEAR($A310),IF(MONTH($A310)=11,YEAR($A310),IF(MONTH($A310)=12, YEAR($A310),YEAR($A310)-1)))),Rainfall!$A$1:$Z$87,VLOOKUP(MONTH($A310),Conversion!$A$1:$B$12,2),FALSE)</f>
        <v>15736.620000000004</v>
      </c>
      <c r="G310" s="9"/>
      <c r="H310" s="9"/>
      <c r="I310" s="9">
        <f>VLOOKUP((IF(MONTH($A310)=10,YEAR($A310),IF(MONTH($A310)=11,YEAR($A310),IF(MONTH($A310)=12, YEAR($A310),YEAR($A310)-1)))),FirstSim!$A$1:$Y$86,VLOOKUP(MONTH($A310),Conversion!$A$1:$B$12,2),FALSE)</f>
        <v>1.57</v>
      </c>
      <c r="J310" s="9"/>
      <c r="K310" s="9"/>
      <c r="L310" s="9"/>
      <c r="M310" s="12" t="e">
        <f>VLOOKUP((IF(MONTH($A310)=10,YEAR($A310),IF(MONTH($A310)=11,YEAR($A310),IF(MONTH($A310)=12, YEAR($A310),YEAR($A310)-1)))),#REF!,VLOOKUP(MONTH($A310),Conversion!$A$1:$B$12,2),FALSE)</f>
        <v>#REF!</v>
      </c>
      <c r="N310" s="9" t="e">
        <f>VLOOKUP((IF(MONTH($A310)=10,YEAR($A310),IF(MONTH($A310)=11,YEAR($A310),IF(MONTH($A310)=12, YEAR($A310),YEAR($A310)-1)))),#REF!,VLOOKUP(MONTH($A310),'Patch Conversion'!$A$1:$B$12,2),FALSE)</f>
        <v>#REF!</v>
      </c>
      <c r="O310" s="9"/>
      <c r="P310" s="11"/>
      <c r="Q310" s="9">
        <f t="shared" si="32"/>
        <v>12.3</v>
      </c>
      <c r="R310" s="9" t="str">
        <f t="shared" si="33"/>
        <v/>
      </c>
      <c r="S310" s="10" t="str">
        <f t="shared" si="34"/>
        <v/>
      </c>
      <c r="T310" s="9"/>
      <c r="U310" s="17">
        <f>VLOOKUP((IF(MONTH($A310)=10,YEAR($A310),IF(MONTH($A310)=11,YEAR($A310),IF(MONTH($A310)=12, YEAR($A310),YEAR($A310)-1)))),'Final Sim'!$A$1:$O$85,VLOOKUP(MONTH($A310),'Conversion WRSM'!$A$1:$B$12,2),FALSE)</f>
        <v>304.39999999999998</v>
      </c>
      <c r="W310" s="9">
        <f t="shared" si="31"/>
        <v>12.3</v>
      </c>
      <c r="X310" s="9" t="str">
        <f t="shared" si="37"/>
        <v/>
      </c>
      <c r="Y310" s="20" t="str">
        <f t="shared" si="35"/>
        <v/>
      </c>
    </row>
    <row r="311" spans="1:25">
      <c r="A311" s="11">
        <v>16923</v>
      </c>
      <c r="B311" s="9">
        <f>VLOOKUP((IF(MONTH($A311)=10,YEAR($A311),IF(MONTH($A311)=11,YEAR($A311),IF(MONTH($A311)=12, YEAR($A311),YEAR($A311)-1)))),File_1.prn!$A$2:$AA$87,VLOOKUP(MONTH($A311),Conversion!$A$1:$B$12,2),FALSE)</f>
        <v>30.2</v>
      </c>
      <c r="C311" s="9" t="str">
        <f>IF(VLOOKUP((IF(MONTH($A311)=10,YEAR($A311),IF(MONTH($A311)=11,YEAR($A311),IF(MONTH($A311)=12, YEAR($A311),YEAR($A311)-1)))),File_1.prn!$A$2:$AA$87,VLOOKUP(MONTH($A311),'Patch Conversion'!$A$1:$B$12,2),FALSE)="","",VLOOKUP((IF(MONTH($A311)=10,YEAR($A311),IF(MONTH($A311)=11,YEAR($A311),IF(MONTH($A311)=12, YEAR($A311),YEAR($A311)-1)))),File_1.prn!$A$2:$AA$87,VLOOKUP(MONTH($A311),'Patch Conversion'!$A$1:$B$12,2),FALSE))</f>
        <v/>
      </c>
      <c r="D311" s="9"/>
      <c r="E311" s="9">
        <f t="shared" si="36"/>
        <v>974.4599999999997</v>
      </c>
      <c r="F311" s="9">
        <f>F310+VLOOKUP((IF(MONTH($A311)=10,YEAR($A311),IF(MONTH($A311)=11,YEAR($A311),IF(MONTH($A311)=12, YEAR($A311),YEAR($A311)-1)))),Rainfall!$A$1:$Z$87,VLOOKUP(MONTH($A311),Conversion!$A$1:$B$12,2),FALSE)</f>
        <v>15740.940000000004</v>
      </c>
      <c r="G311" s="9"/>
      <c r="H311" s="9"/>
      <c r="I311" s="9">
        <f>VLOOKUP((IF(MONTH($A311)=10,YEAR($A311),IF(MONTH($A311)=11,YEAR($A311),IF(MONTH($A311)=12, YEAR($A311),YEAR($A311)-1)))),FirstSim!$A$1:$Y$86,VLOOKUP(MONTH($A311),Conversion!$A$1:$B$12,2),FALSE)</f>
        <v>5.04</v>
      </c>
      <c r="J311" s="9"/>
      <c r="K311" s="9"/>
      <c r="L311" s="9"/>
      <c r="M311" s="12" t="e">
        <f>VLOOKUP((IF(MONTH($A311)=10,YEAR($A311),IF(MONTH($A311)=11,YEAR($A311),IF(MONTH($A311)=12, YEAR($A311),YEAR($A311)-1)))),#REF!,VLOOKUP(MONTH($A311),Conversion!$A$1:$B$12,2),FALSE)</f>
        <v>#REF!</v>
      </c>
      <c r="N311" s="9" t="e">
        <f>VLOOKUP((IF(MONTH($A311)=10,YEAR($A311),IF(MONTH($A311)=11,YEAR($A311),IF(MONTH($A311)=12, YEAR($A311),YEAR($A311)-1)))),#REF!,VLOOKUP(MONTH($A311),'Patch Conversion'!$A$1:$B$12,2),FALSE)</f>
        <v>#REF!</v>
      </c>
      <c r="O311" s="9"/>
      <c r="P311" s="11"/>
      <c r="Q311" s="9">
        <f t="shared" si="32"/>
        <v>30.2</v>
      </c>
      <c r="R311" s="9" t="str">
        <f t="shared" si="33"/>
        <v/>
      </c>
      <c r="S311" s="10" t="str">
        <f t="shared" si="34"/>
        <v/>
      </c>
      <c r="T311" s="9"/>
      <c r="U311" s="17">
        <f>VLOOKUP((IF(MONTH($A311)=10,YEAR($A311),IF(MONTH($A311)=11,YEAR($A311),IF(MONTH($A311)=12, YEAR($A311),YEAR($A311)-1)))),'Final Sim'!$A$1:$O$85,VLOOKUP(MONTH($A311),'Conversion WRSM'!$A$1:$B$12,2),FALSE)</f>
        <v>0</v>
      </c>
      <c r="W311" s="9">
        <f t="shared" si="31"/>
        <v>30.2</v>
      </c>
      <c r="X311" s="9" t="str">
        <f t="shared" si="37"/>
        <v/>
      </c>
      <c r="Y311" s="20" t="str">
        <f t="shared" si="35"/>
        <v/>
      </c>
    </row>
    <row r="312" spans="1:25">
      <c r="A312" s="11">
        <v>16954</v>
      </c>
      <c r="B312" s="9">
        <f>VLOOKUP((IF(MONTH($A312)=10,YEAR($A312),IF(MONTH($A312)=11,YEAR($A312),IF(MONTH($A312)=12, YEAR($A312),YEAR($A312)-1)))),File_1.prn!$A$2:$AA$87,VLOOKUP(MONTH($A312),Conversion!$A$1:$B$12,2),FALSE)</f>
        <v>0.78</v>
      </c>
      <c r="C312" s="9" t="str">
        <f>IF(VLOOKUP((IF(MONTH($A312)=10,YEAR($A312),IF(MONTH($A312)=11,YEAR($A312),IF(MONTH($A312)=12, YEAR($A312),YEAR($A312)-1)))),File_1.prn!$A$2:$AA$87,VLOOKUP(MONTH($A312),'Patch Conversion'!$A$1:$B$12,2),FALSE)="","",VLOOKUP((IF(MONTH($A312)=10,YEAR($A312),IF(MONTH($A312)=11,YEAR($A312),IF(MONTH($A312)=12, YEAR($A312),YEAR($A312)-1)))),File_1.prn!$A$2:$AA$87,VLOOKUP(MONTH($A312),'Patch Conversion'!$A$1:$B$12,2),FALSE))</f>
        <v/>
      </c>
      <c r="D312" s="9"/>
      <c r="E312" s="9">
        <f t="shared" si="36"/>
        <v>975.23999999999967</v>
      </c>
      <c r="F312" s="9">
        <f>F311+VLOOKUP((IF(MONTH($A312)=10,YEAR($A312),IF(MONTH($A312)=11,YEAR($A312),IF(MONTH($A312)=12, YEAR($A312),YEAR($A312)-1)))),Rainfall!$A$1:$Z$87,VLOOKUP(MONTH($A312),Conversion!$A$1:$B$12,2),FALSE)</f>
        <v>15740.940000000004</v>
      </c>
      <c r="G312" s="9"/>
      <c r="H312" s="9"/>
      <c r="I312" s="9">
        <f>VLOOKUP((IF(MONTH($A312)=10,YEAR($A312),IF(MONTH($A312)=11,YEAR($A312),IF(MONTH($A312)=12, YEAR($A312),YEAR($A312)-1)))),FirstSim!$A$1:$Y$86,VLOOKUP(MONTH($A312),Conversion!$A$1:$B$12,2),FALSE)</f>
        <v>3.09</v>
      </c>
      <c r="J312" s="9"/>
      <c r="K312" s="9"/>
      <c r="L312" s="9"/>
      <c r="M312" s="12" t="e">
        <f>VLOOKUP((IF(MONTH($A312)=10,YEAR($A312),IF(MONTH($A312)=11,YEAR($A312),IF(MONTH($A312)=12, YEAR($A312),YEAR($A312)-1)))),#REF!,VLOOKUP(MONTH($A312),Conversion!$A$1:$B$12,2),FALSE)</f>
        <v>#REF!</v>
      </c>
      <c r="N312" s="9" t="e">
        <f>VLOOKUP((IF(MONTH($A312)=10,YEAR($A312),IF(MONTH($A312)=11,YEAR($A312),IF(MONTH($A312)=12, YEAR($A312),YEAR($A312)-1)))),#REF!,VLOOKUP(MONTH($A312),'Patch Conversion'!$A$1:$B$12,2),FALSE)</f>
        <v>#REF!</v>
      </c>
      <c r="O312" s="9"/>
      <c r="P312" s="11"/>
      <c r="Q312" s="9">
        <f t="shared" si="32"/>
        <v>0.78</v>
      </c>
      <c r="R312" s="9" t="str">
        <f t="shared" si="33"/>
        <v/>
      </c>
      <c r="S312" s="10" t="str">
        <f t="shared" si="34"/>
        <v/>
      </c>
      <c r="T312" s="9"/>
      <c r="U312" s="17">
        <f>VLOOKUP((IF(MONTH($A312)=10,YEAR($A312),IF(MONTH($A312)=11,YEAR($A312),IF(MONTH($A312)=12, YEAR($A312),YEAR($A312)-1)))),'Final Sim'!$A$1:$O$85,VLOOKUP(MONTH($A312),'Conversion WRSM'!$A$1:$B$12,2),FALSE)</f>
        <v>135.69999999999999</v>
      </c>
      <c r="W312" s="9">
        <f t="shared" si="31"/>
        <v>0.78</v>
      </c>
      <c r="X312" s="9" t="str">
        <f t="shared" si="37"/>
        <v/>
      </c>
      <c r="Y312" s="20" t="str">
        <f t="shared" si="35"/>
        <v/>
      </c>
    </row>
    <row r="313" spans="1:25">
      <c r="A313" s="11">
        <v>16984</v>
      </c>
      <c r="B313" s="9">
        <f>VLOOKUP((IF(MONTH($A313)=10,YEAR($A313),IF(MONTH($A313)=11,YEAR($A313),IF(MONTH($A313)=12, YEAR($A313),YEAR($A313)-1)))),File_1.prn!$A$2:$AA$87,VLOOKUP(MONTH($A313),Conversion!$A$1:$B$12,2),FALSE)</f>
        <v>0.12</v>
      </c>
      <c r="C313" s="9" t="str">
        <f>IF(VLOOKUP((IF(MONTH($A313)=10,YEAR($A313),IF(MONTH($A313)=11,YEAR($A313),IF(MONTH($A313)=12, YEAR($A313),YEAR($A313)-1)))),File_1.prn!$A$2:$AA$87,VLOOKUP(MONTH($A313),'Patch Conversion'!$A$1:$B$12,2),FALSE)="","",VLOOKUP((IF(MONTH($A313)=10,YEAR($A313),IF(MONTH($A313)=11,YEAR($A313),IF(MONTH($A313)=12, YEAR($A313),YEAR($A313)-1)))),File_1.prn!$A$2:$AA$87,VLOOKUP(MONTH($A313),'Patch Conversion'!$A$1:$B$12,2),FALSE))</f>
        <v/>
      </c>
      <c r="D313" s="9"/>
      <c r="E313" s="9">
        <f t="shared" si="36"/>
        <v>975.35999999999967</v>
      </c>
      <c r="F313" s="9">
        <f>F312+VLOOKUP((IF(MONTH($A313)=10,YEAR($A313),IF(MONTH($A313)=11,YEAR($A313),IF(MONTH($A313)=12, YEAR($A313),YEAR($A313)-1)))),Rainfall!$A$1:$Z$87,VLOOKUP(MONTH($A313),Conversion!$A$1:$B$12,2),FALSE)</f>
        <v>15740.940000000004</v>
      </c>
      <c r="G313" s="9"/>
      <c r="H313" s="9"/>
      <c r="I313" s="9">
        <f>VLOOKUP((IF(MONTH($A313)=10,YEAR($A313),IF(MONTH($A313)=11,YEAR($A313),IF(MONTH($A313)=12, YEAR($A313),YEAR($A313)-1)))),FirstSim!$A$1:$Y$86,VLOOKUP(MONTH($A313),Conversion!$A$1:$B$12,2),FALSE)</f>
        <v>1.21</v>
      </c>
      <c r="J313" s="9"/>
      <c r="K313" s="9"/>
      <c r="L313" s="9"/>
      <c r="M313" s="12" t="e">
        <f>VLOOKUP((IF(MONTH($A313)=10,YEAR($A313),IF(MONTH($A313)=11,YEAR($A313),IF(MONTH($A313)=12, YEAR($A313),YEAR($A313)-1)))),#REF!,VLOOKUP(MONTH($A313),Conversion!$A$1:$B$12,2),FALSE)</f>
        <v>#REF!</v>
      </c>
      <c r="N313" s="9" t="e">
        <f>VLOOKUP((IF(MONTH($A313)=10,YEAR($A313),IF(MONTH($A313)=11,YEAR($A313),IF(MONTH($A313)=12, YEAR($A313),YEAR($A313)-1)))),#REF!,VLOOKUP(MONTH($A313),'Patch Conversion'!$A$1:$B$12,2),FALSE)</f>
        <v>#REF!</v>
      </c>
      <c r="O313" s="9"/>
      <c r="P313" s="11"/>
      <c r="Q313" s="9">
        <f t="shared" si="32"/>
        <v>0.12</v>
      </c>
      <c r="R313" s="9" t="str">
        <f t="shared" si="33"/>
        <v/>
      </c>
      <c r="S313" s="10" t="str">
        <f t="shared" si="34"/>
        <v/>
      </c>
      <c r="T313" s="9"/>
      <c r="U313" s="17">
        <f>VLOOKUP((IF(MONTH($A313)=10,YEAR($A313),IF(MONTH($A313)=11,YEAR($A313),IF(MONTH($A313)=12, YEAR($A313),YEAR($A313)-1)))),'Final Sim'!$A$1:$O$85,VLOOKUP(MONTH($A313),'Conversion WRSM'!$A$1:$B$12,2),FALSE)</f>
        <v>0</v>
      </c>
      <c r="W313" s="9">
        <f t="shared" si="31"/>
        <v>0.12</v>
      </c>
      <c r="X313" s="9" t="str">
        <f t="shared" si="37"/>
        <v/>
      </c>
      <c r="Y313" s="20" t="str">
        <f t="shared" si="35"/>
        <v/>
      </c>
    </row>
    <row r="314" spans="1:25">
      <c r="A314" s="11">
        <v>17015</v>
      </c>
      <c r="B314" s="9">
        <f>VLOOKUP((IF(MONTH($A314)=10,YEAR($A314),IF(MONTH($A314)=11,YEAR($A314),IF(MONTH($A314)=12, YEAR($A314),YEAR($A314)-1)))),File_1.prn!$A$2:$AA$87,VLOOKUP(MONTH($A314),Conversion!$A$1:$B$12,2),FALSE)</f>
        <v>0</v>
      </c>
      <c r="C314" s="9" t="str">
        <f>IF(VLOOKUP((IF(MONTH($A314)=10,YEAR($A314),IF(MONTH($A314)=11,YEAR($A314),IF(MONTH($A314)=12, YEAR($A314),YEAR($A314)-1)))),File_1.prn!$A$2:$AA$87,VLOOKUP(MONTH($A314),'Patch Conversion'!$A$1:$B$12,2),FALSE)="","",VLOOKUP((IF(MONTH($A314)=10,YEAR($A314),IF(MONTH($A314)=11,YEAR($A314),IF(MONTH($A314)=12, YEAR($A314),YEAR($A314)-1)))),File_1.prn!$A$2:$AA$87,VLOOKUP(MONTH($A314),'Patch Conversion'!$A$1:$B$12,2),FALSE))</f>
        <v/>
      </c>
      <c r="D314" s="9"/>
      <c r="E314" s="9">
        <f t="shared" si="36"/>
        <v>975.35999999999967</v>
      </c>
      <c r="F314" s="9">
        <f>F313+VLOOKUP((IF(MONTH($A314)=10,YEAR($A314),IF(MONTH($A314)=11,YEAR($A314),IF(MONTH($A314)=12, YEAR($A314),YEAR($A314)-1)))),Rainfall!$A$1:$Z$87,VLOOKUP(MONTH($A314),Conversion!$A$1:$B$12,2),FALSE)</f>
        <v>15740.940000000004</v>
      </c>
      <c r="G314" s="9"/>
      <c r="H314" s="9"/>
      <c r="I314" s="9">
        <f>VLOOKUP((IF(MONTH($A314)=10,YEAR($A314),IF(MONTH($A314)=11,YEAR($A314),IF(MONTH($A314)=12, YEAR($A314),YEAR($A314)-1)))),FirstSim!$A$1:$Y$86,VLOOKUP(MONTH($A314),Conversion!$A$1:$B$12,2),FALSE)</f>
        <v>0.6</v>
      </c>
      <c r="J314" s="9"/>
      <c r="K314" s="9"/>
      <c r="L314" s="9"/>
      <c r="M314" s="12" t="e">
        <f>VLOOKUP((IF(MONTH($A314)=10,YEAR($A314),IF(MONTH($A314)=11,YEAR($A314),IF(MONTH($A314)=12, YEAR($A314),YEAR($A314)-1)))),#REF!,VLOOKUP(MONTH($A314),Conversion!$A$1:$B$12,2),FALSE)</f>
        <v>#REF!</v>
      </c>
      <c r="N314" s="9" t="e">
        <f>VLOOKUP((IF(MONTH($A314)=10,YEAR($A314),IF(MONTH($A314)=11,YEAR($A314),IF(MONTH($A314)=12, YEAR($A314),YEAR($A314)-1)))),#REF!,VLOOKUP(MONTH($A314),'Patch Conversion'!$A$1:$B$12,2),FALSE)</f>
        <v>#REF!</v>
      </c>
      <c r="O314" s="9"/>
      <c r="P314" s="11"/>
      <c r="Q314" s="9">
        <f t="shared" si="32"/>
        <v>0</v>
      </c>
      <c r="R314" s="9" t="str">
        <f t="shared" si="33"/>
        <v/>
      </c>
      <c r="S314" s="10" t="str">
        <f t="shared" si="34"/>
        <v/>
      </c>
      <c r="T314" s="9"/>
      <c r="U314" s="17">
        <f>VLOOKUP((IF(MONTH($A314)=10,YEAR($A314),IF(MONTH($A314)=11,YEAR($A314),IF(MONTH($A314)=12, YEAR($A314),YEAR($A314)-1)))),'Final Sim'!$A$1:$O$85,VLOOKUP(MONTH($A314),'Conversion WRSM'!$A$1:$B$12,2),FALSE)</f>
        <v>83.33</v>
      </c>
      <c r="W314" s="9">
        <f t="shared" si="31"/>
        <v>0</v>
      </c>
      <c r="X314" s="9" t="str">
        <f t="shared" si="37"/>
        <v/>
      </c>
      <c r="Y314" s="20" t="str">
        <f t="shared" si="35"/>
        <v/>
      </c>
    </row>
    <row r="315" spans="1:25">
      <c r="A315" s="11">
        <v>17046</v>
      </c>
      <c r="B315" s="9">
        <f>VLOOKUP((IF(MONTH($A315)=10,YEAR($A315),IF(MONTH($A315)=11,YEAR($A315),IF(MONTH($A315)=12, YEAR($A315),YEAR($A315)-1)))),File_1.prn!$A$2:$AA$87,VLOOKUP(MONTH($A315),Conversion!$A$1:$B$12,2),FALSE)</f>
        <v>0</v>
      </c>
      <c r="C315" s="9" t="str">
        <f>IF(VLOOKUP((IF(MONTH($A315)=10,YEAR($A315),IF(MONTH($A315)=11,YEAR($A315),IF(MONTH($A315)=12, YEAR($A315),YEAR($A315)-1)))),File_1.prn!$A$2:$AA$87,VLOOKUP(MONTH($A315),'Patch Conversion'!$A$1:$B$12,2),FALSE)="","",VLOOKUP((IF(MONTH($A315)=10,YEAR($A315),IF(MONTH($A315)=11,YEAR($A315),IF(MONTH($A315)=12, YEAR($A315),YEAR($A315)-1)))),File_1.prn!$A$2:$AA$87,VLOOKUP(MONTH($A315),'Patch Conversion'!$A$1:$B$12,2),FALSE))</f>
        <v/>
      </c>
      <c r="D315" s="9"/>
      <c r="E315" s="9">
        <f t="shared" si="36"/>
        <v>975.35999999999967</v>
      </c>
      <c r="F315" s="9">
        <f>F314+VLOOKUP((IF(MONTH($A315)=10,YEAR($A315),IF(MONTH($A315)=11,YEAR($A315),IF(MONTH($A315)=12, YEAR($A315),YEAR($A315)-1)))),Rainfall!$A$1:$Z$87,VLOOKUP(MONTH($A315),Conversion!$A$1:$B$12,2),FALSE)</f>
        <v>15744.780000000004</v>
      </c>
      <c r="G315" s="9"/>
      <c r="H315" s="9"/>
      <c r="I315" s="9">
        <f>VLOOKUP((IF(MONTH($A315)=10,YEAR($A315),IF(MONTH($A315)=11,YEAR($A315),IF(MONTH($A315)=12, YEAR($A315),YEAR($A315)-1)))),FirstSim!$A$1:$Y$86,VLOOKUP(MONTH($A315),Conversion!$A$1:$B$12,2),FALSE)</f>
        <v>0.25</v>
      </c>
      <c r="J315" s="9"/>
      <c r="K315" s="9"/>
      <c r="L315" s="9"/>
      <c r="M315" s="12" t="e">
        <f>VLOOKUP((IF(MONTH($A315)=10,YEAR($A315),IF(MONTH($A315)=11,YEAR($A315),IF(MONTH($A315)=12, YEAR($A315),YEAR($A315)-1)))),#REF!,VLOOKUP(MONTH($A315),Conversion!$A$1:$B$12,2),FALSE)</f>
        <v>#REF!</v>
      </c>
      <c r="N315" s="9" t="e">
        <f>VLOOKUP((IF(MONTH($A315)=10,YEAR($A315),IF(MONTH($A315)=11,YEAR($A315),IF(MONTH($A315)=12, YEAR($A315),YEAR($A315)-1)))),#REF!,VLOOKUP(MONTH($A315),'Patch Conversion'!$A$1:$B$12,2),FALSE)</f>
        <v>#REF!</v>
      </c>
      <c r="O315" s="9"/>
      <c r="P315" s="11"/>
      <c r="Q315" s="9">
        <f t="shared" si="32"/>
        <v>0</v>
      </c>
      <c r="R315" s="9" t="str">
        <f t="shared" si="33"/>
        <v/>
      </c>
      <c r="S315" s="10" t="str">
        <f t="shared" si="34"/>
        <v/>
      </c>
      <c r="T315" s="9"/>
      <c r="U315" s="17">
        <f>VLOOKUP((IF(MONTH($A315)=10,YEAR($A315),IF(MONTH($A315)=11,YEAR($A315),IF(MONTH($A315)=12, YEAR($A315),YEAR($A315)-1)))),'Final Sim'!$A$1:$O$85,VLOOKUP(MONTH($A315),'Conversion WRSM'!$A$1:$B$12,2),FALSE)</f>
        <v>0</v>
      </c>
      <c r="W315" s="9">
        <f t="shared" si="31"/>
        <v>0</v>
      </c>
      <c r="X315" s="9" t="str">
        <f t="shared" si="37"/>
        <v/>
      </c>
      <c r="Y315" s="20" t="str">
        <f t="shared" si="35"/>
        <v/>
      </c>
    </row>
    <row r="316" spans="1:25">
      <c r="A316" s="11">
        <v>17076</v>
      </c>
      <c r="B316" s="9">
        <f>VLOOKUP((IF(MONTH($A316)=10,YEAR($A316),IF(MONTH($A316)=11,YEAR($A316),IF(MONTH($A316)=12, YEAR($A316),YEAR($A316)-1)))),File_1.prn!$A$2:$AA$87,VLOOKUP(MONTH($A316),Conversion!$A$1:$B$12,2),FALSE)</f>
        <v>8.93</v>
      </c>
      <c r="C316" s="9" t="str">
        <f>IF(VLOOKUP((IF(MONTH($A316)=10,YEAR($A316),IF(MONTH($A316)=11,YEAR($A316),IF(MONTH($A316)=12, YEAR($A316),YEAR($A316)-1)))),File_1.prn!$A$2:$AA$87,VLOOKUP(MONTH($A316),'Patch Conversion'!$A$1:$B$12,2),FALSE)="","",VLOOKUP((IF(MONTH($A316)=10,YEAR($A316),IF(MONTH($A316)=11,YEAR($A316),IF(MONTH($A316)=12, YEAR($A316),YEAR($A316)-1)))),File_1.prn!$A$2:$AA$87,VLOOKUP(MONTH($A316),'Patch Conversion'!$A$1:$B$12,2),FALSE))</f>
        <v/>
      </c>
      <c r="D316" s="9"/>
      <c r="E316" s="9">
        <f t="shared" si="36"/>
        <v>984.28999999999962</v>
      </c>
      <c r="F316" s="9">
        <f>F315+VLOOKUP((IF(MONTH($A316)=10,YEAR($A316),IF(MONTH($A316)=11,YEAR($A316),IF(MONTH($A316)=12, YEAR($A316),YEAR($A316)-1)))),Rainfall!$A$1:$Z$87,VLOOKUP(MONTH($A316),Conversion!$A$1:$B$12,2),FALSE)</f>
        <v>15798.480000000005</v>
      </c>
      <c r="G316" s="9"/>
      <c r="H316" s="9"/>
      <c r="I316" s="9">
        <f>VLOOKUP((IF(MONTH($A316)=10,YEAR($A316),IF(MONTH($A316)=11,YEAR($A316),IF(MONTH($A316)=12, YEAR($A316),YEAR($A316)-1)))),FirstSim!$A$1:$Y$86,VLOOKUP(MONTH($A316),Conversion!$A$1:$B$12,2),FALSE)</f>
        <v>1.37</v>
      </c>
      <c r="J316" s="9"/>
      <c r="K316" s="9"/>
      <c r="L316" s="9"/>
      <c r="M316" s="12" t="e">
        <f>VLOOKUP((IF(MONTH($A316)=10,YEAR($A316),IF(MONTH($A316)=11,YEAR($A316),IF(MONTH($A316)=12, YEAR($A316),YEAR($A316)-1)))),#REF!,VLOOKUP(MONTH($A316),Conversion!$A$1:$B$12,2),FALSE)</f>
        <v>#REF!</v>
      </c>
      <c r="N316" s="9" t="e">
        <f>VLOOKUP((IF(MONTH($A316)=10,YEAR($A316),IF(MONTH($A316)=11,YEAR($A316),IF(MONTH($A316)=12, YEAR($A316),YEAR($A316)-1)))),#REF!,VLOOKUP(MONTH($A316),'Patch Conversion'!$A$1:$B$12,2),FALSE)</f>
        <v>#REF!</v>
      </c>
      <c r="O316" s="9"/>
      <c r="P316" s="11"/>
      <c r="Q316" s="9">
        <f t="shared" si="32"/>
        <v>8.93</v>
      </c>
      <c r="R316" s="9" t="str">
        <f t="shared" si="33"/>
        <v/>
      </c>
      <c r="S316" s="10" t="str">
        <f t="shared" si="34"/>
        <v/>
      </c>
      <c r="T316" s="9"/>
      <c r="U316" s="17">
        <f>VLOOKUP((IF(MONTH($A316)=10,YEAR($A316),IF(MONTH($A316)=11,YEAR($A316),IF(MONTH($A316)=12, YEAR($A316),YEAR($A316)-1)))),'Final Sim'!$A$1:$O$85,VLOOKUP(MONTH($A316),'Conversion WRSM'!$A$1:$B$12,2),FALSE)</f>
        <v>165.19</v>
      </c>
      <c r="W316" s="9">
        <f t="shared" si="31"/>
        <v>8.93</v>
      </c>
      <c r="X316" s="9" t="str">
        <f t="shared" si="37"/>
        <v/>
      </c>
      <c r="Y316" s="20" t="str">
        <f t="shared" si="35"/>
        <v/>
      </c>
    </row>
    <row r="317" spans="1:25">
      <c r="A317" s="11">
        <v>17107</v>
      </c>
      <c r="B317" s="9">
        <f>VLOOKUP((IF(MONTH($A317)=10,YEAR($A317),IF(MONTH($A317)=11,YEAR($A317),IF(MONTH($A317)=12, YEAR($A317),YEAR($A317)-1)))),File_1.prn!$A$2:$AA$87,VLOOKUP(MONTH($A317),Conversion!$A$1:$B$12,2),FALSE)</f>
        <v>7.0000000000000007E-2</v>
      </c>
      <c r="C317" s="9" t="str">
        <f>IF(VLOOKUP((IF(MONTH($A317)=10,YEAR($A317),IF(MONTH($A317)=11,YEAR($A317),IF(MONTH($A317)=12, YEAR($A317),YEAR($A317)-1)))),File_1.prn!$A$2:$AA$87,VLOOKUP(MONTH($A317),'Patch Conversion'!$A$1:$B$12,2),FALSE)="","",VLOOKUP((IF(MONTH($A317)=10,YEAR($A317),IF(MONTH($A317)=11,YEAR($A317),IF(MONTH($A317)=12, YEAR($A317),YEAR($A317)-1)))),File_1.prn!$A$2:$AA$87,VLOOKUP(MONTH($A317),'Patch Conversion'!$A$1:$B$12,2),FALSE))</f>
        <v/>
      </c>
      <c r="D317" s="9"/>
      <c r="E317" s="9">
        <f t="shared" si="36"/>
        <v>984.35999999999967</v>
      </c>
      <c r="F317" s="9">
        <f>F316+VLOOKUP((IF(MONTH($A317)=10,YEAR($A317),IF(MONTH($A317)=11,YEAR($A317),IF(MONTH($A317)=12, YEAR($A317),YEAR($A317)-1)))),Rainfall!$A$1:$Z$87,VLOOKUP(MONTH($A317),Conversion!$A$1:$B$12,2),FALSE)</f>
        <v>15831.360000000004</v>
      </c>
      <c r="G317" s="9"/>
      <c r="H317" s="9"/>
      <c r="I317" s="9">
        <f>VLOOKUP((IF(MONTH($A317)=10,YEAR($A317),IF(MONTH($A317)=11,YEAR($A317),IF(MONTH($A317)=12, YEAR($A317),YEAR($A317)-1)))),FirstSim!$A$1:$Y$86,VLOOKUP(MONTH($A317),Conversion!$A$1:$B$12,2),FALSE)</f>
        <v>0.48</v>
      </c>
      <c r="J317" s="9"/>
      <c r="K317" s="9"/>
      <c r="L317" s="9"/>
      <c r="M317" s="12" t="e">
        <f>VLOOKUP((IF(MONTH($A317)=10,YEAR($A317),IF(MONTH($A317)=11,YEAR($A317),IF(MONTH($A317)=12, YEAR($A317),YEAR($A317)-1)))),#REF!,VLOOKUP(MONTH($A317),Conversion!$A$1:$B$12,2),FALSE)</f>
        <v>#REF!</v>
      </c>
      <c r="N317" s="9" t="e">
        <f>VLOOKUP((IF(MONTH($A317)=10,YEAR($A317),IF(MONTH($A317)=11,YEAR($A317),IF(MONTH($A317)=12, YEAR($A317),YEAR($A317)-1)))),#REF!,VLOOKUP(MONTH($A317),'Patch Conversion'!$A$1:$B$12,2),FALSE)</f>
        <v>#REF!</v>
      </c>
      <c r="O317" s="9"/>
      <c r="P317" s="11"/>
      <c r="Q317" s="9">
        <f t="shared" si="32"/>
        <v>7.0000000000000007E-2</v>
      </c>
      <c r="R317" s="9" t="str">
        <f t="shared" si="33"/>
        <v/>
      </c>
      <c r="S317" s="10" t="str">
        <f t="shared" si="34"/>
        <v/>
      </c>
      <c r="T317" s="9"/>
      <c r="U317" s="17">
        <f>VLOOKUP((IF(MONTH($A317)=10,YEAR($A317),IF(MONTH($A317)=11,YEAR($A317),IF(MONTH($A317)=12, YEAR($A317),YEAR($A317)-1)))),'Final Sim'!$A$1:$O$85,VLOOKUP(MONTH($A317),'Conversion WRSM'!$A$1:$B$12,2),FALSE)</f>
        <v>0</v>
      </c>
      <c r="W317" s="9">
        <f t="shared" si="31"/>
        <v>7.0000000000000007E-2</v>
      </c>
      <c r="X317" s="9" t="str">
        <f t="shared" si="37"/>
        <v/>
      </c>
      <c r="Y317" s="20" t="str">
        <f t="shared" si="35"/>
        <v/>
      </c>
    </row>
    <row r="318" spans="1:25">
      <c r="A318" s="11">
        <v>17137</v>
      </c>
      <c r="B318" s="9">
        <f>VLOOKUP((IF(MONTH($A318)=10,YEAR($A318),IF(MONTH($A318)=11,YEAR($A318),IF(MONTH($A318)=12, YEAR($A318),YEAR($A318)-1)))),File_1.prn!$A$2:$AA$87,VLOOKUP(MONTH($A318),Conversion!$A$1:$B$12,2),FALSE)</f>
        <v>0.08</v>
      </c>
      <c r="C318" s="9" t="str">
        <f>IF(VLOOKUP((IF(MONTH($A318)=10,YEAR($A318),IF(MONTH($A318)=11,YEAR($A318),IF(MONTH($A318)=12, YEAR($A318),YEAR($A318)-1)))),File_1.prn!$A$2:$AA$87,VLOOKUP(MONTH($A318),'Patch Conversion'!$A$1:$B$12,2),FALSE)="","",VLOOKUP((IF(MONTH($A318)=10,YEAR($A318),IF(MONTH($A318)=11,YEAR($A318),IF(MONTH($A318)=12, YEAR($A318),YEAR($A318)-1)))),File_1.prn!$A$2:$AA$87,VLOOKUP(MONTH($A318),'Patch Conversion'!$A$1:$B$12,2),FALSE))</f>
        <v/>
      </c>
      <c r="D318" s="9" t="str">
        <f>IF(C318="","",B318)</f>
        <v/>
      </c>
      <c r="E318" s="9">
        <f t="shared" si="36"/>
        <v>984.43999999999971</v>
      </c>
      <c r="F318" s="9">
        <f>F317+VLOOKUP((IF(MONTH($A318)=10,YEAR($A318),IF(MONTH($A318)=11,YEAR($A318),IF(MONTH($A318)=12, YEAR($A318),YEAR($A318)-1)))),Rainfall!$A$1:$Z$87,VLOOKUP(MONTH($A318),Conversion!$A$1:$B$12,2),FALSE)</f>
        <v>15941.580000000004</v>
      </c>
      <c r="G318" s="9"/>
      <c r="H318" s="9"/>
      <c r="I318" s="9">
        <f>VLOOKUP((IF(MONTH($A318)=10,YEAR($A318),IF(MONTH($A318)=11,YEAR($A318),IF(MONTH($A318)=12, YEAR($A318),YEAR($A318)-1)))),FirstSim!$A$1:$Y$86,VLOOKUP(MONTH($A318),Conversion!$A$1:$B$12,2),FALSE)</f>
        <v>0.03</v>
      </c>
      <c r="J318" s="9"/>
      <c r="K318" s="9"/>
      <c r="L318" s="9"/>
      <c r="M318" s="12" t="e">
        <f>VLOOKUP((IF(MONTH($A318)=10,YEAR($A318),IF(MONTH($A318)=11,YEAR($A318),IF(MONTH($A318)=12, YEAR($A318),YEAR($A318)-1)))),#REF!,VLOOKUP(MONTH($A318),Conversion!$A$1:$B$12,2),FALSE)</f>
        <v>#REF!</v>
      </c>
      <c r="N318" s="9" t="e">
        <f>VLOOKUP((IF(MONTH($A318)=10,YEAR($A318),IF(MONTH($A318)=11,YEAR($A318),IF(MONTH($A318)=12, YEAR($A318),YEAR($A318)-1)))),#REF!,VLOOKUP(MONTH($A318),'Patch Conversion'!$A$1:$B$12,2),FALSE)</f>
        <v>#REF!</v>
      </c>
      <c r="O318" s="9"/>
      <c r="P318" s="11"/>
      <c r="Q318" s="9">
        <f t="shared" si="32"/>
        <v>0.08</v>
      </c>
      <c r="R318" s="9" t="str">
        <f t="shared" si="33"/>
        <v/>
      </c>
      <c r="S318" s="10" t="str">
        <f t="shared" si="34"/>
        <v/>
      </c>
      <c r="T318" s="9"/>
      <c r="U318" s="17">
        <f>VLOOKUP((IF(MONTH($A318)=10,YEAR($A318),IF(MONTH($A318)=11,YEAR($A318),IF(MONTH($A318)=12, YEAR($A318),YEAR($A318)-1)))),'Final Sim'!$A$1:$O$85,VLOOKUP(MONTH($A318),'Conversion WRSM'!$A$1:$B$12,2),FALSE)</f>
        <v>129.80000000000001</v>
      </c>
      <c r="W318" s="9">
        <f t="shared" si="31"/>
        <v>0.08</v>
      </c>
      <c r="X318" s="9" t="str">
        <f t="shared" si="37"/>
        <v/>
      </c>
      <c r="Y318" s="20" t="str">
        <f t="shared" si="35"/>
        <v/>
      </c>
    </row>
    <row r="319" spans="1:25">
      <c r="A319" s="11">
        <v>17168</v>
      </c>
      <c r="B319" s="9">
        <f>VLOOKUP((IF(MONTH($A319)=10,YEAR($A319),IF(MONTH($A319)=11,YEAR($A319),IF(MONTH($A319)=12, YEAR($A319),YEAR($A319)-1)))),File_1.prn!$A$2:$AA$87,VLOOKUP(MONTH($A319),Conversion!$A$1:$B$12,2),FALSE)</f>
        <v>1.1000000000000001</v>
      </c>
      <c r="C319" s="9" t="str">
        <f>IF(VLOOKUP((IF(MONTH($A319)=10,YEAR($A319),IF(MONTH($A319)=11,YEAR($A319),IF(MONTH($A319)=12, YEAR($A319),YEAR($A319)-1)))),File_1.prn!$A$2:$AA$87,VLOOKUP(MONTH($A319),'Patch Conversion'!$A$1:$B$12,2),FALSE)="","",VLOOKUP((IF(MONTH($A319)=10,YEAR($A319),IF(MONTH($A319)=11,YEAR($A319),IF(MONTH($A319)=12, YEAR($A319),YEAR($A319)-1)))),File_1.prn!$A$2:$AA$87,VLOOKUP(MONTH($A319),'Patch Conversion'!$A$1:$B$12,2),FALSE))</f>
        <v/>
      </c>
      <c r="D319" s="9" t="str">
        <f>IF(C319="","",B319)</f>
        <v/>
      </c>
      <c r="E319" s="9">
        <f t="shared" si="36"/>
        <v>985.53999999999974</v>
      </c>
      <c r="F319" s="9">
        <f>F318+VLOOKUP((IF(MONTH($A319)=10,YEAR($A319),IF(MONTH($A319)=11,YEAR($A319),IF(MONTH($A319)=12, YEAR($A319),YEAR($A319)-1)))),Rainfall!$A$1:$Z$87,VLOOKUP(MONTH($A319),Conversion!$A$1:$B$12,2),FALSE)</f>
        <v>16066.560000000003</v>
      </c>
      <c r="G319" s="9"/>
      <c r="H319" s="9"/>
      <c r="I319" s="9">
        <f>VLOOKUP((IF(MONTH($A319)=10,YEAR($A319),IF(MONTH($A319)=11,YEAR($A319),IF(MONTH($A319)=12, YEAR($A319),YEAR($A319)-1)))),FirstSim!$A$1:$Y$86,VLOOKUP(MONTH($A319),Conversion!$A$1:$B$12,2),FALSE)</f>
        <v>0.02</v>
      </c>
      <c r="J319" s="9"/>
      <c r="K319" s="9"/>
      <c r="L319" s="9"/>
      <c r="M319" s="12" t="e">
        <f>VLOOKUP((IF(MONTH($A319)=10,YEAR($A319),IF(MONTH($A319)=11,YEAR($A319),IF(MONTH($A319)=12, YEAR($A319),YEAR($A319)-1)))),#REF!,VLOOKUP(MONTH($A319),Conversion!$A$1:$B$12,2),FALSE)</f>
        <v>#REF!</v>
      </c>
      <c r="N319" s="9" t="e">
        <f>VLOOKUP((IF(MONTH($A319)=10,YEAR($A319),IF(MONTH($A319)=11,YEAR($A319),IF(MONTH($A319)=12, YEAR($A319),YEAR($A319)-1)))),#REF!,VLOOKUP(MONTH($A319),'Patch Conversion'!$A$1:$B$12,2),FALSE)</f>
        <v>#REF!</v>
      </c>
      <c r="O319" s="9"/>
      <c r="P319" s="11"/>
      <c r="Q319" s="9">
        <f t="shared" si="32"/>
        <v>1.1000000000000001</v>
      </c>
      <c r="R319" s="9" t="str">
        <f t="shared" si="33"/>
        <v/>
      </c>
      <c r="S319" s="10" t="str">
        <f t="shared" si="34"/>
        <v/>
      </c>
      <c r="T319" s="9"/>
      <c r="U319" s="17">
        <f>VLOOKUP((IF(MONTH($A319)=10,YEAR($A319),IF(MONTH($A319)=11,YEAR($A319),IF(MONTH($A319)=12, YEAR($A319),YEAR($A319)-1)))),'Final Sim'!$A$1:$O$85,VLOOKUP(MONTH($A319),'Conversion WRSM'!$A$1:$B$12,2),FALSE)</f>
        <v>0</v>
      </c>
      <c r="W319" s="9">
        <f t="shared" si="31"/>
        <v>1.1000000000000001</v>
      </c>
      <c r="X319" s="9" t="str">
        <f t="shared" si="37"/>
        <v/>
      </c>
      <c r="Y319" s="20" t="str">
        <f t="shared" si="35"/>
        <v/>
      </c>
    </row>
    <row r="320" spans="1:25">
      <c r="A320" s="11">
        <v>17199</v>
      </c>
      <c r="B320" s="9">
        <f>VLOOKUP((IF(MONTH($A320)=10,YEAR($A320),IF(MONTH($A320)=11,YEAR($A320),IF(MONTH($A320)=12, YEAR($A320),YEAR($A320)-1)))),File_1.prn!$A$2:$AA$87,VLOOKUP(MONTH($A320),Conversion!$A$1:$B$12,2),FALSE)</f>
        <v>3.23</v>
      </c>
      <c r="C320" s="9" t="str">
        <f>IF(VLOOKUP((IF(MONTH($A320)=10,YEAR($A320),IF(MONTH($A320)=11,YEAR($A320),IF(MONTH($A320)=12, YEAR($A320),YEAR($A320)-1)))),File_1.prn!$A$2:$AA$87,VLOOKUP(MONTH($A320),'Patch Conversion'!$A$1:$B$12,2),FALSE)="","",VLOOKUP((IF(MONTH($A320)=10,YEAR($A320),IF(MONTH($A320)=11,YEAR($A320),IF(MONTH($A320)=12, YEAR($A320),YEAR($A320)-1)))),File_1.prn!$A$2:$AA$87,VLOOKUP(MONTH($A320),'Patch Conversion'!$A$1:$B$12,2),FALSE))</f>
        <v/>
      </c>
      <c r="D320" s="9" t="str">
        <f>IF(C320="","",B320)</f>
        <v/>
      </c>
      <c r="E320" s="9">
        <f t="shared" si="36"/>
        <v>988.76999999999975</v>
      </c>
      <c r="F320" s="9">
        <f>F319+VLOOKUP((IF(MONTH($A320)=10,YEAR($A320),IF(MONTH($A320)=11,YEAR($A320),IF(MONTH($A320)=12, YEAR($A320),YEAR($A320)-1)))),Rainfall!$A$1:$Z$87,VLOOKUP(MONTH($A320),Conversion!$A$1:$B$12,2),FALSE)</f>
        <v>16106.700000000003</v>
      </c>
      <c r="G320" s="9"/>
      <c r="H320" s="9"/>
      <c r="I320" s="9">
        <f>VLOOKUP((IF(MONTH($A320)=10,YEAR($A320),IF(MONTH($A320)=11,YEAR($A320),IF(MONTH($A320)=12, YEAR($A320),YEAR($A320)-1)))),FirstSim!$A$1:$Y$86,VLOOKUP(MONTH($A320),Conversion!$A$1:$B$12,2),FALSE)</f>
        <v>1.32</v>
      </c>
      <c r="J320" s="9"/>
      <c r="K320" s="9"/>
      <c r="L320" s="9"/>
      <c r="M320" s="12" t="e">
        <f>VLOOKUP((IF(MONTH($A320)=10,YEAR($A320),IF(MONTH($A320)=11,YEAR($A320),IF(MONTH($A320)=12, YEAR($A320),YEAR($A320)-1)))),#REF!,VLOOKUP(MONTH($A320),Conversion!$A$1:$B$12,2),FALSE)</f>
        <v>#REF!</v>
      </c>
      <c r="N320" s="9" t="e">
        <f>VLOOKUP((IF(MONTH($A320)=10,YEAR($A320),IF(MONTH($A320)=11,YEAR($A320),IF(MONTH($A320)=12, YEAR($A320),YEAR($A320)-1)))),#REF!,VLOOKUP(MONTH($A320),'Patch Conversion'!$A$1:$B$12,2),FALSE)</f>
        <v>#REF!</v>
      </c>
      <c r="O320" s="9"/>
      <c r="P320" s="11"/>
      <c r="Q320" s="9">
        <f t="shared" si="32"/>
        <v>3.23</v>
      </c>
      <c r="R320" s="9" t="str">
        <f t="shared" si="33"/>
        <v/>
      </c>
      <c r="S320" s="10" t="str">
        <f t="shared" si="34"/>
        <v/>
      </c>
      <c r="T320" s="9"/>
      <c r="U320" s="17">
        <f>VLOOKUP((IF(MONTH($A320)=10,YEAR($A320),IF(MONTH($A320)=11,YEAR($A320),IF(MONTH($A320)=12, YEAR($A320),YEAR($A320)-1)))),'Final Sim'!$A$1:$O$85,VLOOKUP(MONTH($A320),'Conversion WRSM'!$A$1:$B$12,2),FALSE)</f>
        <v>37.83</v>
      </c>
      <c r="W320" s="9">
        <f t="shared" si="31"/>
        <v>3.23</v>
      </c>
      <c r="X320" s="9" t="str">
        <f t="shared" si="37"/>
        <v/>
      </c>
      <c r="Y320" s="20" t="str">
        <f t="shared" si="35"/>
        <v/>
      </c>
    </row>
    <row r="321" spans="1:25">
      <c r="A321" s="11">
        <v>17227</v>
      </c>
      <c r="B321" s="9">
        <f>VLOOKUP((IF(MONTH($A321)=10,YEAR($A321),IF(MONTH($A321)=11,YEAR($A321),IF(MONTH($A321)=12, YEAR($A321),YEAR($A321)-1)))),File_1.prn!$A$2:$AA$87,VLOOKUP(MONTH($A321),Conversion!$A$1:$B$12,2),FALSE)</f>
        <v>2.31</v>
      </c>
      <c r="C321" s="9" t="str">
        <f>IF(VLOOKUP((IF(MONTH($A321)=10,YEAR($A321),IF(MONTH($A321)=11,YEAR($A321),IF(MONTH($A321)=12, YEAR($A321),YEAR($A321)-1)))),File_1.prn!$A$2:$AA$87,VLOOKUP(MONTH($A321),'Patch Conversion'!$A$1:$B$12,2),FALSE)="","",VLOOKUP((IF(MONTH($A321)=10,YEAR($A321),IF(MONTH($A321)=11,YEAR($A321),IF(MONTH($A321)=12, YEAR($A321),YEAR($A321)-1)))),File_1.prn!$A$2:$AA$87,VLOOKUP(MONTH($A321),'Patch Conversion'!$A$1:$B$12,2),FALSE))</f>
        <v/>
      </c>
      <c r="D321" s="9" t="str">
        <f>IF(C321="","",B321)</f>
        <v/>
      </c>
      <c r="E321" s="9">
        <f t="shared" si="36"/>
        <v>991.0799999999997</v>
      </c>
      <c r="F321" s="9">
        <f>F320+VLOOKUP((IF(MONTH($A321)=10,YEAR($A321),IF(MONTH($A321)=11,YEAR($A321),IF(MONTH($A321)=12, YEAR($A321),YEAR($A321)-1)))),Rainfall!$A$1:$Z$87,VLOOKUP(MONTH($A321),Conversion!$A$1:$B$12,2),FALSE)</f>
        <v>16245.060000000003</v>
      </c>
      <c r="G321" s="9"/>
      <c r="H321" s="9"/>
      <c r="I321" s="9">
        <f>VLOOKUP((IF(MONTH($A321)=10,YEAR($A321),IF(MONTH($A321)=11,YEAR($A321),IF(MONTH($A321)=12, YEAR($A321),YEAR($A321)-1)))),FirstSim!$A$1:$Y$86,VLOOKUP(MONTH($A321),Conversion!$A$1:$B$12,2),FALSE)</f>
        <v>0.54</v>
      </c>
      <c r="J321" s="9"/>
      <c r="K321" s="9"/>
      <c r="L321" s="9"/>
      <c r="M321" s="12" t="e">
        <f>VLOOKUP((IF(MONTH($A321)=10,YEAR($A321),IF(MONTH($A321)=11,YEAR($A321),IF(MONTH($A321)=12, YEAR($A321),YEAR($A321)-1)))),#REF!,VLOOKUP(MONTH($A321),Conversion!$A$1:$B$12,2),FALSE)</f>
        <v>#REF!</v>
      </c>
      <c r="N321" s="9" t="e">
        <f>VLOOKUP((IF(MONTH($A321)=10,YEAR($A321),IF(MONTH($A321)=11,YEAR($A321),IF(MONTH($A321)=12, YEAR($A321),YEAR($A321)-1)))),#REF!,VLOOKUP(MONTH($A321),'Patch Conversion'!$A$1:$B$12,2),FALSE)</f>
        <v>#REF!</v>
      </c>
      <c r="O321" s="9"/>
      <c r="P321" s="11"/>
      <c r="Q321" s="9">
        <f t="shared" si="32"/>
        <v>2.31</v>
      </c>
      <c r="R321" s="9" t="str">
        <f t="shared" si="33"/>
        <v/>
      </c>
      <c r="S321" s="10" t="str">
        <f t="shared" si="34"/>
        <v/>
      </c>
      <c r="T321" s="9"/>
      <c r="U321" s="17">
        <f>VLOOKUP((IF(MONTH($A321)=10,YEAR($A321),IF(MONTH($A321)=11,YEAR($A321),IF(MONTH($A321)=12, YEAR($A321),YEAR($A321)-1)))),'Final Sim'!$A$1:$O$85,VLOOKUP(MONTH($A321),'Conversion WRSM'!$A$1:$B$12,2),FALSE)</f>
        <v>0</v>
      </c>
      <c r="W321" s="9">
        <f t="shared" si="31"/>
        <v>2.31</v>
      </c>
      <c r="X321" s="9" t="str">
        <f t="shared" si="37"/>
        <v/>
      </c>
      <c r="Y321" s="20" t="str">
        <f t="shared" si="35"/>
        <v/>
      </c>
    </row>
    <row r="322" spans="1:25">
      <c r="A322" s="11">
        <v>17258</v>
      </c>
      <c r="B322" s="9">
        <f>VLOOKUP((IF(MONTH($A322)=10,YEAR($A322),IF(MONTH($A322)=11,YEAR($A322),IF(MONTH($A322)=12, YEAR($A322),YEAR($A322)-1)))),File_1.prn!$A$2:$AA$87,VLOOKUP(MONTH($A322),Conversion!$A$1:$B$12,2),FALSE)</f>
        <v>1.02</v>
      </c>
      <c r="C322" s="9" t="str">
        <f>IF(VLOOKUP((IF(MONTH($A322)=10,YEAR($A322),IF(MONTH($A322)=11,YEAR($A322),IF(MONTH($A322)=12, YEAR($A322),YEAR($A322)-1)))),File_1.prn!$A$2:$AA$87,VLOOKUP(MONTH($A322),'Patch Conversion'!$A$1:$B$12,2),FALSE)="","",VLOOKUP((IF(MONTH($A322)=10,YEAR($A322),IF(MONTH($A322)=11,YEAR($A322),IF(MONTH($A322)=12, YEAR($A322),YEAR($A322)-1)))),File_1.prn!$A$2:$AA$87,VLOOKUP(MONTH($A322),'Patch Conversion'!$A$1:$B$12,2),FALSE))</f>
        <v/>
      </c>
      <c r="D322" s="9" t="str">
        <f>IF(C322="","",B322)</f>
        <v/>
      </c>
      <c r="E322" s="9">
        <f t="shared" si="36"/>
        <v>992.09999999999968</v>
      </c>
      <c r="F322" s="9">
        <f>F321+VLOOKUP((IF(MONTH($A322)=10,YEAR($A322),IF(MONTH($A322)=11,YEAR($A322),IF(MONTH($A322)=12, YEAR($A322),YEAR($A322)-1)))),Rainfall!$A$1:$Z$87,VLOOKUP(MONTH($A322),Conversion!$A$1:$B$12,2),FALSE)</f>
        <v>16256.220000000003</v>
      </c>
      <c r="G322" s="9"/>
      <c r="H322" s="9"/>
      <c r="I322" s="9">
        <f>VLOOKUP((IF(MONTH($A322)=10,YEAR($A322),IF(MONTH($A322)=11,YEAR($A322),IF(MONTH($A322)=12, YEAR($A322),YEAR($A322)-1)))),FirstSim!$A$1:$Y$86,VLOOKUP(MONTH($A322),Conversion!$A$1:$B$12,2),FALSE)</f>
        <v>0.41</v>
      </c>
      <c r="J322" s="9"/>
      <c r="K322" s="9"/>
      <c r="L322" s="9"/>
      <c r="M322" s="12" t="e">
        <f>VLOOKUP((IF(MONTH($A322)=10,YEAR($A322),IF(MONTH($A322)=11,YEAR($A322),IF(MONTH($A322)=12, YEAR($A322),YEAR($A322)-1)))),#REF!,VLOOKUP(MONTH($A322),Conversion!$A$1:$B$12,2),FALSE)</f>
        <v>#REF!</v>
      </c>
      <c r="N322" s="9" t="e">
        <f>VLOOKUP((IF(MONTH($A322)=10,YEAR($A322),IF(MONTH($A322)=11,YEAR($A322),IF(MONTH($A322)=12, YEAR($A322),YEAR($A322)-1)))),#REF!,VLOOKUP(MONTH($A322),'Patch Conversion'!$A$1:$B$12,2),FALSE)</f>
        <v>#REF!</v>
      </c>
      <c r="O322" s="9"/>
      <c r="P322" s="11"/>
      <c r="Q322" s="9">
        <f t="shared" si="32"/>
        <v>1.02</v>
      </c>
      <c r="R322" s="9" t="str">
        <f t="shared" si="33"/>
        <v/>
      </c>
      <c r="S322" s="10" t="str">
        <f t="shared" si="34"/>
        <v/>
      </c>
      <c r="T322" s="9"/>
      <c r="U322" s="17">
        <f>VLOOKUP((IF(MONTH($A322)=10,YEAR($A322),IF(MONTH($A322)=11,YEAR($A322),IF(MONTH($A322)=12, YEAR($A322),YEAR($A322)-1)))),'Final Sim'!$A$1:$O$85,VLOOKUP(MONTH($A322),'Conversion WRSM'!$A$1:$B$12,2),FALSE)</f>
        <v>26.57</v>
      </c>
      <c r="W322" s="9">
        <f t="shared" si="31"/>
        <v>1.02</v>
      </c>
      <c r="X322" s="9" t="str">
        <f t="shared" si="37"/>
        <v/>
      </c>
      <c r="Y322" s="20" t="str">
        <f t="shared" si="35"/>
        <v/>
      </c>
    </row>
    <row r="323" spans="1:25">
      <c r="A323" s="11">
        <v>17288</v>
      </c>
      <c r="B323" s="9">
        <f>VLOOKUP((IF(MONTH($A323)=10,YEAR($A323),IF(MONTH($A323)=11,YEAR($A323),IF(MONTH($A323)=12, YEAR($A323),YEAR($A323)-1)))),File_1.prn!$A$2:$AA$87,VLOOKUP(MONTH($A323),Conversion!$A$1:$B$12,2),FALSE)</f>
        <v>0.82</v>
      </c>
      <c r="C323" s="9" t="str">
        <f>IF(VLOOKUP((IF(MONTH($A323)=10,YEAR($A323),IF(MONTH($A323)=11,YEAR($A323),IF(MONTH($A323)=12, YEAR($A323),YEAR($A323)-1)))),File_1.prn!$A$2:$AA$87,VLOOKUP(MONTH($A323),'Patch Conversion'!$A$1:$B$12,2),FALSE)="","",VLOOKUP((IF(MONTH($A323)=10,YEAR($A323),IF(MONTH($A323)=11,YEAR($A323),IF(MONTH($A323)=12, YEAR($A323),YEAR($A323)-1)))),File_1.prn!$A$2:$AA$87,VLOOKUP(MONTH($A323),'Patch Conversion'!$A$1:$B$12,2),FALSE))</f>
        <v/>
      </c>
      <c r="D323" s="9"/>
      <c r="E323" s="9">
        <f t="shared" si="36"/>
        <v>992.91999999999973</v>
      </c>
      <c r="F323" s="9">
        <f>F322+VLOOKUP((IF(MONTH($A323)=10,YEAR($A323),IF(MONTH($A323)=11,YEAR($A323),IF(MONTH($A323)=12, YEAR($A323),YEAR($A323)-1)))),Rainfall!$A$1:$Z$87,VLOOKUP(MONTH($A323),Conversion!$A$1:$B$12,2),FALSE)</f>
        <v>16257.420000000004</v>
      </c>
      <c r="G323" s="9"/>
      <c r="H323" s="9"/>
      <c r="I323" s="9">
        <f>VLOOKUP((IF(MONTH($A323)=10,YEAR($A323),IF(MONTH($A323)=11,YEAR($A323),IF(MONTH($A323)=12, YEAR($A323),YEAR($A323)-1)))),FirstSim!$A$1:$Y$86,VLOOKUP(MONTH($A323),Conversion!$A$1:$B$12,2),FALSE)</f>
        <v>0.57999999999999996</v>
      </c>
      <c r="J323" s="9"/>
      <c r="K323" s="9"/>
      <c r="L323" s="9"/>
      <c r="M323" s="12" t="e">
        <f>VLOOKUP((IF(MONTH($A323)=10,YEAR($A323),IF(MONTH($A323)=11,YEAR($A323),IF(MONTH($A323)=12, YEAR($A323),YEAR($A323)-1)))),#REF!,VLOOKUP(MONTH($A323),Conversion!$A$1:$B$12,2),FALSE)</f>
        <v>#REF!</v>
      </c>
      <c r="N323" s="9" t="e">
        <f>VLOOKUP((IF(MONTH($A323)=10,YEAR($A323),IF(MONTH($A323)=11,YEAR($A323),IF(MONTH($A323)=12, YEAR($A323),YEAR($A323)-1)))),#REF!,VLOOKUP(MONTH($A323),'Patch Conversion'!$A$1:$B$12,2),FALSE)</f>
        <v>#REF!</v>
      </c>
      <c r="O323" s="9"/>
      <c r="P323" s="11"/>
      <c r="Q323" s="9">
        <f t="shared" si="32"/>
        <v>0.82</v>
      </c>
      <c r="R323" s="9" t="str">
        <f t="shared" si="33"/>
        <v/>
      </c>
      <c r="S323" s="10" t="str">
        <f t="shared" si="34"/>
        <v/>
      </c>
      <c r="T323" s="9"/>
      <c r="U323" s="17">
        <f>VLOOKUP((IF(MONTH($A323)=10,YEAR($A323),IF(MONTH($A323)=11,YEAR($A323),IF(MONTH($A323)=12, YEAR($A323),YEAR($A323)-1)))),'Final Sim'!$A$1:$O$85,VLOOKUP(MONTH($A323),'Conversion WRSM'!$A$1:$B$12,2),FALSE)</f>
        <v>0</v>
      </c>
      <c r="W323" s="9">
        <f t="shared" si="31"/>
        <v>0.82</v>
      </c>
      <c r="X323" s="9" t="str">
        <f t="shared" si="37"/>
        <v/>
      </c>
      <c r="Y323" s="20" t="str">
        <f t="shared" si="35"/>
        <v/>
      </c>
    </row>
    <row r="324" spans="1:25">
      <c r="A324" s="11">
        <v>17319</v>
      </c>
      <c r="B324" s="9">
        <f>VLOOKUP((IF(MONTH($A324)=10,YEAR($A324),IF(MONTH($A324)=11,YEAR($A324),IF(MONTH($A324)=12, YEAR($A324),YEAR($A324)-1)))),File_1.prn!$A$2:$AA$87,VLOOKUP(MONTH($A324),Conversion!$A$1:$B$12,2),FALSE)</f>
        <v>0</v>
      </c>
      <c r="C324" s="9" t="str">
        <f>IF(VLOOKUP((IF(MONTH($A324)=10,YEAR($A324),IF(MONTH($A324)=11,YEAR($A324),IF(MONTH($A324)=12, YEAR($A324),YEAR($A324)-1)))),File_1.prn!$A$2:$AA$87,VLOOKUP(MONTH($A324),'Patch Conversion'!$A$1:$B$12,2),FALSE)="","",VLOOKUP((IF(MONTH($A324)=10,YEAR($A324),IF(MONTH($A324)=11,YEAR($A324),IF(MONTH($A324)=12, YEAR($A324),YEAR($A324)-1)))),File_1.prn!$A$2:$AA$87,VLOOKUP(MONTH($A324),'Patch Conversion'!$A$1:$B$12,2),FALSE))</f>
        <v/>
      </c>
      <c r="D324" s="9"/>
      <c r="E324" s="9">
        <f t="shared" si="36"/>
        <v>992.91999999999973</v>
      </c>
      <c r="F324" s="9">
        <f>F323+VLOOKUP((IF(MONTH($A324)=10,YEAR($A324),IF(MONTH($A324)=11,YEAR($A324),IF(MONTH($A324)=12, YEAR($A324),YEAR($A324)-1)))),Rainfall!$A$1:$Z$87,VLOOKUP(MONTH($A324),Conversion!$A$1:$B$12,2),FALSE)</f>
        <v>16257.420000000004</v>
      </c>
      <c r="G324" s="9"/>
      <c r="H324" s="9"/>
      <c r="I324" s="9">
        <f>VLOOKUP((IF(MONTH($A324)=10,YEAR($A324),IF(MONTH($A324)=11,YEAR($A324),IF(MONTH($A324)=12, YEAR($A324),YEAR($A324)-1)))),FirstSim!$A$1:$Y$86,VLOOKUP(MONTH($A324),Conversion!$A$1:$B$12,2),FALSE)</f>
        <v>0.45</v>
      </c>
      <c r="J324" s="9"/>
      <c r="K324" s="9"/>
      <c r="L324" s="9"/>
      <c r="M324" s="12" t="e">
        <f>VLOOKUP((IF(MONTH($A324)=10,YEAR($A324),IF(MONTH($A324)=11,YEAR($A324),IF(MONTH($A324)=12, YEAR($A324),YEAR($A324)-1)))),#REF!,VLOOKUP(MONTH($A324),Conversion!$A$1:$B$12,2),FALSE)</f>
        <v>#REF!</v>
      </c>
      <c r="N324" s="9" t="e">
        <f>VLOOKUP((IF(MONTH($A324)=10,YEAR($A324),IF(MONTH($A324)=11,YEAR($A324),IF(MONTH($A324)=12, YEAR($A324),YEAR($A324)-1)))),#REF!,VLOOKUP(MONTH($A324),'Patch Conversion'!$A$1:$B$12,2),FALSE)</f>
        <v>#REF!</v>
      </c>
      <c r="O324" s="9"/>
      <c r="P324" s="11"/>
      <c r="Q324" s="9">
        <f t="shared" si="32"/>
        <v>0</v>
      </c>
      <c r="R324" s="9" t="str">
        <f t="shared" si="33"/>
        <v/>
      </c>
      <c r="S324" s="10" t="str">
        <f t="shared" si="34"/>
        <v/>
      </c>
      <c r="T324" s="9"/>
      <c r="U324" s="17">
        <f>VLOOKUP((IF(MONTH($A324)=10,YEAR($A324),IF(MONTH($A324)=11,YEAR($A324),IF(MONTH($A324)=12, YEAR($A324),YEAR($A324)-1)))),'Final Sim'!$A$1:$O$85,VLOOKUP(MONTH($A324),'Conversion WRSM'!$A$1:$B$12,2),FALSE)</f>
        <v>110.36</v>
      </c>
      <c r="W324" s="9">
        <f t="shared" ref="W324:W387" si="38">IF(C324="",B324,IF(C324="*",B324,IF(U324&gt;B324,U324,B324)))</f>
        <v>0</v>
      </c>
      <c r="X324" s="9" t="str">
        <f t="shared" si="37"/>
        <v/>
      </c>
      <c r="Y324" s="20" t="str">
        <f t="shared" si="35"/>
        <v/>
      </c>
    </row>
    <row r="325" spans="1:25">
      <c r="A325" s="11">
        <v>17349</v>
      </c>
      <c r="B325" s="9">
        <f>VLOOKUP((IF(MONTH($A325)=10,YEAR($A325),IF(MONTH($A325)=11,YEAR($A325),IF(MONTH($A325)=12, YEAR($A325),YEAR($A325)-1)))),File_1.prn!$A$2:$AA$87,VLOOKUP(MONTH($A325),Conversion!$A$1:$B$12,2),FALSE)</f>
        <v>0</v>
      </c>
      <c r="C325" s="9" t="str">
        <f>IF(VLOOKUP((IF(MONTH($A325)=10,YEAR($A325),IF(MONTH($A325)=11,YEAR($A325),IF(MONTH($A325)=12, YEAR($A325),YEAR($A325)-1)))),File_1.prn!$A$2:$AA$87,VLOOKUP(MONTH($A325),'Patch Conversion'!$A$1:$B$12,2),FALSE)="","",VLOOKUP((IF(MONTH($A325)=10,YEAR($A325),IF(MONTH($A325)=11,YEAR($A325),IF(MONTH($A325)=12, YEAR($A325),YEAR($A325)-1)))),File_1.prn!$A$2:$AA$87,VLOOKUP(MONTH($A325),'Patch Conversion'!$A$1:$B$12,2),FALSE))</f>
        <v/>
      </c>
      <c r="D325" s="9"/>
      <c r="E325" s="9">
        <f t="shared" si="36"/>
        <v>992.91999999999973</v>
      </c>
      <c r="F325" s="9">
        <f>F324+VLOOKUP((IF(MONTH($A325)=10,YEAR($A325),IF(MONTH($A325)=11,YEAR($A325),IF(MONTH($A325)=12, YEAR($A325),YEAR($A325)-1)))),Rainfall!$A$1:$Z$87,VLOOKUP(MONTH($A325),Conversion!$A$1:$B$12,2),FALSE)</f>
        <v>16259.040000000005</v>
      </c>
      <c r="G325" s="9"/>
      <c r="H325" s="9"/>
      <c r="I325" s="9">
        <f>VLOOKUP((IF(MONTH($A325)=10,YEAR($A325),IF(MONTH($A325)=11,YEAR($A325),IF(MONTH($A325)=12, YEAR($A325),YEAR($A325)-1)))),FirstSim!$A$1:$Y$86,VLOOKUP(MONTH($A325),Conversion!$A$1:$B$12,2),FALSE)</f>
        <v>0.3</v>
      </c>
      <c r="J325" s="9"/>
      <c r="K325" s="9"/>
      <c r="L325" s="9"/>
      <c r="M325" s="12" t="e">
        <f>VLOOKUP((IF(MONTH($A325)=10,YEAR($A325),IF(MONTH($A325)=11,YEAR($A325),IF(MONTH($A325)=12, YEAR($A325),YEAR($A325)-1)))),#REF!,VLOOKUP(MONTH($A325),Conversion!$A$1:$B$12,2),FALSE)</f>
        <v>#REF!</v>
      </c>
      <c r="N325" s="9" t="e">
        <f>VLOOKUP((IF(MONTH($A325)=10,YEAR($A325),IF(MONTH($A325)=11,YEAR($A325),IF(MONTH($A325)=12, YEAR($A325),YEAR($A325)-1)))),#REF!,VLOOKUP(MONTH($A325),'Patch Conversion'!$A$1:$B$12,2),FALSE)</f>
        <v>#REF!</v>
      </c>
      <c r="O325" s="9"/>
      <c r="P325" s="11"/>
      <c r="Q325" s="9">
        <f t="shared" ref="Q325:Q388" si="39">IF(C325="",B325,IF(C325="*",B325,IF(I325&lt;B325,B325,I325)))</f>
        <v>0</v>
      </c>
      <c r="R325" s="9" t="str">
        <f t="shared" ref="R325:R388" si="40">IF(C325="",C325,IF(C325="*",C325,IF(I325&lt;B325,C325,"*")))</f>
        <v/>
      </c>
      <c r="S325" s="10" t="str">
        <f t="shared" ref="S325:S388" si="41">IF(C325="","",IF(C325="*","Estimated",IF(I325&lt;B325,"First Simulation&lt;Observed, Observed Used","First Silumation patch")))</f>
        <v/>
      </c>
      <c r="T325" s="9"/>
      <c r="U325" s="17">
        <f>VLOOKUP((IF(MONTH($A325)=10,YEAR($A325),IF(MONTH($A325)=11,YEAR($A325),IF(MONTH($A325)=12, YEAR($A325),YEAR($A325)-1)))),'Final Sim'!$A$1:$O$85,VLOOKUP(MONTH($A325),'Conversion WRSM'!$A$1:$B$12,2),FALSE)</f>
        <v>0</v>
      </c>
      <c r="W325" s="9">
        <f t="shared" si="38"/>
        <v>0</v>
      </c>
      <c r="X325" s="9" t="str">
        <f t="shared" si="37"/>
        <v/>
      </c>
      <c r="Y325" s="20" t="str">
        <f t="shared" ref="Y325:Y388" si="42">IF(C325="","",IF(C325="*","Observed estimate used",IF(C325="#","Simulated value used", IF(U325&gt;B325,"Simulated value used","Observed estimate used"))))</f>
        <v/>
      </c>
    </row>
    <row r="326" spans="1:25">
      <c r="A326" s="11">
        <v>17380</v>
      </c>
      <c r="B326" s="9">
        <f>VLOOKUP((IF(MONTH($A326)=10,YEAR($A326),IF(MONTH($A326)=11,YEAR($A326),IF(MONTH($A326)=12, YEAR($A326),YEAR($A326)-1)))),File_1.prn!$A$2:$AA$87,VLOOKUP(MONTH($A326),Conversion!$A$1:$B$12,2),FALSE)</f>
        <v>0</v>
      </c>
      <c r="C326" s="9" t="str">
        <f>IF(VLOOKUP((IF(MONTH($A326)=10,YEAR($A326),IF(MONTH($A326)=11,YEAR($A326),IF(MONTH($A326)=12, YEAR($A326),YEAR($A326)-1)))),File_1.prn!$A$2:$AA$87,VLOOKUP(MONTH($A326),'Patch Conversion'!$A$1:$B$12,2),FALSE)="","",VLOOKUP((IF(MONTH($A326)=10,YEAR($A326),IF(MONTH($A326)=11,YEAR($A326),IF(MONTH($A326)=12, YEAR($A326),YEAR($A326)-1)))),File_1.prn!$A$2:$AA$87,VLOOKUP(MONTH($A326),'Patch Conversion'!$A$1:$B$12,2),FALSE))</f>
        <v/>
      </c>
      <c r="D326" s="9"/>
      <c r="E326" s="9">
        <f t="shared" ref="E326:E389" si="43">E325+B326</f>
        <v>992.91999999999973</v>
      </c>
      <c r="F326" s="9">
        <f>F325+VLOOKUP((IF(MONTH($A326)=10,YEAR($A326),IF(MONTH($A326)=11,YEAR($A326),IF(MONTH($A326)=12, YEAR($A326),YEAR($A326)-1)))),Rainfall!$A$1:$Z$87,VLOOKUP(MONTH($A326),Conversion!$A$1:$B$12,2),FALSE)</f>
        <v>16259.040000000005</v>
      </c>
      <c r="G326" s="9"/>
      <c r="H326" s="9"/>
      <c r="I326" s="9">
        <f>VLOOKUP((IF(MONTH($A326)=10,YEAR($A326),IF(MONTH($A326)=11,YEAR($A326),IF(MONTH($A326)=12, YEAR($A326),YEAR($A326)-1)))),FirstSim!$A$1:$Y$86,VLOOKUP(MONTH($A326),Conversion!$A$1:$B$12,2),FALSE)</f>
        <v>0.19</v>
      </c>
      <c r="J326" s="9"/>
      <c r="K326" s="9"/>
      <c r="L326" s="9"/>
      <c r="M326" s="12" t="e">
        <f>VLOOKUP((IF(MONTH($A326)=10,YEAR($A326),IF(MONTH($A326)=11,YEAR($A326),IF(MONTH($A326)=12, YEAR($A326),YEAR($A326)-1)))),#REF!,VLOOKUP(MONTH($A326),Conversion!$A$1:$B$12,2),FALSE)</f>
        <v>#REF!</v>
      </c>
      <c r="N326" s="9" t="e">
        <f>VLOOKUP((IF(MONTH($A326)=10,YEAR($A326),IF(MONTH($A326)=11,YEAR($A326),IF(MONTH($A326)=12, YEAR($A326),YEAR($A326)-1)))),#REF!,VLOOKUP(MONTH($A326),'Patch Conversion'!$A$1:$B$12,2),FALSE)</f>
        <v>#REF!</v>
      </c>
      <c r="O326" s="9"/>
      <c r="P326" s="11"/>
      <c r="Q326" s="9">
        <f t="shared" si="39"/>
        <v>0</v>
      </c>
      <c r="R326" s="9" t="str">
        <f t="shared" si="40"/>
        <v/>
      </c>
      <c r="S326" s="10" t="str">
        <f t="shared" si="41"/>
        <v/>
      </c>
      <c r="T326" s="9"/>
      <c r="U326" s="17">
        <f>VLOOKUP((IF(MONTH($A326)=10,YEAR($A326),IF(MONTH($A326)=11,YEAR($A326),IF(MONTH($A326)=12, YEAR($A326),YEAR($A326)-1)))),'Final Sim'!$A$1:$O$85,VLOOKUP(MONTH($A326),'Conversion WRSM'!$A$1:$B$12,2),FALSE)</f>
        <v>129.77000000000001</v>
      </c>
      <c r="W326" s="9">
        <f t="shared" si="38"/>
        <v>0</v>
      </c>
      <c r="X326" s="9" t="str">
        <f t="shared" ref="X326:X389" si="44">IF(C326="","",IF(C326="*","*",IF(C326="#","*", IF(U326&gt;B326,"*",C326))))</f>
        <v/>
      </c>
      <c r="Y326" s="20" t="str">
        <f t="shared" si="42"/>
        <v/>
      </c>
    </row>
    <row r="327" spans="1:25">
      <c r="A327" s="11">
        <v>17411</v>
      </c>
      <c r="B327" s="9">
        <f>VLOOKUP((IF(MONTH($A327)=10,YEAR($A327),IF(MONTH($A327)=11,YEAR($A327),IF(MONTH($A327)=12, YEAR($A327),YEAR($A327)-1)))),File_1.prn!$A$2:$AA$87,VLOOKUP(MONTH($A327),Conversion!$A$1:$B$12,2),FALSE)</f>
        <v>0.56999999999999995</v>
      </c>
      <c r="C327" s="9" t="str">
        <f>IF(VLOOKUP((IF(MONTH($A327)=10,YEAR($A327),IF(MONTH($A327)=11,YEAR($A327),IF(MONTH($A327)=12, YEAR($A327),YEAR($A327)-1)))),File_1.prn!$A$2:$AA$87,VLOOKUP(MONTH($A327),'Patch Conversion'!$A$1:$B$12,2),FALSE)="","",VLOOKUP((IF(MONTH($A327)=10,YEAR($A327),IF(MONTH($A327)=11,YEAR($A327),IF(MONTH($A327)=12, YEAR($A327),YEAR($A327)-1)))),File_1.prn!$A$2:$AA$87,VLOOKUP(MONTH($A327),'Patch Conversion'!$A$1:$B$12,2),FALSE))</f>
        <v/>
      </c>
      <c r="D327" s="9"/>
      <c r="E327" s="9">
        <f t="shared" si="43"/>
        <v>993.48999999999978</v>
      </c>
      <c r="F327" s="9">
        <f>F326+VLOOKUP((IF(MONTH($A327)=10,YEAR($A327),IF(MONTH($A327)=11,YEAR($A327),IF(MONTH($A327)=12, YEAR($A327),YEAR($A327)-1)))),Rainfall!$A$1:$Z$87,VLOOKUP(MONTH($A327),Conversion!$A$1:$B$12,2),FALSE)</f>
        <v>16281.300000000005</v>
      </c>
      <c r="G327" s="9"/>
      <c r="H327" s="9"/>
      <c r="I327" s="9">
        <f>VLOOKUP((IF(MONTH($A327)=10,YEAR($A327),IF(MONTH($A327)=11,YEAR($A327),IF(MONTH($A327)=12, YEAR($A327),YEAR($A327)-1)))),FirstSim!$A$1:$Y$86,VLOOKUP(MONTH($A327),Conversion!$A$1:$B$12,2),FALSE)</f>
        <v>0.81</v>
      </c>
      <c r="J327" s="9"/>
      <c r="K327" s="9"/>
      <c r="L327" s="9"/>
      <c r="M327" s="12" t="e">
        <f>VLOOKUP((IF(MONTH($A327)=10,YEAR($A327),IF(MONTH($A327)=11,YEAR($A327),IF(MONTH($A327)=12, YEAR($A327),YEAR($A327)-1)))),#REF!,VLOOKUP(MONTH($A327),Conversion!$A$1:$B$12,2),FALSE)</f>
        <v>#REF!</v>
      </c>
      <c r="N327" s="9" t="e">
        <f>VLOOKUP((IF(MONTH($A327)=10,YEAR($A327),IF(MONTH($A327)=11,YEAR($A327),IF(MONTH($A327)=12, YEAR($A327),YEAR($A327)-1)))),#REF!,VLOOKUP(MONTH($A327),'Patch Conversion'!$A$1:$B$12,2),FALSE)</f>
        <v>#REF!</v>
      </c>
      <c r="O327" s="9"/>
      <c r="P327" s="11"/>
      <c r="Q327" s="9">
        <f t="shared" si="39"/>
        <v>0.56999999999999995</v>
      </c>
      <c r="R327" s="9" t="str">
        <f t="shared" si="40"/>
        <v/>
      </c>
      <c r="S327" s="10" t="str">
        <f t="shared" si="41"/>
        <v/>
      </c>
      <c r="T327" s="9"/>
      <c r="U327" s="17">
        <f>VLOOKUP((IF(MONTH($A327)=10,YEAR($A327),IF(MONTH($A327)=11,YEAR($A327),IF(MONTH($A327)=12, YEAR($A327),YEAR($A327)-1)))),'Final Sim'!$A$1:$O$85,VLOOKUP(MONTH($A327),'Conversion WRSM'!$A$1:$B$12,2),FALSE)</f>
        <v>0</v>
      </c>
      <c r="W327" s="9">
        <f t="shared" si="38"/>
        <v>0.56999999999999995</v>
      </c>
      <c r="X327" s="9" t="str">
        <f t="shared" si="44"/>
        <v/>
      </c>
      <c r="Y327" s="20" t="str">
        <f t="shared" si="42"/>
        <v/>
      </c>
    </row>
    <row r="328" spans="1:25">
      <c r="A328" s="11">
        <v>17441</v>
      </c>
      <c r="B328" s="9">
        <f>VLOOKUP((IF(MONTH($A328)=10,YEAR($A328),IF(MONTH($A328)=11,YEAR($A328),IF(MONTH($A328)=12, YEAR($A328),YEAR($A328)-1)))),File_1.prn!$A$2:$AA$87,VLOOKUP(MONTH($A328),Conversion!$A$1:$B$12,2),FALSE)</f>
        <v>1.59</v>
      </c>
      <c r="C328" s="9" t="str">
        <f>IF(VLOOKUP((IF(MONTH($A328)=10,YEAR($A328),IF(MONTH($A328)=11,YEAR($A328),IF(MONTH($A328)=12, YEAR($A328),YEAR($A328)-1)))),File_1.prn!$A$2:$AA$87,VLOOKUP(MONTH($A328),'Patch Conversion'!$A$1:$B$12,2),FALSE)="","",VLOOKUP((IF(MONTH($A328)=10,YEAR($A328),IF(MONTH($A328)=11,YEAR($A328),IF(MONTH($A328)=12, YEAR($A328),YEAR($A328)-1)))),File_1.prn!$A$2:$AA$87,VLOOKUP(MONTH($A328),'Patch Conversion'!$A$1:$B$12,2),FALSE))</f>
        <v/>
      </c>
      <c r="D328" s="9"/>
      <c r="E328" s="9">
        <f t="shared" si="43"/>
        <v>995.07999999999981</v>
      </c>
      <c r="F328" s="9">
        <f>F327+VLOOKUP((IF(MONTH($A328)=10,YEAR($A328),IF(MONTH($A328)=11,YEAR($A328),IF(MONTH($A328)=12, YEAR($A328),YEAR($A328)-1)))),Rainfall!$A$1:$Z$87,VLOOKUP(MONTH($A328),Conversion!$A$1:$B$12,2),FALSE)</f>
        <v>16300.320000000005</v>
      </c>
      <c r="G328" s="9"/>
      <c r="H328" s="9"/>
      <c r="I328" s="9">
        <f>VLOOKUP((IF(MONTH($A328)=10,YEAR($A328),IF(MONTH($A328)=11,YEAR($A328),IF(MONTH($A328)=12, YEAR($A328),YEAR($A328)-1)))),FirstSim!$A$1:$Y$86,VLOOKUP(MONTH($A328),Conversion!$A$1:$B$12,2),FALSE)</f>
        <v>1.07</v>
      </c>
      <c r="J328" s="9"/>
      <c r="K328" s="9"/>
      <c r="L328" s="9"/>
      <c r="M328" s="12" t="e">
        <f>VLOOKUP((IF(MONTH($A328)=10,YEAR($A328),IF(MONTH($A328)=11,YEAR($A328),IF(MONTH($A328)=12, YEAR($A328),YEAR($A328)-1)))),#REF!,VLOOKUP(MONTH($A328),Conversion!$A$1:$B$12,2),FALSE)</f>
        <v>#REF!</v>
      </c>
      <c r="N328" s="9" t="e">
        <f>VLOOKUP((IF(MONTH($A328)=10,YEAR($A328),IF(MONTH($A328)=11,YEAR($A328),IF(MONTH($A328)=12, YEAR($A328),YEAR($A328)-1)))),#REF!,VLOOKUP(MONTH($A328),'Patch Conversion'!$A$1:$B$12,2),FALSE)</f>
        <v>#REF!</v>
      </c>
      <c r="O328" s="9"/>
      <c r="P328" s="11"/>
      <c r="Q328" s="9">
        <f t="shared" si="39"/>
        <v>1.59</v>
      </c>
      <c r="R328" s="9" t="str">
        <f t="shared" si="40"/>
        <v/>
      </c>
      <c r="S328" s="10" t="str">
        <f t="shared" si="41"/>
        <v/>
      </c>
      <c r="T328" s="9"/>
      <c r="U328" s="17">
        <f>VLOOKUP((IF(MONTH($A328)=10,YEAR($A328),IF(MONTH($A328)=11,YEAR($A328),IF(MONTH($A328)=12, YEAR($A328),YEAR($A328)-1)))),'Final Sim'!$A$1:$O$85,VLOOKUP(MONTH($A328),'Conversion WRSM'!$A$1:$B$12,2),FALSE)</f>
        <v>58.57</v>
      </c>
      <c r="W328" s="9">
        <f t="shared" si="38"/>
        <v>1.59</v>
      </c>
      <c r="X328" s="9" t="str">
        <f t="shared" si="44"/>
        <v/>
      </c>
      <c r="Y328" s="20" t="str">
        <f t="shared" si="42"/>
        <v/>
      </c>
    </row>
    <row r="329" spans="1:25">
      <c r="A329" s="11">
        <v>17472</v>
      </c>
      <c r="B329" s="9">
        <f>VLOOKUP((IF(MONTH($A329)=10,YEAR($A329),IF(MONTH($A329)=11,YEAR($A329),IF(MONTH($A329)=12, YEAR($A329),YEAR($A329)-1)))),File_1.prn!$A$2:$AA$87,VLOOKUP(MONTH($A329),Conversion!$A$1:$B$12,2),FALSE)</f>
        <v>0.05</v>
      </c>
      <c r="C329" s="9" t="str">
        <f>IF(VLOOKUP((IF(MONTH($A329)=10,YEAR($A329),IF(MONTH($A329)=11,YEAR($A329),IF(MONTH($A329)=12, YEAR($A329),YEAR($A329)-1)))),File_1.prn!$A$2:$AA$87,VLOOKUP(MONTH($A329),'Patch Conversion'!$A$1:$B$12,2),FALSE)="","",VLOOKUP((IF(MONTH($A329)=10,YEAR($A329),IF(MONTH($A329)=11,YEAR($A329),IF(MONTH($A329)=12, YEAR($A329),YEAR($A329)-1)))),File_1.prn!$A$2:$AA$87,VLOOKUP(MONTH($A329),'Patch Conversion'!$A$1:$B$12,2),FALSE))</f>
        <v/>
      </c>
      <c r="D329" s="9"/>
      <c r="E329" s="9">
        <f t="shared" si="43"/>
        <v>995.12999999999977</v>
      </c>
      <c r="F329" s="9">
        <f>F328+VLOOKUP((IF(MONTH($A329)=10,YEAR($A329),IF(MONTH($A329)=11,YEAR($A329),IF(MONTH($A329)=12, YEAR($A329),YEAR($A329)-1)))),Rainfall!$A$1:$Z$87,VLOOKUP(MONTH($A329),Conversion!$A$1:$B$12,2),FALSE)</f>
        <v>16361.580000000005</v>
      </c>
      <c r="G329" s="9"/>
      <c r="H329" s="9"/>
      <c r="I329" s="9">
        <f>VLOOKUP((IF(MONTH($A329)=10,YEAR($A329),IF(MONTH($A329)=11,YEAR($A329),IF(MONTH($A329)=12, YEAR($A329),YEAR($A329)-1)))),FirstSim!$A$1:$Y$86,VLOOKUP(MONTH($A329),Conversion!$A$1:$B$12,2),FALSE)</f>
        <v>0.3</v>
      </c>
      <c r="J329" s="9"/>
      <c r="K329" s="9"/>
      <c r="L329" s="9"/>
      <c r="M329" s="12" t="e">
        <f>VLOOKUP((IF(MONTH($A329)=10,YEAR($A329),IF(MONTH($A329)=11,YEAR($A329),IF(MONTH($A329)=12, YEAR($A329),YEAR($A329)-1)))),#REF!,VLOOKUP(MONTH($A329),Conversion!$A$1:$B$12,2),FALSE)</f>
        <v>#REF!</v>
      </c>
      <c r="N329" s="9" t="e">
        <f>VLOOKUP((IF(MONTH($A329)=10,YEAR($A329),IF(MONTH($A329)=11,YEAR($A329),IF(MONTH($A329)=12, YEAR($A329),YEAR($A329)-1)))),#REF!,VLOOKUP(MONTH($A329),'Patch Conversion'!$A$1:$B$12,2),FALSE)</f>
        <v>#REF!</v>
      </c>
      <c r="O329" s="9"/>
      <c r="P329" s="11"/>
      <c r="Q329" s="9">
        <f t="shared" si="39"/>
        <v>0.05</v>
      </c>
      <c r="R329" s="9" t="str">
        <f t="shared" si="40"/>
        <v/>
      </c>
      <c r="S329" s="10" t="str">
        <f t="shared" si="41"/>
        <v/>
      </c>
      <c r="T329" s="9"/>
      <c r="U329" s="17">
        <f>VLOOKUP((IF(MONTH($A329)=10,YEAR($A329),IF(MONTH($A329)=11,YEAR($A329),IF(MONTH($A329)=12, YEAR($A329),YEAR($A329)-1)))),'Final Sim'!$A$1:$O$85,VLOOKUP(MONTH($A329),'Conversion WRSM'!$A$1:$B$12,2),FALSE)</f>
        <v>0</v>
      </c>
      <c r="W329" s="9">
        <f t="shared" si="38"/>
        <v>0.05</v>
      </c>
      <c r="X329" s="9" t="str">
        <f t="shared" si="44"/>
        <v/>
      </c>
      <c r="Y329" s="20" t="str">
        <f t="shared" si="42"/>
        <v/>
      </c>
    </row>
    <row r="330" spans="1:25">
      <c r="A330" s="11">
        <v>17502</v>
      </c>
      <c r="B330" s="9">
        <f>VLOOKUP((IF(MONTH($A330)=10,YEAR($A330),IF(MONTH($A330)=11,YEAR($A330),IF(MONTH($A330)=12, YEAR($A330),YEAR($A330)-1)))),File_1.prn!$A$2:$AA$87,VLOOKUP(MONTH($A330),Conversion!$A$1:$B$12,2),FALSE)</f>
        <v>10.6</v>
      </c>
      <c r="C330" s="9" t="str">
        <f>IF(VLOOKUP((IF(MONTH($A330)=10,YEAR($A330),IF(MONTH($A330)=11,YEAR($A330),IF(MONTH($A330)=12, YEAR($A330),YEAR($A330)-1)))),File_1.prn!$A$2:$AA$87,VLOOKUP(MONTH($A330),'Patch Conversion'!$A$1:$B$12,2),FALSE)="","",VLOOKUP((IF(MONTH($A330)=10,YEAR($A330),IF(MONTH($A330)=11,YEAR($A330),IF(MONTH($A330)=12, YEAR($A330),YEAR($A330)-1)))),File_1.prn!$A$2:$AA$87,VLOOKUP(MONTH($A330),'Patch Conversion'!$A$1:$B$12,2),FALSE))</f>
        <v/>
      </c>
      <c r="D330" s="9" t="str">
        <f t="shared" ref="D330:D335" si="45">IF(C330="","",B330)</f>
        <v/>
      </c>
      <c r="E330" s="9">
        <f t="shared" si="43"/>
        <v>1005.7299999999998</v>
      </c>
      <c r="F330" s="9">
        <f>F329+VLOOKUP((IF(MONTH($A330)=10,YEAR($A330),IF(MONTH($A330)=11,YEAR($A330),IF(MONTH($A330)=12, YEAR($A330),YEAR($A330)-1)))),Rainfall!$A$1:$Z$87,VLOOKUP(MONTH($A330),Conversion!$A$1:$B$12,2),FALSE)</f>
        <v>16493.820000000007</v>
      </c>
      <c r="G330" s="9"/>
      <c r="H330" s="9"/>
      <c r="I330" s="9">
        <f>VLOOKUP((IF(MONTH($A330)=10,YEAR($A330),IF(MONTH($A330)=11,YEAR($A330),IF(MONTH($A330)=12, YEAR($A330),YEAR($A330)-1)))),FirstSim!$A$1:$Y$86,VLOOKUP(MONTH($A330),Conversion!$A$1:$B$12,2),FALSE)</f>
        <v>3.59</v>
      </c>
      <c r="J330" s="9"/>
      <c r="K330" s="9"/>
      <c r="L330" s="9"/>
      <c r="M330" s="12" t="e">
        <f>VLOOKUP((IF(MONTH($A330)=10,YEAR($A330),IF(MONTH($A330)=11,YEAR($A330),IF(MONTH($A330)=12, YEAR($A330),YEAR($A330)-1)))),#REF!,VLOOKUP(MONTH($A330),Conversion!$A$1:$B$12,2),FALSE)</f>
        <v>#REF!</v>
      </c>
      <c r="N330" s="9" t="e">
        <f>VLOOKUP((IF(MONTH($A330)=10,YEAR($A330),IF(MONTH($A330)=11,YEAR($A330),IF(MONTH($A330)=12, YEAR($A330),YEAR($A330)-1)))),#REF!,VLOOKUP(MONTH($A330),'Patch Conversion'!$A$1:$B$12,2),FALSE)</f>
        <v>#REF!</v>
      </c>
      <c r="O330" s="9"/>
      <c r="P330" s="11"/>
      <c r="Q330" s="9">
        <f t="shared" si="39"/>
        <v>10.6</v>
      </c>
      <c r="R330" s="9" t="str">
        <f t="shared" si="40"/>
        <v/>
      </c>
      <c r="S330" s="10" t="str">
        <f t="shared" si="41"/>
        <v/>
      </c>
      <c r="T330" s="9"/>
      <c r="U330" s="17">
        <f>VLOOKUP((IF(MONTH($A330)=10,YEAR($A330),IF(MONTH($A330)=11,YEAR($A330),IF(MONTH($A330)=12, YEAR($A330),YEAR($A330)-1)))),'Final Sim'!$A$1:$O$85,VLOOKUP(MONTH($A330),'Conversion WRSM'!$A$1:$B$12,2),FALSE)</f>
        <v>90.19</v>
      </c>
      <c r="W330" s="9">
        <f t="shared" si="38"/>
        <v>10.6</v>
      </c>
      <c r="X330" s="9" t="str">
        <f t="shared" si="44"/>
        <v/>
      </c>
      <c r="Y330" s="20" t="str">
        <f t="shared" si="42"/>
        <v/>
      </c>
    </row>
    <row r="331" spans="1:25">
      <c r="A331" s="11">
        <v>17533</v>
      </c>
      <c r="B331" s="9">
        <f>VLOOKUP((IF(MONTH($A331)=10,YEAR($A331),IF(MONTH($A331)=11,YEAR($A331),IF(MONTH($A331)=12, YEAR($A331),YEAR($A331)-1)))),File_1.prn!$A$2:$AA$87,VLOOKUP(MONTH($A331),Conversion!$A$1:$B$12,2),FALSE)</f>
        <v>2.44</v>
      </c>
      <c r="C331" s="9" t="str">
        <f>IF(VLOOKUP((IF(MONTH($A331)=10,YEAR($A331),IF(MONTH($A331)=11,YEAR($A331),IF(MONTH($A331)=12, YEAR($A331),YEAR($A331)-1)))),File_1.prn!$A$2:$AA$87,VLOOKUP(MONTH($A331),'Patch Conversion'!$A$1:$B$12,2),FALSE)="","",VLOOKUP((IF(MONTH($A331)=10,YEAR($A331),IF(MONTH($A331)=11,YEAR($A331),IF(MONTH($A331)=12, YEAR($A331),YEAR($A331)-1)))),File_1.prn!$A$2:$AA$87,VLOOKUP(MONTH($A331),'Patch Conversion'!$A$1:$B$12,2),FALSE))</f>
        <v/>
      </c>
      <c r="D331" s="9" t="str">
        <f t="shared" si="45"/>
        <v/>
      </c>
      <c r="E331" s="9">
        <f t="shared" si="43"/>
        <v>1008.1699999999998</v>
      </c>
      <c r="F331" s="9">
        <f>F330+VLOOKUP((IF(MONTH($A331)=10,YEAR($A331),IF(MONTH($A331)=11,YEAR($A331),IF(MONTH($A331)=12, YEAR($A331),YEAR($A331)-1)))),Rainfall!$A$1:$Z$87,VLOOKUP(MONTH($A331),Conversion!$A$1:$B$12,2),FALSE)</f>
        <v>16563.480000000007</v>
      </c>
      <c r="G331" s="9"/>
      <c r="H331" s="9"/>
      <c r="I331" s="9">
        <f>VLOOKUP((IF(MONTH($A331)=10,YEAR($A331),IF(MONTH($A331)=11,YEAR($A331),IF(MONTH($A331)=12, YEAR($A331),YEAR($A331)-1)))),FirstSim!$A$1:$Y$86,VLOOKUP(MONTH($A331),Conversion!$A$1:$B$12,2),FALSE)</f>
        <v>4.09</v>
      </c>
      <c r="J331" s="9"/>
      <c r="K331" s="9"/>
      <c r="L331" s="9"/>
      <c r="M331" s="12" t="e">
        <f>VLOOKUP((IF(MONTH($A331)=10,YEAR($A331),IF(MONTH($A331)=11,YEAR($A331),IF(MONTH($A331)=12, YEAR($A331),YEAR($A331)-1)))),#REF!,VLOOKUP(MONTH($A331),Conversion!$A$1:$B$12,2),FALSE)</f>
        <v>#REF!</v>
      </c>
      <c r="N331" s="9" t="e">
        <f>VLOOKUP((IF(MONTH($A331)=10,YEAR($A331),IF(MONTH($A331)=11,YEAR($A331),IF(MONTH($A331)=12, YEAR($A331),YEAR($A331)-1)))),#REF!,VLOOKUP(MONTH($A331),'Patch Conversion'!$A$1:$B$12,2),FALSE)</f>
        <v>#REF!</v>
      </c>
      <c r="O331" s="9"/>
      <c r="P331" s="11"/>
      <c r="Q331" s="9">
        <f t="shared" si="39"/>
        <v>2.44</v>
      </c>
      <c r="R331" s="9" t="str">
        <f t="shared" si="40"/>
        <v/>
      </c>
      <c r="S331" s="10" t="str">
        <f t="shared" si="41"/>
        <v/>
      </c>
      <c r="T331" s="9"/>
      <c r="U331" s="17">
        <f>VLOOKUP((IF(MONTH($A331)=10,YEAR($A331),IF(MONTH($A331)=11,YEAR($A331),IF(MONTH($A331)=12, YEAR($A331),YEAR($A331)-1)))),'Final Sim'!$A$1:$O$85,VLOOKUP(MONTH($A331),'Conversion WRSM'!$A$1:$B$12,2),FALSE)</f>
        <v>0</v>
      </c>
      <c r="W331" s="9">
        <f t="shared" si="38"/>
        <v>2.44</v>
      </c>
      <c r="X331" s="9" t="str">
        <f t="shared" si="44"/>
        <v/>
      </c>
      <c r="Y331" s="20" t="str">
        <f t="shared" si="42"/>
        <v/>
      </c>
    </row>
    <row r="332" spans="1:25">
      <c r="A332" s="11">
        <v>17564</v>
      </c>
      <c r="B332" s="9">
        <f>VLOOKUP((IF(MONTH($A332)=10,YEAR($A332),IF(MONTH($A332)=11,YEAR($A332),IF(MONTH($A332)=12, YEAR($A332),YEAR($A332)-1)))),File_1.prn!$A$2:$AA$87,VLOOKUP(MONTH($A332),Conversion!$A$1:$B$12,2),FALSE)</f>
        <v>9.51</v>
      </c>
      <c r="C332" s="9" t="str">
        <f>IF(VLOOKUP((IF(MONTH($A332)=10,YEAR($A332),IF(MONTH($A332)=11,YEAR($A332),IF(MONTH($A332)=12, YEAR($A332),YEAR($A332)-1)))),File_1.prn!$A$2:$AA$87,VLOOKUP(MONTH($A332),'Patch Conversion'!$A$1:$B$12,2),FALSE)="","",VLOOKUP((IF(MONTH($A332)=10,YEAR($A332),IF(MONTH($A332)=11,YEAR($A332),IF(MONTH($A332)=12, YEAR($A332),YEAR($A332)-1)))),File_1.prn!$A$2:$AA$87,VLOOKUP(MONTH($A332),'Patch Conversion'!$A$1:$B$12,2),FALSE))</f>
        <v/>
      </c>
      <c r="D332" s="9" t="str">
        <f t="shared" si="45"/>
        <v/>
      </c>
      <c r="E332" s="9">
        <f t="shared" si="43"/>
        <v>1017.6799999999998</v>
      </c>
      <c r="F332" s="9">
        <f>F331+VLOOKUP((IF(MONTH($A332)=10,YEAR($A332),IF(MONTH($A332)=11,YEAR($A332),IF(MONTH($A332)=12, YEAR($A332),YEAR($A332)-1)))),Rainfall!$A$1:$Z$87,VLOOKUP(MONTH($A332),Conversion!$A$1:$B$12,2),FALSE)</f>
        <v>16615.140000000007</v>
      </c>
      <c r="G332" s="9"/>
      <c r="H332" s="9"/>
      <c r="I332" s="9">
        <f>VLOOKUP((IF(MONTH($A332)=10,YEAR($A332),IF(MONTH($A332)=11,YEAR($A332),IF(MONTH($A332)=12, YEAR($A332),YEAR($A332)-1)))),FirstSim!$A$1:$Y$86,VLOOKUP(MONTH($A332),Conversion!$A$1:$B$12,2),FALSE)</f>
        <v>3.36</v>
      </c>
      <c r="J332" s="9"/>
      <c r="K332" s="9"/>
      <c r="L332" s="9"/>
      <c r="M332" s="12" t="e">
        <f>VLOOKUP((IF(MONTH($A332)=10,YEAR($A332),IF(MONTH($A332)=11,YEAR($A332),IF(MONTH($A332)=12, YEAR($A332),YEAR($A332)-1)))),#REF!,VLOOKUP(MONTH($A332),Conversion!$A$1:$B$12,2),FALSE)</f>
        <v>#REF!</v>
      </c>
      <c r="N332" s="9" t="e">
        <f>VLOOKUP((IF(MONTH($A332)=10,YEAR($A332),IF(MONTH($A332)=11,YEAR($A332),IF(MONTH($A332)=12, YEAR($A332),YEAR($A332)-1)))),#REF!,VLOOKUP(MONTH($A332),'Patch Conversion'!$A$1:$B$12,2),FALSE)</f>
        <v>#REF!</v>
      </c>
      <c r="O332" s="9"/>
      <c r="P332" s="11"/>
      <c r="Q332" s="9">
        <f t="shared" si="39"/>
        <v>9.51</v>
      </c>
      <c r="R332" s="9" t="str">
        <f t="shared" si="40"/>
        <v/>
      </c>
      <c r="S332" s="10" t="str">
        <f t="shared" si="41"/>
        <v/>
      </c>
      <c r="T332" s="9"/>
      <c r="U332" s="17">
        <f>VLOOKUP((IF(MONTH($A332)=10,YEAR($A332),IF(MONTH($A332)=11,YEAR($A332),IF(MONTH($A332)=12, YEAR($A332),YEAR($A332)-1)))),'Final Sim'!$A$1:$O$85,VLOOKUP(MONTH($A332),'Conversion WRSM'!$A$1:$B$12,2),FALSE)</f>
        <v>283.60000000000002</v>
      </c>
      <c r="W332" s="9">
        <f t="shared" si="38"/>
        <v>9.51</v>
      </c>
      <c r="X332" s="9" t="str">
        <f t="shared" si="44"/>
        <v/>
      </c>
      <c r="Y332" s="20" t="str">
        <f t="shared" si="42"/>
        <v/>
      </c>
    </row>
    <row r="333" spans="1:25">
      <c r="A333" s="11">
        <v>17593</v>
      </c>
      <c r="B333" s="9">
        <f>VLOOKUP((IF(MONTH($A333)=10,YEAR($A333),IF(MONTH($A333)=11,YEAR($A333),IF(MONTH($A333)=12, YEAR($A333),YEAR($A333)-1)))),File_1.prn!$A$2:$AA$87,VLOOKUP(MONTH($A333),Conversion!$A$1:$B$12,2),FALSE)</f>
        <v>47.3</v>
      </c>
      <c r="C333" s="9" t="str">
        <f>IF(VLOOKUP((IF(MONTH($A333)=10,YEAR($A333),IF(MONTH($A333)=11,YEAR($A333),IF(MONTH($A333)=12, YEAR($A333),YEAR($A333)-1)))),File_1.prn!$A$2:$AA$87,VLOOKUP(MONTH($A333),'Patch Conversion'!$A$1:$B$12,2),FALSE)="","",VLOOKUP((IF(MONTH($A333)=10,YEAR($A333),IF(MONTH($A333)=11,YEAR($A333),IF(MONTH($A333)=12, YEAR($A333),YEAR($A333)-1)))),File_1.prn!$A$2:$AA$87,VLOOKUP(MONTH($A333),'Patch Conversion'!$A$1:$B$12,2),FALSE))</f>
        <v/>
      </c>
      <c r="D333" s="9" t="str">
        <f t="shared" si="45"/>
        <v/>
      </c>
      <c r="E333" s="9">
        <f t="shared" si="43"/>
        <v>1064.9799999999998</v>
      </c>
      <c r="F333" s="9">
        <f>F332+VLOOKUP((IF(MONTH($A333)=10,YEAR($A333),IF(MONTH($A333)=11,YEAR($A333),IF(MONTH($A333)=12, YEAR($A333),YEAR($A333)-1)))),Rainfall!$A$1:$Z$87,VLOOKUP(MONTH($A333),Conversion!$A$1:$B$12,2),FALSE)</f>
        <v>16747.080000000005</v>
      </c>
      <c r="G333" s="9"/>
      <c r="H333" s="9"/>
      <c r="I333" s="9">
        <f>VLOOKUP((IF(MONTH($A333)=10,YEAR($A333),IF(MONTH($A333)=11,YEAR($A333),IF(MONTH($A333)=12, YEAR($A333),YEAR($A333)-1)))),FirstSim!$A$1:$Y$86,VLOOKUP(MONTH($A333),Conversion!$A$1:$B$12,2),FALSE)</f>
        <v>59.87</v>
      </c>
      <c r="J333" s="9"/>
      <c r="K333" s="9"/>
      <c r="L333" s="9"/>
      <c r="M333" s="12" t="e">
        <f>VLOOKUP((IF(MONTH($A333)=10,YEAR($A333),IF(MONTH($A333)=11,YEAR($A333),IF(MONTH($A333)=12, YEAR($A333),YEAR($A333)-1)))),#REF!,VLOOKUP(MONTH($A333),Conversion!$A$1:$B$12,2),FALSE)</f>
        <v>#REF!</v>
      </c>
      <c r="N333" s="9" t="e">
        <f>VLOOKUP((IF(MONTH($A333)=10,YEAR($A333),IF(MONTH($A333)=11,YEAR($A333),IF(MONTH($A333)=12, YEAR($A333),YEAR($A333)-1)))),#REF!,VLOOKUP(MONTH($A333),'Patch Conversion'!$A$1:$B$12,2),FALSE)</f>
        <v>#REF!</v>
      </c>
      <c r="O333" s="9"/>
      <c r="P333" s="11"/>
      <c r="Q333" s="9">
        <f t="shared" si="39"/>
        <v>47.3</v>
      </c>
      <c r="R333" s="9" t="str">
        <f t="shared" si="40"/>
        <v/>
      </c>
      <c r="S333" s="10" t="str">
        <f t="shared" si="41"/>
        <v/>
      </c>
      <c r="T333" s="9"/>
      <c r="U333" s="17">
        <f>VLOOKUP((IF(MONTH($A333)=10,YEAR($A333),IF(MONTH($A333)=11,YEAR($A333),IF(MONTH($A333)=12, YEAR($A333),YEAR($A333)-1)))),'Final Sim'!$A$1:$O$85,VLOOKUP(MONTH($A333),'Conversion WRSM'!$A$1:$B$12,2),FALSE)</f>
        <v>0</v>
      </c>
      <c r="W333" s="9">
        <f t="shared" si="38"/>
        <v>47.3</v>
      </c>
      <c r="X333" s="9" t="str">
        <f t="shared" si="44"/>
        <v/>
      </c>
      <c r="Y333" s="20" t="str">
        <f t="shared" si="42"/>
        <v/>
      </c>
    </row>
    <row r="334" spans="1:25">
      <c r="A334" s="11">
        <v>17624</v>
      </c>
      <c r="B334" s="9">
        <f>VLOOKUP((IF(MONTH($A334)=10,YEAR($A334),IF(MONTH($A334)=11,YEAR($A334),IF(MONTH($A334)=12, YEAR($A334),YEAR($A334)-1)))),File_1.prn!$A$2:$AA$87,VLOOKUP(MONTH($A334),Conversion!$A$1:$B$12,2),FALSE)</f>
        <v>4.54</v>
      </c>
      <c r="C334" s="9" t="str">
        <f>IF(VLOOKUP((IF(MONTH($A334)=10,YEAR($A334),IF(MONTH($A334)=11,YEAR($A334),IF(MONTH($A334)=12, YEAR($A334),YEAR($A334)-1)))),File_1.prn!$A$2:$AA$87,VLOOKUP(MONTH($A334),'Patch Conversion'!$A$1:$B$12,2),FALSE)="","",VLOOKUP((IF(MONTH($A334)=10,YEAR($A334),IF(MONTH($A334)=11,YEAR($A334),IF(MONTH($A334)=12, YEAR($A334),YEAR($A334)-1)))),File_1.prn!$A$2:$AA$87,VLOOKUP(MONTH($A334),'Patch Conversion'!$A$1:$B$12,2),FALSE))</f>
        <v/>
      </c>
      <c r="D334" s="9" t="str">
        <f t="shared" si="45"/>
        <v/>
      </c>
      <c r="E334" s="9">
        <f t="shared" si="43"/>
        <v>1069.5199999999998</v>
      </c>
      <c r="F334" s="9">
        <f>F333+VLOOKUP((IF(MONTH($A334)=10,YEAR($A334),IF(MONTH($A334)=11,YEAR($A334),IF(MONTH($A334)=12, YEAR($A334),YEAR($A334)-1)))),Rainfall!$A$1:$Z$87,VLOOKUP(MONTH($A334),Conversion!$A$1:$B$12,2),FALSE)</f>
        <v>16849.260000000006</v>
      </c>
      <c r="G334" s="9"/>
      <c r="H334" s="9"/>
      <c r="I334" s="9">
        <f>VLOOKUP((IF(MONTH($A334)=10,YEAR($A334),IF(MONTH($A334)=11,YEAR($A334),IF(MONTH($A334)=12, YEAR($A334),YEAR($A334)-1)))),FirstSim!$A$1:$Y$86,VLOOKUP(MONTH($A334),Conversion!$A$1:$B$12,2),FALSE)</f>
        <v>27.29</v>
      </c>
      <c r="J334" s="9"/>
      <c r="K334" s="9"/>
      <c r="L334" s="9"/>
      <c r="M334" s="12" t="e">
        <f>VLOOKUP((IF(MONTH($A334)=10,YEAR($A334),IF(MONTH($A334)=11,YEAR($A334),IF(MONTH($A334)=12, YEAR($A334),YEAR($A334)-1)))),#REF!,VLOOKUP(MONTH($A334),Conversion!$A$1:$B$12,2),FALSE)</f>
        <v>#REF!</v>
      </c>
      <c r="N334" s="9" t="e">
        <f>VLOOKUP((IF(MONTH($A334)=10,YEAR($A334),IF(MONTH($A334)=11,YEAR($A334),IF(MONTH($A334)=12, YEAR($A334),YEAR($A334)-1)))),#REF!,VLOOKUP(MONTH($A334),'Patch Conversion'!$A$1:$B$12,2),FALSE)</f>
        <v>#REF!</v>
      </c>
      <c r="O334" s="9"/>
      <c r="P334" s="11"/>
      <c r="Q334" s="9">
        <f t="shared" si="39"/>
        <v>4.54</v>
      </c>
      <c r="R334" s="9" t="str">
        <f t="shared" si="40"/>
        <v/>
      </c>
      <c r="S334" s="10" t="str">
        <f t="shared" si="41"/>
        <v/>
      </c>
      <c r="T334" s="9"/>
      <c r="U334" s="17">
        <f>VLOOKUP((IF(MONTH($A334)=10,YEAR($A334),IF(MONTH($A334)=11,YEAR($A334),IF(MONTH($A334)=12, YEAR($A334),YEAR($A334)-1)))),'Final Sim'!$A$1:$O$85,VLOOKUP(MONTH($A334),'Conversion WRSM'!$A$1:$B$12,2),FALSE)</f>
        <v>110.12</v>
      </c>
      <c r="W334" s="9">
        <f t="shared" si="38"/>
        <v>4.54</v>
      </c>
      <c r="X334" s="9" t="str">
        <f t="shared" si="44"/>
        <v/>
      </c>
      <c r="Y334" s="20" t="str">
        <f t="shared" si="42"/>
        <v/>
      </c>
    </row>
    <row r="335" spans="1:25">
      <c r="A335" s="11">
        <v>17654</v>
      </c>
      <c r="B335" s="9">
        <f>VLOOKUP((IF(MONTH($A335)=10,YEAR($A335),IF(MONTH($A335)=11,YEAR($A335),IF(MONTH($A335)=12, YEAR($A335),YEAR($A335)-1)))),File_1.prn!$A$2:$AA$87,VLOOKUP(MONTH($A335),Conversion!$A$1:$B$12,2),FALSE)</f>
        <v>0.41</v>
      </c>
      <c r="C335" s="9" t="str">
        <f>IF(VLOOKUP((IF(MONTH($A335)=10,YEAR($A335),IF(MONTH($A335)=11,YEAR($A335),IF(MONTH($A335)=12, YEAR($A335),YEAR($A335)-1)))),File_1.prn!$A$2:$AA$87,VLOOKUP(MONTH($A335),'Patch Conversion'!$A$1:$B$12,2),FALSE)="","",VLOOKUP((IF(MONTH($A335)=10,YEAR($A335),IF(MONTH($A335)=11,YEAR($A335),IF(MONTH($A335)=12, YEAR($A335),YEAR($A335)-1)))),File_1.prn!$A$2:$AA$87,VLOOKUP(MONTH($A335),'Patch Conversion'!$A$1:$B$12,2),FALSE))</f>
        <v/>
      </c>
      <c r="D335" s="9" t="str">
        <f t="shared" si="45"/>
        <v/>
      </c>
      <c r="E335" s="9">
        <f t="shared" si="43"/>
        <v>1069.9299999999998</v>
      </c>
      <c r="F335" s="9">
        <f>F334+VLOOKUP((IF(MONTH($A335)=10,YEAR($A335),IF(MONTH($A335)=11,YEAR($A335),IF(MONTH($A335)=12, YEAR($A335),YEAR($A335)-1)))),Rainfall!$A$1:$Z$87,VLOOKUP(MONTH($A335),Conversion!$A$1:$B$12,2),FALSE)</f>
        <v>16860.300000000007</v>
      </c>
      <c r="G335" s="9"/>
      <c r="H335" s="9"/>
      <c r="I335" s="9">
        <f>VLOOKUP((IF(MONTH($A335)=10,YEAR($A335),IF(MONTH($A335)=11,YEAR($A335),IF(MONTH($A335)=12, YEAR($A335),YEAR($A335)-1)))),FirstSim!$A$1:$Y$86,VLOOKUP(MONTH($A335),Conversion!$A$1:$B$12,2),FALSE)</f>
        <v>5.84</v>
      </c>
      <c r="J335" s="9"/>
      <c r="K335" s="9"/>
      <c r="L335" s="9"/>
      <c r="M335" s="12" t="e">
        <f>VLOOKUP((IF(MONTH($A335)=10,YEAR($A335),IF(MONTH($A335)=11,YEAR($A335),IF(MONTH($A335)=12, YEAR($A335),YEAR($A335)-1)))),#REF!,VLOOKUP(MONTH($A335),Conversion!$A$1:$B$12,2),FALSE)</f>
        <v>#REF!</v>
      </c>
      <c r="N335" s="9" t="e">
        <f>VLOOKUP((IF(MONTH($A335)=10,YEAR($A335),IF(MONTH($A335)=11,YEAR($A335),IF(MONTH($A335)=12, YEAR($A335),YEAR($A335)-1)))),#REF!,VLOOKUP(MONTH($A335),'Patch Conversion'!$A$1:$B$12,2),FALSE)</f>
        <v>#REF!</v>
      </c>
      <c r="O335" s="9"/>
      <c r="P335" s="11"/>
      <c r="Q335" s="9">
        <f t="shared" si="39"/>
        <v>0.41</v>
      </c>
      <c r="R335" s="9" t="str">
        <f t="shared" si="40"/>
        <v/>
      </c>
      <c r="S335" s="10" t="str">
        <f t="shared" si="41"/>
        <v/>
      </c>
      <c r="T335" s="9"/>
      <c r="U335" s="17">
        <f>VLOOKUP((IF(MONTH($A335)=10,YEAR($A335),IF(MONTH($A335)=11,YEAR($A335),IF(MONTH($A335)=12, YEAR($A335),YEAR($A335)-1)))),'Final Sim'!$A$1:$O$85,VLOOKUP(MONTH($A335),'Conversion WRSM'!$A$1:$B$12,2),FALSE)</f>
        <v>0</v>
      </c>
      <c r="W335" s="9">
        <f t="shared" si="38"/>
        <v>0.41</v>
      </c>
      <c r="X335" s="9" t="str">
        <f t="shared" si="44"/>
        <v/>
      </c>
      <c r="Y335" s="20" t="str">
        <f t="shared" si="42"/>
        <v/>
      </c>
    </row>
    <row r="336" spans="1:25">
      <c r="A336" s="11">
        <v>17685</v>
      </c>
      <c r="B336" s="9">
        <f>VLOOKUP((IF(MONTH($A336)=10,YEAR($A336),IF(MONTH($A336)=11,YEAR($A336),IF(MONTH($A336)=12, YEAR($A336),YEAR($A336)-1)))),File_1.prn!$A$2:$AA$87,VLOOKUP(MONTH($A336),Conversion!$A$1:$B$12,2),FALSE)</f>
        <v>0</v>
      </c>
      <c r="C336" s="9" t="str">
        <f>IF(VLOOKUP((IF(MONTH($A336)=10,YEAR($A336),IF(MONTH($A336)=11,YEAR($A336),IF(MONTH($A336)=12, YEAR($A336),YEAR($A336)-1)))),File_1.prn!$A$2:$AA$87,VLOOKUP(MONTH($A336),'Patch Conversion'!$A$1:$B$12,2),FALSE)="","",VLOOKUP((IF(MONTH($A336)=10,YEAR($A336),IF(MONTH($A336)=11,YEAR($A336),IF(MONTH($A336)=12, YEAR($A336),YEAR($A336)-1)))),File_1.prn!$A$2:$AA$87,VLOOKUP(MONTH($A336),'Patch Conversion'!$A$1:$B$12,2),FALSE))</f>
        <v/>
      </c>
      <c r="D336" s="9"/>
      <c r="E336" s="9">
        <f t="shared" si="43"/>
        <v>1069.9299999999998</v>
      </c>
      <c r="F336" s="9">
        <f>F335+VLOOKUP((IF(MONTH($A336)=10,YEAR($A336),IF(MONTH($A336)=11,YEAR($A336),IF(MONTH($A336)=12, YEAR($A336),YEAR($A336)-1)))),Rainfall!$A$1:$Z$87,VLOOKUP(MONTH($A336),Conversion!$A$1:$B$12,2),FALSE)</f>
        <v>16860.300000000007</v>
      </c>
      <c r="G336" s="9"/>
      <c r="H336" s="9"/>
      <c r="I336" s="9">
        <f>VLOOKUP((IF(MONTH($A336)=10,YEAR($A336),IF(MONTH($A336)=11,YEAR($A336),IF(MONTH($A336)=12, YEAR($A336),YEAR($A336)-1)))),FirstSim!$A$1:$Y$86,VLOOKUP(MONTH($A336),Conversion!$A$1:$B$12,2),FALSE)</f>
        <v>3.5</v>
      </c>
      <c r="J336" s="9"/>
      <c r="K336" s="9"/>
      <c r="L336" s="9"/>
      <c r="M336" s="12" t="e">
        <f>VLOOKUP((IF(MONTH($A336)=10,YEAR($A336),IF(MONTH($A336)=11,YEAR($A336),IF(MONTH($A336)=12, YEAR($A336),YEAR($A336)-1)))),#REF!,VLOOKUP(MONTH($A336),Conversion!$A$1:$B$12,2),FALSE)</f>
        <v>#REF!</v>
      </c>
      <c r="N336" s="9" t="e">
        <f>VLOOKUP((IF(MONTH($A336)=10,YEAR($A336),IF(MONTH($A336)=11,YEAR($A336),IF(MONTH($A336)=12, YEAR($A336),YEAR($A336)-1)))),#REF!,VLOOKUP(MONTH($A336),'Patch Conversion'!$A$1:$B$12,2),FALSE)</f>
        <v>#REF!</v>
      </c>
      <c r="O336" s="9"/>
      <c r="P336" s="11"/>
      <c r="Q336" s="9">
        <f t="shared" si="39"/>
        <v>0</v>
      </c>
      <c r="R336" s="9" t="str">
        <f t="shared" si="40"/>
        <v/>
      </c>
      <c r="S336" s="10" t="str">
        <f t="shared" si="41"/>
        <v/>
      </c>
      <c r="T336" s="9"/>
      <c r="U336" s="17">
        <f>VLOOKUP((IF(MONTH($A336)=10,YEAR($A336),IF(MONTH($A336)=11,YEAR($A336),IF(MONTH($A336)=12, YEAR($A336),YEAR($A336)-1)))),'Final Sim'!$A$1:$O$85,VLOOKUP(MONTH($A336),'Conversion WRSM'!$A$1:$B$12,2),FALSE)</f>
        <v>16.41</v>
      </c>
      <c r="W336" s="9">
        <f t="shared" si="38"/>
        <v>0</v>
      </c>
      <c r="X336" s="9" t="str">
        <f t="shared" si="44"/>
        <v/>
      </c>
      <c r="Y336" s="20" t="str">
        <f t="shared" si="42"/>
        <v/>
      </c>
    </row>
    <row r="337" spans="1:25">
      <c r="A337" s="11">
        <v>17715</v>
      </c>
      <c r="B337" s="9">
        <f>VLOOKUP((IF(MONTH($A337)=10,YEAR($A337),IF(MONTH($A337)=11,YEAR($A337),IF(MONTH($A337)=12, YEAR($A337),YEAR($A337)-1)))),File_1.prn!$A$2:$AA$87,VLOOKUP(MONTH($A337),Conversion!$A$1:$B$12,2),FALSE)</f>
        <v>0</v>
      </c>
      <c r="C337" s="9" t="str">
        <f>IF(VLOOKUP((IF(MONTH($A337)=10,YEAR($A337),IF(MONTH($A337)=11,YEAR($A337),IF(MONTH($A337)=12, YEAR($A337),YEAR($A337)-1)))),File_1.prn!$A$2:$AA$87,VLOOKUP(MONTH($A337),'Patch Conversion'!$A$1:$B$12,2),FALSE)="","",VLOOKUP((IF(MONTH($A337)=10,YEAR($A337),IF(MONTH($A337)=11,YEAR($A337),IF(MONTH($A337)=12, YEAR($A337),YEAR($A337)-1)))),File_1.prn!$A$2:$AA$87,VLOOKUP(MONTH($A337),'Patch Conversion'!$A$1:$B$12,2),FALSE))</f>
        <v/>
      </c>
      <c r="D337" s="9"/>
      <c r="E337" s="9">
        <f t="shared" si="43"/>
        <v>1069.9299999999998</v>
      </c>
      <c r="F337" s="9">
        <f>F336+VLOOKUP((IF(MONTH($A337)=10,YEAR($A337),IF(MONTH($A337)=11,YEAR($A337),IF(MONTH($A337)=12, YEAR($A337),YEAR($A337)-1)))),Rainfall!$A$1:$Z$87,VLOOKUP(MONTH($A337),Conversion!$A$1:$B$12,2),FALSE)</f>
        <v>16861.380000000008</v>
      </c>
      <c r="G337" s="9"/>
      <c r="H337" s="9"/>
      <c r="I337" s="9">
        <f>VLOOKUP((IF(MONTH($A337)=10,YEAR($A337),IF(MONTH($A337)=11,YEAR($A337),IF(MONTH($A337)=12, YEAR($A337),YEAR($A337)-1)))),FirstSim!$A$1:$Y$86,VLOOKUP(MONTH($A337),Conversion!$A$1:$B$12,2),FALSE)</f>
        <v>2.2999999999999998</v>
      </c>
      <c r="J337" s="9"/>
      <c r="K337" s="9"/>
      <c r="L337" s="9"/>
      <c r="M337" s="12" t="e">
        <f>VLOOKUP((IF(MONTH($A337)=10,YEAR($A337),IF(MONTH($A337)=11,YEAR($A337),IF(MONTH($A337)=12, YEAR($A337),YEAR($A337)-1)))),#REF!,VLOOKUP(MONTH($A337),Conversion!$A$1:$B$12,2),FALSE)</f>
        <v>#REF!</v>
      </c>
      <c r="N337" s="9" t="e">
        <f>VLOOKUP((IF(MONTH($A337)=10,YEAR($A337),IF(MONTH($A337)=11,YEAR($A337),IF(MONTH($A337)=12, YEAR($A337),YEAR($A337)-1)))),#REF!,VLOOKUP(MONTH($A337),'Patch Conversion'!$A$1:$B$12,2),FALSE)</f>
        <v>#REF!</v>
      </c>
      <c r="O337" s="9"/>
      <c r="P337" s="11"/>
      <c r="Q337" s="9">
        <f t="shared" si="39"/>
        <v>0</v>
      </c>
      <c r="R337" s="9" t="str">
        <f t="shared" si="40"/>
        <v/>
      </c>
      <c r="S337" s="10" t="str">
        <f t="shared" si="41"/>
        <v/>
      </c>
      <c r="T337" s="9"/>
      <c r="U337" s="17">
        <f>VLOOKUP((IF(MONTH($A337)=10,YEAR($A337),IF(MONTH($A337)=11,YEAR($A337),IF(MONTH($A337)=12, YEAR($A337),YEAR($A337)-1)))),'Final Sim'!$A$1:$O$85,VLOOKUP(MONTH($A337),'Conversion WRSM'!$A$1:$B$12,2),FALSE)</f>
        <v>0</v>
      </c>
      <c r="W337" s="9">
        <f t="shared" si="38"/>
        <v>0</v>
      </c>
      <c r="X337" s="9" t="str">
        <f t="shared" si="44"/>
        <v/>
      </c>
      <c r="Y337" s="20" t="str">
        <f t="shared" si="42"/>
        <v/>
      </c>
    </row>
    <row r="338" spans="1:25">
      <c r="A338" s="11">
        <v>17746</v>
      </c>
      <c r="B338" s="9">
        <f>VLOOKUP((IF(MONTH($A338)=10,YEAR($A338),IF(MONTH($A338)=11,YEAR($A338),IF(MONTH($A338)=12, YEAR($A338),YEAR($A338)-1)))),File_1.prn!$A$2:$AA$87,VLOOKUP(MONTH($A338),Conversion!$A$1:$B$12,2),FALSE)</f>
        <v>0</v>
      </c>
      <c r="C338" s="9" t="str">
        <f>IF(VLOOKUP((IF(MONTH($A338)=10,YEAR($A338),IF(MONTH($A338)=11,YEAR($A338),IF(MONTH($A338)=12, YEAR($A338),YEAR($A338)-1)))),File_1.prn!$A$2:$AA$87,VLOOKUP(MONTH($A338),'Patch Conversion'!$A$1:$B$12,2),FALSE)="","",VLOOKUP((IF(MONTH($A338)=10,YEAR($A338),IF(MONTH($A338)=11,YEAR($A338),IF(MONTH($A338)=12, YEAR($A338),YEAR($A338)-1)))),File_1.prn!$A$2:$AA$87,VLOOKUP(MONTH($A338),'Patch Conversion'!$A$1:$B$12,2),FALSE))</f>
        <v/>
      </c>
      <c r="D338" s="9"/>
      <c r="E338" s="9">
        <f t="shared" si="43"/>
        <v>1069.9299999999998</v>
      </c>
      <c r="F338" s="9">
        <f>F337+VLOOKUP((IF(MONTH($A338)=10,YEAR($A338),IF(MONTH($A338)=11,YEAR($A338),IF(MONTH($A338)=12, YEAR($A338),YEAR($A338)-1)))),Rainfall!$A$1:$Z$87,VLOOKUP(MONTH($A338),Conversion!$A$1:$B$12,2),FALSE)</f>
        <v>16861.380000000008</v>
      </c>
      <c r="G338" s="9"/>
      <c r="H338" s="9"/>
      <c r="I338" s="9">
        <f>VLOOKUP((IF(MONTH($A338)=10,YEAR($A338),IF(MONTH($A338)=11,YEAR($A338),IF(MONTH($A338)=12, YEAR($A338),YEAR($A338)-1)))),FirstSim!$A$1:$Y$86,VLOOKUP(MONTH($A338),Conversion!$A$1:$B$12,2),FALSE)</f>
        <v>1.44</v>
      </c>
      <c r="J338" s="9"/>
      <c r="K338" s="9"/>
      <c r="L338" s="9"/>
      <c r="M338" s="12" t="e">
        <f>VLOOKUP((IF(MONTH($A338)=10,YEAR($A338),IF(MONTH($A338)=11,YEAR($A338),IF(MONTH($A338)=12, YEAR($A338),YEAR($A338)-1)))),#REF!,VLOOKUP(MONTH($A338),Conversion!$A$1:$B$12,2),FALSE)</f>
        <v>#REF!</v>
      </c>
      <c r="N338" s="9" t="e">
        <f>VLOOKUP((IF(MONTH($A338)=10,YEAR($A338),IF(MONTH($A338)=11,YEAR($A338),IF(MONTH($A338)=12, YEAR($A338),YEAR($A338)-1)))),#REF!,VLOOKUP(MONTH($A338),'Patch Conversion'!$A$1:$B$12,2),FALSE)</f>
        <v>#REF!</v>
      </c>
      <c r="O338" s="9"/>
      <c r="P338" s="11"/>
      <c r="Q338" s="9">
        <f t="shared" si="39"/>
        <v>0</v>
      </c>
      <c r="R338" s="9" t="str">
        <f t="shared" si="40"/>
        <v/>
      </c>
      <c r="S338" s="10" t="str">
        <f t="shared" si="41"/>
        <v/>
      </c>
      <c r="T338" s="9"/>
      <c r="U338" s="17">
        <f>VLOOKUP((IF(MONTH($A338)=10,YEAR($A338),IF(MONTH($A338)=11,YEAR($A338),IF(MONTH($A338)=12, YEAR($A338),YEAR($A338)-1)))),'Final Sim'!$A$1:$O$85,VLOOKUP(MONTH($A338),'Conversion WRSM'!$A$1:$B$12,2),FALSE)</f>
        <v>1050.4100000000001</v>
      </c>
      <c r="W338" s="9">
        <f t="shared" si="38"/>
        <v>0</v>
      </c>
      <c r="X338" s="9" t="str">
        <f t="shared" si="44"/>
        <v/>
      </c>
      <c r="Y338" s="20" t="str">
        <f t="shared" si="42"/>
        <v/>
      </c>
    </row>
    <row r="339" spans="1:25">
      <c r="A339" s="11">
        <v>17777</v>
      </c>
      <c r="B339" s="9">
        <f>VLOOKUP((IF(MONTH($A339)=10,YEAR($A339),IF(MONTH($A339)=11,YEAR($A339),IF(MONTH($A339)=12, YEAR($A339),YEAR($A339)-1)))),File_1.prn!$A$2:$AA$87,VLOOKUP(MONTH($A339),Conversion!$A$1:$B$12,2),FALSE)</f>
        <v>0</v>
      </c>
      <c r="C339" s="9" t="str">
        <f>IF(VLOOKUP((IF(MONTH($A339)=10,YEAR($A339),IF(MONTH($A339)=11,YEAR($A339),IF(MONTH($A339)=12, YEAR($A339),YEAR($A339)-1)))),File_1.prn!$A$2:$AA$87,VLOOKUP(MONTH($A339),'Patch Conversion'!$A$1:$B$12,2),FALSE)="","",VLOOKUP((IF(MONTH($A339)=10,YEAR($A339),IF(MONTH($A339)=11,YEAR($A339),IF(MONTH($A339)=12, YEAR($A339),YEAR($A339)-1)))),File_1.prn!$A$2:$AA$87,VLOOKUP(MONTH($A339),'Patch Conversion'!$A$1:$B$12,2),FALSE))</f>
        <v/>
      </c>
      <c r="D339" s="9"/>
      <c r="E339" s="9">
        <f t="shared" si="43"/>
        <v>1069.9299999999998</v>
      </c>
      <c r="F339" s="9">
        <f>F338+VLOOKUP((IF(MONTH($A339)=10,YEAR($A339),IF(MONTH($A339)=11,YEAR($A339),IF(MONTH($A339)=12, YEAR($A339),YEAR($A339)-1)))),Rainfall!$A$1:$Z$87,VLOOKUP(MONTH($A339),Conversion!$A$1:$B$12,2),FALSE)</f>
        <v>16863.360000000008</v>
      </c>
      <c r="G339" s="9"/>
      <c r="H339" s="9"/>
      <c r="I339" s="9">
        <f>VLOOKUP((IF(MONTH($A339)=10,YEAR($A339),IF(MONTH($A339)=11,YEAR($A339),IF(MONTH($A339)=12, YEAR($A339),YEAR($A339)-1)))),FirstSim!$A$1:$Y$86,VLOOKUP(MONTH($A339),Conversion!$A$1:$B$12,2),FALSE)</f>
        <v>0.78</v>
      </c>
      <c r="J339" s="9"/>
      <c r="K339" s="9"/>
      <c r="L339" s="9"/>
      <c r="M339" s="12" t="e">
        <f>VLOOKUP((IF(MONTH($A339)=10,YEAR($A339),IF(MONTH($A339)=11,YEAR($A339),IF(MONTH($A339)=12, YEAR($A339),YEAR($A339)-1)))),#REF!,VLOOKUP(MONTH($A339),Conversion!$A$1:$B$12,2),FALSE)</f>
        <v>#REF!</v>
      </c>
      <c r="N339" s="9" t="e">
        <f>VLOOKUP((IF(MONTH($A339)=10,YEAR($A339),IF(MONTH($A339)=11,YEAR($A339),IF(MONTH($A339)=12, YEAR($A339),YEAR($A339)-1)))),#REF!,VLOOKUP(MONTH($A339),'Patch Conversion'!$A$1:$B$12,2),FALSE)</f>
        <v>#REF!</v>
      </c>
      <c r="O339" s="9"/>
      <c r="P339" s="11"/>
      <c r="Q339" s="9">
        <f t="shared" si="39"/>
        <v>0</v>
      </c>
      <c r="R339" s="9" t="str">
        <f t="shared" si="40"/>
        <v/>
      </c>
      <c r="S339" s="10" t="str">
        <f t="shared" si="41"/>
        <v/>
      </c>
      <c r="T339" s="9"/>
      <c r="U339" s="17">
        <f>VLOOKUP((IF(MONTH($A339)=10,YEAR($A339),IF(MONTH($A339)=11,YEAR($A339),IF(MONTH($A339)=12, YEAR($A339),YEAR($A339)-1)))),'Final Sim'!$A$1:$O$85,VLOOKUP(MONTH($A339),'Conversion WRSM'!$A$1:$B$12,2),FALSE)</f>
        <v>0</v>
      </c>
      <c r="W339" s="9">
        <f t="shared" si="38"/>
        <v>0</v>
      </c>
      <c r="X339" s="9" t="str">
        <f t="shared" si="44"/>
        <v/>
      </c>
      <c r="Y339" s="20" t="str">
        <f t="shared" si="42"/>
        <v/>
      </c>
    </row>
    <row r="340" spans="1:25">
      <c r="A340" s="11">
        <v>17807</v>
      </c>
      <c r="B340" s="9">
        <f>VLOOKUP((IF(MONTH($A340)=10,YEAR($A340),IF(MONTH($A340)=11,YEAR($A340),IF(MONTH($A340)=12, YEAR($A340),YEAR($A340)-1)))),File_1.prn!$A$2:$AA$87,VLOOKUP(MONTH($A340),Conversion!$A$1:$B$12,2),FALSE)</f>
        <v>0.85</v>
      </c>
      <c r="C340" s="9" t="str">
        <f>IF(VLOOKUP((IF(MONTH($A340)=10,YEAR($A340),IF(MONTH($A340)=11,YEAR($A340),IF(MONTH($A340)=12, YEAR($A340),YEAR($A340)-1)))),File_1.prn!$A$2:$AA$87,VLOOKUP(MONTH($A340),'Patch Conversion'!$A$1:$B$12,2),FALSE)="","",VLOOKUP((IF(MONTH($A340)=10,YEAR($A340),IF(MONTH($A340)=11,YEAR($A340),IF(MONTH($A340)=12, YEAR($A340),YEAR($A340)-1)))),File_1.prn!$A$2:$AA$87,VLOOKUP(MONTH($A340),'Patch Conversion'!$A$1:$B$12,2),FALSE))</f>
        <v/>
      </c>
      <c r="D340" s="9"/>
      <c r="E340" s="9">
        <f t="shared" si="43"/>
        <v>1070.7799999999997</v>
      </c>
      <c r="F340" s="9">
        <f>F339+VLOOKUP((IF(MONTH($A340)=10,YEAR($A340),IF(MONTH($A340)=11,YEAR($A340),IF(MONTH($A340)=12, YEAR($A340),YEAR($A340)-1)))),Rainfall!$A$1:$Z$87,VLOOKUP(MONTH($A340),Conversion!$A$1:$B$12,2),FALSE)</f>
        <v>16928.400000000009</v>
      </c>
      <c r="G340" s="9"/>
      <c r="H340" s="9"/>
      <c r="I340" s="9">
        <f>VLOOKUP((IF(MONTH($A340)=10,YEAR($A340),IF(MONTH($A340)=11,YEAR($A340),IF(MONTH($A340)=12, YEAR($A340),YEAR($A340)-1)))),FirstSim!$A$1:$Y$86,VLOOKUP(MONTH($A340),Conversion!$A$1:$B$12,2),FALSE)</f>
        <v>0.36</v>
      </c>
      <c r="J340" s="9"/>
      <c r="K340" s="9"/>
      <c r="L340" s="9"/>
      <c r="M340" s="12" t="e">
        <f>VLOOKUP((IF(MONTH($A340)=10,YEAR($A340),IF(MONTH($A340)=11,YEAR($A340),IF(MONTH($A340)=12, YEAR($A340),YEAR($A340)-1)))),#REF!,VLOOKUP(MONTH($A340),Conversion!$A$1:$B$12,2),FALSE)</f>
        <v>#REF!</v>
      </c>
      <c r="N340" s="9" t="e">
        <f>VLOOKUP((IF(MONTH($A340)=10,YEAR($A340),IF(MONTH($A340)=11,YEAR($A340),IF(MONTH($A340)=12, YEAR($A340),YEAR($A340)-1)))),#REF!,VLOOKUP(MONTH($A340),'Patch Conversion'!$A$1:$B$12,2),FALSE)</f>
        <v>#REF!</v>
      </c>
      <c r="O340" s="9"/>
      <c r="P340" s="11"/>
      <c r="Q340" s="9">
        <f t="shared" si="39"/>
        <v>0.85</v>
      </c>
      <c r="R340" s="9" t="str">
        <f t="shared" si="40"/>
        <v/>
      </c>
      <c r="S340" s="10" t="str">
        <f t="shared" si="41"/>
        <v/>
      </c>
      <c r="T340" s="9"/>
      <c r="U340" s="17">
        <f>VLOOKUP((IF(MONTH($A340)=10,YEAR($A340),IF(MONTH($A340)=11,YEAR($A340),IF(MONTH($A340)=12, YEAR($A340),YEAR($A340)-1)))),'Final Sim'!$A$1:$O$85,VLOOKUP(MONTH($A340),'Conversion WRSM'!$A$1:$B$12,2),FALSE)</f>
        <v>9.59</v>
      </c>
      <c r="W340" s="9">
        <f t="shared" si="38"/>
        <v>0.85</v>
      </c>
      <c r="X340" s="9" t="str">
        <f t="shared" si="44"/>
        <v/>
      </c>
      <c r="Y340" s="20" t="str">
        <f t="shared" si="42"/>
        <v/>
      </c>
    </row>
    <row r="341" spans="1:25">
      <c r="A341" s="11">
        <v>17838</v>
      </c>
      <c r="B341" s="9">
        <f>VLOOKUP((IF(MONTH($A341)=10,YEAR($A341),IF(MONTH($A341)=11,YEAR($A341),IF(MONTH($A341)=12, YEAR($A341),YEAR($A341)-1)))),File_1.prn!$A$2:$AA$87,VLOOKUP(MONTH($A341),Conversion!$A$1:$B$12,2),FALSE)</f>
        <v>0</v>
      </c>
      <c r="C341" s="9" t="str">
        <f>IF(VLOOKUP((IF(MONTH($A341)=10,YEAR($A341),IF(MONTH($A341)=11,YEAR($A341),IF(MONTH($A341)=12, YEAR($A341),YEAR($A341)-1)))),File_1.prn!$A$2:$AA$87,VLOOKUP(MONTH($A341),'Patch Conversion'!$A$1:$B$12,2),FALSE)="","",VLOOKUP((IF(MONTH($A341)=10,YEAR($A341),IF(MONTH($A341)=11,YEAR($A341),IF(MONTH($A341)=12, YEAR($A341),YEAR($A341)-1)))),File_1.prn!$A$2:$AA$87,VLOOKUP(MONTH($A341),'Patch Conversion'!$A$1:$B$12,2),FALSE))</f>
        <v/>
      </c>
      <c r="D341" s="9" t="str">
        <f>IF(C341="","",B341)</f>
        <v/>
      </c>
      <c r="E341" s="9">
        <f t="shared" si="43"/>
        <v>1070.7799999999997</v>
      </c>
      <c r="F341" s="9">
        <f>F340+VLOOKUP((IF(MONTH($A341)=10,YEAR($A341),IF(MONTH($A341)=11,YEAR($A341),IF(MONTH($A341)=12, YEAR($A341),YEAR($A341)-1)))),Rainfall!$A$1:$Z$87,VLOOKUP(MONTH($A341),Conversion!$A$1:$B$12,2),FALSE)</f>
        <v>17008.860000000008</v>
      </c>
      <c r="G341" s="9"/>
      <c r="H341" s="9"/>
      <c r="I341" s="9">
        <f>VLOOKUP((IF(MONTH($A341)=10,YEAR($A341),IF(MONTH($A341)=11,YEAR($A341),IF(MONTH($A341)=12, YEAR($A341),YEAR($A341)-1)))),FirstSim!$A$1:$Y$86,VLOOKUP(MONTH($A341),Conversion!$A$1:$B$12,2),FALSE)</f>
        <v>0.22</v>
      </c>
      <c r="J341" s="9"/>
      <c r="K341" s="9"/>
      <c r="L341" s="9"/>
      <c r="M341" s="12" t="e">
        <f>VLOOKUP((IF(MONTH($A341)=10,YEAR($A341),IF(MONTH($A341)=11,YEAR($A341),IF(MONTH($A341)=12, YEAR($A341),YEAR($A341)-1)))),#REF!,VLOOKUP(MONTH($A341),Conversion!$A$1:$B$12,2),FALSE)</f>
        <v>#REF!</v>
      </c>
      <c r="N341" s="9" t="e">
        <f>VLOOKUP((IF(MONTH($A341)=10,YEAR($A341),IF(MONTH($A341)=11,YEAR($A341),IF(MONTH($A341)=12, YEAR($A341),YEAR($A341)-1)))),#REF!,VLOOKUP(MONTH($A341),'Patch Conversion'!$A$1:$B$12,2),FALSE)</f>
        <v>#REF!</v>
      </c>
      <c r="O341" s="9"/>
      <c r="P341" s="11"/>
      <c r="Q341" s="9">
        <f t="shared" si="39"/>
        <v>0</v>
      </c>
      <c r="R341" s="9" t="str">
        <f t="shared" si="40"/>
        <v/>
      </c>
      <c r="S341" s="10" t="str">
        <f t="shared" si="41"/>
        <v/>
      </c>
      <c r="T341" s="9"/>
      <c r="U341" s="17">
        <f>VLOOKUP((IF(MONTH($A341)=10,YEAR($A341),IF(MONTH($A341)=11,YEAR($A341),IF(MONTH($A341)=12, YEAR($A341),YEAR($A341)-1)))),'Final Sim'!$A$1:$O$85,VLOOKUP(MONTH($A341),'Conversion WRSM'!$A$1:$B$12,2),FALSE)</f>
        <v>0</v>
      </c>
      <c r="W341" s="9">
        <f t="shared" si="38"/>
        <v>0</v>
      </c>
      <c r="X341" s="9" t="str">
        <f t="shared" si="44"/>
        <v/>
      </c>
      <c r="Y341" s="20" t="str">
        <f t="shared" si="42"/>
        <v/>
      </c>
    </row>
    <row r="342" spans="1:25">
      <c r="A342" s="11">
        <v>17868</v>
      </c>
      <c r="B342" s="9">
        <f>VLOOKUP((IF(MONTH($A342)=10,YEAR($A342),IF(MONTH($A342)=11,YEAR($A342),IF(MONTH($A342)=12, YEAR($A342),YEAR($A342)-1)))),File_1.prn!$A$2:$AA$87,VLOOKUP(MONTH($A342),Conversion!$A$1:$B$12,2),FALSE)</f>
        <v>0</v>
      </c>
      <c r="C342" s="9" t="str">
        <f>IF(VLOOKUP((IF(MONTH($A342)=10,YEAR($A342),IF(MONTH($A342)=11,YEAR($A342),IF(MONTH($A342)=12, YEAR($A342),YEAR($A342)-1)))),File_1.prn!$A$2:$AA$87,VLOOKUP(MONTH($A342),'Patch Conversion'!$A$1:$B$12,2),FALSE)="","",VLOOKUP((IF(MONTH($A342)=10,YEAR($A342),IF(MONTH($A342)=11,YEAR($A342),IF(MONTH($A342)=12, YEAR($A342),YEAR($A342)-1)))),File_1.prn!$A$2:$AA$87,VLOOKUP(MONTH($A342),'Patch Conversion'!$A$1:$B$12,2),FALSE))</f>
        <v/>
      </c>
      <c r="D342" s="9"/>
      <c r="E342" s="9">
        <f t="shared" si="43"/>
        <v>1070.7799999999997</v>
      </c>
      <c r="F342" s="9">
        <f>F341+VLOOKUP((IF(MONTH($A342)=10,YEAR($A342),IF(MONTH($A342)=11,YEAR($A342),IF(MONTH($A342)=12, YEAR($A342),YEAR($A342)-1)))),Rainfall!$A$1:$Z$87,VLOOKUP(MONTH($A342),Conversion!$A$1:$B$12,2),FALSE)</f>
        <v>17029.080000000009</v>
      </c>
      <c r="G342" s="9"/>
      <c r="H342" s="9"/>
      <c r="I342" s="9">
        <f>VLOOKUP((IF(MONTH($A342)=10,YEAR($A342),IF(MONTH($A342)=11,YEAR($A342),IF(MONTH($A342)=12, YEAR($A342),YEAR($A342)-1)))),FirstSim!$A$1:$Y$86,VLOOKUP(MONTH($A342),Conversion!$A$1:$B$12,2),FALSE)</f>
        <v>0.13</v>
      </c>
      <c r="J342" s="9"/>
      <c r="K342" s="9"/>
      <c r="L342" s="9"/>
      <c r="M342" s="12" t="e">
        <f>VLOOKUP((IF(MONTH($A342)=10,YEAR($A342),IF(MONTH($A342)=11,YEAR($A342),IF(MONTH($A342)=12, YEAR($A342),YEAR($A342)-1)))),#REF!,VLOOKUP(MONTH($A342),Conversion!$A$1:$B$12,2),FALSE)</f>
        <v>#REF!</v>
      </c>
      <c r="N342" s="9" t="e">
        <f>VLOOKUP((IF(MONTH($A342)=10,YEAR($A342),IF(MONTH($A342)=11,YEAR($A342),IF(MONTH($A342)=12, YEAR($A342),YEAR($A342)-1)))),#REF!,VLOOKUP(MONTH($A342),'Patch Conversion'!$A$1:$B$12,2),FALSE)</f>
        <v>#REF!</v>
      </c>
      <c r="O342" s="9"/>
      <c r="P342" s="11"/>
      <c r="Q342" s="9">
        <f t="shared" si="39"/>
        <v>0</v>
      </c>
      <c r="R342" s="9" t="str">
        <f t="shared" si="40"/>
        <v/>
      </c>
      <c r="S342" s="10" t="str">
        <f t="shared" si="41"/>
        <v/>
      </c>
      <c r="T342" s="9"/>
      <c r="U342" s="17">
        <f>VLOOKUP((IF(MONTH($A342)=10,YEAR($A342),IF(MONTH($A342)=11,YEAR($A342),IF(MONTH($A342)=12, YEAR($A342),YEAR($A342)-1)))),'Final Sim'!$A$1:$O$85,VLOOKUP(MONTH($A342),'Conversion WRSM'!$A$1:$B$12,2),FALSE)</f>
        <v>5.43</v>
      </c>
      <c r="W342" s="9">
        <f t="shared" si="38"/>
        <v>0</v>
      </c>
      <c r="X342" s="9" t="str">
        <f t="shared" si="44"/>
        <v/>
      </c>
      <c r="Y342" s="20" t="str">
        <f t="shared" si="42"/>
        <v/>
      </c>
    </row>
    <row r="343" spans="1:25">
      <c r="A343" s="11">
        <v>17899</v>
      </c>
      <c r="B343" s="9">
        <f>VLOOKUP((IF(MONTH($A343)=10,YEAR($A343),IF(MONTH($A343)=11,YEAR($A343),IF(MONTH($A343)=12, YEAR($A343),YEAR($A343)-1)))),File_1.prn!$A$2:$AA$87,VLOOKUP(MONTH($A343),Conversion!$A$1:$B$12,2),FALSE)</f>
        <v>0.2</v>
      </c>
      <c r="C343" s="9" t="str">
        <f>IF(VLOOKUP((IF(MONTH($A343)=10,YEAR($A343),IF(MONTH($A343)=11,YEAR($A343),IF(MONTH($A343)=12, YEAR($A343),YEAR($A343)-1)))),File_1.prn!$A$2:$AA$87,VLOOKUP(MONTH($A343),'Patch Conversion'!$A$1:$B$12,2),FALSE)="","",VLOOKUP((IF(MONTH($A343)=10,YEAR($A343),IF(MONTH($A343)=11,YEAR($A343),IF(MONTH($A343)=12, YEAR($A343),YEAR($A343)-1)))),File_1.prn!$A$2:$AA$87,VLOOKUP(MONTH($A343),'Patch Conversion'!$A$1:$B$12,2),FALSE))</f>
        <v/>
      </c>
      <c r="D343" s="9"/>
      <c r="E343" s="9">
        <f t="shared" si="43"/>
        <v>1070.9799999999998</v>
      </c>
      <c r="F343" s="9">
        <f>F342+VLOOKUP((IF(MONTH($A343)=10,YEAR($A343),IF(MONTH($A343)=11,YEAR($A343),IF(MONTH($A343)=12, YEAR($A343),YEAR($A343)-1)))),Rainfall!$A$1:$Z$87,VLOOKUP(MONTH($A343),Conversion!$A$1:$B$12,2),FALSE)</f>
        <v>17154.30000000001</v>
      </c>
      <c r="G343" s="9"/>
      <c r="H343" s="9"/>
      <c r="I343" s="9">
        <f>VLOOKUP((IF(MONTH($A343)=10,YEAR($A343),IF(MONTH($A343)=11,YEAR($A343),IF(MONTH($A343)=12, YEAR($A343),YEAR($A343)-1)))),FirstSim!$A$1:$Y$86,VLOOKUP(MONTH($A343),Conversion!$A$1:$B$12,2),FALSE)</f>
        <v>0.08</v>
      </c>
      <c r="J343" s="9"/>
      <c r="K343" s="9"/>
      <c r="L343" s="9"/>
      <c r="M343" s="12" t="e">
        <f>VLOOKUP((IF(MONTH($A343)=10,YEAR($A343),IF(MONTH($A343)=11,YEAR($A343),IF(MONTH($A343)=12, YEAR($A343),YEAR($A343)-1)))),#REF!,VLOOKUP(MONTH($A343),Conversion!$A$1:$B$12,2),FALSE)</f>
        <v>#REF!</v>
      </c>
      <c r="N343" s="9" t="e">
        <f>VLOOKUP((IF(MONTH($A343)=10,YEAR($A343),IF(MONTH($A343)=11,YEAR($A343),IF(MONTH($A343)=12, YEAR($A343),YEAR($A343)-1)))),#REF!,VLOOKUP(MONTH($A343),'Patch Conversion'!$A$1:$B$12,2),FALSE)</f>
        <v>#REF!</v>
      </c>
      <c r="O343" s="9"/>
      <c r="P343" s="11"/>
      <c r="Q343" s="9">
        <f t="shared" si="39"/>
        <v>0.2</v>
      </c>
      <c r="R343" s="9" t="str">
        <f t="shared" si="40"/>
        <v/>
      </c>
      <c r="S343" s="10" t="str">
        <f t="shared" si="41"/>
        <v/>
      </c>
      <c r="T343" s="9"/>
      <c r="U343" s="17">
        <f>VLOOKUP((IF(MONTH($A343)=10,YEAR($A343),IF(MONTH($A343)=11,YEAR($A343),IF(MONTH($A343)=12, YEAR($A343),YEAR($A343)-1)))),'Final Sim'!$A$1:$O$85,VLOOKUP(MONTH($A343),'Conversion WRSM'!$A$1:$B$12,2),FALSE)</f>
        <v>0</v>
      </c>
      <c r="W343" s="9">
        <f t="shared" si="38"/>
        <v>0.2</v>
      </c>
      <c r="X343" s="9" t="str">
        <f t="shared" si="44"/>
        <v/>
      </c>
      <c r="Y343" s="20" t="str">
        <f t="shared" si="42"/>
        <v/>
      </c>
    </row>
    <row r="344" spans="1:25">
      <c r="A344" s="11">
        <v>17930</v>
      </c>
      <c r="B344" s="9">
        <f>VLOOKUP((IF(MONTH($A344)=10,YEAR($A344),IF(MONTH($A344)=11,YEAR($A344),IF(MONTH($A344)=12, YEAR($A344),YEAR($A344)-1)))),File_1.prn!$A$2:$AA$87,VLOOKUP(MONTH($A344),Conversion!$A$1:$B$12,2),FALSE)</f>
        <v>0.14000000000000001</v>
      </c>
      <c r="C344" s="9" t="str">
        <f>IF(VLOOKUP((IF(MONTH($A344)=10,YEAR($A344),IF(MONTH($A344)=11,YEAR($A344),IF(MONTH($A344)=12, YEAR($A344),YEAR($A344)-1)))),File_1.prn!$A$2:$AA$87,VLOOKUP(MONTH($A344),'Patch Conversion'!$A$1:$B$12,2),FALSE)="","",VLOOKUP((IF(MONTH($A344)=10,YEAR($A344),IF(MONTH($A344)=11,YEAR($A344),IF(MONTH($A344)=12, YEAR($A344),YEAR($A344)-1)))),File_1.prn!$A$2:$AA$87,VLOOKUP(MONTH($A344),'Patch Conversion'!$A$1:$B$12,2),FALSE))</f>
        <v/>
      </c>
      <c r="D344" s="9" t="str">
        <f>IF(C344="","",B344)</f>
        <v/>
      </c>
      <c r="E344" s="9">
        <f t="shared" si="43"/>
        <v>1071.1199999999999</v>
      </c>
      <c r="F344" s="9">
        <f>F343+VLOOKUP((IF(MONTH($A344)=10,YEAR($A344),IF(MONTH($A344)=11,YEAR($A344),IF(MONTH($A344)=12, YEAR($A344),YEAR($A344)-1)))),Rainfall!$A$1:$Z$87,VLOOKUP(MONTH($A344),Conversion!$A$1:$B$12,2),FALSE)</f>
        <v>17202.060000000009</v>
      </c>
      <c r="G344" s="9"/>
      <c r="H344" s="9"/>
      <c r="I344" s="9">
        <f>VLOOKUP((IF(MONTH($A344)=10,YEAR($A344),IF(MONTH($A344)=11,YEAR($A344),IF(MONTH($A344)=12, YEAR($A344),YEAR($A344)-1)))),FirstSim!$A$1:$Y$86,VLOOKUP(MONTH($A344),Conversion!$A$1:$B$12,2),FALSE)</f>
        <v>7.0000000000000007E-2</v>
      </c>
      <c r="J344" s="9"/>
      <c r="K344" s="9"/>
      <c r="L344" s="9"/>
      <c r="M344" s="12" t="e">
        <f>VLOOKUP((IF(MONTH($A344)=10,YEAR($A344),IF(MONTH($A344)=11,YEAR($A344),IF(MONTH($A344)=12, YEAR($A344),YEAR($A344)-1)))),#REF!,VLOOKUP(MONTH($A344),Conversion!$A$1:$B$12,2),FALSE)</f>
        <v>#REF!</v>
      </c>
      <c r="N344" s="9" t="e">
        <f>VLOOKUP((IF(MONTH($A344)=10,YEAR($A344),IF(MONTH($A344)=11,YEAR($A344),IF(MONTH($A344)=12, YEAR($A344),YEAR($A344)-1)))),#REF!,VLOOKUP(MONTH($A344),'Patch Conversion'!$A$1:$B$12,2),FALSE)</f>
        <v>#REF!</v>
      </c>
      <c r="O344" s="9"/>
      <c r="P344" s="11"/>
      <c r="Q344" s="9">
        <f t="shared" si="39"/>
        <v>0.14000000000000001</v>
      </c>
      <c r="R344" s="9" t="str">
        <f t="shared" si="40"/>
        <v/>
      </c>
      <c r="S344" s="10" t="str">
        <f t="shared" si="41"/>
        <v/>
      </c>
      <c r="T344" s="9"/>
      <c r="U344" s="17">
        <f>VLOOKUP((IF(MONTH($A344)=10,YEAR($A344),IF(MONTH($A344)=11,YEAR($A344),IF(MONTH($A344)=12, YEAR($A344),YEAR($A344)-1)))),'Final Sim'!$A$1:$O$85,VLOOKUP(MONTH($A344),'Conversion WRSM'!$A$1:$B$12,2),FALSE)</f>
        <v>1.43</v>
      </c>
      <c r="W344" s="9">
        <f t="shared" si="38"/>
        <v>0.14000000000000001</v>
      </c>
      <c r="X344" s="9" t="str">
        <f t="shared" si="44"/>
        <v/>
      </c>
      <c r="Y344" s="20" t="str">
        <f t="shared" si="42"/>
        <v/>
      </c>
    </row>
    <row r="345" spans="1:25">
      <c r="A345" s="11">
        <v>17958</v>
      </c>
      <c r="B345" s="9">
        <f>VLOOKUP((IF(MONTH($A345)=10,YEAR($A345),IF(MONTH($A345)=11,YEAR($A345),IF(MONTH($A345)=12, YEAR($A345),YEAR($A345)-1)))),File_1.prn!$A$2:$AA$87,VLOOKUP(MONTH($A345),Conversion!$A$1:$B$12,2),FALSE)</f>
        <v>1.19</v>
      </c>
      <c r="C345" s="9" t="str">
        <f>IF(VLOOKUP((IF(MONTH($A345)=10,YEAR($A345),IF(MONTH($A345)=11,YEAR($A345),IF(MONTH($A345)=12, YEAR($A345),YEAR($A345)-1)))),File_1.prn!$A$2:$AA$87,VLOOKUP(MONTH($A345),'Patch Conversion'!$A$1:$B$12,2),FALSE)="","",VLOOKUP((IF(MONTH($A345)=10,YEAR($A345),IF(MONTH($A345)=11,YEAR($A345),IF(MONTH($A345)=12, YEAR($A345),YEAR($A345)-1)))),File_1.prn!$A$2:$AA$87,VLOOKUP(MONTH($A345),'Patch Conversion'!$A$1:$B$12,2),FALSE))</f>
        <v/>
      </c>
      <c r="D345" s="9" t="str">
        <f>IF(C345="","",B345)</f>
        <v/>
      </c>
      <c r="E345" s="9">
        <f t="shared" si="43"/>
        <v>1072.31</v>
      </c>
      <c r="F345" s="9">
        <f>F344+VLOOKUP((IF(MONTH($A345)=10,YEAR($A345),IF(MONTH($A345)=11,YEAR($A345),IF(MONTH($A345)=12, YEAR($A345),YEAR($A345)-1)))),Rainfall!$A$1:$Z$87,VLOOKUP(MONTH($A345),Conversion!$A$1:$B$12,2),FALSE)</f>
        <v>17279.220000000008</v>
      </c>
      <c r="G345" s="9"/>
      <c r="H345" s="9"/>
      <c r="I345" s="9">
        <f>VLOOKUP((IF(MONTH($A345)=10,YEAR($A345),IF(MONTH($A345)=11,YEAR($A345),IF(MONTH($A345)=12, YEAR($A345),YEAR($A345)-1)))),FirstSim!$A$1:$Y$86,VLOOKUP(MONTH($A345),Conversion!$A$1:$B$12,2),FALSE)</f>
        <v>0.42</v>
      </c>
      <c r="J345" s="9"/>
      <c r="K345" s="9"/>
      <c r="L345" s="9"/>
      <c r="M345" s="12" t="e">
        <f>VLOOKUP((IF(MONTH($A345)=10,YEAR($A345),IF(MONTH($A345)=11,YEAR($A345),IF(MONTH($A345)=12, YEAR($A345),YEAR($A345)-1)))),#REF!,VLOOKUP(MONTH($A345),Conversion!$A$1:$B$12,2),FALSE)</f>
        <v>#REF!</v>
      </c>
      <c r="N345" s="9" t="e">
        <f>VLOOKUP((IF(MONTH($A345)=10,YEAR($A345),IF(MONTH($A345)=11,YEAR($A345),IF(MONTH($A345)=12, YEAR($A345),YEAR($A345)-1)))),#REF!,VLOOKUP(MONTH($A345),'Patch Conversion'!$A$1:$B$12,2),FALSE)</f>
        <v>#REF!</v>
      </c>
      <c r="O345" s="9"/>
      <c r="P345" s="11"/>
      <c r="Q345" s="9">
        <f t="shared" si="39"/>
        <v>1.19</v>
      </c>
      <c r="R345" s="9" t="str">
        <f t="shared" si="40"/>
        <v/>
      </c>
      <c r="S345" s="10" t="str">
        <f t="shared" si="41"/>
        <v/>
      </c>
      <c r="T345" s="9"/>
      <c r="U345" s="17">
        <f>VLOOKUP((IF(MONTH($A345)=10,YEAR($A345),IF(MONTH($A345)=11,YEAR($A345),IF(MONTH($A345)=12, YEAR($A345),YEAR($A345)-1)))),'Final Sim'!$A$1:$O$85,VLOOKUP(MONTH($A345),'Conversion WRSM'!$A$1:$B$12,2),FALSE)</f>
        <v>0</v>
      </c>
      <c r="W345" s="9">
        <f t="shared" si="38"/>
        <v>1.19</v>
      </c>
      <c r="X345" s="9" t="str">
        <f t="shared" si="44"/>
        <v/>
      </c>
      <c r="Y345" s="20" t="str">
        <f t="shared" si="42"/>
        <v/>
      </c>
    </row>
    <row r="346" spans="1:25">
      <c r="A346" s="11">
        <v>17989</v>
      </c>
      <c r="B346" s="9">
        <f>VLOOKUP((IF(MONTH($A346)=10,YEAR($A346),IF(MONTH($A346)=11,YEAR($A346),IF(MONTH($A346)=12, YEAR($A346),YEAR($A346)-1)))),File_1.prn!$A$2:$AA$87,VLOOKUP(MONTH($A346),Conversion!$A$1:$B$12,2),FALSE)</f>
        <v>0</v>
      </c>
      <c r="C346" s="9" t="str">
        <f>IF(VLOOKUP((IF(MONTH($A346)=10,YEAR($A346),IF(MONTH($A346)=11,YEAR($A346),IF(MONTH($A346)=12, YEAR($A346),YEAR($A346)-1)))),File_1.prn!$A$2:$AA$87,VLOOKUP(MONTH($A346),'Patch Conversion'!$A$1:$B$12,2),FALSE)="","",VLOOKUP((IF(MONTH($A346)=10,YEAR($A346),IF(MONTH($A346)=11,YEAR($A346),IF(MONTH($A346)=12, YEAR($A346),YEAR($A346)-1)))),File_1.prn!$A$2:$AA$87,VLOOKUP(MONTH($A346),'Patch Conversion'!$A$1:$B$12,2),FALSE))</f>
        <v/>
      </c>
      <c r="D346" s="9" t="str">
        <f>IF(C346="","",B346)</f>
        <v/>
      </c>
      <c r="E346" s="9">
        <f t="shared" si="43"/>
        <v>1072.31</v>
      </c>
      <c r="F346" s="9">
        <f>F345+VLOOKUP((IF(MONTH($A346)=10,YEAR($A346),IF(MONTH($A346)=11,YEAR($A346),IF(MONTH($A346)=12, YEAR($A346),YEAR($A346)-1)))),Rainfall!$A$1:$Z$87,VLOOKUP(MONTH($A346),Conversion!$A$1:$B$12,2),FALSE)</f>
        <v>17282.46000000001</v>
      </c>
      <c r="G346" s="9"/>
      <c r="H346" s="9"/>
      <c r="I346" s="9">
        <f>VLOOKUP((IF(MONTH($A346)=10,YEAR($A346),IF(MONTH($A346)=11,YEAR($A346),IF(MONTH($A346)=12, YEAR($A346),YEAR($A346)-1)))),FirstSim!$A$1:$Y$86,VLOOKUP(MONTH($A346),Conversion!$A$1:$B$12,2),FALSE)</f>
        <v>0.35</v>
      </c>
      <c r="J346" s="9"/>
      <c r="K346" s="9"/>
      <c r="L346" s="9"/>
      <c r="M346" s="12" t="e">
        <f>VLOOKUP((IF(MONTH($A346)=10,YEAR($A346),IF(MONTH($A346)=11,YEAR($A346),IF(MONTH($A346)=12, YEAR($A346),YEAR($A346)-1)))),#REF!,VLOOKUP(MONTH($A346),Conversion!$A$1:$B$12,2),FALSE)</f>
        <v>#REF!</v>
      </c>
      <c r="N346" s="9" t="e">
        <f>VLOOKUP((IF(MONTH($A346)=10,YEAR($A346),IF(MONTH($A346)=11,YEAR($A346),IF(MONTH($A346)=12, YEAR($A346),YEAR($A346)-1)))),#REF!,VLOOKUP(MONTH($A346),'Patch Conversion'!$A$1:$B$12,2),FALSE)</f>
        <v>#REF!</v>
      </c>
      <c r="O346" s="9"/>
      <c r="P346" s="11"/>
      <c r="Q346" s="9">
        <f t="shared" si="39"/>
        <v>0</v>
      </c>
      <c r="R346" s="9" t="str">
        <f t="shared" si="40"/>
        <v/>
      </c>
      <c r="S346" s="10" t="str">
        <f t="shared" si="41"/>
        <v/>
      </c>
      <c r="T346" s="9"/>
      <c r="U346" s="17">
        <f>VLOOKUP((IF(MONTH($A346)=10,YEAR($A346),IF(MONTH($A346)=11,YEAR($A346),IF(MONTH($A346)=12, YEAR($A346),YEAR($A346)-1)))),'Final Sim'!$A$1:$O$85,VLOOKUP(MONTH($A346),'Conversion WRSM'!$A$1:$B$12,2),FALSE)</f>
        <v>73.38</v>
      </c>
      <c r="W346" s="9">
        <f t="shared" si="38"/>
        <v>0</v>
      </c>
      <c r="X346" s="9" t="str">
        <f t="shared" si="44"/>
        <v/>
      </c>
      <c r="Y346" s="20" t="str">
        <f t="shared" si="42"/>
        <v/>
      </c>
    </row>
    <row r="347" spans="1:25">
      <c r="A347" s="11">
        <v>18019</v>
      </c>
      <c r="B347" s="9">
        <f>VLOOKUP((IF(MONTH($A347)=10,YEAR($A347),IF(MONTH($A347)=11,YEAR($A347),IF(MONTH($A347)=12, YEAR($A347),YEAR($A347)-1)))),File_1.prn!$A$2:$AA$87,VLOOKUP(MONTH($A347),Conversion!$A$1:$B$12,2),FALSE)</f>
        <v>0.06</v>
      </c>
      <c r="C347" s="9" t="str">
        <f>IF(VLOOKUP((IF(MONTH($A347)=10,YEAR($A347),IF(MONTH($A347)=11,YEAR($A347),IF(MONTH($A347)=12, YEAR($A347),YEAR($A347)-1)))),File_1.prn!$A$2:$AA$87,VLOOKUP(MONTH($A347),'Patch Conversion'!$A$1:$B$12,2),FALSE)="","",VLOOKUP((IF(MONTH($A347)=10,YEAR($A347),IF(MONTH($A347)=11,YEAR($A347),IF(MONTH($A347)=12, YEAR($A347),YEAR($A347)-1)))),File_1.prn!$A$2:$AA$87,VLOOKUP(MONTH($A347),'Patch Conversion'!$A$1:$B$12,2),FALSE))</f>
        <v/>
      </c>
      <c r="D347" s="9"/>
      <c r="E347" s="9">
        <f t="shared" si="43"/>
        <v>1072.3699999999999</v>
      </c>
      <c r="F347" s="9">
        <f>F346+VLOOKUP((IF(MONTH($A347)=10,YEAR($A347),IF(MONTH($A347)=11,YEAR($A347),IF(MONTH($A347)=12, YEAR($A347),YEAR($A347)-1)))),Rainfall!$A$1:$Z$87,VLOOKUP(MONTH($A347),Conversion!$A$1:$B$12,2),FALSE)</f>
        <v>17283.660000000011</v>
      </c>
      <c r="G347" s="9"/>
      <c r="H347" s="9"/>
      <c r="I347" s="9">
        <f>VLOOKUP((IF(MONTH($A347)=10,YEAR($A347),IF(MONTH($A347)=11,YEAR($A347),IF(MONTH($A347)=12, YEAR($A347),YEAR($A347)-1)))),FirstSim!$A$1:$Y$86,VLOOKUP(MONTH($A347),Conversion!$A$1:$B$12,2),FALSE)</f>
        <v>0.43</v>
      </c>
      <c r="J347" s="9"/>
      <c r="K347" s="9"/>
      <c r="L347" s="9"/>
      <c r="M347" s="12" t="e">
        <f>VLOOKUP((IF(MONTH($A347)=10,YEAR($A347),IF(MONTH($A347)=11,YEAR($A347),IF(MONTH($A347)=12, YEAR($A347),YEAR($A347)-1)))),#REF!,VLOOKUP(MONTH($A347),Conversion!$A$1:$B$12,2),FALSE)</f>
        <v>#REF!</v>
      </c>
      <c r="N347" s="9" t="e">
        <f>VLOOKUP((IF(MONTH($A347)=10,YEAR($A347),IF(MONTH($A347)=11,YEAR($A347),IF(MONTH($A347)=12, YEAR($A347),YEAR($A347)-1)))),#REF!,VLOOKUP(MONTH($A347),'Patch Conversion'!$A$1:$B$12,2),FALSE)</f>
        <v>#REF!</v>
      </c>
      <c r="O347" s="9"/>
      <c r="P347" s="11"/>
      <c r="Q347" s="9">
        <f t="shared" si="39"/>
        <v>0.06</v>
      </c>
      <c r="R347" s="9" t="str">
        <f t="shared" si="40"/>
        <v/>
      </c>
      <c r="S347" s="10" t="str">
        <f t="shared" si="41"/>
        <v/>
      </c>
      <c r="T347" s="9"/>
      <c r="U347" s="17">
        <f>VLOOKUP((IF(MONTH($A347)=10,YEAR($A347),IF(MONTH($A347)=11,YEAR($A347),IF(MONTH($A347)=12, YEAR($A347),YEAR($A347)-1)))),'Final Sim'!$A$1:$O$85,VLOOKUP(MONTH($A347),'Conversion WRSM'!$A$1:$B$12,2),FALSE)</f>
        <v>0</v>
      </c>
      <c r="W347" s="9">
        <f t="shared" si="38"/>
        <v>0.06</v>
      </c>
      <c r="X347" s="9" t="str">
        <f t="shared" si="44"/>
        <v/>
      </c>
      <c r="Y347" s="20" t="str">
        <f t="shared" si="42"/>
        <v/>
      </c>
    </row>
    <row r="348" spans="1:25">
      <c r="A348" s="11">
        <v>18050</v>
      </c>
      <c r="B348" s="9">
        <f>VLOOKUP((IF(MONTH($A348)=10,YEAR($A348),IF(MONTH($A348)=11,YEAR($A348),IF(MONTH($A348)=12, YEAR($A348),YEAR($A348)-1)))),File_1.prn!$A$2:$AA$87,VLOOKUP(MONTH($A348),Conversion!$A$1:$B$12,2),FALSE)</f>
        <v>0.05</v>
      </c>
      <c r="C348" s="9" t="str">
        <f>IF(VLOOKUP((IF(MONTH($A348)=10,YEAR($A348),IF(MONTH($A348)=11,YEAR($A348),IF(MONTH($A348)=12, YEAR($A348),YEAR($A348)-1)))),File_1.prn!$A$2:$AA$87,VLOOKUP(MONTH($A348),'Patch Conversion'!$A$1:$B$12,2),FALSE)="","",VLOOKUP((IF(MONTH($A348)=10,YEAR($A348),IF(MONTH($A348)=11,YEAR($A348),IF(MONTH($A348)=12, YEAR($A348),YEAR($A348)-1)))),File_1.prn!$A$2:$AA$87,VLOOKUP(MONTH($A348),'Patch Conversion'!$A$1:$B$12,2),FALSE))</f>
        <v/>
      </c>
      <c r="D348" s="9"/>
      <c r="E348" s="9">
        <f t="shared" si="43"/>
        <v>1072.4199999999998</v>
      </c>
      <c r="F348" s="9">
        <f>F347+VLOOKUP((IF(MONTH($A348)=10,YEAR($A348),IF(MONTH($A348)=11,YEAR($A348),IF(MONTH($A348)=12, YEAR($A348),YEAR($A348)-1)))),Rainfall!$A$1:$Z$87,VLOOKUP(MONTH($A348),Conversion!$A$1:$B$12,2),FALSE)</f>
        <v>17311.020000000011</v>
      </c>
      <c r="G348" s="9"/>
      <c r="H348" s="9"/>
      <c r="I348" s="9">
        <f>VLOOKUP((IF(MONTH($A348)=10,YEAR($A348),IF(MONTH($A348)=11,YEAR($A348),IF(MONTH($A348)=12, YEAR($A348),YEAR($A348)-1)))),FirstSim!$A$1:$Y$86,VLOOKUP(MONTH($A348),Conversion!$A$1:$B$12,2),FALSE)</f>
        <v>0.45</v>
      </c>
      <c r="J348" s="9"/>
      <c r="K348" s="9"/>
      <c r="L348" s="9"/>
      <c r="M348" s="12" t="e">
        <f>VLOOKUP((IF(MONTH($A348)=10,YEAR($A348),IF(MONTH($A348)=11,YEAR($A348),IF(MONTH($A348)=12, YEAR($A348),YEAR($A348)-1)))),#REF!,VLOOKUP(MONTH($A348),Conversion!$A$1:$B$12,2),FALSE)</f>
        <v>#REF!</v>
      </c>
      <c r="N348" s="9" t="e">
        <f>VLOOKUP((IF(MONTH($A348)=10,YEAR($A348),IF(MONTH($A348)=11,YEAR($A348),IF(MONTH($A348)=12, YEAR($A348),YEAR($A348)-1)))),#REF!,VLOOKUP(MONTH($A348),'Patch Conversion'!$A$1:$B$12,2),FALSE)</f>
        <v>#REF!</v>
      </c>
      <c r="O348" s="9"/>
      <c r="P348" s="11"/>
      <c r="Q348" s="9">
        <f t="shared" si="39"/>
        <v>0.05</v>
      </c>
      <c r="R348" s="9" t="str">
        <f t="shared" si="40"/>
        <v/>
      </c>
      <c r="S348" s="10" t="str">
        <f t="shared" si="41"/>
        <v/>
      </c>
      <c r="T348" s="9"/>
      <c r="U348" s="17">
        <f>VLOOKUP((IF(MONTH($A348)=10,YEAR($A348),IF(MONTH($A348)=11,YEAR($A348),IF(MONTH($A348)=12, YEAR($A348),YEAR($A348)-1)))),'Final Sim'!$A$1:$O$85,VLOOKUP(MONTH($A348),'Conversion WRSM'!$A$1:$B$12,2),FALSE)</f>
        <v>32.79</v>
      </c>
      <c r="W348" s="9">
        <f t="shared" si="38"/>
        <v>0.05</v>
      </c>
      <c r="X348" s="9" t="str">
        <f t="shared" si="44"/>
        <v/>
      </c>
      <c r="Y348" s="20" t="str">
        <f t="shared" si="42"/>
        <v/>
      </c>
    </row>
    <row r="349" spans="1:25">
      <c r="A349" s="11">
        <v>18080</v>
      </c>
      <c r="B349" s="9">
        <f>VLOOKUP((IF(MONTH($A349)=10,YEAR($A349),IF(MONTH($A349)=11,YEAR($A349),IF(MONTH($A349)=12, YEAR($A349),YEAR($A349)-1)))),File_1.prn!$A$2:$AA$87,VLOOKUP(MONTH($A349),Conversion!$A$1:$B$12,2),FALSE)</f>
        <v>0</v>
      </c>
      <c r="C349" s="9" t="str">
        <f>IF(VLOOKUP((IF(MONTH($A349)=10,YEAR($A349),IF(MONTH($A349)=11,YEAR($A349),IF(MONTH($A349)=12, YEAR($A349),YEAR($A349)-1)))),File_1.prn!$A$2:$AA$87,VLOOKUP(MONTH($A349),'Patch Conversion'!$A$1:$B$12,2),FALSE)="","",VLOOKUP((IF(MONTH($A349)=10,YEAR($A349),IF(MONTH($A349)=11,YEAR($A349),IF(MONTH($A349)=12, YEAR($A349),YEAR($A349)-1)))),File_1.prn!$A$2:$AA$87,VLOOKUP(MONTH($A349),'Patch Conversion'!$A$1:$B$12,2),FALSE))</f>
        <v/>
      </c>
      <c r="D349" s="9"/>
      <c r="E349" s="9">
        <f t="shared" si="43"/>
        <v>1072.4199999999998</v>
      </c>
      <c r="F349" s="9">
        <f>F348+VLOOKUP((IF(MONTH($A349)=10,YEAR($A349),IF(MONTH($A349)=11,YEAR($A349),IF(MONTH($A349)=12, YEAR($A349),YEAR($A349)-1)))),Rainfall!$A$1:$Z$87,VLOOKUP(MONTH($A349),Conversion!$A$1:$B$12,2),FALSE)</f>
        <v>17311.020000000011</v>
      </c>
      <c r="G349" s="9"/>
      <c r="H349" s="9"/>
      <c r="I349" s="9">
        <f>VLOOKUP((IF(MONTH($A349)=10,YEAR($A349),IF(MONTH($A349)=11,YEAR($A349),IF(MONTH($A349)=12, YEAR($A349),YEAR($A349)-1)))),FirstSim!$A$1:$Y$86,VLOOKUP(MONTH($A349),Conversion!$A$1:$B$12,2),FALSE)</f>
        <v>0.35</v>
      </c>
      <c r="J349" s="9"/>
      <c r="K349" s="9"/>
      <c r="L349" s="9"/>
      <c r="M349" s="12" t="e">
        <f>VLOOKUP((IF(MONTH($A349)=10,YEAR($A349),IF(MONTH($A349)=11,YEAR($A349),IF(MONTH($A349)=12, YEAR($A349),YEAR($A349)-1)))),#REF!,VLOOKUP(MONTH($A349),Conversion!$A$1:$B$12,2),FALSE)</f>
        <v>#REF!</v>
      </c>
      <c r="N349" s="9" t="e">
        <f>VLOOKUP((IF(MONTH($A349)=10,YEAR($A349),IF(MONTH($A349)=11,YEAR($A349),IF(MONTH($A349)=12, YEAR($A349),YEAR($A349)-1)))),#REF!,VLOOKUP(MONTH($A349),'Patch Conversion'!$A$1:$B$12,2),FALSE)</f>
        <v>#REF!</v>
      </c>
      <c r="O349" s="9"/>
      <c r="P349" s="11"/>
      <c r="Q349" s="9">
        <f t="shared" si="39"/>
        <v>0</v>
      </c>
      <c r="R349" s="9" t="str">
        <f t="shared" si="40"/>
        <v/>
      </c>
      <c r="S349" s="10" t="str">
        <f t="shared" si="41"/>
        <v/>
      </c>
      <c r="T349" s="9"/>
      <c r="U349" s="17">
        <f>VLOOKUP((IF(MONTH($A349)=10,YEAR($A349),IF(MONTH($A349)=11,YEAR($A349),IF(MONTH($A349)=12, YEAR($A349),YEAR($A349)-1)))),'Final Sim'!$A$1:$O$85,VLOOKUP(MONTH($A349),'Conversion WRSM'!$A$1:$B$12,2),FALSE)</f>
        <v>0</v>
      </c>
      <c r="W349" s="9">
        <f t="shared" si="38"/>
        <v>0</v>
      </c>
      <c r="X349" s="9" t="str">
        <f t="shared" si="44"/>
        <v/>
      </c>
      <c r="Y349" s="20" t="str">
        <f t="shared" si="42"/>
        <v/>
      </c>
    </row>
    <row r="350" spans="1:25">
      <c r="A350" s="11">
        <v>18111</v>
      </c>
      <c r="B350" s="9">
        <f>VLOOKUP((IF(MONTH($A350)=10,YEAR($A350),IF(MONTH($A350)=11,YEAR($A350),IF(MONTH($A350)=12, YEAR($A350),YEAR($A350)-1)))),File_1.prn!$A$2:$AA$87,VLOOKUP(MONTH($A350),Conversion!$A$1:$B$12,2),FALSE)</f>
        <v>0</v>
      </c>
      <c r="C350" s="9" t="str">
        <f>IF(VLOOKUP((IF(MONTH($A350)=10,YEAR($A350),IF(MONTH($A350)=11,YEAR($A350),IF(MONTH($A350)=12, YEAR($A350),YEAR($A350)-1)))),File_1.prn!$A$2:$AA$87,VLOOKUP(MONTH($A350),'Patch Conversion'!$A$1:$B$12,2),FALSE)="","",VLOOKUP((IF(MONTH($A350)=10,YEAR($A350),IF(MONTH($A350)=11,YEAR($A350),IF(MONTH($A350)=12, YEAR($A350),YEAR($A350)-1)))),File_1.prn!$A$2:$AA$87,VLOOKUP(MONTH($A350),'Patch Conversion'!$A$1:$B$12,2),FALSE))</f>
        <v/>
      </c>
      <c r="D350" s="9"/>
      <c r="E350" s="9">
        <f t="shared" si="43"/>
        <v>1072.4199999999998</v>
      </c>
      <c r="F350" s="9">
        <f>F349+VLOOKUP((IF(MONTH($A350)=10,YEAR($A350),IF(MONTH($A350)=11,YEAR($A350),IF(MONTH($A350)=12, YEAR($A350),YEAR($A350)-1)))),Rainfall!$A$1:$Z$87,VLOOKUP(MONTH($A350),Conversion!$A$1:$B$12,2),FALSE)</f>
        <v>17311.020000000011</v>
      </c>
      <c r="G350" s="9"/>
      <c r="H350" s="9"/>
      <c r="I350" s="9">
        <f>VLOOKUP((IF(MONTH($A350)=10,YEAR($A350),IF(MONTH($A350)=11,YEAR($A350),IF(MONTH($A350)=12, YEAR($A350),YEAR($A350)-1)))),FirstSim!$A$1:$Y$86,VLOOKUP(MONTH($A350),Conversion!$A$1:$B$12,2),FALSE)</f>
        <v>0.22</v>
      </c>
      <c r="J350" s="9"/>
      <c r="K350" s="9"/>
      <c r="L350" s="9"/>
      <c r="M350" s="12" t="e">
        <f>VLOOKUP((IF(MONTH($A350)=10,YEAR($A350),IF(MONTH($A350)=11,YEAR($A350),IF(MONTH($A350)=12, YEAR($A350),YEAR($A350)-1)))),#REF!,VLOOKUP(MONTH($A350),Conversion!$A$1:$B$12,2),FALSE)</f>
        <v>#REF!</v>
      </c>
      <c r="N350" s="9" t="e">
        <f>VLOOKUP((IF(MONTH($A350)=10,YEAR($A350),IF(MONTH($A350)=11,YEAR($A350),IF(MONTH($A350)=12, YEAR($A350),YEAR($A350)-1)))),#REF!,VLOOKUP(MONTH($A350),'Patch Conversion'!$A$1:$B$12,2),FALSE)</f>
        <v>#REF!</v>
      </c>
      <c r="O350" s="9"/>
      <c r="P350" s="11"/>
      <c r="Q350" s="9">
        <f t="shared" si="39"/>
        <v>0</v>
      </c>
      <c r="R350" s="9" t="str">
        <f t="shared" si="40"/>
        <v/>
      </c>
      <c r="S350" s="10" t="str">
        <f t="shared" si="41"/>
        <v/>
      </c>
      <c r="T350" s="9"/>
      <c r="U350" s="17">
        <f>VLOOKUP((IF(MONTH($A350)=10,YEAR($A350),IF(MONTH($A350)=11,YEAR($A350),IF(MONTH($A350)=12, YEAR($A350),YEAR($A350)-1)))),'Final Sim'!$A$1:$O$85,VLOOKUP(MONTH($A350),'Conversion WRSM'!$A$1:$B$12,2),FALSE)</f>
        <v>50.25</v>
      </c>
      <c r="W350" s="9">
        <f t="shared" si="38"/>
        <v>0</v>
      </c>
      <c r="X350" s="9" t="str">
        <f t="shared" si="44"/>
        <v/>
      </c>
      <c r="Y350" s="20" t="str">
        <f t="shared" si="42"/>
        <v/>
      </c>
    </row>
    <row r="351" spans="1:25">
      <c r="A351" s="11">
        <v>18142</v>
      </c>
      <c r="B351" s="9">
        <f>VLOOKUP((IF(MONTH($A351)=10,YEAR($A351),IF(MONTH($A351)=11,YEAR($A351),IF(MONTH($A351)=12, YEAR($A351),YEAR($A351)-1)))),File_1.prn!$A$2:$AA$87,VLOOKUP(MONTH($A351),Conversion!$A$1:$B$12,2),FALSE)</f>
        <v>0</v>
      </c>
      <c r="C351" s="9" t="str">
        <f>IF(VLOOKUP((IF(MONTH($A351)=10,YEAR($A351),IF(MONTH($A351)=11,YEAR($A351),IF(MONTH($A351)=12, YEAR($A351),YEAR($A351)-1)))),File_1.prn!$A$2:$AA$87,VLOOKUP(MONTH($A351),'Patch Conversion'!$A$1:$B$12,2),FALSE)="","",VLOOKUP((IF(MONTH($A351)=10,YEAR($A351),IF(MONTH($A351)=11,YEAR($A351),IF(MONTH($A351)=12, YEAR($A351),YEAR($A351)-1)))),File_1.prn!$A$2:$AA$87,VLOOKUP(MONTH($A351),'Patch Conversion'!$A$1:$B$12,2),FALSE))</f>
        <v/>
      </c>
      <c r="D351" s="9" t="str">
        <f>IF(C351="","",B351)</f>
        <v/>
      </c>
      <c r="E351" s="9">
        <f t="shared" si="43"/>
        <v>1072.4199999999998</v>
      </c>
      <c r="F351" s="9">
        <f>F350+VLOOKUP((IF(MONTH($A351)=10,YEAR($A351),IF(MONTH($A351)=11,YEAR($A351),IF(MONTH($A351)=12, YEAR($A351),YEAR($A351)-1)))),Rainfall!$A$1:$Z$87,VLOOKUP(MONTH($A351),Conversion!$A$1:$B$12,2),FALSE)</f>
        <v>17311.320000000011</v>
      </c>
      <c r="G351" s="9"/>
      <c r="H351" s="9"/>
      <c r="I351" s="9">
        <f>VLOOKUP((IF(MONTH($A351)=10,YEAR($A351),IF(MONTH($A351)=11,YEAR($A351),IF(MONTH($A351)=12, YEAR($A351),YEAR($A351)-1)))),FirstSim!$A$1:$Y$86,VLOOKUP(MONTH($A351),Conversion!$A$1:$B$12,2),FALSE)</f>
        <v>0.09</v>
      </c>
      <c r="J351" s="9"/>
      <c r="K351" s="9"/>
      <c r="L351" s="9"/>
      <c r="M351" s="12" t="e">
        <f>VLOOKUP((IF(MONTH($A351)=10,YEAR($A351),IF(MONTH($A351)=11,YEAR($A351),IF(MONTH($A351)=12, YEAR($A351),YEAR($A351)-1)))),#REF!,VLOOKUP(MONTH($A351),Conversion!$A$1:$B$12,2),FALSE)</f>
        <v>#REF!</v>
      </c>
      <c r="N351" s="9" t="e">
        <f>VLOOKUP((IF(MONTH($A351)=10,YEAR($A351),IF(MONTH($A351)=11,YEAR($A351),IF(MONTH($A351)=12, YEAR($A351),YEAR($A351)-1)))),#REF!,VLOOKUP(MONTH($A351),'Patch Conversion'!$A$1:$B$12,2),FALSE)</f>
        <v>#REF!</v>
      </c>
      <c r="O351" s="9"/>
      <c r="P351" s="11"/>
      <c r="Q351" s="9">
        <f t="shared" si="39"/>
        <v>0</v>
      </c>
      <c r="R351" s="9" t="str">
        <f t="shared" si="40"/>
        <v/>
      </c>
      <c r="S351" s="10" t="str">
        <f t="shared" si="41"/>
        <v/>
      </c>
      <c r="T351" s="9"/>
      <c r="U351" s="17">
        <f>VLOOKUP((IF(MONTH($A351)=10,YEAR($A351),IF(MONTH($A351)=11,YEAR($A351),IF(MONTH($A351)=12, YEAR($A351),YEAR($A351)-1)))),'Final Sim'!$A$1:$O$85,VLOOKUP(MONTH($A351),'Conversion WRSM'!$A$1:$B$12,2),FALSE)</f>
        <v>0</v>
      </c>
      <c r="W351" s="9">
        <f t="shared" si="38"/>
        <v>0</v>
      </c>
      <c r="X351" s="9" t="str">
        <f t="shared" si="44"/>
        <v/>
      </c>
      <c r="Y351" s="20" t="str">
        <f t="shared" si="42"/>
        <v/>
      </c>
    </row>
    <row r="352" spans="1:25">
      <c r="A352" s="11">
        <v>18172</v>
      </c>
      <c r="B352" s="9">
        <f>VLOOKUP((IF(MONTH($A352)=10,YEAR($A352),IF(MONTH($A352)=11,YEAR($A352),IF(MONTH($A352)=12, YEAR($A352),YEAR($A352)-1)))),File_1.prn!$A$2:$AA$87,VLOOKUP(MONTH($A352),Conversion!$A$1:$B$12,2),FALSE)</f>
        <v>0</v>
      </c>
      <c r="C352" s="9" t="str">
        <f>IF(VLOOKUP((IF(MONTH($A352)=10,YEAR($A352),IF(MONTH($A352)=11,YEAR($A352),IF(MONTH($A352)=12, YEAR($A352),YEAR($A352)-1)))),File_1.prn!$A$2:$AA$87,VLOOKUP(MONTH($A352),'Patch Conversion'!$A$1:$B$12,2),FALSE)="","",VLOOKUP((IF(MONTH($A352)=10,YEAR($A352),IF(MONTH($A352)=11,YEAR($A352),IF(MONTH($A352)=12, YEAR($A352),YEAR($A352)-1)))),File_1.prn!$A$2:$AA$87,VLOOKUP(MONTH($A352),'Patch Conversion'!$A$1:$B$12,2),FALSE))</f>
        <v/>
      </c>
      <c r="D352" s="9" t="str">
        <f>IF(C352="","",B352)</f>
        <v/>
      </c>
      <c r="E352" s="9">
        <f t="shared" si="43"/>
        <v>1072.4199999999998</v>
      </c>
      <c r="F352" s="9">
        <f>F351+VLOOKUP((IF(MONTH($A352)=10,YEAR($A352),IF(MONTH($A352)=11,YEAR($A352),IF(MONTH($A352)=12, YEAR($A352),YEAR($A352)-1)))),Rainfall!$A$1:$Z$87,VLOOKUP(MONTH($A352),Conversion!$A$1:$B$12,2),FALSE)</f>
        <v>17339.760000000009</v>
      </c>
      <c r="G352" s="9"/>
      <c r="H352" s="9"/>
      <c r="I352" s="9">
        <f>VLOOKUP((IF(MONTH($A352)=10,YEAR($A352),IF(MONTH($A352)=11,YEAR($A352),IF(MONTH($A352)=12, YEAR($A352),YEAR($A352)-1)))),FirstSim!$A$1:$Y$86,VLOOKUP(MONTH($A352),Conversion!$A$1:$B$12,2),FALSE)</f>
        <v>0</v>
      </c>
      <c r="J352" s="9"/>
      <c r="K352" s="9"/>
      <c r="L352" s="9"/>
      <c r="M352" s="12" t="e">
        <f>VLOOKUP((IF(MONTH($A352)=10,YEAR($A352),IF(MONTH($A352)=11,YEAR($A352),IF(MONTH($A352)=12, YEAR($A352),YEAR($A352)-1)))),#REF!,VLOOKUP(MONTH($A352),Conversion!$A$1:$B$12,2),FALSE)</f>
        <v>#REF!</v>
      </c>
      <c r="N352" s="9" t="e">
        <f>VLOOKUP((IF(MONTH($A352)=10,YEAR($A352),IF(MONTH($A352)=11,YEAR($A352),IF(MONTH($A352)=12, YEAR($A352),YEAR($A352)-1)))),#REF!,VLOOKUP(MONTH($A352),'Patch Conversion'!$A$1:$B$12,2),FALSE)</f>
        <v>#REF!</v>
      </c>
      <c r="O352" s="9"/>
      <c r="P352" s="11"/>
      <c r="Q352" s="9">
        <f t="shared" si="39"/>
        <v>0</v>
      </c>
      <c r="R352" s="9" t="str">
        <f t="shared" si="40"/>
        <v/>
      </c>
      <c r="S352" s="10" t="str">
        <f t="shared" si="41"/>
        <v/>
      </c>
      <c r="T352" s="9"/>
      <c r="U352" s="17">
        <f>VLOOKUP((IF(MONTH($A352)=10,YEAR($A352),IF(MONTH($A352)=11,YEAR($A352),IF(MONTH($A352)=12, YEAR($A352),YEAR($A352)-1)))),'Final Sim'!$A$1:$O$85,VLOOKUP(MONTH($A352),'Conversion WRSM'!$A$1:$B$12,2),FALSE)</f>
        <v>12.54</v>
      </c>
      <c r="W352" s="9">
        <f t="shared" si="38"/>
        <v>0</v>
      </c>
      <c r="X352" s="9" t="str">
        <f t="shared" si="44"/>
        <v/>
      </c>
      <c r="Y352" s="20" t="str">
        <f t="shared" si="42"/>
        <v/>
      </c>
    </row>
    <row r="353" spans="1:25">
      <c r="A353" s="11">
        <v>18203</v>
      </c>
      <c r="B353" s="9">
        <f>VLOOKUP((IF(MONTH($A353)=10,YEAR($A353),IF(MONTH($A353)=11,YEAR($A353),IF(MONTH($A353)=12, YEAR($A353),YEAR($A353)-1)))),File_1.prn!$A$2:$AA$87,VLOOKUP(MONTH($A353),Conversion!$A$1:$B$12,2),FALSE)</f>
        <v>9.36</v>
      </c>
      <c r="C353" s="9" t="str">
        <f>IF(VLOOKUP((IF(MONTH($A353)=10,YEAR($A353),IF(MONTH($A353)=11,YEAR($A353),IF(MONTH($A353)=12, YEAR($A353),YEAR($A353)-1)))),File_1.prn!$A$2:$AA$87,VLOOKUP(MONTH($A353),'Patch Conversion'!$A$1:$B$12,2),FALSE)="","",VLOOKUP((IF(MONTH($A353)=10,YEAR($A353),IF(MONTH($A353)=11,YEAR($A353),IF(MONTH($A353)=12, YEAR($A353),YEAR($A353)-1)))),File_1.prn!$A$2:$AA$87,VLOOKUP(MONTH($A353),'Patch Conversion'!$A$1:$B$12,2),FALSE))</f>
        <v/>
      </c>
      <c r="D353" s="9"/>
      <c r="E353" s="9">
        <f t="shared" si="43"/>
        <v>1081.7799999999997</v>
      </c>
      <c r="F353" s="9">
        <f>F352+VLOOKUP((IF(MONTH($A353)=10,YEAR($A353),IF(MONTH($A353)=11,YEAR($A353),IF(MONTH($A353)=12, YEAR($A353),YEAR($A353)-1)))),Rainfall!$A$1:$Z$87,VLOOKUP(MONTH($A353),Conversion!$A$1:$B$12,2),FALSE)</f>
        <v>17420.520000000008</v>
      </c>
      <c r="G353" s="9"/>
      <c r="H353" s="9"/>
      <c r="I353" s="9">
        <f>VLOOKUP((IF(MONTH($A353)=10,YEAR($A353),IF(MONTH($A353)=11,YEAR($A353),IF(MONTH($A353)=12, YEAR($A353),YEAR($A353)-1)))),FirstSim!$A$1:$Y$86,VLOOKUP(MONTH($A353),Conversion!$A$1:$B$12,2),FALSE)</f>
        <v>0.05</v>
      </c>
      <c r="J353" s="9"/>
      <c r="K353" s="9"/>
      <c r="L353" s="9"/>
      <c r="M353" s="12" t="e">
        <f>VLOOKUP((IF(MONTH($A353)=10,YEAR($A353),IF(MONTH($A353)=11,YEAR($A353),IF(MONTH($A353)=12, YEAR($A353),YEAR($A353)-1)))),#REF!,VLOOKUP(MONTH($A353),Conversion!$A$1:$B$12,2),FALSE)</f>
        <v>#REF!</v>
      </c>
      <c r="N353" s="9" t="e">
        <f>VLOOKUP((IF(MONTH($A353)=10,YEAR($A353),IF(MONTH($A353)=11,YEAR($A353),IF(MONTH($A353)=12, YEAR($A353),YEAR($A353)-1)))),#REF!,VLOOKUP(MONTH($A353),'Patch Conversion'!$A$1:$B$12,2),FALSE)</f>
        <v>#REF!</v>
      </c>
      <c r="O353" s="9"/>
      <c r="P353" s="11"/>
      <c r="Q353" s="9">
        <f t="shared" si="39"/>
        <v>9.36</v>
      </c>
      <c r="R353" s="9" t="str">
        <f t="shared" si="40"/>
        <v/>
      </c>
      <c r="S353" s="10" t="str">
        <f t="shared" si="41"/>
        <v/>
      </c>
      <c r="T353" s="9"/>
      <c r="U353" s="17">
        <f>VLOOKUP((IF(MONTH($A353)=10,YEAR($A353),IF(MONTH($A353)=11,YEAR($A353),IF(MONTH($A353)=12, YEAR($A353),YEAR($A353)-1)))),'Final Sim'!$A$1:$O$85,VLOOKUP(MONTH($A353),'Conversion WRSM'!$A$1:$B$12,2),FALSE)</f>
        <v>0</v>
      </c>
      <c r="W353" s="9">
        <f t="shared" si="38"/>
        <v>9.36</v>
      </c>
      <c r="X353" s="9" t="str">
        <f t="shared" si="44"/>
        <v/>
      </c>
      <c r="Y353" s="20" t="str">
        <f t="shared" si="42"/>
        <v/>
      </c>
    </row>
    <row r="354" spans="1:25">
      <c r="A354" s="11">
        <v>18233</v>
      </c>
      <c r="B354" s="9">
        <f>VLOOKUP((IF(MONTH($A354)=10,YEAR($A354),IF(MONTH($A354)=11,YEAR($A354),IF(MONTH($A354)=12, YEAR($A354),YEAR($A354)-1)))),File_1.prn!$A$2:$AA$87,VLOOKUP(MONTH($A354),Conversion!$A$1:$B$12,2),FALSE)</f>
        <v>0.69</v>
      </c>
      <c r="C354" s="9" t="str">
        <f>IF(VLOOKUP((IF(MONTH($A354)=10,YEAR($A354),IF(MONTH($A354)=11,YEAR($A354),IF(MONTH($A354)=12, YEAR($A354),YEAR($A354)-1)))),File_1.prn!$A$2:$AA$87,VLOOKUP(MONTH($A354),'Patch Conversion'!$A$1:$B$12,2),FALSE)="","",VLOOKUP((IF(MONTH($A354)=10,YEAR($A354),IF(MONTH($A354)=11,YEAR($A354),IF(MONTH($A354)=12, YEAR($A354),YEAR($A354)-1)))),File_1.prn!$A$2:$AA$87,VLOOKUP(MONTH($A354),'Patch Conversion'!$A$1:$B$12,2),FALSE))</f>
        <v/>
      </c>
      <c r="D354" s="9" t="str">
        <f>IF(C354="","",B354)</f>
        <v/>
      </c>
      <c r="E354" s="9">
        <f t="shared" si="43"/>
        <v>1082.4699999999998</v>
      </c>
      <c r="F354" s="9">
        <f>F353+VLOOKUP((IF(MONTH($A354)=10,YEAR($A354),IF(MONTH($A354)=11,YEAR($A354),IF(MONTH($A354)=12, YEAR($A354),YEAR($A354)-1)))),Rainfall!$A$1:$Z$87,VLOOKUP(MONTH($A354),Conversion!$A$1:$B$12,2),FALSE)</f>
        <v>17568.240000000009</v>
      </c>
      <c r="G354" s="9"/>
      <c r="H354" s="9"/>
      <c r="I354" s="9">
        <f>VLOOKUP((IF(MONTH($A354)=10,YEAR($A354),IF(MONTH($A354)=11,YEAR($A354),IF(MONTH($A354)=12, YEAR($A354),YEAR($A354)-1)))),FirstSim!$A$1:$Y$86,VLOOKUP(MONTH($A354),Conversion!$A$1:$B$12,2),FALSE)</f>
        <v>0.11</v>
      </c>
      <c r="J354" s="9"/>
      <c r="K354" s="9"/>
      <c r="L354" s="9"/>
      <c r="M354" s="12" t="e">
        <f>VLOOKUP((IF(MONTH($A354)=10,YEAR($A354),IF(MONTH($A354)=11,YEAR($A354),IF(MONTH($A354)=12, YEAR($A354),YEAR($A354)-1)))),#REF!,VLOOKUP(MONTH($A354),Conversion!$A$1:$B$12,2),FALSE)</f>
        <v>#REF!</v>
      </c>
      <c r="N354" s="9" t="e">
        <f>VLOOKUP((IF(MONTH($A354)=10,YEAR($A354),IF(MONTH($A354)=11,YEAR($A354),IF(MONTH($A354)=12, YEAR($A354),YEAR($A354)-1)))),#REF!,VLOOKUP(MONTH($A354),'Patch Conversion'!$A$1:$B$12,2),FALSE)</f>
        <v>#REF!</v>
      </c>
      <c r="O354" s="9"/>
      <c r="P354" s="11"/>
      <c r="Q354" s="9">
        <f t="shared" si="39"/>
        <v>0.69</v>
      </c>
      <c r="R354" s="9" t="str">
        <f t="shared" si="40"/>
        <v/>
      </c>
      <c r="S354" s="10" t="str">
        <f t="shared" si="41"/>
        <v/>
      </c>
      <c r="T354" s="9"/>
      <c r="U354" s="17">
        <f>VLOOKUP((IF(MONTH($A354)=10,YEAR($A354),IF(MONTH($A354)=11,YEAR($A354),IF(MONTH($A354)=12, YEAR($A354),YEAR($A354)-1)))),'Final Sim'!$A$1:$O$85,VLOOKUP(MONTH($A354),'Conversion WRSM'!$A$1:$B$12,2),FALSE)</f>
        <v>17.13</v>
      </c>
      <c r="W354" s="9">
        <f t="shared" si="38"/>
        <v>0.69</v>
      </c>
      <c r="X354" s="9" t="str">
        <f t="shared" si="44"/>
        <v/>
      </c>
      <c r="Y354" s="20" t="str">
        <f t="shared" si="42"/>
        <v/>
      </c>
    </row>
    <row r="355" spans="1:25">
      <c r="A355" s="11">
        <v>18264</v>
      </c>
      <c r="B355" s="9">
        <f>VLOOKUP((IF(MONTH($A355)=10,YEAR($A355),IF(MONTH($A355)=11,YEAR($A355),IF(MONTH($A355)=12, YEAR($A355),YEAR($A355)-1)))),File_1.prn!$A$2:$AA$87,VLOOKUP(MONTH($A355),Conversion!$A$1:$B$12,2),FALSE)</f>
        <v>3.48</v>
      </c>
      <c r="C355" s="9" t="str">
        <f>IF(VLOOKUP((IF(MONTH($A355)=10,YEAR($A355),IF(MONTH($A355)=11,YEAR($A355),IF(MONTH($A355)=12, YEAR($A355),YEAR($A355)-1)))),File_1.prn!$A$2:$AA$87,VLOOKUP(MONTH($A355),'Patch Conversion'!$A$1:$B$12,2),FALSE)="","",VLOOKUP((IF(MONTH($A355)=10,YEAR($A355),IF(MONTH($A355)=11,YEAR($A355),IF(MONTH($A355)=12, YEAR($A355),YEAR($A355)-1)))),File_1.prn!$A$2:$AA$87,VLOOKUP(MONTH($A355),'Patch Conversion'!$A$1:$B$12,2),FALSE))</f>
        <v/>
      </c>
      <c r="D355" s="9" t="str">
        <f>IF(C355="","",B355)</f>
        <v/>
      </c>
      <c r="E355" s="9">
        <f t="shared" si="43"/>
        <v>1085.9499999999998</v>
      </c>
      <c r="F355" s="9">
        <f>F354+VLOOKUP((IF(MONTH($A355)=10,YEAR($A355),IF(MONTH($A355)=11,YEAR($A355),IF(MONTH($A355)=12, YEAR($A355),YEAR($A355)-1)))),Rainfall!$A$1:$Z$87,VLOOKUP(MONTH($A355),Conversion!$A$1:$B$12,2),FALSE)</f>
        <v>17656.80000000001</v>
      </c>
      <c r="G355" s="9"/>
      <c r="H355" s="9"/>
      <c r="I355" s="9">
        <f>VLOOKUP((IF(MONTH($A355)=10,YEAR($A355),IF(MONTH($A355)=11,YEAR($A355),IF(MONTH($A355)=12, YEAR($A355),YEAR($A355)-1)))),FirstSim!$A$1:$Y$86,VLOOKUP(MONTH($A355),Conversion!$A$1:$B$12,2),FALSE)</f>
        <v>0.02</v>
      </c>
      <c r="J355" s="9"/>
      <c r="K355" s="9"/>
      <c r="L355" s="9"/>
      <c r="M355" s="12" t="e">
        <f>VLOOKUP((IF(MONTH($A355)=10,YEAR($A355),IF(MONTH($A355)=11,YEAR($A355),IF(MONTH($A355)=12, YEAR($A355),YEAR($A355)-1)))),#REF!,VLOOKUP(MONTH($A355),Conversion!$A$1:$B$12,2),FALSE)</f>
        <v>#REF!</v>
      </c>
      <c r="N355" s="9" t="e">
        <f>VLOOKUP((IF(MONTH($A355)=10,YEAR($A355),IF(MONTH($A355)=11,YEAR($A355),IF(MONTH($A355)=12, YEAR($A355),YEAR($A355)-1)))),#REF!,VLOOKUP(MONTH($A355),'Patch Conversion'!$A$1:$B$12,2),FALSE)</f>
        <v>#REF!</v>
      </c>
      <c r="O355" s="9"/>
      <c r="P355" s="11"/>
      <c r="Q355" s="9">
        <f t="shared" si="39"/>
        <v>3.48</v>
      </c>
      <c r="R355" s="9" t="str">
        <f t="shared" si="40"/>
        <v/>
      </c>
      <c r="S355" s="10" t="str">
        <f t="shared" si="41"/>
        <v/>
      </c>
      <c r="T355" s="9"/>
      <c r="U355" s="17">
        <f>VLOOKUP((IF(MONTH($A355)=10,YEAR($A355),IF(MONTH($A355)=11,YEAR($A355),IF(MONTH($A355)=12, YEAR($A355),YEAR($A355)-1)))),'Final Sim'!$A$1:$O$85,VLOOKUP(MONTH($A355),'Conversion WRSM'!$A$1:$B$12,2),FALSE)</f>
        <v>0</v>
      </c>
      <c r="W355" s="9">
        <f t="shared" si="38"/>
        <v>3.48</v>
      </c>
      <c r="X355" s="9" t="str">
        <f t="shared" si="44"/>
        <v/>
      </c>
      <c r="Y355" s="20" t="str">
        <f t="shared" si="42"/>
        <v/>
      </c>
    </row>
    <row r="356" spans="1:25">
      <c r="A356" s="11">
        <v>18295</v>
      </c>
      <c r="B356" s="9">
        <f>VLOOKUP((IF(MONTH($A356)=10,YEAR($A356),IF(MONTH($A356)=11,YEAR($A356),IF(MONTH($A356)=12, YEAR($A356),YEAR($A356)-1)))),File_1.prn!$A$2:$AA$87,VLOOKUP(MONTH($A356),Conversion!$A$1:$B$12,2),FALSE)</f>
        <v>11.9</v>
      </c>
      <c r="C356" s="9" t="str">
        <f>IF(VLOOKUP((IF(MONTH($A356)=10,YEAR($A356),IF(MONTH($A356)=11,YEAR($A356),IF(MONTH($A356)=12, YEAR($A356),YEAR($A356)-1)))),File_1.prn!$A$2:$AA$87,VLOOKUP(MONTH($A356),'Patch Conversion'!$A$1:$B$12,2),FALSE)="","",VLOOKUP((IF(MONTH($A356)=10,YEAR($A356),IF(MONTH($A356)=11,YEAR($A356),IF(MONTH($A356)=12, YEAR($A356),YEAR($A356)-1)))),File_1.prn!$A$2:$AA$87,VLOOKUP(MONTH($A356),'Patch Conversion'!$A$1:$B$12,2),FALSE))</f>
        <v>#</v>
      </c>
      <c r="D356" s="9">
        <f>IF(C356="","",B356)</f>
        <v>11.9</v>
      </c>
      <c r="E356" s="9">
        <f t="shared" si="43"/>
        <v>1097.8499999999999</v>
      </c>
      <c r="F356" s="9">
        <f>F355+VLOOKUP((IF(MONTH($A356)=10,YEAR($A356),IF(MONTH($A356)=11,YEAR($A356),IF(MONTH($A356)=12, YEAR($A356),YEAR($A356)-1)))),Rainfall!$A$1:$Z$87,VLOOKUP(MONTH($A356),Conversion!$A$1:$B$12,2),FALSE)</f>
        <v>17688.000000000011</v>
      </c>
      <c r="G356" s="9"/>
      <c r="H356" s="9"/>
      <c r="I356" s="9">
        <f>VLOOKUP((IF(MONTH($A356)=10,YEAR($A356),IF(MONTH($A356)=11,YEAR($A356),IF(MONTH($A356)=12, YEAR($A356),YEAR($A356)-1)))),FirstSim!$A$1:$Y$86,VLOOKUP(MONTH($A356),Conversion!$A$1:$B$12,2),FALSE)</f>
        <v>1.32</v>
      </c>
      <c r="J356" s="9"/>
      <c r="K356" s="9"/>
      <c r="L356" s="9"/>
      <c r="M356" s="12" t="e">
        <f>VLOOKUP((IF(MONTH($A356)=10,YEAR($A356),IF(MONTH($A356)=11,YEAR($A356),IF(MONTH($A356)=12, YEAR($A356),YEAR($A356)-1)))),#REF!,VLOOKUP(MONTH($A356),Conversion!$A$1:$B$12,2),FALSE)</f>
        <v>#REF!</v>
      </c>
      <c r="N356" s="9" t="e">
        <f>VLOOKUP((IF(MONTH($A356)=10,YEAR($A356),IF(MONTH($A356)=11,YEAR($A356),IF(MONTH($A356)=12, YEAR($A356),YEAR($A356)-1)))),#REF!,VLOOKUP(MONTH($A356),'Patch Conversion'!$A$1:$B$12,2),FALSE)</f>
        <v>#REF!</v>
      </c>
      <c r="O356" s="9"/>
      <c r="P356" s="11"/>
      <c r="Q356" s="9">
        <f t="shared" si="39"/>
        <v>11.9</v>
      </c>
      <c r="R356" s="9" t="str">
        <f t="shared" si="40"/>
        <v>#</v>
      </c>
      <c r="S356" s="10" t="str">
        <f t="shared" si="41"/>
        <v>First Simulation&lt;Observed, Observed Used</v>
      </c>
      <c r="T356" s="9"/>
      <c r="U356" s="17">
        <f>VLOOKUP((IF(MONTH($A356)=10,YEAR($A356),IF(MONTH($A356)=11,YEAR($A356),IF(MONTH($A356)=12, YEAR($A356),YEAR($A356)-1)))),'Final Sim'!$A$1:$O$85,VLOOKUP(MONTH($A356),'Conversion WRSM'!$A$1:$B$12,2),FALSE)</f>
        <v>72.569999999999993</v>
      </c>
      <c r="W356" s="9">
        <f t="shared" si="38"/>
        <v>72.569999999999993</v>
      </c>
      <c r="X356" s="9" t="str">
        <f t="shared" si="44"/>
        <v>*</v>
      </c>
      <c r="Y356" s="20" t="str">
        <f t="shared" si="42"/>
        <v>Simulated value used</v>
      </c>
    </row>
    <row r="357" spans="1:25">
      <c r="A357" s="11">
        <v>18323</v>
      </c>
      <c r="B357" s="9">
        <f>VLOOKUP((IF(MONTH($A357)=10,YEAR($A357),IF(MONTH($A357)=11,YEAR($A357),IF(MONTH($A357)=12, YEAR($A357),YEAR($A357)-1)))),File_1.prn!$A$2:$AA$87,VLOOKUP(MONTH($A357),Conversion!$A$1:$B$12,2),FALSE)</f>
        <v>23.2</v>
      </c>
      <c r="C357" s="9" t="str">
        <f>IF(VLOOKUP((IF(MONTH($A357)=10,YEAR($A357),IF(MONTH($A357)=11,YEAR($A357),IF(MONTH($A357)=12, YEAR($A357),YEAR($A357)-1)))),File_1.prn!$A$2:$AA$87,VLOOKUP(MONTH($A357),'Patch Conversion'!$A$1:$B$12,2),FALSE)="","",VLOOKUP((IF(MONTH($A357)=10,YEAR($A357),IF(MONTH($A357)=11,YEAR($A357),IF(MONTH($A357)=12, YEAR($A357),YEAR($A357)-1)))),File_1.prn!$A$2:$AA$87,VLOOKUP(MONTH($A357),'Patch Conversion'!$A$1:$B$12,2),FALSE))</f>
        <v/>
      </c>
      <c r="D357" s="9" t="str">
        <f>IF(C357="","",B357)</f>
        <v/>
      </c>
      <c r="E357" s="9">
        <f t="shared" si="43"/>
        <v>1121.05</v>
      </c>
      <c r="F357" s="9">
        <f>F356+VLOOKUP((IF(MONTH($A357)=10,YEAR($A357),IF(MONTH($A357)=11,YEAR($A357),IF(MONTH($A357)=12, YEAR($A357),YEAR($A357)-1)))),Rainfall!$A$1:$Z$87,VLOOKUP(MONTH($A357),Conversion!$A$1:$B$12,2),FALSE)</f>
        <v>17756.520000000011</v>
      </c>
      <c r="G357" s="9"/>
      <c r="H357" s="9"/>
      <c r="I357" s="9">
        <f>VLOOKUP((IF(MONTH($A357)=10,YEAR($A357),IF(MONTH($A357)=11,YEAR($A357),IF(MONTH($A357)=12, YEAR($A357),YEAR($A357)-1)))),FirstSim!$A$1:$Y$86,VLOOKUP(MONTH($A357),Conversion!$A$1:$B$12,2),FALSE)</f>
        <v>12.58</v>
      </c>
      <c r="J357" s="9"/>
      <c r="K357" s="9"/>
      <c r="L357" s="9"/>
      <c r="M357" s="12" t="e">
        <f>VLOOKUP((IF(MONTH($A357)=10,YEAR($A357),IF(MONTH($A357)=11,YEAR($A357),IF(MONTH($A357)=12, YEAR($A357),YEAR($A357)-1)))),#REF!,VLOOKUP(MONTH($A357),Conversion!$A$1:$B$12,2),FALSE)</f>
        <v>#REF!</v>
      </c>
      <c r="N357" s="9" t="e">
        <f>VLOOKUP((IF(MONTH($A357)=10,YEAR($A357),IF(MONTH($A357)=11,YEAR($A357),IF(MONTH($A357)=12, YEAR($A357),YEAR($A357)-1)))),#REF!,VLOOKUP(MONTH($A357),'Patch Conversion'!$A$1:$B$12,2),FALSE)</f>
        <v>#REF!</v>
      </c>
      <c r="O357" s="9"/>
      <c r="P357" s="11"/>
      <c r="Q357" s="9">
        <f t="shared" si="39"/>
        <v>23.2</v>
      </c>
      <c r="R357" s="9" t="str">
        <f t="shared" si="40"/>
        <v/>
      </c>
      <c r="S357" s="10" t="str">
        <f t="shared" si="41"/>
        <v/>
      </c>
      <c r="T357" s="9"/>
      <c r="U357" s="17">
        <f>VLOOKUP((IF(MONTH($A357)=10,YEAR($A357),IF(MONTH($A357)=11,YEAR($A357),IF(MONTH($A357)=12, YEAR($A357),YEAR($A357)-1)))),'Final Sim'!$A$1:$O$85,VLOOKUP(MONTH($A357),'Conversion WRSM'!$A$1:$B$12,2),FALSE)</f>
        <v>0</v>
      </c>
      <c r="W357" s="9">
        <f t="shared" si="38"/>
        <v>23.2</v>
      </c>
      <c r="X357" s="9" t="str">
        <f t="shared" si="44"/>
        <v/>
      </c>
      <c r="Y357" s="20" t="str">
        <f t="shared" si="42"/>
        <v/>
      </c>
    </row>
    <row r="358" spans="1:25">
      <c r="A358" s="11">
        <v>18354</v>
      </c>
      <c r="B358" s="9">
        <f>VLOOKUP((IF(MONTH($A358)=10,YEAR($A358),IF(MONTH($A358)=11,YEAR($A358),IF(MONTH($A358)=12, YEAR($A358),YEAR($A358)-1)))),File_1.prn!$A$2:$AA$87,VLOOKUP(MONTH($A358),Conversion!$A$1:$B$12,2),FALSE)</f>
        <v>33.5</v>
      </c>
      <c r="C358" s="9" t="str">
        <f>IF(VLOOKUP((IF(MONTH($A358)=10,YEAR($A358),IF(MONTH($A358)=11,YEAR($A358),IF(MONTH($A358)=12, YEAR($A358),YEAR($A358)-1)))),File_1.prn!$A$2:$AA$87,VLOOKUP(MONTH($A358),'Patch Conversion'!$A$1:$B$12,2),FALSE)="","",VLOOKUP((IF(MONTH($A358)=10,YEAR($A358),IF(MONTH($A358)=11,YEAR($A358),IF(MONTH($A358)=12, YEAR($A358),YEAR($A358)-1)))),File_1.prn!$A$2:$AA$87,VLOOKUP(MONTH($A358),'Patch Conversion'!$A$1:$B$12,2),FALSE))</f>
        <v/>
      </c>
      <c r="D358" s="9" t="str">
        <f>IF(C358="","",B358)</f>
        <v/>
      </c>
      <c r="E358" s="9">
        <f t="shared" si="43"/>
        <v>1154.55</v>
      </c>
      <c r="F358" s="9">
        <f>F357+VLOOKUP((IF(MONTH($A358)=10,YEAR($A358),IF(MONTH($A358)=11,YEAR($A358),IF(MONTH($A358)=12, YEAR($A358),YEAR($A358)-1)))),Rainfall!$A$1:$Z$87,VLOOKUP(MONTH($A358),Conversion!$A$1:$B$12,2),FALSE)</f>
        <v>17811.180000000011</v>
      </c>
      <c r="G358" s="9"/>
      <c r="H358" s="9"/>
      <c r="I358" s="9">
        <f>VLOOKUP((IF(MONTH($A358)=10,YEAR($A358),IF(MONTH($A358)=11,YEAR($A358),IF(MONTH($A358)=12, YEAR($A358),YEAR($A358)-1)))),FirstSim!$A$1:$Y$86,VLOOKUP(MONTH($A358),Conversion!$A$1:$B$12,2),FALSE)</f>
        <v>13.14</v>
      </c>
      <c r="J358" s="9"/>
      <c r="K358" s="9"/>
      <c r="L358" s="9"/>
      <c r="M358" s="12" t="e">
        <f>VLOOKUP((IF(MONTH($A358)=10,YEAR($A358),IF(MONTH($A358)=11,YEAR($A358),IF(MONTH($A358)=12, YEAR($A358),YEAR($A358)-1)))),#REF!,VLOOKUP(MONTH($A358),Conversion!$A$1:$B$12,2),FALSE)</f>
        <v>#REF!</v>
      </c>
      <c r="N358" s="9" t="e">
        <f>VLOOKUP((IF(MONTH($A358)=10,YEAR($A358),IF(MONTH($A358)=11,YEAR($A358),IF(MONTH($A358)=12, YEAR($A358),YEAR($A358)-1)))),#REF!,VLOOKUP(MONTH($A358),'Patch Conversion'!$A$1:$B$12,2),FALSE)</f>
        <v>#REF!</v>
      </c>
      <c r="O358" s="9"/>
      <c r="P358" s="11"/>
      <c r="Q358" s="9">
        <f t="shared" si="39"/>
        <v>33.5</v>
      </c>
      <c r="R358" s="9" t="str">
        <f t="shared" si="40"/>
        <v/>
      </c>
      <c r="S358" s="10" t="str">
        <f t="shared" si="41"/>
        <v/>
      </c>
      <c r="T358" s="9"/>
      <c r="U358" s="17">
        <f>VLOOKUP((IF(MONTH($A358)=10,YEAR($A358),IF(MONTH($A358)=11,YEAR($A358),IF(MONTH($A358)=12, YEAR($A358),YEAR($A358)-1)))),'Final Sim'!$A$1:$O$85,VLOOKUP(MONTH($A358),'Conversion WRSM'!$A$1:$B$12,2),FALSE)</f>
        <v>84.28</v>
      </c>
      <c r="W358" s="9">
        <f t="shared" si="38"/>
        <v>33.5</v>
      </c>
      <c r="X358" s="9" t="str">
        <f t="shared" si="44"/>
        <v/>
      </c>
      <c r="Y358" s="20" t="str">
        <f t="shared" si="42"/>
        <v/>
      </c>
    </row>
    <row r="359" spans="1:25">
      <c r="A359" s="11">
        <v>18384</v>
      </c>
      <c r="B359" s="9">
        <f>VLOOKUP((IF(MONTH($A359)=10,YEAR($A359),IF(MONTH($A359)=11,YEAR($A359),IF(MONTH($A359)=12, YEAR($A359),YEAR($A359)-1)))),File_1.prn!$A$2:$AA$87,VLOOKUP(MONTH($A359),Conversion!$A$1:$B$12,2),FALSE)</f>
        <v>38.4</v>
      </c>
      <c r="C359" s="9" t="str">
        <f>IF(VLOOKUP((IF(MONTH($A359)=10,YEAR($A359),IF(MONTH($A359)=11,YEAR($A359),IF(MONTH($A359)=12, YEAR($A359),YEAR($A359)-1)))),File_1.prn!$A$2:$AA$87,VLOOKUP(MONTH($A359),'Patch Conversion'!$A$1:$B$12,2),FALSE)="","",VLOOKUP((IF(MONTH($A359)=10,YEAR($A359),IF(MONTH($A359)=11,YEAR($A359),IF(MONTH($A359)=12, YEAR($A359),YEAR($A359)-1)))),File_1.prn!$A$2:$AA$87,VLOOKUP(MONTH($A359),'Patch Conversion'!$A$1:$B$12,2),FALSE))</f>
        <v/>
      </c>
      <c r="D359" s="9"/>
      <c r="E359" s="9">
        <f t="shared" si="43"/>
        <v>1192.95</v>
      </c>
      <c r="F359" s="9">
        <f>F358+VLOOKUP((IF(MONTH($A359)=10,YEAR($A359),IF(MONTH($A359)=11,YEAR($A359),IF(MONTH($A359)=12, YEAR($A359),YEAR($A359)-1)))),Rainfall!$A$1:$Z$87,VLOOKUP(MONTH($A359),Conversion!$A$1:$B$12,2),FALSE)</f>
        <v>17848.500000000011</v>
      </c>
      <c r="G359" s="9"/>
      <c r="H359" s="9"/>
      <c r="I359" s="9">
        <f>VLOOKUP((IF(MONTH($A359)=10,YEAR($A359),IF(MONTH($A359)=11,YEAR($A359),IF(MONTH($A359)=12, YEAR($A359),YEAR($A359)-1)))),FirstSim!$A$1:$Y$86,VLOOKUP(MONTH($A359),Conversion!$A$1:$B$12,2),FALSE)</f>
        <v>22.43</v>
      </c>
      <c r="J359" s="9"/>
      <c r="K359" s="9"/>
      <c r="L359" s="9"/>
      <c r="M359" s="12" t="e">
        <f>VLOOKUP((IF(MONTH($A359)=10,YEAR($A359),IF(MONTH($A359)=11,YEAR($A359),IF(MONTH($A359)=12, YEAR($A359),YEAR($A359)-1)))),#REF!,VLOOKUP(MONTH($A359),Conversion!$A$1:$B$12,2),FALSE)</f>
        <v>#REF!</v>
      </c>
      <c r="N359" s="9" t="e">
        <f>VLOOKUP((IF(MONTH($A359)=10,YEAR($A359),IF(MONTH($A359)=11,YEAR($A359),IF(MONTH($A359)=12, YEAR($A359),YEAR($A359)-1)))),#REF!,VLOOKUP(MONTH($A359),'Patch Conversion'!$A$1:$B$12,2),FALSE)</f>
        <v>#REF!</v>
      </c>
      <c r="O359" s="9"/>
      <c r="P359" s="11"/>
      <c r="Q359" s="9">
        <f t="shared" si="39"/>
        <v>38.4</v>
      </c>
      <c r="R359" s="9" t="str">
        <f t="shared" si="40"/>
        <v/>
      </c>
      <c r="S359" s="10" t="str">
        <f t="shared" si="41"/>
        <v/>
      </c>
      <c r="T359" s="9"/>
      <c r="U359" s="17">
        <f>VLOOKUP((IF(MONTH($A359)=10,YEAR($A359),IF(MONTH($A359)=11,YEAR($A359),IF(MONTH($A359)=12, YEAR($A359),YEAR($A359)-1)))),'Final Sim'!$A$1:$O$85,VLOOKUP(MONTH($A359),'Conversion WRSM'!$A$1:$B$12,2),FALSE)</f>
        <v>0</v>
      </c>
      <c r="W359" s="9">
        <f t="shared" si="38"/>
        <v>38.4</v>
      </c>
      <c r="X359" s="9" t="str">
        <f t="shared" si="44"/>
        <v/>
      </c>
      <c r="Y359" s="20" t="str">
        <f t="shared" si="42"/>
        <v/>
      </c>
    </row>
    <row r="360" spans="1:25">
      <c r="A360" s="11">
        <v>18415</v>
      </c>
      <c r="B360" s="9">
        <f>VLOOKUP((IF(MONTH($A360)=10,YEAR($A360),IF(MONTH($A360)=11,YEAR($A360),IF(MONTH($A360)=12, YEAR($A360),YEAR($A360)-1)))),File_1.prn!$A$2:$AA$87,VLOOKUP(MONTH($A360),Conversion!$A$1:$B$12,2),FALSE)</f>
        <v>1.32</v>
      </c>
      <c r="C360" s="9" t="str">
        <f>IF(VLOOKUP((IF(MONTH($A360)=10,YEAR($A360),IF(MONTH($A360)=11,YEAR($A360),IF(MONTH($A360)=12, YEAR($A360),YEAR($A360)-1)))),File_1.prn!$A$2:$AA$87,VLOOKUP(MONTH($A360),'Patch Conversion'!$A$1:$B$12,2),FALSE)="","",VLOOKUP((IF(MONTH($A360)=10,YEAR($A360),IF(MONTH($A360)=11,YEAR($A360),IF(MONTH($A360)=12, YEAR($A360),YEAR($A360)-1)))),File_1.prn!$A$2:$AA$87,VLOOKUP(MONTH($A360),'Patch Conversion'!$A$1:$B$12,2),FALSE))</f>
        <v/>
      </c>
      <c r="D360" s="9"/>
      <c r="E360" s="9">
        <f t="shared" si="43"/>
        <v>1194.27</v>
      </c>
      <c r="F360" s="9">
        <f>F359+VLOOKUP((IF(MONTH($A360)=10,YEAR($A360),IF(MONTH($A360)=11,YEAR($A360),IF(MONTH($A360)=12, YEAR($A360),YEAR($A360)-1)))),Rainfall!$A$1:$Z$87,VLOOKUP(MONTH($A360),Conversion!$A$1:$B$12,2),FALSE)</f>
        <v>17875.920000000009</v>
      </c>
      <c r="G360" s="9"/>
      <c r="H360" s="9"/>
      <c r="I360" s="9">
        <f>VLOOKUP((IF(MONTH($A360)=10,YEAR($A360),IF(MONTH($A360)=11,YEAR($A360),IF(MONTH($A360)=12, YEAR($A360),YEAR($A360)-1)))),FirstSim!$A$1:$Y$86,VLOOKUP(MONTH($A360),Conversion!$A$1:$B$12,2),FALSE)</f>
        <v>15.39</v>
      </c>
      <c r="J360" s="9"/>
      <c r="K360" s="9"/>
      <c r="L360" s="9"/>
      <c r="M360" s="12" t="e">
        <f>VLOOKUP((IF(MONTH($A360)=10,YEAR($A360),IF(MONTH($A360)=11,YEAR($A360),IF(MONTH($A360)=12, YEAR($A360),YEAR($A360)-1)))),#REF!,VLOOKUP(MONTH($A360),Conversion!$A$1:$B$12,2),FALSE)</f>
        <v>#REF!</v>
      </c>
      <c r="N360" s="9" t="e">
        <f>VLOOKUP((IF(MONTH($A360)=10,YEAR($A360),IF(MONTH($A360)=11,YEAR($A360),IF(MONTH($A360)=12, YEAR($A360),YEAR($A360)-1)))),#REF!,VLOOKUP(MONTH($A360),'Patch Conversion'!$A$1:$B$12,2),FALSE)</f>
        <v>#REF!</v>
      </c>
      <c r="O360" s="9"/>
      <c r="P360" s="11"/>
      <c r="Q360" s="9">
        <f t="shared" si="39"/>
        <v>1.32</v>
      </c>
      <c r="R360" s="9" t="str">
        <f t="shared" si="40"/>
        <v/>
      </c>
      <c r="S360" s="10" t="str">
        <f t="shared" si="41"/>
        <v/>
      </c>
      <c r="T360" s="9"/>
      <c r="U360" s="17">
        <f>VLOOKUP((IF(MONTH($A360)=10,YEAR($A360),IF(MONTH($A360)=11,YEAR($A360),IF(MONTH($A360)=12, YEAR($A360),YEAR($A360)-1)))),'Final Sim'!$A$1:$O$85,VLOOKUP(MONTH($A360),'Conversion WRSM'!$A$1:$B$12,2),FALSE)</f>
        <v>90.86</v>
      </c>
      <c r="W360" s="9">
        <f t="shared" si="38"/>
        <v>1.32</v>
      </c>
      <c r="X360" s="9" t="str">
        <f t="shared" si="44"/>
        <v/>
      </c>
      <c r="Y360" s="20" t="str">
        <f t="shared" si="42"/>
        <v/>
      </c>
    </row>
    <row r="361" spans="1:25">
      <c r="A361" s="11">
        <v>18445</v>
      </c>
      <c r="B361" s="9">
        <f>VLOOKUP((IF(MONTH($A361)=10,YEAR($A361),IF(MONTH($A361)=11,YEAR($A361),IF(MONTH($A361)=12, YEAR($A361),YEAR($A361)-1)))),File_1.prn!$A$2:$AA$87,VLOOKUP(MONTH($A361),Conversion!$A$1:$B$12,2),FALSE)</f>
        <v>0.53</v>
      </c>
      <c r="C361" s="9" t="str">
        <f>IF(VLOOKUP((IF(MONTH($A361)=10,YEAR($A361),IF(MONTH($A361)=11,YEAR($A361),IF(MONTH($A361)=12, YEAR($A361),YEAR($A361)-1)))),File_1.prn!$A$2:$AA$87,VLOOKUP(MONTH($A361),'Patch Conversion'!$A$1:$B$12,2),FALSE)="","",VLOOKUP((IF(MONTH($A361)=10,YEAR($A361),IF(MONTH($A361)=11,YEAR($A361),IF(MONTH($A361)=12, YEAR($A361),YEAR($A361)-1)))),File_1.prn!$A$2:$AA$87,VLOOKUP(MONTH($A361),'Patch Conversion'!$A$1:$B$12,2),FALSE))</f>
        <v/>
      </c>
      <c r="D361" s="9"/>
      <c r="E361" s="9">
        <f t="shared" si="43"/>
        <v>1194.8</v>
      </c>
      <c r="F361" s="9">
        <f>F360+VLOOKUP((IF(MONTH($A361)=10,YEAR($A361),IF(MONTH($A361)=11,YEAR($A361),IF(MONTH($A361)=12, YEAR($A361),YEAR($A361)-1)))),Rainfall!$A$1:$Z$87,VLOOKUP(MONTH($A361),Conversion!$A$1:$B$12,2),FALSE)</f>
        <v>17876.520000000008</v>
      </c>
      <c r="G361" s="9"/>
      <c r="H361" s="9"/>
      <c r="I361" s="9">
        <f>VLOOKUP((IF(MONTH($A361)=10,YEAR($A361),IF(MONTH($A361)=11,YEAR($A361),IF(MONTH($A361)=12, YEAR($A361),YEAR($A361)-1)))),FirstSim!$A$1:$Y$86,VLOOKUP(MONTH($A361),Conversion!$A$1:$B$12,2),FALSE)</f>
        <v>7.54</v>
      </c>
      <c r="J361" s="9"/>
      <c r="K361" s="9"/>
      <c r="L361" s="9"/>
      <c r="M361" s="12" t="e">
        <f>VLOOKUP((IF(MONTH($A361)=10,YEAR($A361),IF(MONTH($A361)=11,YEAR($A361),IF(MONTH($A361)=12, YEAR($A361),YEAR($A361)-1)))),#REF!,VLOOKUP(MONTH($A361),Conversion!$A$1:$B$12,2),FALSE)</f>
        <v>#REF!</v>
      </c>
      <c r="N361" s="9" t="e">
        <f>VLOOKUP((IF(MONTH($A361)=10,YEAR($A361),IF(MONTH($A361)=11,YEAR($A361),IF(MONTH($A361)=12, YEAR($A361),YEAR($A361)-1)))),#REF!,VLOOKUP(MONTH($A361),'Patch Conversion'!$A$1:$B$12,2),FALSE)</f>
        <v>#REF!</v>
      </c>
      <c r="O361" s="9"/>
      <c r="P361" s="11"/>
      <c r="Q361" s="9">
        <f t="shared" si="39"/>
        <v>0.53</v>
      </c>
      <c r="R361" s="9" t="str">
        <f t="shared" si="40"/>
        <v/>
      </c>
      <c r="S361" s="10" t="str">
        <f t="shared" si="41"/>
        <v/>
      </c>
      <c r="T361" s="9"/>
      <c r="U361" s="17">
        <f>VLOOKUP((IF(MONTH($A361)=10,YEAR($A361),IF(MONTH($A361)=11,YEAR($A361),IF(MONTH($A361)=12, YEAR($A361),YEAR($A361)-1)))),'Final Sim'!$A$1:$O$85,VLOOKUP(MONTH($A361),'Conversion WRSM'!$A$1:$B$12,2),FALSE)</f>
        <v>0</v>
      </c>
      <c r="W361" s="9">
        <f t="shared" si="38"/>
        <v>0.53</v>
      </c>
      <c r="X361" s="9" t="str">
        <f t="shared" si="44"/>
        <v/>
      </c>
      <c r="Y361" s="20" t="str">
        <f t="shared" si="42"/>
        <v/>
      </c>
    </row>
    <row r="362" spans="1:25">
      <c r="A362" s="11">
        <v>18476</v>
      </c>
      <c r="B362" s="9">
        <f>VLOOKUP((IF(MONTH($A362)=10,YEAR($A362),IF(MONTH($A362)=11,YEAR($A362),IF(MONTH($A362)=12, YEAR($A362),YEAR($A362)-1)))),File_1.prn!$A$2:$AA$87,VLOOKUP(MONTH($A362),Conversion!$A$1:$B$12,2),FALSE)</f>
        <v>1.31</v>
      </c>
      <c r="C362" s="9" t="str">
        <f>IF(VLOOKUP((IF(MONTH($A362)=10,YEAR($A362),IF(MONTH($A362)=11,YEAR($A362),IF(MONTH($A362)=12, YEAR($A362),YEAR($A362)-1)))),File_1.prn!$A$2:$AA$87,VLOOKUP(MONTH($A362),'Patch Conversion'!$A$1:$B$12,2),FALSE)="","",VLOOKUP((IF(MONTH($A362)=10,YEAR($A362),IF(MONTH($A362)=11,YEAR($A362),IF(MONTH($A362)=12, YEAR($A362),YEAR($A362)-1)))),File_1.prn!$A$2:$AA$87,VLOOKUP(MONTH($A362),'Patch Conversion'!$A$1:$B$12,2),FALSE))</f>
        <v/>
      </c>
      <c r="D362" s="9"/>
      <c r="E362" s="9">
        <f t="shared" si="43"/>
        <v>1196.1099999999999</v>
      </c>
      <c r="F362" s="9">
        <f>F361+VLOOKUP((IF(MONTH($A362)=10,YEAR($A362),IF(MONTH($A362)=11,YEAR($A362),IF(MONTH($A362)=12, YEAR($A362),YEAR($A362)-1)))),Rainfall!$A$1:$Z$87,VLOOKUP(MONTH($A362),Conversion!$A$1:$B$12,2),FALSE)</f>
        <v>17878.320000000007</v>
      </c>
      <c r="G362" s="9"/>
      <c r="H362" s="9"/>
      <c r="I362" s="9">
        <f>VLOOKUP((IF(MONTH($A362)=10,YEAR($A362),IF(MONTH($A362)=11,YEAR($A362),IF(MONTH($A362)=12, YEAR($A362),YEAR($A362)-1)))),FirstSim!$A$1:$Y$86,VLOOKUP(MONTH($A362),Conversion!$A$1:$B$12,2),FALSE)</f>
        <v>5.0599999999999996</v>
      </c>
      <c r="J362" s="9"/>
      <c r="K362" s="9"/>
      <c r="L362" s="9"/>
      <c r="M362" s="12" t="e">
        <f>VLOOKUP((IF(MONTH($A362)=10,YEAR($A362),IF(MONTH($A362)=11,YEAR($A362),IF(MONTH($A362)=12, YEAR($A362),YEAR($A362)-1)))),#REF!,VLOOKUP(MONTH($A362),Conversion!$A$1:$B$12,2),FALSE)</f>
        <v>#REF!</v>
      </c>
      <c r="N362" s="9" t="e">
        <f>VLOOKUP((IF(MONTH($A362)=10,YEAR($A362),IF(MONTH($A362)=11,YEAR($A362),IF(MONTH($A362)=12, YEAR($A362),YEAR($A362)-1)))),#REF!,VLOOKUP(MONTH($A362),'Patch Conversion'!$A$1:$B$12,2),FALSE)</f>
        <v>#REF!</v>
      </c>
      <c r="O362" s="9"/>
      <c r="P362" s="11"/>
      <c r="Q362" s="9">
        <f t="shared" si="39"/>
        <v>1.31</v>
      </c>
      <c r="R362" s="9" t="str">
        <f t="shared" si="40"/>
        <v/>
      </c>
      <c r="S362" s="10" t="str">
        <f t="shared" si="41"/>
        <v/>
      </c>
      <c r="T362" s="9"/>
      <c r="U362" s="17">
        <f>VLOOKUP((IF(MONTH($A362)=10,YEAR($A362),IF(MONTH($A362)=11,YEAR($A362),IF(MONTH($A362)=12, YEAR($A362),YEAR($A362)-1)))),'Final Sim'!$A$1:$O$85,VLOOKUP(MONTH($A362),'Conversion WRSM'!$A$1:$B$12,2),FALSE)</f>
        <v>509.77</v>
      </c>
      <c r="W362" s="9">
        <f t="shared" si="38"/>
        <v>1.31</v>
      </c>
      <c r="X362" s="9" t="str">
        <f t="shared" si="44"/>
        <v/>
      </c>
      <c r="Y362" s="20" t="str">
        <f t="shared" si="42"/>
        <v/>
      </c>
    </row>
    <row r="363" spans="1:25">
      <c r="A363" s="11">
        <v>18507</v>
      </c>
      <c r="B363" s="9">
        <f>VLOOKUP((IF(MONTH($A363)=10,YEAR($A363),IF(MONTH($A363)=11,YEAR($A363),IF(MONTH($A363)=12, YEAR($A363),YEAR($A363)-1)))),File_1.prn!$A$2:$AA$87,VLOOKUP(MONTH($A363),Conversion!$A$1:$B$12,2),FALSE)</f>
        <v>3.93</v>
      </c>
      <c r="C363" s="9" t="str">
        <f>IF(VLOOKUP((IF(MONTH($A363)=10,YEAR($A363),IF(MONTH($A363)=11,YEAR($A363),IF(MONTH($A363)=12, YEAR($A363),YEAR($A363)-1)))),File_1.prn!$A$2:$AA$87,VLOOKUP(MONTH($A363),'Patch Conversion'!$A$1:$B$12,2),FALSE)="","",VLOOKUP((IF(MONTH($A363)=10,YEAR($A363),IF(MONTH($A363)=11,YEAR($A363),IF(MONTH($A363)=12, YEAR($A363),YEAR($A363)-1)))),File_1.prn!$A$2:$AA$87,VLOOKUP(MONTH($A363),'Patch Conversion'!$A$1:$B$12,2),FALSE))</f>
        <v/>
      </c>
      <c r="D363" s="9"/>
      <c r="E363" s="9">
        <f t="shared" si="43"/>
        <v>1200.04</v>
      </c>
      <c r="F363" s="9">
        <f>F362+VLOOKUP((IF(MONTH($A363)=10,YEAR($A363),IF(MONTH($A363)=11,YEAR($A363),IF(MONTH($A363)=12, YEAR($A363),YEAR($A363)-1)))),Rainfall!$A$1:$Z$87,VLOOKUP(MONTH($A363),Conversion!$A$1:$B$12,2),FALSE)</f>
        <v>17881.440000000006</v>
      </c>
      <c r="G363" s="9"/>
      <c r="H363" s="9"/>
      <c r="I363" s="9">
        <f>VLOOKUP((IF(MONTH($A363)=10,YEAR($A363),IF(MONTH($A363)=11,YEAR($A363),IF(MONTH($A363)=12, YEAR($A363),YEAR($A363)-1)))),FirstSim!$A$1:$Y$86,VLOOKUP(MONTH($A363),Conversion!$A$1:$B$12,2),FALSE)</f>
        <v>3.28</v>
      </c>
      <c r="J363" s="9"/>
      <c r="K363" s="9"/>
      <c r="L363" s="9"/>
      <c r="M363" s="12" t="e">
        <f>VLOOKUP((IF(MONTH($A363)=10,YEAR($A363),IF(MONTH($A363)=11,YEAR($A363),IF(MONTH($A363)=12, YEAR($A363),YEAR($A363)-1)))),#REF!,VLOOKUP(MONTH($A363),Conversion!$A$1:$B$12,2),FALSE)</f>
        <v>#REF!</v>
      </c>
      <c r="N363" s="9" t="e">
        <f>VLOOKUP((IF(MONTH($A363)=10,YEAR($A363),IF(MONTH($A363)=11,YEAR($A363),IF(MONTH($A363)=12, YEAR($A363),YEAR($A363)-1)))),#REF!,VLOOKUP(MONTH($A363),'Patch Conversion'!$A$1:$B$12,2),FALSE)</f>
        <v>#REF!</v>
      </c>
      <c r="O363" s="9"/>
      <c r="P363" s="11"/>
      <c r="Q363" s="9">
        <f t="shared" si="39"/>
        <v>3.93</v>
      </c>
      <c r="R363" s="9" t="str">
        <f t="shared" si="40"/>
        <v/>
      </c>
      <c r="S363" s="10" t="str">
        <f t="shared" si="41"/>
        <v/>
      </c>
      <c r="T363" s="9"/>
      <c r="U363" s="17">
        <f>VLOOKUP((IF(MONTH($A363)=10,YEAR($A363),IF(MONTH($A363)=11,YEAR($A363),IF(MONTH($A363)=12, YEAR($A363),YEAR($A363)-1)))),'Final Sim'!$A$1:$O$85,VLOOKUP(MONTH($A363),'Conversion WRSM'!$A$1:$B$12,2),FALSE)</f>
        <v>0</v>
      </c>
      <c r="W363" s="9">
        <f t="shared" si="38"/>
        <v>3.93</v>
      </c>
      <c r="X363" s="9" t="str">
        <f t="shared" si="44"/>
        <v/>
      </c>
      <c r="Y363" s="20" t="str">
        <f t="shared" si="42"/>
        <v/>
      </c>
    </row>
    <row r="364" spans="1:25">
      <c r="A364" s="11">
        <v>18537</v>
      </c>
      <c r="B364" s="9">
        <f>VLOOKUP((IF(MONTH($A364)=10,YEAR($A364),IF(MONTH($A364)=11,YEAR($A364),IF(MONTH($A364)=12, YEAR($A364),YEAR($A364)-1)))),File_1.prn!$A$2:$AA$87,VLOOKUP(MONTH($A364),Conversion!$A$1:$B$12,2),FALSE)</f>
        <v>0.56000000000000005</v>
      </c>
      <c r="C364" s="9" t="str">
        <f>IF(VLOOKUP((IF(MONTH($A364)=10,YEAR($A364),IF(MONTH($A364)=11,YEAR($A364),IF(MONTH($A364)=12, YEAR($A364),YEAR($A364)-1)))),File_1.prn!$A$2:$AA$87,VLOOKUP(MONTH($A364),'Patch Conversion'!$A$1:$B$12,2),FALSE)="","",VLOOKUP((IF(MONTH($A364)=10,YEAR($A364),IF(MONTH($A364)=11,YEAR($A364),IF(MONTH($A364)=12, YEAR($A364),YEAR($A364)-1)))),File_1.prn!$A$2:$AA$87,VLOOKUP(MONTH($A364),'Patch Conversion'!$A$1:$B$12,2),FALSE))</f>
        <v/>
      </c>
      <c r="D364" s="9"/>
      <c r="E364" s="9">
        <f t="shared" si="43"/>
        <v>1200.5999999999999</v>
      </c>
      <c r="F364" s="9">
        <f>F363+VLOOKUP((IF(MONTH($A364)=10,YEAR($A364),IF(MONTH($A364)=11,YEAR($A364),IF(MONTH($A364)=12, YEAR($A364),YEAR($A364)-1)))),Rainfall!$A$1:$Z$87,VLOOKUP(MONTH($A364),Conversion!$A$1:$B$12,2),FALSE)</f>
        <v>17917.200000000004</v>
      </c>
      <c r="G364" s="9"/>
      <c r="H364" s="9"/>
      <c r="I364" s="9">
        <f>VLOOKUP((IF(MONTH($A364)=10,YEAR($A364),IF(MONTH($A364)=11,YEAR($A364),IF(MONTH($A364)=12, YEAR($A364),YEAR($A364)-1)))),FirstSim!$A$1:$Y$86,VLOOKUP(MONTH($A364),Conversion!$A$1:$B$12,2),FALSE)</f>
        <v>1.51</v>
      </c>
      <c r="J364" s="9"/>
      <c r="K364" s="9"/>
      <c r="L364" s="9"/>
      <c r="M364" s="12" t="e">
        <f>VLOOKUP((IF(MONTH($A364)=10,YEAR($A364),IF(MONTH($A364)=11,YEAR($A364),IF(MONTH($A364)=12, YEAR($A364),YEAR($A364)-1)))),#REF!,VLOOKUP(MONTH($A364),Conversion!$A$1:$B$12,2),FALSE)</f>
        <v>#REF!</v>
      </c>
      <c r="N364" s="9" t="e">
        <f>VLOOKUP((IF(MONTH($A364)=10,YEAR($A364),IF(MONTH($A364)=11,YEAR($A364),IF(MONTH($A364)=12, YEAR($A364),YEAR($A364)-1)))),#REF!,VLOOKUP(MONTH($A364),'Patch Conversion'!$A$1:$B$12,2),FALSE)</f>
        <v>#REF!</v>
      </c>
      <c r="O364" s="9"/>
      <c r="P364" s="11"/>
      <c r="Q364" s="9">
        <f t="shared" si="39"/>
        <v>0.56000000000000005</v>
      </c>
      <c r="R364" s="9" t="str">
        <f t="shared" si="40"/>
        <v/>
      </c>
      <c r="S364" s="10" t="str">
        <f t="shared" si="41"/>
        <v/>
      </c>
      <c r="T364" s="9"/>
      <c r="U364" s="17">
        <f>VLOOKUP((IF(MONTH($A364)=10,YEAR($A364),IF(MONTH($A364)=11,YEAR($A364),IF(MONTH($A364)=12, YEAR($A364),YEAR($A364)-1)))),'Final Sim'!$A$1:$O$85,VLOOKUP(MONTH($A364),'Conversion WRSM'!$A$1:$B$12,2),FALSE)</f>
        <v>31.44</v>
      </c>
      <c r="W364" s="9">
        <f t="shared" si="38"/>
        <v>0.56000000000000005</v>
      </c>
      <c r="X364" s="9" t="str">
        <f t="shared" si="44"/>
        <v/>
      </c>
      <c r="Y364" s="20" t="str">
        <f t="shared" si="42"/>
        <v/>
      </c>
    </row>
    <row r="365" spans="1:25">
      <c r="A365" s="11">
        <v>18568</v>
      </c>
      <c r="B365" s="9">
        <f>VLOOKUP((IF(MONTH($A365)=10,YEAR($A365),IF(MONTH($A365)=11,YEAR($A365),IF(MONTH($A365)=12, YEAR($A365),YEAR($A365)-1)))),File_1.prn!$A$2:$AA$87,VLOOKUP(MONTH($A365),Conversion!$A$1:$B$12,2),FALSE)</f>
        <v>0</v>
      </c>
      <c r="C365" s="9" t="str">
        <f>IF(VLOOKUP((IF(MONTH($A365)=10,YEAR($A365),IF(MONTH($A365)=11,YEAR($A365),IF(MONTH($A365)=12, YEAR($A365),YEAR($A365)-1)))),File_1.prn!$A$2:$AA$87,VLOOKUP(MONTH($A365),'Patch Conversion'!$A$1:$B$12,2),FALSE)="","",VLOOKUP((IF(MONTH($A365)=10,YEAR($A365),IF(MONTH($A365)=11,YEAR($A365),IF(MONTH($A365)=12, YEAR($A365),YEAR($A365)-1)))),File_1.prn!$A$2:$AA$87,VLOOKUP(MONTH($A365),'Patch Conversion'!$A$1:$B$12,2),FALSE))</f>
        <v/>
      </c>
      <c r="D365" s="9"/>
      <c r="E365" s="9">
        <f t="shared" si="43"/>
        <v>1200.5999999999999</v>
      </c>
      <c r="F365" s="9">
        <f>F364+VLOOKUP((IF(MONTH($A365)=10,YEAR($A365),IF(MONTH($A365)=11,YEAR($A365),IF(MONTH($A365)=12, YEAR($A365),YEAR($A365)-1)))),Rainfall!$A$1:$Z$87,VLOOKUP(MONTH($A365),Conversion!$A$1:$B$12,2),FALSE)</f>
        <v>17955.120000000003</v>
      </c>
      <c r="G365" s="9"/>
      <c r="H365" s="9"/>
      <c r="I365" s="9">
        <f>VLOOKUP((IF(MONTH($A365)=10,YEAR($A365),IF(MONTH($A365)=11,YEAR($A365),IF(MONTH($A365)=12, YEAR($A365),YEAR($A365)-1)))),FirstSim!$A$1:$Y$86,VLOOKUP(MONTH($A365),Conversion!$A$1:$B$12,2),FALSE)</f>
        <v>0.96</v>
      </c>
      <c r="J365" s="9"/>
      <c r="K365" s="9"/>
      <c r="L365" s="9"/>
      <c r="M365" s="12" t="e">
        <f>VLOOKUP((IF(MONTH($A365)=10,YEAR($A365),IF(MONTH($A365)=11,YEAR($A365),IF(MONTH($A365)=12, YEAR($A365),YEAR($A365)-1)))),#REF!,VLOOKUP(MONTH($A365),Conversion!$A$1:$B$12,2),FALSE)</f>
        <v>#REF!</v>
      </c>
      <c r="N365" s="9" t="e">
        <f>VLOOKUP((IF(MONTH($A365)=10,YEAR($A365),IF(MONTH($A365)=11,YEAR($A365),IF(MONTH($A365)=12, YEAR($A365),YEAR($A365)-1)))),#REF!,VLOOKUP(MONTH($A365),'Patch Conversion'!$A$1:$B$12,2),FALSE)</f>
        <v>#REF!</v>
      </c>
      <c r="O365" s="9"/>
      <c r="P365" s="11"/>
      <c r="Q365" s="9">
        <f t="shared" si="39"/>
        <v>0</v>
      </c>
      <c r="R365" s="9" t="str">
        <f t="shared" si="40"/>
        <v/>
      </c>
      <c r="S365" s="10" t="str">
        <f t="shared" si="41"/>
        <v/>
      </c>
      <c r="T365" s="9"/>
      <c r="U365" s="17">
        <f>VLOOKUP((IF(MONTH($A365)=10,YEAR($A365),IF(MONTH($A365)=11,YEAR($A365),IF(MONTH($A365)=12, YEAR($A365),YEAR($A365)-1)))),'Final Sim'!$A$1:$O$85,VLOOKUP(MONTH($A365),'Conversion WRSM'!$A$1:$B$12,2),FALSE)</f>
        <v>0</v>
      </c>
      <c r="W365" s="9">
        <f t="shared" si="38"/>
        <v>0</v>
      </c>
      <c r="X365" s="9" t="str">
        <f t="shared" si="44"/>
        <v/>
      </c>
      <c r="Y365" s="20" t="str">
        <f t="shared" si="42"/>
        <v/>
      </c>
    </row>
    <row r="366" spans="1:25">
      <c r="A366" s="11">
        <v>18598</v>
      </c>
      <c r="B366" s="9">
        <f>VLOOKUP((IF(MONTH($A366)=10,YEAR($A366),IF(MONTH($A366)=11,YEAR($A366),IF(MONTH($A366)=12, YEAR($A366),YEAR($A366)-1)))),File_1.prn!$A$2:$AA$87,VLOOKUP(MONTH($A366),Conversion!$A$1:$B$12,2),FALSE)</f>
        <v>8.5</v>
      </c>
      <c r="C366" s="9" t="str">
        <f>IF(VLOOKUP((IF(MONTH($A366)=10,YEAR($A366),IF(MONTH($A366)=11,YEAR($A366),IF(MONTH($A366)=12, YEAR($A366),YEAR($A366)-1)))),File_1.prn!$A$2:$AA$87,VLOOKUP(MONTH($A366),'Patch Conversion'!$A$1:$B$12,2),FALSE)="","",VLOOKUP((IF(MONTH($A366)=10,YEAR($A366),IF(MONTH($A366)=11,YEAR($A366),IF(MONTH($A366)=12, YEAR($A366),YEAR($A366)-1)))),File_1.prn!$A$2:$AA$87,VLOOKUP(MONTH($A366),'Patch Conversion'!$A$1:$B$12,2),FALSE))</f>
        <v/>
      </c>
      <c r="D366" s="9"/>
      <c r="E366" s="9">
        <f t="shared" si="43"/>
        <v>1209.0999999999999</v>
      </c>
      <c r="F366" s="9">
        <f>F365+VLOOKUP((IF(MONTH($A366)=10,YEAR($A366),IF(MONTH($A366)=11,YEAR($A366),IF(MONTH($A366)=12, YEAR($A366),YEAR($A366)-1)))),Rainfall!$A$1:$Z$87,VLOOKUP(MONTH($A366),Conversion!$A$1:$B$12,2),FALSE)</f>
        <v>18088.740000000002</v>
      </c>
      <c r="G366" s="9"/>
      <c r="H366" s="9"/>
      <c r="I366" s="9">
        <f>VLOOKUP((IF(MONTH($A366)=10,YEAR($A366),IF(MONTH($A366)=11,YEAR($A366),IF(MONTH($A366)=12, YEAR($A366),YEAR($A366)-1)))),FirstSim!$A$1:$Y$86,VLOOKUP(MONTH($A366),Conversion!$A$1:$B$12,2),FALSE)</f>
        <v>5.37</v>
      </c>
      <c r="J366" s="9"/>
      <c r="K366" s="9"/>
      <c r="L366" s="9"/>
      <c r="M366" s="12" t="e">
        <f>VLOOKUP((IF(MONTH($A366)=10,YEAR($A366),IF(MONTH($A366)=11,YEAR($A366),IF(MONTH($A366)=12, YEAR($A366),YEAR($A366)-1)))),#REF!,VLOOKUP(MONTH($A366),Conversion!$A$1:$B$12,2),FALSE)</f>
        <v>#REF!</v>
      </c>
      <c r="N366" s="9" t="e">
        <f>VLOOKUP((IF(MONTH($A366)=10,YEAR($A366),IF(MONTH($A366)=11,YEAR($A366),IF(MONTH($A366)=12, YEAR($A366),YEAR($A366)-1)))),#REF!,VLOOKUP(MONTH($A366),'Patch Conversion'!$A$1:$B$12,2),FALSE)</f>
        <v>#REF!</v>
      </c>
      <c r="O366" s="9"/>
      <c r="P366" s="11"/>
      <c r="Q366" s="9">
        <f t="shared" si="39"/>
        <v>8.5</v>
      </c>
      <c r="R366" s="9" t="str">
        <f t="shared" si="40"/>
        <v/>
      </c>
      <c r="S366" s="10" t="str">
        <f t="shared" si="41"/>
        <v/>
      </c>
      <c r="T366" s="9"/>
      <c r="U366" s="17">
        <f>VLOOKUP((IF(MONTH($A366)=10,YEAR($A366),IF(MONTH($A366)=11,YEAR($A366),IF(MONTH($A366)=12, YEAR($A366),YEAR($A366)-1)))),'Final Sim'!$A$1:$O$85,VLOOKUP(MONTH($A366),'Conversion WRSM'!$A$1:$B$12,2),FALSE)</f>
        <v>14.37</v>
      </c>
      <c r="W366" s="9">
        <f t="shared" si="38"/>
        <v>8.5</v>
      </c>
      <c r="X366" s="9" t="str">
        <f t="shared" si="44"/>
        <v/>
      </c>
      <c r="Y366" s="20" t="str">
        <f t="shared" si="42"/>
        <v/>
      </c>
    </row>
    <row r="367" spans="1:25">
      <c r="A367" s="11">
        <v>18629</v>
      </c>
      <c r="B367" s="9">
        <f>VLOOKUP((IF(MONTH($A367)=10,YEAR($A367),IF(MONTH($A367)=11,YEAR($A367),IF(MONTH($A367)=12, YEAR($A367),YEAR($A367)-1)))),File_1.prn!$A$2:$AA$87,VLOOKUP(MONTH($A367),Conversion!$A$1:$B$12,2),FALSE)</f>
        <v>9.23</v>
      </c>
      <c r="C367" s="9" t="str">
        <f>IF(VLOOKUP((IF(MONTH($A367)=10,YEAR($A367),IF(MONTH($A367)=11,YEAR($A367),IF(MONTH($A367)=12, YEAR($A367),YEAR($A367)-1)))),File_1.prn!$A$2:$AA$87,VLOOKUP(MONTH($A367),'Patch Conversion'!$A$1:$B$12,2),FALSE)="","",VLOOKUP((IF(MONTH($A367)=10,YEAR($A367),IF(MONTH($A367)=11,YEAR($A367),IF(MONTH($A367)=12, YEAR($A367),YEAR($A367)-1)))),File_1.prn!$A$2:$AA$87,VLOOKUP(MONTH($A367),'Patch Conversion'!$A$1:$B$12,2),FALSE))</f>
        <v/>
      </c>
      <c r="D367" s="9"/>
      <c r="E367" s="9">
        <f t="shared" si="43"/>
        <v>1218.33</v>
      </c>
      <c r="F367" s="9">
        <f>F366+VLOOKUP((IF(MONTH($A367)=10,YEAR($A367),IF(MONTH($A367)=11,YEAR($A367),IF(MONTH($A367)=12, YEAR($A367),YEAR($A367)-1)))),Rainfall!$A$1:$Z$87,VLOOKUP(MONTH($A367),Conversion!$A$1:$B$12,2),FALSE)</f>
        <v>18160.980000000003</v>
      </c>
      <c r="G367" s="9"/>
      <c r="H367" s="9"/>
      <c r="I367" s="9">
        <f>VLOOKUP((IF(MONTH($A367)=10,YEAR($A367),IF(MONTH($A367)=11,YEAR($A367),IF(MONTH($A367)=12, YEAR($A367),YEAR($A367)-1)))),FirstSim!$A$1:$Y$86,VLOOKUP(MONTH($A367),Conversion!$A$1:$B$12,2),FALSE)</f>
        <v>2.5099999999999998</v>
      </c>
      <c r="J367" s="9"/>
      <c r="K367" s="9"/>
      <c r="L367" s="9"/>
      <c r="M367" s="12" t="e">
        <f>VLOOKUP((IF(MONTH($A367)=10,YEAR($A367),IF(MONTH($A367)=11,YEAR($A367),IF(MONTH($A367)=12, YEAR($A367),YEAR($A367)-1)))),#REF!,VLOOKUP(MONTH($A367),Conversion!$A$1:$B$12,2),FALSE)</f>
        <v>#REF!</v>
      </c>
      <c r="N367" s="9" t="e">
        <f>VLOOKUP((IF(MONTH($A367)=10,YEAR($A367),IF(MONTH($A367)=11,YEAR($A367),IF(MONTH($A367)=12, YEAR($A367),YEAR($A367)-1)))),#REF!,VLOOKUP(MONTH($A367),'Patch Conversion'!$A$1:$B$12,2),FALSE)</f>
        <v>#REF!</v>
      </c>
      <c r="O367" s="9"/>
      <c r="P367" s="11"/>
      <c r="Q367" s="9">
        <f t="shared" si="39"/>
        <v>9.23</v>
      </c>
      <c r="R367" s="9" t="str">
        <f t="shared" si="40"/>
        <v/>
      </c>
      <c r="S367" s="10" t="str">
        <f t="shared" si="41"/>
        <v/>
      </c>
      <c r="T367" s="9"/>
      <c r="U367" s="17">
        <f>VLOOKUP((IF(MONTH($A367)=10,YEAR($A367),IF(MONTH($A367)=11,YEAR($A367),IF(MONTH($A367)=12, YEAR($A367),YEAR($A367)-1)))),'Final Sim'!$A$1:$O$85,VLOOKUP(MONTH($A367),'Conversion WRSM'!$A$1:$B$12,2),FALSE)</f>
        <v>0</v>
      </c>
      <c r="W367" s="9">
        <f t="shared" si="38"/>
        <v>9.23</v>
      </c>
      <c r="X367" s="9" t="str">
        <f t="shared" si="44"/>
        <v/>
      </c>
      <c r="Y367" s="20" t="str">
        <f t="shared" si="42"/>
        <v/>
      </c>
    </row>
    <row r="368" spans="1:25">
      <c r="A368" s="11">
        <v>18660</v>
      </c>
      <c r="B368" s="9">
        <f>VLOOKUP((IF(MONTH($A368)=10,YEAR($A368),IF(MONTH($A368)=11,YEAR($A368),IF(MONTH($A368)=12, YEAR($A368),YEAR($A368)-1)))),File_1.prn!$A$2:$AA$87,VLOOKUP(MONTH($A368),Conversion!$A$1:$B$12,2),FALSE)</f>
        <v>4.16</v>
      </c>
      <c r="C368" s="9" t="str">
        <f>IF(VLOOKUP((IF(MONTH($A368)=10,YEAR($A368),IF(MONTH($A368)=11,YEAR($A368),IF(MONTH($A368)=12, YEAR($A368),YEAR($A368)-1)))),File_1.prn!$A$2:$AA$87,VLOOKUP(MONTH($A368),'Patch Conversion'!$A$1:$B$12,2),FALSE)="","",VLOOKUP((IF(MONTH($A368)=10,YEAR($A368),IF(MONTH($A368)=11,YEAR($A368),IF(MONTH($A368)=12, YEAR($A368),YEAR($A368)-1)))),File_1.prn!$A$2:$AA$87,VLOOKUP(MONTH($A368),'Patch Conversion'!$A$1:$B$12,2),FALSE))</f>
        <v/>
      </c>
      <c r="D368" s="9"/>
      <c r="E368" s="9">
        <f t="shared" si="43"/>
        <v>1222.49</v>
      </c>
      <c r="F368" s="9">
        <f>F367+VLOOKUP((IF(MONTH($A368)=10,YEAR($A368),IF(MONTH($A368)=11,YEAR($A368),IF(MONTH($A368)=12, YEAR($A368),YEAR($A368)-1)))),Rainfall!$A$1:$Z$87,VLOOKUP(MONTH($A368),Conversion!$A$1:$B$12,2),FALSE)</f>
        <v>18216.900000000001</v>
      </c>
      <c r="G368" s="9"/>
      <c r="H368" s="9"/>
      <c r="I368" s="9">
        <f>VLOOKUP((IF(MONTH($A368)=10,YEAR($A368),IF(MONTH($A368)=11,YEAR($A368),IF(MONTH($A368)=12, YEAR($A368),YEAR($A368)-1)))),FirstSim!$A$1:$Y$86,VLOOKUP(MONTH($A368),Conversion!$A$1:$B$12,2),FALSE)</f>
        <v>0.48</v>
      </c>
      <c r="J368" s="9"/>
      <c r="K368" s="9"/>
      <c r="L368" s="9"/>
      <c r="M368" s="12" t="e">
        <f>VLOOKUP((IF(MONTH($A368)=10,YEAR($A368),IF(MONTH($A368)=11,YEAR($A368),IF(MONTH($A368)=12, YEAR($A368),YEAR($A368)-1)))),#REF!,VLOOKUP(MONTH($A368),Conversion!$A$1:$B$12,2),FALSE)</f>
        <v>#REF!</v>
      </c>
      <c r="N368" s="9" t="e">
        <f>VLOOKUP((IF(MONTH($A368)=10,YEAR($A368),IF(MONTH($A368)=11,YEAR($A368),IF(MONTH($A368)=12, YEAR($A368),YEAR($A368)-1)))),#REF!,VLOOKUP(MONTH($A368),'Patch Conversion'!$A$1:$B$12,2),FALSE)</f>
        <v>#REF!</v>
      </c>
      <c r="O368" s="9"/>
      <c r="P368" s="11"/>
      <c r="Q368" s="9">
        <f t="shared" si="39"/>
        <v>4.16</v>
      </c>
      <c r="R368" s="9" t="str">
        <f t="shared" si="40"/>
        <v/>
      </c>
      <c r="S368" s="10" t="str">
        <f t="shared" si="41"/>
        <v/>
      </c>
      <c r="T368" s="9"/>
      <c r="U368" s="17">
        <f>VLOOKUP((IF(MONTH($A368)=10,YEAR($A368),IF(MONTH($A368)=11,YEAR($A368),IF(MONTH($A368)=12, YEAR($A368),YEAR($A368)-1)))),'Final Sim'!$A$1:$O$85,VLOOKUP(MONTH($A368),'Conversion WRSM'!$A$1:$B$12,2),FALSE)</f>
        <v>167.31</v>
      </c>
      <c r="W368" s="9">
        <f t="shared" si="38"/>
        <v>4.16</v>
      </c>
      <c r="X368" s="9" t="str">
        <f t="shared" si="44"/>
        <v/>
      </c>
      <c r="Y368" s="20" t="str">
        <f t="shared" si="42"/>
        <v/>
      </c>
    </row>
    <row r="369" spans="1:25">
      <c r="A369" s="11">
        <v>18688</v>
      </c>
      <c r="B369" s="9">
        <f>VLOOKUP((IF(MONTH($A369)=10,YEAR($A369),IF(MONTH($A369)=11,YEAR($A369),IF(MONTH($A369)=12, YEAR($A369),YEAR($A369)-1)))),File_1.prn!$A$2:$AA$87,VLOOKUP(MONTH($A369),Conversion!$A$1:$B$12,2),FALSE)</f>
        <v>4.67</v>
      </c>
      <c r="C369" s="9" t="str">
        <f>IF(VLOOKUP((IF(MONTH($A369)=10,YEAR($A369),IF(MONTH($A369)=11,YEAR($A369),IF(MONTH($A369)=12, YEAR($A369),YEAR($A369)-1)))),File_1.prn!$A$2:$AA$87,VLOOKUP(MONTH($A369),'Patch Conversion'!$A$1:$B$12,2),FALSE)="","",VLOOKUP((IF(MONTH($A369)=10,YEAR($A369),IF(MONTH($A369)=11,YEAR($A369),IF(MONTH($A369)=12, YEAR($A369),YEAR($A369)-1)))),File_1.prn!$A$2:$AA$87,VLOOKUP(MONTH($A369),'Patch Conversion'!$A$1:$B$12,2),FALSE))</f>
        <v/>
      </c>
      <c r="D369" s="9"/>
      <c r="E369" s="9">
        <f t="shared" si="43"/>
        <v>1227.1600000000001</v>
      </c>
      <c r="F369" s="9">
        <f>F368+VLOOKUP((IF(MONTH($A369)=10,YEAR($A369),IF(MONTH($A369)=11,YEAR($A369),IF(MONTH($A369)=12, YEAR($A369),YEAR($A369)-1)))),Rainfall!$A$1:$Z$87,VLOOKUP(MONTH($A369),Conversion!$A$1:$B$12,2),FALSE)</f>
        <v>18278.760000000002</v>
      </c>
      <c r="G369" s="9"/>
      <c r="H369" s="9"/>
      <c r="I369" s="9">
        <f>VLOOKUP((IF(MONTH($A369)=10,YEAR($A369),IF(MONTH($A369)=11,YEAR($A369),IF(MONTH($A369)=12, YEAR($A369),YEAR($A369)-1)))),FirstSim!$A$1:$Y$86,VLOOKUP(MONTH($A369),Conversion!$A$1:$B$12,2),FALSE)</f>
        <v>1.25</v>
      </c>
      <c r="J369" s="9"/>
      <c r="K369" s="9"/>
      <c r="L369" s="9"/>
      <c r="M369" s="12" t="e">
        <f>VLOOKUP((IF(MONTH($A369)=10,YEAR($A369),IF(MONTH($A369)=11,YEAR($A369),IF(MONTH($A369)=12, YEAR($A369),YEAR($A369)-1)))),#REF!,VLOOKUP(MONTH($A369),Conversion!$A$1:$B$12,2),FALSE)</f>
        <v>#REF!</v>
      </c>
      <c r="N369" s="9" t="e">
        <f>VLOOKUP((IF(MONTH($A369)=10,YEAR($A369),IF(MONTH($A369)=11,YEAR($A369),IF(MONTH($A369)=12, YEAR($A369),YEAR($A369)-1)))),#REF!,VLOOKUP(MONTH($A369),'Patch Conversion'!$A$1:$B$12,2),FALSE)</f>
        <v>#REF!</v>
      </c>
      <c r="O369" s="9"/>
      <c r="P369" s="11"/>
      <c r="Q369" s="9">
        <f t="shared" si="39"/>
        <v>4.67</v>
      </c>
      <c r="R369" s="9" t="str">
        <f t="shared" si="40"/>
        <v/>
      </c>
      <c r="S369" s="10" t="str">
        <f t="shared" si="41"/>
        <v/>
      </c>
      <c r="T369" s="9"/>
      <c r="U369" s="17">
        <f>VLOOKUP((IF(MONTH($A369)=10,YEAR($A369),IF(MONTH($A369)=11,YEAR($A369),IF(MONTH($A369)=12, YEAR($A369),YEAR($A369)-1)))),'Final Sim'!$A$1:$O$85,VLOOKUP(MONTH($A369),'Conversion WRSM'!$A$1:$B$12,2),FALSE)</f>
        <v>0</v>
      </c>
      <c r="W369" s="9">
        <f t="shared" si="38"/>
        <v>4.67</v>
      </c>
      <c r="X369" s="9" t="str">
        <f t="shared" si="44"/>
        <v/>
      </c>
      <c r="Y369" s="20" t="str">
        <f t="shared" si="42"/>
        <v/>
      </c>
    </row>
    <row r="370" spans="1:25">
      <c r="A370" s="11">
        <v>18719</v>
      </c>
      <c r="B370" s="9">
        <f>VLOOKUP((IF(MONTH($A370)=10,YEAR($A370),IF(MONTH($A370)=11,YEAR($A370),IF(MONTH($A370)=12, YEAR($A370),YEAR($A370)-1)))),File_1.prn!$A$2:$AA$87,VLOOKUP(MONTH($A370),Conversion!$A$1:$B$12,2),FALSE)</f>
        <v>0.98</v>
      </c>
      <c r="C370" s="9" t="str">
        <f>IF(VLOOKUP((IF(MONTH($A370)=10,YEAR($A370),IF(MONTH($A370)=11,YEAR($A370),IF(MONTH($A370)=12, YEAR($A370),YEAR($A370)-1)))),File_1.prn!$A$2:$AA$87,VLOOKUP(MONTH($A370),'Patch Conversion'!$A$1:$B$12,2),FALSE)="","",VLOOKUP((IF(MONTH($A370)=10,YEAR($A370),IF(MONTH($A370)=11,YEAR($A370),IF(MONTH($A370)=12, YEAR($A370),YEAR($A370)-1)))),File_1.prn!$A$2:$AA$87,VLOOKUP(MONTH($A370),'Patch Conversion'!$A$1:$B$12,2),FALSE))</f>
        <v/>
      </c>
      <c r="D370" s="9"/>
      <c r="E370" s="9">
        <f t="shared" si="43"/>
        <v>1228.1400000000001</v>
      </c>
      <c r="F370" s="9">
        <f>F369+VLOOKUP((IF(MONTH($A370)=10,YEAR($A370),IF(MONTH($A370)=11,YEAR($A370),IF(MONTH($A370)=12, YEAR($A370),YEAR($A370)-1)))),Rainfall!$A$1:$Z$87,VLOOKUP(MONTH($A370),Conversion!$A$1:$B$12,2),FALSE)</f>
        <v>18375.600000000002</v>
      </c>
      <c r="G370" s="9"/>
      <c r="H370" s="9"/>
      <c r="I370" s="9">
        <f>VLOOKUP((IF(MONTH($A370)=10,YEAR($A370),IF(MONTH($A370)=11,YEAR($A370),IF(MONTH($A370)=12, YEAR($A370),YEAR($A370)-1)))),FirstSim!$A$1:$Y$86,VLOOKUP(MONTH($A370),Conversion!$A$1:$B$12,2),FALSE)</f>
        <v>0.62</v>
      </c>
      <c r="J370" s="9"/>
      <c r="K370" s="9"/>
      <c r="L370" s="9"/>
      <c r="M370" s="12" t="e">
        <f>VLOOKUP((IF(MONTH($A370)=10,YEAR($A370),IF(MONTH($A370)=11,YEAR($A370),IF(MONTH($A370)=12, YEAR($A370),YEAR($A370)-1)))),#REF!,VLOOKUP(MONTH($A370),Conversion!$A$1:$B$12,2),FALSE)</f>
        <v>#REF!</v>
      </c>
      <c r="N370" s="9" t="e">
        <f>VLOOKUP((IF(MONTH($A370)=10,YEAR($A370),IF(MONTH($A370)=11,YEAR($A370),IF(MONTH($A370)=12, YEAR($A370),YEAR($A370)-1)))),#REF!,VLOOKUP(MONTH($A370),'Patch Conversion'!$A$1:$B$12,2),FALSE)</f>
        <v>#REF!</v>
      </c>
      <c r="O370" s="9"/>
      <c r="P370" s="11"/>
      <c r="Q370" s="9">
        <f t="shared" si="39"/>
        <v>0.98</v>
      </c>
      <c r="R370" s="9" t="str">
        <f t="shared" si="40"/>
        <v/>
      </c>
      <c r="S370" s="10" t="str">
        <f t="shared" si="41"/>
        <v/>
      </c>
      <c r="T370" s="9"/>
      <c r="U370" s="17">
        <f>VLOOKUP((IF(MONTH($A370)=10,YEAR($A370),IF(MONTH($A370)=11,YEAR($A370),IF(MONTH($A370)=12, YEAR($A370),YEAR($A370)-1)))),'Final Sim'!$A$1:$O$85,VLOOKUP(MONTH($A370),'Conversion WRSM'!$A$1:$B$12,2),FALSE)</f>
        <v>266</v>
      </c>
      <c r="W370" s="9">
        <f t="shared" si="38"/>
        <v>0.98</v>
      </c>
      <c r="X370" s="9" t="str">
        <f t="shared" si="44"/>
        <v/>
      </c>
      <c r="Y370" s="20" t="str">
        <f t="shared" si="42"/>
        <v/>
      </c>
    </row>
    <row r="371" spans="1:25">
      <c r="A371" s="11">
        <v>18749</v>
      </c>
      <c r="B371" s="9">
        <f>VLOOKUP((IF(MONTH($A371)=10,YEAR($A371),IF(MONTH($A371)=11,YEAR($A371),IF(MONTH($A371)=12, YEAR($A371),YEAR($A371)-1)))),File_1.prn!$A$2:$AA$87,VLOOKUP(MONTH($A371),Conversion!$A$1:$B$12,2),FALSE)</f>
        <v>0</v>
      </c>
      <c r="C371" s="9" t="str">
        <f>IF(VLOOKUP((IF(MONTH($A371)=10,YEAR($A371),IF(MONTH($A371)=11,YEAR($A371),IF(MONTH($A371)=12, YEAR($A371),YEAR($A371)-1)))),File_1.prn!$A$2:$AA$87,VLOOKUP(MONTH($A371),'Patch Conversion'!$A$1:$B$12,2),FALSE)="","",VLOOKUP((IF(MONTH($A371)=10,YEAR($A371),IF(MONTH($A371)=11,YEAR($A371),IF(MONTH($A371)=12, YEAR($A371),YEAR($A371)-1)))),File_1.prn!$A$2:$AA$87,VLOOKUP(MONTH($A371),'Patch Conversion'!$A$1:$B$12,2),FALSE))</f>
        <v/>
      </c>
      <c r="D371" s="9"/>
      <c r="E371" s="9">
        <f t="shared" si="43"/>
        <v>1228.1400000000001</v>
      </c>
      <c r="F371" s="9">
        <f>F370+VLOOKUP((IF(MONTH($A371)=10,YEAR($A371),IF(MONTH($A371)=11,YEAR($A371),IF(MONTH($A371)=12, YEAR($A371),YEAR($A371)-1)))),Rainfall!$A$1:$Z$87,VLOOKUP(MONTH($A371),Conversion!$A$1:$B$12,2),FALSE)</f>
        <v>18427.140000000003</v>
      </c>
      <c r="G371" s="9"/>
      <c r="H371" s="9"/>
      <c r="I371" s="9">
        <f>VLOOKUP((IF(MONTH($A371)=10,YEAR($A371),IF(MONTH($A371)=11,YEAR($A371),IF(MONTH($A371)=12, YEAR($A371),YEAR($A371)-1)))),FirstSim!$A$1:$Y$86,VLOOKUP(MONTH($A371),Conversion!$A$1:$B$12,2),FALSE)</f>
        <v>0.34</v>
      </c>
      <c r="J371" s="9"/>
      <c r="K371" s="9"/>
      <c r="L371" s="9"/>
      <c r="M371" s="12" t="e">
        <f>VLOOKUP((IF(MONTH($A371)=10,YEAR($A371),IF(MONTH($A371)=11,YEAR($A371),IF(MONTH($A371)=12, YEAR($A371),YEAR($A371)-1)))),#REF!,VLOOKUP(MONTH($A371),Conversion!$A$1:$B$12,2),FALSE)</f>
        <v>#REF!</v>
      </c>
      <c r="N371" s="9" t="e">
        <f>VLOOKUP((IF(MONTH($A371)=10,YEAR($A371),IF(MONTH($A371)=11,YEAR($A371),IF(MONTH($A371)=12, YEAR($A371),YEAR($A371)-1)))),#REF!,VLOOKUP(MONTH($A371),'Patch Conversion'!$A$1:$B$12,2),FALSE)</f>
        <v>#REF!</v>
      </c>
      <c r="O371" s="9"/>
      <c r="P371" s="11"/>
      <c r="Q371" s="9">
        <f t="shared" si="39"/>
        <v>0</v>
      </c>
      <c r="R371" s="9" t="str">
        <f t="shared" si="40"/>
        <v/>
      </c>
      <c r="S371" s="10" t="str">
        <f t="shared" si="41"/>
        <v/>
      </c>
      <c r="T371" s="9"/>
      <c r="U371" s="17">
        <f>VLOOKUP((IF(MONTH($A371)=10,YEAR($A371),IF(MONTH($A371)=11,YEAR($A371),IF(MONTH($A371)=12, YEAR($A371),YEAR($A371)-1)))),'Final Sim'!$A$1:$O$85,VLOOKUP(MONTH($A371),'Conversion WRSM'!$A$1:$B$12,2),FALSE)</f>
        <v>0</v>
      </c>
      <c r="W371" s="9">
        <f t="shared" si="38"/>
        <v>0</v>
      </c>
      <c r="X371" s="9" t="str">
        <f t="shared" si="44"/>
        <v/>
      </c>
      <c r="Y371" s="20" t="str">
        <f t="shared" si="42"/>
        <v/>
      </c>
    </row>
    <row r="372" spans="1:25">
      <c r="A372" s="11">
        <v>18780</v>
      </c>
      <c r="B372" s="9">
        <f>VLOOKUP((IF(MONTH($A372)=10,YEAR($A372),IF(MONTH($A372)=11,YEAR($A372),IF(MONTH($A372)=12, YEAR($A372),YEAR($A372)-1)))),File_1.prn!$A$2:$AA$87,VLOOKUP(MONTH($A372),Conversion!$A$1:$B$12,2),FALSE)</f>
        <v>0</v>
      </c>
      <c r="C372" s="9" t="str">
        <f>IF(VLOOKUP((IF(MONTH($A372)=10,YEAR($A372),IF(MONTH($A372)=11,YEAR($A372),IF(MONTH($A372)=12, YEAR($A372),YEAR($A372)-1)))),File_1.prn!$A$2:$AA$87,VLOOKUP(MONTH($A372),'Patch Conversion'!$A$1:$B$12,2),FALSE)="","",VLOOKUP((IF(MONTH($A372)=10,YEAR($A372),IF(MONTH($A372)=11,YEAR($A372),IF(MONTH($A372)=12, YEAR($A372),YEAR($A372)-1)))),File_1.prn!$A$2:$AA$87,VLOOKUP(MONTH($A372),'Patch Conversion'!$A$1:$B$12,2),FALSE))</f>
        <v/>
      </c>
      <c r="D372" s="9"/>
      <c r="E372" s="9">
        <f t="shared" si="43"/>
        <v>1228.1400000000001</v>
      </c>
      <c r="F372" s="9">
        <f>F371+VLOOKUP((IF(MONTH($A372)=10,YEAR($A372),IF(MONTH($A372)=11,YEAR($A372),IF(MONTH($A372)=12, YEAR($A372),YEAR($A372)-1)))),Rainfall!$A$1:$Z$87,VLOOKUP(MONTH($A372),Conversion!$A$1:$B$12,2),FALSE)</f>
        <v>18427.560000000001</v>
      </c>
      <c r="G372" s="9"/>
      <c r="H372" s="9"/>
      <c r="I372" s="9">
        <f>VLOOKUP((IF(MONTH($A372)=10,YEAR($A372),IF(MONTH($A372)=11,YEAR($A372),IF(MONTH($A372)=12, YEAR($A372),YEAR($A372)-1)))),FirstSim!$A$1:$Y$86,VLOOKUP(MONTH($A372),Conversion!$A$1:$B$12,2),FALSE)</f>
        <v>0.3</v>
      </c>
      <c r="J372" s="9"/>
      <c r="K372" s="9"/>
      <c r="L372" s="9"/>
      <c r="M372" s="12" t="e">
        <f>VLOOKUP((IF(MONTH($A372)=10,YEAR($A372),IF(MONTH($A372)=11,YEAR($A372),IF(MONTH($A372)=12, YEAR($A372),YEAR($A372)-1)))),#REF!,VLOOKUP(MONTH($A372),Conversion!$A$1:$B$12,2),FALSE)</f>
        <v>#REF!</v>
      </c>
      <c r="N372" s="9" t="e">
        <f>VLOOKUP((IF(MONTH($A372)=10,YEAR($A372),IF(MONTH($A372)=11,YEAR($A372),IF(MONTH($A372)=12, YEAR($A372),YEAR($A372)-1)))),#REF!,VLOOKUP(MONTH($A372),'Patch Conversion'!$A$1:$B$12,2),FALSE)</f>
        <v>#REF!</v>
      </c>
      <c r="O372" s="9"/>
      <c r="P372" s="11"/>
      <c r="Q372" s="9">
        <f t="shared" si="39"/>
        <v>0</v>
      </c>
      <c r="R372" s="9" t="str">
        <f t="shared" si="40"/>
        <v/>
      </c>
      <c r="S372" s="10" t="str">
        <f t="shared" si="41"/>
        <v/>
      </c>
      <c r="T372" s="9"/>
      <c r="U372" s="17">
        <f>VLOOKUP((IF(MONTH($A372)=10,YEAR($A372),IF(MONTH($A372)=11,YEAR($A372),IF(MONTH($A372)=12, YEAR($A372),YEAR($A372)-1)))),'Final Sim'!$A$1:$O$85,VLOOKUP(MONTH($A372),'Conversion WRSM'!$A$1:$B$12,2),FALSE)</f>
        <v>91.3</v>
      </c>
      <c r="W372" s="9">
        <f t="shared" si="38"/>
        <v>0</v>
      </c>
      <c r="X372" s="9" t="str">
        <f t="shared" si="44"/>
        <v/>
      </c>
      <c r="Y372" s="20" t="str">
        <f t="shared" si="42"/>
        <v/>
      </c>
    </row>
    <row r="373" spans="1:25">
      <c r="A373" s="11">
        <v>18810</v>
      </c>
      <c r="B373" s="9">
        <f>VLOOKUP((IF(MONTH($A373)=10,YEAR($A373),IF(MONTH($A373)=11,YEAR($A373),IF(MONTH($A373)=12, YEAR($A373),YEAR($A373)-1)))),File_1.prn!$A$2:$AA$87,VLOOKUP(MONTH($A373),Conversion!$A$1:$B$12,2),FALSE)</f>
        <v>0</v>
      </c>
      <c r="C373" s="9" t="str">
        <f>IF(VLOOKUP((IF(MONTH($A373)=10,YEAR($A373),IF(MONTH($A373)=11,YEAR($A373),IF(MONTH($A373)=12, YEAR($A373),YEAR($A373)-1)))),File_1.prn!$A$2:$AA$87,VLOOKUP(MONTH($A373),'Patch Conversion'!$A$1:$B$12,2),FALSE)="","",VLOOKUP((IF(MONTH($A373)=10,YEAR($A373),IF(MONTH($A373)=11,YEAR($A373),IF(MONTH($A373)=12, YEAR($A373),YEAR($A373)-1)))),File_1.prn!$A$2:$AA$87,VLOOKUP(MONTH($A373),'Patch Conversion'!$A$1:$B$12,2),FALSE))</f>
        <v/>
      </c>
      <c r="D373" s="9"/>
      <c r="E373" s="9">
        <f t="shared" si="43"/>
        <v>1228.1400000000001</v>
      </c>
      <c r="F373" s="9">
        <f>F372+VLOOKUP((IF(MONTH($A373)=10,YEAR($A373),IF(MONTH($A373)=11,YEAR($A373),IF(MONTH($A373)=12, YEAR($A373),YEAR($A373)-1)))),Rainfall!$A$1:$Z$87,VLOOKUP(MONTH($A373),Conversion!$A$1:$B$12,2),FALSE)</f>
        <v>18436.080000000002</v>
      </c>
      <c r="G373" s="9"/>
      <c r="H373" s="9"/>
      <c r="I373" s="9">
        <f>VLOOKUP((IF(MONTH($A373)=10,YEAR($A373),IF(MONTH($A373)=11,YEAR($A373),IF(MONTH($A373)=12, YEAR($A373),YEAR($A373)-1)))),FirstSim!$A$1:$Y$86,VLOOKUP(MONTH($A373),Conversion!$A$1:$B$12,2),FALSE)</f>
        <v>0.26</v>
      </c>
      <c r="J373" s="9"/>
      <c r="K373" s="9"/>
      <c r="L373" s="9"/>
      <c r="M373" s="12" t="e">
        <f>VLOOKUP((IF(MONTH($A373)=10,YEAR($A373),IF(MONTH($A373)=11,YEAR($A373),IF(MONTH($A373)=12, YEAR($A373),YEAR($A373)-1)))),#REF!,VLOOKUP(MONTH($A373),Conversion!$A$1:$B$12,2),FALSE)</f>
        <v>#REF!</v>
      </c>
      <c r="N373" s="9" t="e">
        <f>VLOOKUP((IF(MONTH($A373)=10,YEAR($A373),IF(MONTH($A373)=11,YEAR($A373),IF(MONTH($A373)=12, YEAR($A373),YEAR($A373)-1)))),#REF!,VLOOKUP(MONTH($A373),'Patch Conversion'!$A$1:$B$12,2),FALSE)</f>
        <v>#REF!</v>
      </c>
      <c r="O373" s="9"/>
      <c r="P373" s="11"/>
      <c r="Q373" s="9">
        <f t="shared" si="39"/>
        <v>0</v>
      </c>
      <c r="R373" s="9" t="str">
        <f t="shared" si="40"/>
        <v/>
      </c>
      <c r="S373" s="10" t="str">
        <f t="shared" si="41"/>
        <v/>
      </c>
      <c r="T373" s="9"/>
      <c r="U373" s="17">
        <f>VLOOKUP((IF(MONTH($A373)=10,YEAR($A373),IF(MONTH($A373)=11,YEAR($A373),IF(MONTH($A373)=12, YEAR($A373),YEAR($A373)-1)))),'Final Sim'!$A$1:$O$85,VLOOKUP(MONTH($A373),'Conversion WRSM'!$A$1:$B$12,2),FALSE)</f>
        <v>0</v>
      </c>
      <c r="W373" s="9">
        <f t="shared" si="38"/>
        <v>0</v>
      </c>
      <c r="X373" s="9" t="str">
        <f t="shared" si="44"/>
        <v/>
      </c>
      <c r="Y373" s="20" t="str">
        <f t="shared" si="42"/>
        <v/>
      </c>
    </row>
    <row r="374" spans="1:25">
      <c r="A374" s="11">
        <v>18841</v>
      </c>
      <c r="B374" s="9">
        <f>VLOOKUP((IF(MONTH($A374)=10,YEAR($A374),IF(MONTH($A374)=11,YEAR($A374),IF(MONTH($A374)=12, YEAR($A374),YEAR($A374)-1)))),File_1.prn!$A$2:$AA$87,VLOOKUP(MONTH($A374),Conversion!$A$1:$B$12,2),FALSE)</f>
        <v>0</v>
      </c>
      <c r="C374" s="9" t="str">
        <f>IF(VLOOKUP((IF(MONTH($A374)=10,YEAR($A374),IF(MONTH($A374)=11,YEAR($A374),IF(MONTH($A374)=12, YEAR($A374),YEAR($A374)-1)))),File_1.prn!$A$2:$AA$87,VLOOKUP(MONTH($A374),'Patch Conversion'!$A$1:$B$12,2),FALSE)="","",VLOOKUP((IF(MONTH($A374)=10,YEAR($A374),IF(MONTH($A374)=11,YEAR($A374),IF(MONTH($A374)=12, YEAR($A374),YEAR($A374)-1)))),File_1.prn!$A$2:$AA$87,VLOOKUP(MONTH($A374),'Patch Conversion'!$A$1:$B$12,2),FALSE))</f>
        <v/>
      </c>
      <c r="D374" s="9"/>
      <c r="E374" s="9">
        <f t="shared" si="43"/>
        <v>1228.1400000000001</v>
      </c>
      <c r="F374" s="9">
        <f>F373+VLOOKUP((IF(MONTH($A374)=10,YEAR($A374),IF(MONTH($A374)=11,YEAR($A374),IF(MONTH($A374)=12, YEAR($A374),YEAR($A374)-1)))),Rainfall!$A$1:$Z$87,VLOOKUP(MONTH($A374),Conversion!$A$1:$B$12,2),FALSE)</f>
        <v>18444.54</v>
      </c>
      <c r="G374" s="9"/>
      <c r="H374" s="9"/>
      <c r="I374" s="9">
        <f>VLOOKUP((IF(MONTH($A374)=10,YEAR($A374),IF(MONTH($A374)=11,YEAR($A374),IF(MONTH($A374)=12, YEAR($A374),YEAR($A374)-1)))),FirstSim!$A$1:$Y$86,VLOOKUP(MONTH($A374),Conversion!$A$1:$B$12,2),FALSE)</f>
        <v>0.17</v>
      </c>
      <c r="J374" s="9"/>
      <c r="K374" s="9"/>
      <c r="L374" s="9"/>
      <c r="M374" s="12" t="e">
        <f>VLOOKUP((IF(MONTH($A374)=10,YEAR($A374),IF(MONTH($A374)=11,YEAR($A374),IF(MONTH($A374)=12, YEAR($A374),YEAR($A374)-1)))),#REF!,VLOOKUP(MONTH($A374),Conversion!$A$1:$B$12,2),FALSE)</f>
        <v>#REF!</v>
      </c>
      <c r="N374" s="9" t="e">
        <f>VLOOKUP((IF(MONTH($A374)=10,YEAR($A374),IF(MONTH($A374)=11,YEAR($A374),IF(MONTH($A374)=12, YEAR($A374),YEAR($A374)-1)))),#REF!,VLOOKUP(MONTH($A374),'Patch Conversion'!$A$1:$B$12,2),FALSE)</f>
        <v>#REF!</v>
      </c>
      <c r="O374" s="9"/>
      <c r="P374" s="11"/>
      <c r="Q374" s="9">
        <f t="shared" si="39"/>
        <v>0</v>
      </c>
      <c r="R374" s="9" t="str">
        <f t="shared" si="40"/>
        <v/>
      </c>
      <c r="S374" s="10" t="str">
        <f t="shared" si="41"/>
        <v/>
      </c>
      <c r="T374" s="9"/>
      <c r="U374" s="17">
        <f>VLOOKUP((IF(MONTH($A374)=10,YEAR($A374),IF(MONTH($A374)=11,YEAR($A374),IF(MONTH($A374)=12, YEAR($A374),YEAR($A374)-1)))),'Final Sim'!$A$1:$O$85,VLOOKUP(MONTH($A374),'Conversion WRSM'!$A$1:$B$12,2),FALSE)</f>
        <v>18.86</v>
      </c>
      <c r="W374" s="9">
        <f t="shared" si="38"/>
        <v>0</v>
      </c>
      <c r="X374" s="9" t="str">
        <f t="shared" si="44"/>
        <v/>
      </c>
      <c r="Y374" s="20" t="str">
        <f t="shared" si="42"/>
        <v/>
      </c>
    </row>
    <row r="375" spans="1:25">
      <c r="A375" s="11">
        <v>18872</v>
      </c>
      <c r="B375" s="9">
        <f>VLOOKUP((IF(MONTH($A375)=10,YEAR($A375),IF(MONTH($A375)=11,YEAR($A375),IF(MONTH($A375)=12, YEAR($A375),YEAR($A375)-1)))),File_1.prn!$A$2:$AA$87,VLOOKUP(MONTH($A375),Conversion!$A$1:$B$12,2),FALSE)</f>
        <v>0</v>
      </c>
      <c r="C375" s="9" t="str">
        <f>IF(VLOOKUP((IF(MONTH($A375)=10,YEAR($A375),IF(MONTH($A375)=11,YEAR($A375),IF(MONTH($A375)=12, YEAR($A375),YEAR($A375)-1)))),File_1.prn!$A$2:$AA$87,VLOOKUP(MONTH($A375),'Patch Conversion'!$A$1:$B$12,2),FALSE)="","",VLOOKUP((IF(MONTH($A375)=10,YEAR($A375),IF(MONTH($A375)=11,YEAR($A375),IF(MONTH($A375)=12, YEAR($A375),YEAR($A375)-1)))),File_1.prn!$A$2:$AA$87,VLOOKUP(MONTH($A375),'Patch Conversion'!$A$1:$B$12,2),FALSE))</f>
        <v/>
      </c>
      <c r="D375" s="9"/>
      <c r="E375" s="9">
        <f t="shared" si="43"/>
        <v>1228.1400000000001</v>
      </c>
      <c r="F375" s="9">
        <f>F374+VLOOKUP((IF(MONTH($A375)=10,YEAR($A375),IF(MONTH($A375)=11,YEAR($A375),IF(MONTH($A375)=12, YEAR($A375),YEAR($A375)-1)))),Rainfall!$A$1:$Z$87,VLOOKUP(MONTH($A375),Conversion!$A$1:$B$12,2),FALSE)</f>
        <v>18449.100000000002</v>
      </c>
      <c r="G375" s="9"/>
      <c r="H375" s="9"/>
      <c r="I375" s="9">
        <f>VLOOKUP((IF(MONTH($A375)=10,YEAR($A375),IF(MONTH($A375)=11,YEAR($A375),IF(MONTH($A375)=12, YEAR($A375),YEAR($A375)-1)))),FirstSim!$A$1:$Y$86,VLOOKUP(MONTH($A375),Conversion!$A$1:$B$12,2),FALSE)</f>
        <v>0.16</v>
      </c>
      <c r="J375" s="9"/>
      <c r="K375" s="9"/>
      <c r="L375" s="9"/>
      <c r="M375" s="12" t="e">
        <f>VLOOKUP((IF(MONTH($A375)=10,YEAR($A375),IF(MONTH($A375)=11,YEAR($A375),IF(MONTH($A375)=12, YEAR($A375),YEAR($A375)-1)))),#REF!,VLOOKUP(MONTH($A375),Conversion!$A$1:$B$12,2),FALSE)</f>
        <v>#REF!</v>
      </c>
      <c r="N375" s="9" t="e">
        <f>VLOOKUP((IF(MONTH($A375)=10,YEAR($A375),IF(MONTH($A375)=11,YEAR($A375),IF(MONTH($A375)=12, YEAR($A375),YEAR($A375)-1)))),#REF!,VLOOKUP(MONTH($A375),'Patch Conversion'!$A$1:$B$12,2),FALSE)</f>
        <v>#REF!</v>
      </c>
      <c r="O375" s="9"/>
      <c r="P375" s="11"/>
      <c r="Q375" s="9">
        <f t="shared" si="39"/>
        <v>0</v>
      </c>
      <c r="R375" s="9" t="str">
        <f t="shared" si="40"/>
        <v/>
      </c>
      <c r="S375" s="10" t="str">
        <f t="shared" si="41"/>
        <v/>
      </c>
      <c r="T375" s="9"/>
      <c r="U375" s="17">
        <f>VLOOKUP((IF(MONTH($A375)=10,YEAR($A375),IF(MONTH($A375)=11,YEAR($A375),IF(MONTH($A375)=12, YEAR($A375),YEAR($A375)-1)))),'Final Sim'!$A$1:$O$85,VLOOKUP(MONTH($A375),'Conversion WRSM'!$A$1:$B$12,2),FALSE)</f>
        <v>0</v>
      </c>
      <c r="W375" s="9">
        <f t="shared" si="38"/>
        <v>0</v>
      </c>
      <c r="X375" s="9" t="str">
        <f t="shared" si="44"/>
        <v/>
      </c>
      <c r="Y375" s="20" t="str">
        <f t="shared" si="42"/>
        <v/>
      </c>
    </row>
    <row r="376" spans="1:25">
      <c r="A376" s="11">
        <v>18902</v>
      </c>
      <c r="B376" s="9">
        <f>VLOOKUP((IF(MONTH($A376)=10,YEAR($A376),IF(MONTH($A376)=11,YEAR($A376),IF(MONTH($A376)=12, YEAR($A376),YEAR($A376)-1)))),File_1.prn!$A$2:$AA$87,VLOOKUP(MONTH($A376),Conversion!$A$1:$B$12,2),FALSE)</f>
        <v>4.9000000000000004</v>
      </c>
      <c r="C376" s="9" t="str">
        <f>IF(VLOOKUP((IF(MONTH($A376)=10,YEAR($A376),IF(MONTH($A376)=11,YEAR($A376),IF(MONTH($A376)=12, YEAR($A376),YEAR($A376)-1)))),File_1.prn!$A$2:$AA$87,VLOOKUP(MONTH($A376),'Patch Conversion'!$A$1:$B$12,2),FALSE)="","",VLOOKUP((IF(MONTH($A376)=10,YEAR($A376),IF(MONTH($A376)=11,YEAR($A376),IF(MONTH($A376)=12, YEAR($A376),YEAR($A376)-1)))),File_1.prn!$A$2:$AA$87,VLOOKUP(MONTH($A376),'Patch Conversion'!$A$1:$B$12,2),FALSE))</f>
        <v/>
      </c>
      <c r="D376" s="9"/>
      <c r="E376" s="9">
        <f t="shared" si="43"/>
        <v>1233.0400000000002</v>
      </c>
      <c r="F376" s="9">
        <f>F375+VLOOKUP((IF(MONTH($A376)=10,YEAR($A376),IF(MONTH($A376)=11,YEAR($A376),IF(MONTH($A376)=12, YEAR($A376),YEAR($A376)-1)))),Rainfall!$A$1:$Z$87,VLOOKUP(MONTH($A376),Conversion!$A$1:$B$12,2),FALSE)</f>
        <v>18536.04</v>
      </c>
      <c r="G376" s="9"/>
      <c r="H376" s="9"/>
      <c r="I376" s="9">
        <f>VLOOKUP((IF(MONTH($A376)=10,YEAR($A376),IF(MONTH($A376)=11,YEAR($A376),IF(MONTH($A376)=12, YEAR($A376),YEAR($A376)-1)))),FirstSim!$A$1:$Y$86,VLOOKUP(MONTH($A376),Conversion!$A$1:$B$12,2),FALSE)</f>
        <v>0.37</v>
      </c>
      <c r="J376" s="9"/>
      <c r="K376" s="9"/>
      <c r="L376" s="9"/>
      <c r="M376" s="12" t="e">
        <f>VLOOKUP((IF(MONTH($A376)=10,YEAR($A376),IF(MONTH($A376)=11,YEAR($A376),IF(MONTH($A376)=12, YEAR($A376),YEAR($A376)-1)))),#REF!,VLOOKUP(MONTH($A376),Conversion!$A$1:$B$12,2),FALSE)</f>
        <v>#REF!</v>
      </c>
      <c r="N376" s="9" t="e">
        <f>VLOOKUP((IF(MONTH($A376)=10,YEAR($A376),IF(MONTH($A376)=11,YEAR($A376),IF(MONTH($A376)=12, YEAR($A376),YEAR($A376)-1)))),#REF!,VLOOKUP(MONTH($A376),'Patch Conversion'!$A$1:$B$12,2),FALSE)</f>
        <v>#REF!</v>
      </c>
      <c r="O376" s="9"/>
      <c r="P376" s="11"/>
      <c r="Q376" s="9">
        <f t="shared" si="39"/>
        <v>4.9000000000000004</v>
      </c>
      <c r="R376" s="9" t="str">
        <f t="shared" si="40"/>
        <v/>
      </c>
      <c r="S376" s="10" t="str">
        <f t="shared" si="41"/>
        <v/>
      </c>
      <c r="T376" s="9"/>
      <c r="U376" s="17">
        <f>VLOOKUP((IF(MONTH($A376)=10,YEAR($A376),IF(MONTH($A376)=11,YEAR($A376),IF(MONTH($A376)=12, YEAR($A376),YEAR($A376)-1)))),'Final Sim'!$A$1:$O$85,VLOOKUP(MONTH($A376),'Conversion WRSM'!$A$1:$B$12,2),FALSE)</f>
        <v>364.87</v>
      </c>
      <c r="W376" s="9">
        <f t="shared" si="38"/>
        <v>4.9000000000000004</v>
      </c>
      <c r="X376" s="9" t="str">
        <f t="shared" si="44"/>
        <v/>
      </c>
      <c r="Y376" s="20" t="str">
        <f t="shared" si="42"/>
        <v/>
      </c>
    </row>
    <row r="377" spans="1:25">
      <c r="A377" s="11">
        <v>18933</v>
      </c>
      <c r="B377" s="9">
        <f>VLOOKUP((IF(MONTH($A377)=10,YEAR($A377),IF(MONTH($A377)=11,YEAR($A377),IF(MONTH($A377)=12, YEAR($A377),YEAR($A377)-1)))),File_1.prn!$A$2:$AA$87,VLOOKUP(MONTH($A377),Conversion!$A$1:$B$12,2),FALSE)</f>
        <v>0.41</v>
      </c>
      <c r="C377" s="9" t="str">
        <f>IF(VLOOKUP((IF(MONTH($A377)=10,YEAR($A377),IF(MONTH($A377)=11,YEAR($A377),IF(MONTH($A377)=12, YEAR($A377),YEAR($A377)-1)))),File_1.prn!$A$2:$AA$87,VLOOKUP(MONTH($A377),'Patch Conversion'!$A$1:$B$12,2),FALSE)="","",VLOOKUP((IF(MONTH($A377)=10,YEAR($A377),IF(MONTH($A377)=11,YEAR($A377),IF(MONTH($A377)=12, YEAR($A377),YEAR($A377)-1)))),File_1.prn!$A$2:$AA$87,VLOOKUP(MONTH($A377),'Patch Conversion'!$A$1:$B$12,2),FALSE))</f>
        <v/>
      </c>
      <c r="D377" s="9" t="str">
        <f>IF(C377="","",B377)</f>
        <v/>
      </c>
      <c r="E377" s="9">
        <f t="shared" si="43"/>
        <v>1233.4500000000003</v>
      </c>
      <c r="F377" s="9">
        <f>F376+VLOOKUP((IF(MONTH($A377)=10,YEAR($A377),IF(MONTH($A377)=11,YEAR($A377),IF(MONTH($A377)=12, YEAR($A377),YEAR($A377)-1)))),Rainfall!$A$1:$Z$87,VLOOKUP(MONTH($A377),Conversion!$A$1:$B$12,2),FALSE)</f>
        <v>18539.7</v>
      </c>
      <c r="G377" s="9"/>
      <c r="H377" s="9"/>
      <c r="I377" s="9">
        <f>VLOOKUP((IF(MONTH($A377)=10,YEAR($A377),IF(MONTH($A377)=11,YEAR($A377),IF(MONTH($A377)=12, YEAR($A377),YEAR($A377)-1)))),FirstSim!$A$1:$Y$86,VLOOKUP(MONTH($A377),Conversion!$A$1:$B$12,2),FALSE)</f>
        <v>0.06</v>
      </c>
      <c r="J377" s="9"/>
      <c r="K377" s="9"/>
      <c r="L377" s="9"/>
      <c r="M377" s="12" t="e">
        <f>VLOOKUP((IF(MONTH($A377)=10,YEAR($A377),IF(MONTH($A377)=11,YEAR($A377),IF(MONTH($A377)=12, YEAR($A377),YEAR($A377)-1)))),#REF!,VLOOKUP(MONTH($A377),Conversion!$A$1:$B$12,2),FALSE)</f>
        <v>#REF!</v>
      </c>
      <c r="N377" s="9" t="e">
        <f>VLOOKUP((IF(MONTH($A377)=10,YEAR($A377),IF(MONTH($A377)=11,YEAR($A377),IF(MONTH($A377)=12, YEAR($A377),YEAR($A377)-1)))),#REF!,VLOOKUP(MONTH($A377),'Patch Conversion'!$A$1:$B$12,2),FALSE)</f>
        <v>#REF!</v>
      </c>
      <c r="O377" s="9"/>
      <c r="P377" s="11"/>
      <c r="Q377" s="9">
        <f t="shared" si="39"/>
        <v>0.41</v>
      </c>
      <c r="R377" s="9" t="str">
        <f t="shared" si="40"/>
        <v/>
      </c>
      <c r="S377" s="10" t="str">
        <f t="shared" si="41"/>
        <v/>
      </c>
      <c r="T377" s="9"/>
      <c r="U377" s="17">
        <f>VLOOKUP((IF(MONTH($A377)=10,YEAR($A377),IF(MONTH($A377)=11,YEAR($A377),IF(MONTH($A377)=12, YEAR($A377),YEAR($A377)-1)))),'Final Sim'!$A$1:$O$85,VLOOKUP(MONTH($A377),'Conversion WRSM'!$A$1:$B$12,2),FALSE)</f>
        <v>0</v>
      </c>
      <c r="W377" s="9">
        <f t="shared" si="38"/>
        <v>0.41</v>
      </c>
      <c r="X377" s="9" t="str">
        <f t="shared" si="44"/>
        <v/>
      </c>
      <c r="Y377" s="20" t="str">
        <f t="shared" si="42"/>
        <v/>
      </c>
    </row>
    <row r="378" spans="1:25">
      <c r="A378" s="11">
        <v>18963</v>
      </c>
      <c r="B378" s="9">
        <f>VLOOKUP((IF(MONTH($A378)=10,YEAR($A378),IF(MONTH($A378)=11,YEAR($A378),IF(MONTH($A378)=12, YEAR($A378),YEAR($A378)-1)))),File_1.prn!$A$2:$AA$87,VLOOKUP(MONTH($A378),Conversion!$A$1:$B$12,2),FALSE)</f>
        <v>0</v>
      </c>
      <c r="C378" s="9" t="str">
        <f>IF(VLOOKUP((IF(MONTH($A378)=10,YEAR($A378),IF(MONTH($A378)=11,YEAR($A378),IF(MONTH($A378)=12, YEAR($A378),YEAR($A378)-1)))),File_1.prn!$A$2:$AA$87,VLOOKUP(MONTH($A378),'Patch Conversion'!$A$1:$B$12,2),FALSE)="","",VLOOKUP((IF(MONTH($A378)=10,YEAR($A378),IF(MONTH($A378)=11,YEAR($A378),IF(MONTH($A378)=12, YEAR($A378),YEAR($A378)-1)))),File_1.prn!$A$2:$AA$87,VLOOKUP(MONTH($A378),'Patch Conversion'!$A$1:$B$12,2),FALSE))</f>
        <v/>
      </c>
      <c r="D378" s="9"/>
      <c r="E378" s="9">
        <f t="shared" si="43"/>
        <v>1233.4500000000003</v>
      </c>
      <c r="F378" s="9">
        <f>F377+VLOOKUP((IF(MONTH($A378)=10,YEAR($A378),IF(MONTH($A378)=11,YEAR($A378),IF(MONTH($A378)=12, YEAR($A378),YEAR($A378)-1)))),Rainfall!$A$1:$Z$87,VLOOKUP(MONTH($A378),Conversion!$A$1:$B$12,2),FALSE)</f>
        <v>18600.54</v>
      </c>
      <c r="G378" s="9"/>
      <c r="H378" s="9"/>
      <c r="I378" s="9">
        <f>VLOOKUP((IF(MONTH($A378)=10,YEAR($A378),IF(MONTH($A378)=11,YEAR($A378),IF(MONTH($A378)=12, YEAR($A378),YEAR($A378)-1)))),FirstSim!$A$1:$Y$86,VLOOKUP(MONTH($A378),Conversion!$A$1:$B$12,2),FALSE)</f>
        <v>0</v>
      </c>
      <c r="J378" s="9"/>
      <c r="K378" s="9"/>
      <c r="L378" s="9"/>
      <c r="M378" s="12" t="e">
        <f>VLOOKUP((IF(MONTH($A378)=10,YEAR($A378),IF(MONTH($A378)=11,YEAR($A378),IF(MONTH($A378)=12, YEAR($A378),YEAR($A378)-1)))),#REF!,VLOOKUP(MONTH($A378),Conversion!$A$1:$B$12,2),FALSE)</f>
        <v>#REF!</v>
      </c>
      <c r="N378" s="9" t="e">
        <f>VLOOKUP((IF(MONTH($A378)=10,YEAR($A378),IF(MONTH($A378)=11,YEAR($A378),IF(MONTH($A378)=12, YEAR($A378),YEAR($A378)-1)))),#REF!,VLOOKUP(MONTH($A378),'Patch Conversion'!$A$1:$B$12,2),FALSE)</f>
        <v>#REF!</v>
      </c>
      <c r="O378" s="9"/>
      <c r="P378" s="11"/>
      <c r="Q378" s="9">
        <f t="shared" si="39"/>
        <v>0</v>
      </c>
      <c r="R378" s="9" t="str">
        <f t="shared" si="40"/>
        <v/>
      </c>
      <c r="S378" s="10" t="str">
        <f t="shared" si="41"/>
        <v/>
      </c>
      <c r="T378" s="9"/>
      <c r="U378" s="17">
        <f>VLOOKUP((IF(MONTH($A378)=10,YEAR($A378),IF(MONTH($A378)=11,YEAR($A378),IF(MONTH($A378)=12, YEAR($A378),YEAR($A378)-1)))),'Final Sim'!$A$1:$O$85,VLOOKUP(MONTH($A378),'Conversion WRSM'!$A$1:$B$12,2),FALSE)</f>
        <v>133.1</v>
      </c>
      <c r="W378" s="9">
        <f t="shared" si="38"/>
        <v>0</v>
      </c>
      <c r="X378" s="9" t="str">
        <f t="shared" si="44"/>
        <v/>
      </c>
      <c r="Y378" s="20" t="str">
        <f t="shared" si="42"/>
        <v/>
      </c>
    </row>
    <row r="379" spans="1:25">
      <c r="A379" s="11">
        <v>18994</v>
      </c>
      <c r="B379" s="9">
        <f>VLOOKUP((IF(MONTH($A379)=10,YEAR($A379),IF(MONTH($A379)=11,YEAR($A379),IF(MONTH($A379)=12, YEAR($A379),YEAR($A379)-1)))),File_1.prn!$A$2:$AA$87,VLOOKUP(MONTH($A379),Conversion!$A$1:$B$12,2),FALSE)</f>
        <v>1.27</v>
      </c>
      <c r="C379" s="9" t="str">
        <f>IF(VLOOKUP((IF(MONTH($A379)=10,YEAR($A379),IF(MONTH($A379)=11,YEAR($A379),IF(MONTH($A379)=12, YEAR($A379),YEAR($A379)-1)))),File_1.prn!$A$2:$AA$87,VLOOKUP(MONTH($A379),'Patch Conversion'!$A$1:$B$12,2),FALSE)="","",VLOOKUP((IF(MONTH($A379)=10,YEAR($A379),IF(MONTH($A379)=11,YEAR($A379),IF(MONTH($A379)=12, YEAR($A379),YEAR($A379)-1)))),File_1.prn!$A$2:$AA$87,VLOOKUP(MONTH($A379),'Patch Conversion'!$A$1:$B$12,2),FALSE))</f>
        <v/>
      </c>
      <c r="D379" s="9" t="str">
        <f>IF(C379="","",B379)</f>
        <v/>
      </c>
      <c r="E379" s="9">
        <f t="shared" si="43"/>
        <v>1234.7200000000003</v>
      </c>
      <c r="F379" s="9">
        <f>F378+VLOOKUP((IF(MONTH($A379)=10,YEAR($A379),IF(MONTH($A379)=11,YEAR($A379),IF(MONTH($A379)=12, YEAR($A379),YEAR($A379)-1)))),Rainfall!$A$1:$Z$87,VLOOKUP(MONTH($A379),Conversion!$A$1:$B$12,2),FALSE)</f>
        <v>18645.66</v>
      </c>
      <c r="G379" s="9"/>
      <c r="H379" s="9"/>
      <c r="I379" s="9">
        <f>VLOOKUP((IF(MONTH($A379)=10,YEAR($A379),IF(MONTH($A379)=11,YEAR($A379),IF(MONTH($A379)=12, YEAR($A379),YEAR($A379)-1)))),FirstSim!$A$1:$Y$86,VLOOKUP(MONTH($A379),Conversion!$A$1:$B$12,2),FALSE)</f>
        <v>0.01</v>
      </c>
      <c r="J379" s="9"/>
      <c r="K379" s="9"/>
      <c r="L379" s="9"/>
      <c r="M379" s="12" t="e">
        <f>VLOOKUP((IF(MONTH($A379)=10,YEAR($A379),IF(MONTH($A379)=11,YEAR($A379),IF(MONTH($A379)=12, YEAR($A379),YEAR($A379)-1)))),#REF!,VLOOKUP(MONTH($A379),Conversion!$A$1:$B$12,2),FALSE)</f>
        <v>#REF!</v>
      </c>
      <c r="N379" s="9" t="e">
        <f>VLOOKUP((IF(MONTH($A379)=10,YEAR($A379),IF(MONTH($A379)=11,YEAR($A379),IF(MONTH($A379)=12, YEAR($A379),YEAR($A379)-1)))),#REF!,VLOOKUP(MONTH($A379),'Patch Conversion'!$A$1:$B$12,2),FALSE)</f>
        <v>#REF!</v>
      </c>
      <c r="O379" s="9"/>
      <c r="P379" s="11"/>
      <c r="Q379" s="9">
        <f t="shared" si="39"/>
        <v>1.27</v>
      </c>
      <c r="R379" s="9" t="str">
        <f t="shared" si="40"/>
        <v/>
      </c>
      <c r="S379" s="10" t="str">
        <f t="shared" si="41"/>
        <v/>
      </c>
      <c r="T379" s="9"/>
      <c r="U379" s="17">
        <f>VLOOKUP((IF(MONTH($A379)=10,YEAR($A379),IF(MONTH($A379)=11,YEAR($A379),IF(MONTH($A379)=12, YEAR($A379),YEAR($A379)-1)))),'Final Sim'!$A$1:$O$85,VLOOKUP(MONTH($A379),'Conversion WRSM'!$A$1:$B$12,2),FALSE)</f>
        <v>0</v>
      </c>
      <c r="W379" s="9">
        <f t="shared" si="38"/>
        <v>1.27</v>
      </c>
      <c r="X379" s="9" t="str">
        <f t="shared" si="44"/>
        <v/>
      </c>
      <c r="Y379" s="20" t="str">
        <f t="shared" si="42"/>
        <v/>
      </c>
    </row>
    <row r="380" spans="1:25">
      <c r="A380" s="11">
        <v>19025</v>
      </c>
      <c r="B380" s="9">
        <f>VLOOKUP((IF(MONTH($A380)=10,YEAR($A380),IF(MONTH($A380)=11,YEAR($A380),IF(MONTH($A380)=12, YEAR($A380),YEAR($A380)-1)))),File_1.prn!$A$2:$AA$87,VLOOKUP(MONTH($A380),Conversion!$A$1:$B$12,2),FALSE)</f>
        <v>10.199999999999999</v>
      </c>
      <c r="C380" s="9" t="str">
        <f>IF(VLOOKUP((IF(MONTH($A380)=10,YEAR($A380),IF(MONTH($A380)=11,YEAR($A380),IF(MONTH($A380)=12, YEAR($A380),YEAR($A380)-1)))),File_1.prn!$A$2:$AA$87,VLOOKUP(MONTH($A380),'Patch Conversion'!$A$1:$B$12,2),FALSE)="","",VLOOKUP((IF(MONTH($A380)=10,YEAR($A380),IF(MONTH($A380)=11,YEAR($A380),IF(MONTH($A380)=12, YEAR($A380),YEAR($A380)-1)))),File_1.prn!$A$2:$AA$87,VLOOKUP(MONTH($A380),'Patch Conversion'!$A$1:$B$12,2),FALSE))</f>
        <v/>
      </c>
      <c r="D380" s="9" t="str">
        <f>IF(C380="","",B380)</f>
        <v/>
      </c>
      <c r="E380" s="9">
        <f t="shared" si="43"/>
        <v>1244.9200000000003</v>
      </c>
      <c r="F380" s="9">
        <f>F379+VLOOKUP((IF(MONTH($A380)=10,YEAR($A380),IF(MONTH($A380)=11,YEAR($A380),IF(MONTH($A380)=12, YEAR($A380),YEAR($A380)-1)))),Rainfall!$A$1:$Z$87,VLOOKUP(MONTH($A380),Conversion!$A$1:$B$12,2),FALSE)</f>
        <v>18722.579999999998</v>
      </c>
      <c r="G380" s="9"/>
      <c r="H380" s="9"/>
      <c r="I380" s="9">
        <f>VLOOKUP((IF(MONTH($A380)=10,YEAR($A380),IF(MONTH($A380)=11,YEAR($A380),IF(MONTH($A380)=12, YEAR($A380),YEAR($A380)-1)))),FirstSim!$A$1:$Y$86,VLOOKUP(MONTH($A380),Conversion!$A$1:$B$12,2),FALSE)</f>
        <v>2.34</v>
      </c>
      <c r="J380" s="9"/>
      <c r="K380" s="9"/>
      <c r="L380" s="9"/>
      <c r="M380" s="12" t="e">
        <f>VLOOKUP((IF(MONTH($A380)=10,YEAR($A380),IF(MONTH($A380)=11,YEAR($A380),IF(MONTH($A380)=12, YEAR($A380),YEAR($A380)-1)))),#REF!,VLOOKUP(MONTH($A380),Conversion!$A$1:$B$12,2),FALSE)</f>
        <v>#REF!</v>
      </c>
      <c r="N380" s="9" t="e">
        <f>VLOOKUP((IF(MONTH($A380)=10,YEAR($A380),IF(MONTH($A380)=11,YEAR($A380),IF(MONTH($A380)=12, YEAR($A380),YEAR($A380)-1)))),#REF!,VLOOKUP(MONTH($A380),'Patch Conversion'!$A$1:$B$12,2),FALSE)</f>
        <v>#REF!</v>
      </c>
      <c r="O380" s="9"/>
      <c r="P380" s="11"/>
      <c r="Q380" s="9">
        <f t="shared" si="39"/>
        <v>10.199999999999999</v>
      </c>
      <c r="R380" s="9" t="str">
        <f t="shared" si="40"/>
        <v/>
      </c>
      <c r="S380" s="10" t="str">
        <f t="shared" si="41"/>
        <v/>
      </c>
      <c r="T380" s="9"/>
      <c r="U380" s="17">
        <f>VLOOKUP((IF(MONTH($A380)=10,YEAR($A380),IF(MONTH($A380)=11,YEAR($A380),IF(MONTH($A380)=12, YEAR($A380),YEAR($A380)-1)))),'Final Sim'!$A$1:$O$85,VLOOKUP(MONTH($A380),'Conversion WRSM'!$A$1:$B$12,2),FALSE)</f>
        <v>21.59</v>
      </c>
      <c r="W380" s="9">
        <f t="shared" si="38"/>
        <v>10.199999999999999</v>
      </c>
      <c r="X380" s="9" t="str">
        <f t="shared" si="44"/>
        <v/>
      </c>
      <c r="Y380" s="20" t="str">
        <f t="shared" si="42"/>
        <v/>
      </c>
    </row>
    <row r="381" spans="1:25">
      <c r="A381" s="11">
        <v>19054</v>
      </c>
      <c r="B381" s="9">
        <f>VLOOKUP((IF(MONTH($A381)=10,YEAR($A381),IF(MONTH($A381)=11,YEAR($A381),IF(MONTH($A381)=12, YEAR($A381),YEAR($A381)-1)))),File_1.prn!$A$2:$AA$87,VLOOKUP(MONTH($A381),Conversion!$A$1:$B$12,2),FALSE)</f>
        <v>0.43</v>
      </c>
      <c r="C381" s="9" t="str">
        <f>IF(VLOOKUP((IF(MONTH($A381)=10,YEAR($A381),IF(MONTH($A381)=11,YEAR($A381),IF(MONTH($A381)=12, YEAR($A381),YEAR($A381)-1)))),File_1.prn!$A$2:$AA$87,VLOOKUP(MONTH($A381),'Patch Conversion'!$A$1:$B$12,2),FALSE)="","",VLOOKUP((IF(MONTH($A381)=10,YEAR($A381),IF(MONTH($A381)=11,YEAR($A381),IF(MONTH($A381)=12, YEAR($A381),YEAR($A381)-1)))),File_1.prn!$A$2:$AA$87,VLOOKUP(MONTH($A381),'Patch Conversion'!$A$1:$B$12,2),FALSE))</f>
        <v/>
      </c>
      <c r="D381" s="9" t="str">
        <f>IF(C381="","",B381)</f>
        <v/>
      </c>
      <c r="E381" s="9">
        <f t="shared" si="43"/>
        <v>1245.3500000000004</v>
      </c>
      <c r="F381" s="9">
        <f>F380+VLOOKUP((IF(MONTH($A381)=10,YEAR($A381),IF(MONTH($A381)=11,YEAR($A381),IF(MONTH($A381)=12, YEAR($A381),YEAR($A381)-1)))),Rainfall!$A$1:$Z$87,VLOOKUP(MONTH($A381),Conversion!$A$1:$B$12,2),FALSE)</f>
        <v>18800.64</v>
      </c>
      <c r="G381" s="9"/>
      <c r="H381" s="9"/>
      <c r="I381" s="9">
        <f>VLOOKUP((IF(MONTH($A381)=10,YEAR($A381),IF(MONTH($A381)=11,YEAR($A381),IF(MONTH($A381)=12, YEAR($A381),YEAR($A381)-1)))),FirstSim!$A$1:$Y$86,VLOOKUP(MONTH($A381),Conversion!$A$1:$B$12,2),FALSE)</f>
        <v>0.88</v>
      </c>
      <c r="J381" s="9"/>
      <c r="K381" s="9"/>
      <c r="L381" s="9"/>
      <c r="M381" s="12" t="e">
        <f>VLOOKUP((IF(MONTH($A381)=10,YEAR($A381),IF(MONTH($A381)=11,YEAR($A381),IF(MONTH($A381)=12, YEAR($A381),YEAR($A381)-1)))),#REF!,VLOOKUP(MONTH($A381),Conversion!$A$1:$B$12,2),FALSE)</f>
        <v>#REF!</v>
      </c>
      <c r="N381" s="9" t="e">
        <f>VLOOKUP((IF(MONTH($A381)=10,YEAR($A381),IF(MONTH($A381)=11,YEAR($A381),IF(MONTH($A381)=12, YEAR($A381),YEAR($A381)-1)))),#REF!,VLOOKUP(MONTH($A381),'Patch Conversion'!$A$1:$B$12,2),FALSE)</f>
        <v>#REF!</v>
      </c>
      <c r="O381" s="9"/>
      <c r="P381" s="11"/>
      <c r="Q381" s="9">
        <f t="shared" si="39"/>
        <v>0.43</v>
      </c>
      <c r="R381" s="9" t="str">
        <f t="shared" si="40"/>
        <v/>
      </c>
      <c r="S381" s="10" t="str">
        <f t="shared" si="41"/>
        <v/>
      </c>
      <c r="T381" s="9"/>
      <c r="U381" s="17">
        <f>VLOOKUP((IF(MONTH($A381)=10,YEAR($A381),IF(MONTH($A381)=11,YEAR($A381),IF(MONTH($A381)=12, YEAR($A381),YEAR($A381)-1)))),'Final Sim'!$A$1:$O$85,VLOOKUP(MONTH($A381),'Conversion WRSM'!$A$1:$B$12,2),FALSE)</f>
        <v>0</v>
      </c>
      <c r="W381" s="9">
        <f t="shared" si="38"/>
        <v>0.43</v>
      </c>
      <c r="X381" s="9" t="str">
        <f t="shared" si="44"/>
        <v/>
      </c>
      <c r="Y381" s="20" t="str">
        <f t="shared" si="42"/>
        <v/>
      </c>
    </row>
    <row r="382" spans="1:25">
      <c r="A382" s="11">
        <v>19085</v>
      </c>
      <c r="B382" s="9">
        <f>VLOOKUP((IF(MONTH($A382)=10,YEAR($A382),IF(MONTH($A382)=11,YEAR($A382),IF(MONTH($A382)=12, YEAR($A382),YEAR($A382)-1)))),File_1.prn!$A$2:$AA$87,VLOOKUP(MONTH($A382),Conversion!$A$1:$B$12,2),FALSE)</f>
        <v>1.44</v>
      </c>
      <c r="C382" s="9" t="str">
        <f>IF(VLOOKUP((IF(MONTH($A382)=10,YEAR($A382),IF(MONTH($A382)=11,YEAR($A382),IF(MONTH($A382)=12, YEAR($A382),YEAR($A382)-1)))),File_1.prn!$A$2:$AA$87,VLOOKUP(MONTH($A382),'Patch Conversion'!$A$1:$B$12,2),FALSE)="","",VLOOKUP((IF(MONTH($A382)=10,YEAR($A382),IF(MONTH($A382)=11,YEAR($A382),IF(MONTH($A382)=12, YEAR($A382),YEAR($A382)-1)))),File_1.prn!$A$2:$AA$87,VLOOKUP(MONTH($A382),'Patch Conversion'!$A$1:$B$12,2),FALSE))</f>
        <v/>
      </c>
      <c r="D382" s="9"/>
      <c r="E382" s="9">
        <f t="shared" si="43"/>
        <v>1246.7900000000004</v>
      </c>
      <c r="F382" s="9">
        <f>F381+VLOOKUP((IF(MONTH($A382)=10,YEAR($A382),IF(MONTH($A382)=11,YEAR($A382),IF(MONTH($A382)=12, YEAR($A382),YEAR($A382)-1)))),Rainfall!$A$1:$Z$87,VLOOKUP(MONTH($A382),Conversion!$A$1:$B$12,2),FALSE)</f>
        <v>18834.54</v>
      </c>
      <c r="G382" s="9"/>
      <c r="H382" s="9"/>
      <c r="I382" s="9">
        <f>VLOOKUP((IF(MONTH($A382)=10,YEAR($A382),IF(MONTH($A382)=11,YEAR($A382),IF(MONTH($A382)=12, YEAR($A382),YEAR($A382)-1)))),FirstSim!$A$1:$Y$86,VLOOKUP(MONTH($A382),Conversion!$A$1:$B$12,2),FALSE)</f>
        <v>0.31</v>
      </c>
      <c r="J382" s="9"/>
      <c r="K382" s="9"/>
      <c r="L382" s="9"/>
      <c r="M382" s="12" t="e">
        <f>VLOOKUP((IF(MONTH($A382)=10,YEAR($A382),IF(MONTH($A382)=11,YEAR($A382),IF(MONTH($A382)=12, YEAR($A382),YEAR($A382)-1)))),#REF!,VLOOKUP(MONTH($A382),Conversion!$A$1:$B$12,2),FALSE)</f>
        <v>#REF!</v>
      </c>
      <c r="N382" s="9" t="e">
        <f>VLOOKUP((IF(MONTH($A382)=10,YEAR($A382),IF(MONTH($A382)=11,YEAR($A382),IF(MONTH($A382)=12, YEAR($A382),YEAR($A382)-1)))),#REF!,VLOOKUP(MONTH($A382),'Patch Conversion'!$A$1:$B$12,2),FALSE)</f>
        <v>#REF!</v>
      </c>
      <c r="O382" s="9"/>
      <c r="P382" s="11"/>
      <c r="Q382" s="9">
        <f t="shared" si="39"/>
        <v>1.44</v>
      </c>
      <c r="R382" s="9" t="str">
        <f t="shared" si="40"/>
        <v/>
      </c>
      <c r="S382" s="10" t="str">
        <f t="shared" si="41"/>
        <v/>
      </c>
      <c r="T382" s="9"/>
      <c r="U382" s="17">
        <f>VLOOKUP((IF(MONTH($A382)=10,YEAR($A382),IF(MONTH($A382)=11,YEAR($A382),IF(MONTH($A382)=12, YEAR($A382),YEAR($A382)-1)))),'Final Sim'!$A$1:$O$85,VLOOKUP(MONTH($A382),'Conversion WRSM'!$A$1:$B$12,2),FALSE)</f>
        <v>97.62</v>
      </c>
      <c r="W382" s="9">
        <f t="shared" si="38"/>
        <v>1.44</v>
      </c>
      <c r="X382" s="9" t="str">
        <f t="shared" si="44"/>
        <v/>
      </c>
      <c r="Y382" s="20" t="str">
        <f t="shared" si="42"/>
        <v/>
      </c>
    </row>
    <row r="383" spans="1:25">
      <c r="A383" s="11">
        <v>19115</v>
      </c>
      <c r="B383" s="9">
        <f>VLOOKUP((IF(MONTH($A383)=10,YEAR($A383),IF(MONTH($A383)=11,YEAR($A383),IF(MONTH($A383)=12, YEAR($A383),YEAR($A383)-1)))),File_1.prn!$A$2:$AA$87,VLOOKUP(MONTH($A383),Conversion!$A$1:$B$12,2),FALSE)</f>
        <v>0</v>
      </c>
      <c r="C383" s="9" t="str">
        <f>IF(VLOOKUP((IF(MONTH($A383)=10,YEAR($A383),IF(MONTH($A383)=11,YEAR($A383),IF(MONTH($A383)=12, YEAR($A383),YEAR($A383)-1)))),File_1.prn!$A$2:$AA$87,VLOOKUP(MONTH($A383),'Patch Conversion'!$A$1:$B$12,2),FALSE)="","",VLOOKUP((IF(MONTH($A383)=10,YEAR($A383),IF(MONTH($A383)=11,YEAR($A383),IF(MONTH($A383)=12, YEAR($A383),YEAR($A383)-1)))),File_1.prn!$A$2:$AA$87,VLOOKUP(MONTH($A383),'Patch Conversion'!$A$1:$B$12,2),FALSE))</f>
        <v/>
      </c>
      <c r="D383" s="9"/>
      <c r="E383" s="9">
        <f t="shared" si="43"/>
        <v>1246.7900000000004</v>
      </c>
      <c r="F383" s="9">
        <f>F382+VLOOKUP((IF(MONTH($A383)=10,YEAR($A383),IF(MONTH($A383)=11,YEAR($A383),IF(MONTH($A383)=12, YEAR($A383),YEAR($A383)-1)))),Rainfall!$A$1:$Z$87,VLOOKUP(MONTH($A383),Conversion!$A$1:$B$12,2),FALSE)</f>
        <v>18840.66</v>
      </c>
      <c r="G383" s="9"/>
      <c r="H383" s="9"/>
      <c r="I383" s="9">
        <f>VLOOKUP((IF(MONTH($A383)=10,YEAR($A383),IF(MONTH($A383)=11,YEAR($A383),IF(MONTH($A383)=12, YEAR($A383),YEAR($A383)-1)))),FirstSim!$A$1:$Y$86,VLOOKUP(MONTH($A383),Conversion!$A$1:$B$12,2),FALSE)</f>
        <v>0.31</v>
      </c>
      <c r="J383" s="9"/>
      <c r="K383" s="9"/>
      <c r="L383" s="9"/>
      <c r="M383" s="12" t="e">
        <f>VLOOKUP((IF(MONTH($A383)=10,YEAR($A383),IF(MONTH($A383)=11,YEAR($A383),IF(MONTH($A383)=12, YEAR($A383),YEAR($A383)-1)))),#REF!,VLOOKUP(MONTH($A383),Conversion!$A$1:$B$12,2),FALSE)</f>
        <v>#REF!</v>
      </c>
      <c r="N383" s="9" t="e">
        <f>VLOOKUP((IF(MONTH($A383)=10,YEAR($A383),IF(MONTH($A383)=11,YEAR($A383),IF(MONTH($A383)=12, YEAR($A383),YEAR($A383)-1)))),#REF!,VLOOKUP(MONTH($A383),'Patch Conversion'!$A$1:$B$12,2),FALSE)</f>
        <v>#REF!</v>
      </c>
      <c r="O383" s="9"/>
      <c r="P383" s="11"/>
      <c r="Q383" s="9">
        <f t="shared" si="39"/>
        <v>0</v>
      </c>
      <c r="R383" s="9" t="str">
        <f t="shared" si="40"/>
        <v/>
      </c>
      <c r="S383" s="10" t="str">
        <f t="shared" si="41"/>
        <v/>
      </c>
      <c r="T383" s="9"/>
      <c r="U383" s="17">
        <f>VLOOKUP((IF(MONTH($A383)=10,YEAR($A383),IF(MONTH($A383)=11,YEAR($A383),IF(MONTH($A383)=12, YEAR($A383),YEAR($A383)-1)))),'Final Sim'!$A$1:$O$85,VLOOKUP(MONTH($A383),'Conversion WRSM'!$A$1:$B$12,2),FALSE)</f>
        <v>0</v>
      </c>
      <c r="W383" s="9">
        <f t="shared" si="38"/>
        <v>0</v>
      </c>
      <c r="X383" s="9" t="str">
        <f t="shared" si="44"/>
        <v/>
      </c>
      <c r="Y383" s="20" t="str">
        <f t="shared" si="42"/>
        <v/>
      </c>
    </row>
    <row r="384" spans="1:25">
      <c r="A384" s="11">
        <v>19146</v>
      </c>
      <c r="B384" s="9">
        <f>VLOOKUP((IF(MONTH($A384)=10,YEAR($A384),IF(MONTH($A384)=11,YEAR($A384),IF(MONTH($A384)=12, YEAR($A384),YEAR($A384)-1)))),File_1.prn!$A$2:$AA$87,VLOOKUP(MONTH($A384),Conversion!$A$1:$B$12,2),FALSE)</f>
        <v>0</v>
      </c>
      <c r="C384" s="9" t="str">
        <f>IF(VLOOKUP((IF(MONTH($A384)=10,YEAR($A384),IF(MONTH($A384)=11,YEAR($A384),IF(MONTH($A384)=12, YEAR($A384),YEAR($A384)-1)))),File_1.prn!$A$2:$AA$87,VLOOKUP(MONTH($A384),'Patch Conversion'!$A$1:$B$12,2),FALSE)="","",VLOOKUP((IF(MONTH($A384)=10,YEAR($A384),IF(MONTH($A384)=11,YEAR($A384),IF(MONTH($A384)=12, YEAR($A384),YEAR($A384)-1)))),File_1.prn!$A$2:$AA$87,VLOOKUP(MONTH($A384),'Patch Conversion'!$A$1:$B$12,2),FALSE))</f>
        <v/>
      </c>
      <c r="D384" s="9"/>
      <c r="E384" s="9">
        <f t="shared" si="43"/>
        <v>1246.7900000000004</v>
      </c>
      <c r="F384" s="9">
        <f>F383+VLOOKUP((IF(MONTH($A384)=10,YEAR($A384),IF(MONTH($A384)=11,YEAR($A384),IF(MONTH($A384)=12, YEAR($A384),YEAR($A384)-1)))),Rainfall!$A$1:$Z$87,VLOOKUP(MONTH($A384),Conversion!$A$1:$B$12,2),FALSE)</f>
        <v>18843.72</v>
      </c>
      <c r="G384" s="9"/>
      <c r="H384" s="9"/>
      <c r="I384" s="9">
        <f>VLOOKUP((IF(MONTH($A384)=10,YEAR($A384),IF(MONTH($A384)=11,YEAR($A384),IF(MONTH($A384)=12, YEAR($A384),YEAR($A384)-1)))),FirstSim!$A$1:$Y$86,VLOOKUP(MONTH($A384),Conversion!$A$1:$B$12,2),FALSE)</f>
        <v>0.3</v>
      </c>
      <c r="J384" s="9"/>
      <c r="K384" s="9"/>
      <c r="L384" s="9"/>
      <c r="M384" s="12" t="e">
        <f>VLOOKUP((IF(MONTH($A384)=10,YEAR($A384),IF(MONTH($A384)=11,YEAR($A384),IF(MONTH($A384)=12, YEAR($A384),YEAR($A384)-1)))),#REF!,VLOOKUP(MONTH($A384),Conversion!$A$1:$B$12,2),FALSE)</f>
        <v>#REF!</v>
      </c>
      <c r="N384" s="9" t="e">
        <f>VLOOKUP((IF(MONTH($A384)=10,YEAR($A384),IF(MONTH($A384)=11,YEAR($A384),IF(MONTH($A384)=12, YEAR($A384),YEAR($A384)-1)))),#REF!,VLOOKUP(MONTH($A384),'Patch Conversion'!$A$1:$B$12,2),FALSE)</f>
        <v>#REF!</v>
      </c>
      <c r="O384" s="9"/>
      <c r="P384" s="11"/>
      <c r="Q384" s="9">
        <f t="shared" si="39"/>
        <v>0</v>
      </c>
      <c r="R384" s="9" t="str">
        <f t="shared" si="40"/>
        <v/>
      </c>
      <c r="S384" s="10" t="str">
        <f t="shared" si="41"/>
        <v/>
      </c>
      <c r="T384" s="9"/>
      <c r="U384" s="17">
        <f>VLOOKUP((IF(MONTH($A384)=10,YEAR($A384),IF(MONTH($A384)=11,YEAR($A384),IF(MONTH($A384)=12, YEAR($A384),YEAR($A384)-1)))),'Final Sim'!$A$1:$O$85,VLOOKUP(MONTH($A384),'Conversion WRSM'!$A$1:$B$12,2),FALSE)</f>
        <v>292.11</v>
      </c>
      <c r="W384" s="9">
        <f t="shared" si="38"/>
        <v>0</v>
      </c>
      <c r="X384" s="9" t="str">
        <f t="shared" si="44"/>
        <v/>
      </c>
      <c r="Y384" s="20" t="str">
        <f t="shared" si="42"/>
        <v/>
      </c>
    </row>
    <row r="385" spans="1:25">
      <c r="A385" s="11">
        <v>19176</v>
      </c>
      <c r="B385" s="9">
        <f>VLOOKUP((IF(MONTH($A385)=10,YEAR($A385),IF(MONTH($A385)=11,YEAR($A385),IF(MONTH($A385)=12, YEAR($A385),YEAR($A385)-1)))),File_1.prn!$A$2:$AA$87,VLOOKUP(MONTH($A385),Conversion!$A$1:$B$12,2),FALSE)</f>
        <v>2.0499999999999998</v>
      </c>
      <c r="C385" s="9" t="str">
        <f>IF(VLOOKUP((IF(MONTH($A385)=10,YEAR($A385),IF(MONTH($A385)=11,YEAR($A385),IF(MONTH($A385)=12, YEAR($A385),YEAR($A385)-1)))),File_1.prn!$A$2:$AA$87,VLOOKUP(MONTH($A385),'Patch Conversion'!$A$1:$B$12,2),FALSE)="","",VLOOKUP((IF(MONTH($A385)=10,YEAR($A385),IF(MONTH($A385)=11,YEAR($A385),IF(MONTH($A385)=12, YEAR($A385),YEAR($A385)-1)))),File_1.prn!$A$2:$AA$87,VLOOKUP(MONTH($A385),'Patch Conversion'!$A$1:$B$12,2),FALSE))</f>
        <v/>
      </c>
      <c r="D385" s="9"/>
      <c r="E385" s="9">
        <f t="shared" si="43"/>
        <v>1248.8400000000004</v>
      </c>
      <c r="F385" s="9">
        <f>F384+VLOOKUP((IF(MONTH($A385)=10,YEAR($A385),IF(MONTH($A385)=11,YEAR($A385),IF(MONTH($A385)=12, YEAR($A385),YEAR($A385)-1)))),Rainfall!$A$1:$Z$87,VLOOKUP(MONTH($A385),Conversion!$A$1:$B$12,2),FALSE)</f>
        <v>18859.740000000002</v>
      </c>
      <c r="G385" s="9"/>
      <c r="H385" s="9"/>
      <c r="I385" s="9">
        <f>VLOOKUP((IF(MONTH($A385)=10,YEAR($A385),IF(MONTH($A385)=11,YEAR($A385),IF(MONTH($A385)=12, YEAR($A385),YEAR($A385)-1)))),FirstSim!$A$1:$Y$86,VLOOKUP(MONTH($A385),Conversion!$A$1:$B$12,2),FALSE)</f>
        <v>2.35</v>
      </c>
      <c r="J385" s="9"/>
      <c r="K385" s="9"/>
      <c r="L385" s="9"/>
      <c r="M385" s="12" t="e">
        <f>VLOOKUP((IF(MONTH($A385)=10,YEAR($A385),IF(MONTH($A385)=11,YEAR($A385),IF(MONTH($A385)=12, YEAR($A385),YEAR($A385)-1)))),#REF!,VLOOKUP(MONTH($A385),Conversion!$A$1:$B$12,2),FALSE)</f>
        <v>#REF!</v>
      </c>
      <c r="N385" s="9" t="e">
        <f>VLOOKUP((IF(MONTH($A385)=10,YEAR($A385),IF(MONTH($A385)=11,YEAR($A385),IF(MONTH($A385)=12, YEAR($A385),YEAR($A385)-1)))),#REF!,VLOOKUP(MONTH($A385),'Patch Conversion'!$A$1:$B$12,2),FALSE)</f>
        <v>#REF!</v>
      </c>
      <c r="O385" s="9"/>
      <c r="P385" s="11"/>
      <c r="Q385" s="9">
        <f t="shared" si="39"/>
        <v>2.0499999999999998</v>
      </c>
      <c r="R385" s="9" t="str">
        <f t="shared" si="40"/>
        <v/>
      </c>
      <c r="S385" s="10" t="str">
        <f t="shared" si="41"/>
        <v/>
      </c>
      <c r="T385" s="9"/>
      <c r="U385" s="17">
        <f>VLOOKUP((IF(MONTH($A385)=10,YEAR($A385),IF(MONTH($A385)=11,YEAR($A385),IF(MONTH($A385)=12, YEAR($A385),YEAR($A385)-1)))),'Final Sim'!$A$1:$O$85,VLOOKUP(MONTH($A385),'Conversion WRSM'!$A$1:$B$12,2),FALSE)</f>
        <v>0</v>
      </c>
      <c r="W385" s="9">
        <f t="shared" si="38"/>
        <v>2.0499999999999998</v>
      </c>
      <c r="X385" s="9" t="str">
        <f t="shared" si="44"/>
        <v/>
      </c>
      <c r="Y385" s="20" t="str">
        <f t="shared" si="42"/>
        <v/>
      </c>
    </row>
    <row r="386" spans="1:25">
      <c r="A386" s="11">
        <v>19207</v>
      </c>
      <c r="B386" s="9">
        <f>VLOOKUP((IF(MONTH($A386)=10,YEAR($A386),IF(MONTH($A386)=11,YEAR($A386),IF(MONTH($A386)=12, YEAR($A386),YEAR($A386)-1)))),File_1.prn!$A$2:$AA$87,VLOOKUP(MONTH($A386),Conversion!$A$1:$B$12,2),FALSE)</f>
        <v>0</v>
      </c>
      <c r="C386" s="9" t="str">
        <f>IF(VLOOKUP((IF(MONTH($A386)=10,YEAR($A386),IF(MONTH($A386)=11,YEAR($A386),IF(MONTH($A386)=12, YEAR($A386),YEAR($A386)-1)))),File_1.prn!$A$2:$AA$87,VLOOKUP(MONTH($A386),'Patch Conversion'!$A$1:$B$12,2),FALSE)="","",VLOOKUP((IF(MONTH($A386)=10,YEAR($A386),IF(MONTH($A386)=11,YEAR($A386),IF(MONTH($A386)=12, YEAR($A386),YEAR($A386)-1)))),File_1.prn!$A$2:$AA$87,VLOOKUP(MONTH($A386),'Patch Conversion'!$A$1:$B$12,2),FALSE))</f>
        <v/>
      </c>
      <c r="D386" s="9"/>
      <c r="E386" s="9">
        <f t="shared" si="43"/>
        <v>1248.8400000000004</v>
      </c>
      <c r="F386" s="9">
        <f>F385+VLOOKUP((IF(MONTH($A386)=10,YEAR($A386),IF(MONTH($A386)=11,YEAR($A386),IF(MONTH($A386)=12, YEAR($A386),YEAR($A386)-1)))),Rainfall!$A$1:$Z$87,VLOOKUP(MONTH($A386),Conversion!$A$1:$B$12,2),FALSE)</f>
        <v>18860.22</v>
      </c>
      <c r="G386" s="9"/>
      <c r="H386" s="9"/>
      <c r="I386" s="9">
        <f>VLOOKUP((IF(MONTH($A386)=10,YEAR($A386),IF(MONTH($A386)=11,YEAR($A386),IF(MONTH($A386)=12, YEAR($A386),YEAR($A386)-1)))),FirstSim!$A$1:$Y$86,VLOOKUP(MONTH($A386),Conversion!$A$1:$B$12,2),FALSE)</f>
        <v>1.54</v>
      </c>
      <c r="J386" s="9"/>
      <c r="K386" s="9"/>
      <c r="L386" s="9"/>
      <c r="M386" s="12" t="e">
        <f>VLOOKUP((IF(MONTH($A386)=10,YEAR($A386),IF(MONTH($A386)=11,YEAR($A386),IF(MONTH($A386)=12, YEAR($A386),YEAR($A386)-1)))),#REF!,VLOOKUP(MONTH($A386),Conversion!$A$1:$B$12,2),FALSE)</f>
        <v>#REF!</v>
      </c>
      <c r="N386" s="9" t="e">
        <f>VLOOKUP((IF(MONTH($A386)=10,YEAR($A386),IF(MONTH($A386)=11,YEAR($A386),IF(MONTH($A386)=12, YEAR($A386),YEAR($A386)-1)))),#REF!,VLOOKUP(MONTH($A386),'Patch Conversion'!$A$1:$B$12,2),FALSE)</f>
        <v>#REF!</v>
      </c>
      <c r="O386" s="9"/>
      <c r="P386" s="11"/>
      <c r="Q386" s="9">
        <f t="shared" si="39"/>
        <v>0</v>
      </c>
      <c r="R386" s="9" t="str">
        <f t="shared" si="40"/>
        <v/>
      </c>
      <c r="S386" s="10" t="str">
        <f t="shared" si="41"/>
        <v/>
      </c>
      <c r="T386" s="9"/>
      <c r="U386" s="17">
        <f>VLOOKUP((IF(MONTH($A386)=10,YEAR($A386),IF(MONTH($A386)=11,YEAR($A386),IF(MONTH($A386)=12, YEAR($A386),YEAR($A386)-1)))),'Final Sim'!$A$1:$O$85,VLOOKUP(MONTH($A386),'Conversion WRSM'!$A$1:$B$12,2),FALSE)</f>
        <v>114.26</v>
      </c>
      <c r="W386" s="9">
        <f t="shared" si="38"/>
        <v>0</v>
      </c>
      <c r="X386" s="9" t="str">
        <f t="shared" si="44"/>
        <v/>
      </c>
      <c r="Y386" s="20" t="str">
        <f t="shared" si="42"/>
        <v/>
      </c>
    </row>
    <row r="387" spans="1:25">
      <c r="A387" s="11">
        <v>19238</v>
      </c>
      <c r="B387" s="9">
        <f>VLOOKUP((IF(MONTH($A387)=10,YEAR($A387),IF(MONTH($A387)=11,YEAR($A387),IF(MONTH($A387)=12, YEAR($A387),YEAR($A387)-1)))),File_1.prn!$A$2:$AA$87,VLOOKUP(MONTH($A387),Conversion!$A$1:$B$12,2),FALSE)</f>
        <v>0.61</v>
      </c>
      <c r="C387" s="9" t="str">
        <f>IF(VLOOKUP((IF(MONTH($A387)=10,YEAR($A387),IF(MONTH($A387)=11,YEAR($A387),IF(MONTH($A387)=12, YEAR($A387),YEAR($A387)-1)))),File_1.prn!$A$2:$AA$87,VLOOKUP(MONTH($A387),'Patch Conversion'!$A$1:$B$12,2),FALSE)="","",VLOOKUP((IF(MONTH($A387)=10,YEAR($A387),IF(MONTH($A387)=11,YEAR($A387),IF(MONTH($A387)=12, YEAR($A387),YEAR($A387)-1)))),File_1.prn!$A$2:$AA$87,VLOOKUP(MONTH($A387),'Patch Conversion'!$A$1:$B$12,2),FALSE))</f>
        <v/>
      </c>
      <c r="D387" s="9"/>
      <c r="E387" s="9">
        <f t="shared" si="43"/>
        <v>1249.4500000000003</v>
      </c>
      <c r="F387" s="9">
        <f>F386+VLOOKUP((IF(MONTH($A387)=10,YEAR($A387),IF(MONTH($A387)=11,YEAR($A387),IF(MONTH($A387)=12, YEAR($A387),YEAR($A387)-1)))),Rainfall!$A$1:$Z$87,VLOOKUP(MONTH($A387),Conversion!$A$1:$B$12,2),FALSE)</f>
        <v>18861.120000000003</v>
      </c>
      <c r="G387" s="9"/>
      <c r="H387" s="9"/>
      <c r="I387" s="9">
        <f>VLOOKUP((IF(MONTH($A387)=10,YEAR($A387),IF(MONTH($A387)=11,YEAR($A387),IF(MONTH($A387)=12, YEAR($A387),YEAR($A387)-1)))),FirstSim!$A$1:$Y$86,VLOOKUP(MONTH($A387),Conversion!$A$1:$B$12,2),FALSE)</f>
        <v>0.81</v>
      </c>
      <c r="J387" s="9"/>
      <c r="K387" s="9"/>
      <c r="L387" s="9"/>
      <c r="M387" s="12" t="e">
        <f>VLOOKUP((IF(MONTH($A387)=10,YEAR($A387),IF(MONTH($A387)=11,YEAR($A387),IF(MONTH($A387)=12, YEAR($A387),YEAR($A387)-1)))),#REF!,VLOOKUP(MONTH($A387),Conversion!$A$1:$B$12,2),FALSE)</f>
        <v>#REF!</v>
      </c>
      <c r="N387" s="9" t="e">
        <f>VLOOKUP((IF(MONTH($A387)=10,YEAR($A387),IF(MONTH($A387)=11,YEAR($A387),IF(MONTH($A387)=12, YEAR($A387),YEAR($A387)-1)))),#REF!,VLOOKUP(MONTH($A387),'Patch Conversion'!$A$1:$B$12,2),FALSE)</f>
        <v>#REF!</v>
      </c>
      <c r="O387" s="9"/>
      <c r="P387" s="11"/>
      <c r="Q387" s="9">
        <f t="shared" si="39"/>
        <v>0.61</v>
      </c>
      <c r="R387" s="9" t="str">
        <f t="shared" si="40"/>
        <v/>
      </c>
      <c r="S387" s="10" t="str">
        <f t="shared" si="41"/>
        <v/>
      </c>
      <c r="T387" s="9"/>
      <c r="U387" s="17">
        <f>VLOOKUP((IF(MONTH($A387)=10,YEAR($A387),IF(MONTH($A387)=11,YEAR($A387),IF(MONTH($A387)=12, YEAR($A387),YEAR($A387)-1)))),'Final Sim'!$A$1:$O$85,VLOOKUP(MONTH($A387),'Conversion WRSM'!$A$1:$B$12,2),FALSE)</f>
        <v>0</v>
      </c>
      <c r="W387" s="9">
        <f t="shared" si="38"/>
        <v>0.61</v>
      </c>
      <c r="X387" s="9" t="str">
        <f t="shared" si="44"/>
        <v/>
      </c>
      <c r="Y387" s="20" t="str">
        <f t="shared" si="42"/>
        <v/>
      </c>
    </row>
    <row r="388" spans="1:25">
      <c r="A388" s="11">
        <v>19268</v>
      </c>
      <c r="B388" s="9">
        <f>VLOOKUP((IF(MONTH($A388)=10,YEAR($A388),IF(MONTH($A388)=11,YEAR($A388),IF(MONTH($A388)=12, YEAR($A388),YEAR($A388)-1)))),File_1.prn!$A$2:$AA$87,VLOOKUP(MONTH($A388),Conversion!$A$1:$B$12,2),FALSE)</f>
        <v>0.79</v>
      </c>
      <c r="C388" s="9" t="str">
        <f>IF(VLOOKUP((IF(MONTH($A388)=10,YEAR($A388),IF(MONTH($A388)=11,YEAR($A388),IF(MONTH($A388)=12, YEAR($A388),YEAR($A388)-1)))),File_1.prn!$A$2:$AA$87,VLOOKUP(MONTH($A388),'Patch Conversion'!$A$1:$B$12,2),FALSE)="","",VLOOKUP((IF(MONTH($A388)=10,YEAR($A388),IF(MONTH($A388)=11,YEAR($A388),IF(MONTH($A388)=12, YEAR($A388),YEAR($A388)-1)))),File_1.prn!$A$2:$AA$87,VLOOKUP(MONTH($A388),'Patch Conversion'!$A$1:$B$12,2),FALSE))</f>
        <v/>
      </c>
      <c r="D388" s="9"/>
      <c r="E388" s="9">
        <f t="shared" si="43"/>
        <v>1250.2400000000002</v>
      </c>
      <c r="F388" s="9">
        <f>F387+VLOOKUP((IF(MONTH($A388)=10,YEAR($A388),IF(MONTH($A388)=11,YEAR($A388),IF(MONTH($A388)=12, YEAR($A388),YEAR($A388)-1)))),Rainfall!$A$1:$Z$87,VLOOKUP(MONTH($A388),Conversion!$A$1:$B$12,2),FALSE)</f>
        <v>18899.04</v>
      </c>
      <c r="G388" s="9"/>
      <c r="H388" s="9"/>
      <c r="I388" s="9">
        <f>VLOOKUP((IF(MONTH($A388)=10,YEAR($A388),IF(MONTH($A388)=11,YEAR($A388),IF(MONTH($A388)=12, YEAR($A388),YEAR($A388)-1)))),FirstSim!$A$1:$Y$86,VLOOKUP(MONTH($A388),Conversion!$A$1:$B$12,2),FALSE)</f>
        <v>0.2</v>
      </c>
      <c r="J388" s="9"/>
      <c r="K388" s="9"/>
      <c r="L388" s="9"/>
      <c r="M388" s="12" t="e">
        <f>VLOOKUP((IF(MONTH($A388)=10,YEAR($A388),IF(MONTH($A388)=11,YEAR($A388),IF(MONTH($A388)=12, YEAR($A388),YEAR($A388)-1)))),#REF!,VLOOKUP(MONTH($A388),Conversion!$A$1:$B$12,2),FALSE)</f>
        <v>#REF!</v>
      </c>
      <c r="N388" s="9" t="e">
        <f>VLOOKUP((IF(MONTH($A388)=10,YEAR($A388),IF(MONTH($A388)=11,YEAR($A388),IF(MONTH($A388)=12, YEAR($A388),YEAR($A388)-1)))),#REF!,VLOOKUP(MONTH($A388),'Patch Conversion'!$A$1:$B$12,2),FALSE)</f>
        <v>#REF!</v>
      </c>
      <c r="O388" s="9"/>
      <c r="P388" s="11"/>
      <c r="Q388" s="9">
        <f t="shared" si="39"/>
        <v>0.79</v>
      </c>
      <c r="R388" s="9" t="str">
        <f t="shared" si="40"/>
        <v/>
      </c>
      <c r="S388" s="10" t="str">
        <f t="shared" si="41"/>
        <v/>
      </c>
      <c r="T388" s="9"/>
      <c r="U388" s="17">
        <f>VLOOKUP((IF(MONTH($A388)=10,YEAR($A388),IF(MONTH($A388)=11,YEAR($A388),IF(MONTH($A388)=12, YEAR($A388),YEAR($A388)-1)))),'Final Sim'!$A$1:$O$85,VLOOKUP(MONTH($A388),'Conversion WRSM'!$A$1:$B$12,2),FALSE)</f>
        <v>9.56</v>
      </c>
      <c r="W388" s="9">
        <f t="shared" ref="W388:W451" si="46">IF(C388="",B388,IF(C388="*",B388,IF(U388&gt;B388,U388,B388)))</f>
        <v>0.79</v>
      </c>
      <c r="X388" s="9" t="str">
        <f t="shared" si="44"/>
        <v/>
      </c>
      <c r="Y388" s="20" t="str">
        <f t="shared" si="42"/>
        <v/>
      </c>
    </row>
    <row r="389" spans="1:25">
      <c r="A389" s="11">
        <v>19299</v>
      </c>
      <c r="B389" s="9">
        <f>VLOOKUP((IF(MONTH($A389)=10,YEAR($A389),IF(MONTH($A389)=11,YEAR($A389),IF(MONTH($A389)=12, YEAR($A389),YEAR($A389)-1)))),File_1.prn!$A$2:$AA$87,VLOOKUP(MONTH($A389),Conversion!$A$1:$B$12,2),FALSE)</f>
        <v>2.15</v>
      </c>
      <c r="C389" s="9" t="str">
        <f>IF(VLOOKUP((IF(MONTH($A389)=10,YEAR($A389),IF(MONTH($A389)=11,YEAR($A389),IF(MONTH($A389)=12, YEAR($A389),YEAR($A389)-1)))),File_1.prn!$A$2:$AA$87,VLOOKUP(MONTH($A389),'Patch Conversion'!$A$1:$B$12,2),FALSE)="","",VLOOKUP((IF(MONTH($A389)=10,YEAR($A389),IF(MONTH($A389)=11,YEAR($A389),IF(MONTH($A389)=12, YEAR($A389),YEAR($A389)-1)))),File_1.prn!$A$2:$AA$87,VLOOKUP(MONTH($A389),'Patch Conversion'!$A$1:$B$12,2),FALSE))</f>
        <v/>
      </c>
      <c r="D389" s="9"/>
      <c r="E389" s="9">
        <f t="shared" si="43"/>
        <v>1252.3900000000003</v>
      </c>
      <c r="F389" s="9">
        <f>F388+VLOOKUP((IF(MONTH($A389)=10,YEAR($A389),IF(MONTH($A389)=11,YEAR($A389),IF(MONTH($A389)=12, YEAR($A389),YEAR($A389)-1)))),Rainfall!$A$1:$Z$87,VLOOKUP(MONTH($A389),Conversion!$A$1:$B$12,2),FALSE)</f>
        <v>18992.04</v>
      </c>
      <c r="G389" s="9"/>
      <c r="H389" s="9"/>
      <c r="I389" s="9">
        <f>VLOOKUP((IF(MONTH($A389)=10,YEAR($A389),IF(MONTH($A389)=11,YEAR($A389),IF(MONTH($A389)=12, YEAR($A389),YEAR($A389)-1)))),FirstSim!$A$1:$Y$86,VLOOKUP(MONTH($A389),Conversion!$A$1:$B$12,2),FALSE)</f>
        <v>0.02</v>
      </c>
      <c r="J389" s="9"/>
      <c r="K389" s="9"/>
      <c r="L389" s="9"/>
      <c r="M389" s="12" t="e">
        <f>VLOOKUP((IF(MONTH($A389)=10,YEAR($A389),IF(MONTH($A389)=11,YEAR($A389),IF(MONTH($A389)=12, YEAR($A389),YEAR($A389)-1)))),#REF!,VLOOKUP(MONTH($A389),Conversion!$A$1:$B$12,2),FALSE)</f>
        <v>#REF!</v>
      </c>
      <c r="N389" s="9" t="e">
        <f>VLOOKUP((IF(MONTH($A389)=10,YEAR($A389),IF(MONTH($A389)=11,YEAR($A389),IF(MONTH($A389)=12, YEAR($A389),YEAR($A389)-1)))),#REF!,VLOOKUP(MONTH($A389),'Patch Conversion'!$A$1:$B$12,2),FALSE)</f>
        <v>#REF!</v>
      </c>
      <c r="O389" s="9"/>
      <c r="P389" s="11"/>
      <c r="Q389" s="9">
        <f t="shared" ref="Q389:Q452" si="47">IF(C389="",B389,IF(C389="*",B389,IF(I389&lt;B389,B389,I389)))</f>
        <v>2.15</v>
      </c>
      <c r="R389" s="9" t="str">
        <f t="shared" ref="R389:R452" si="48">IF(C389="",C389,IF(C389="*",C389,IF(I389&lt;B389,C389,"*")))</f>
        <v/>
      </c>
      <c r="S389" s="10" t="str">
        <f t="shared" ref="S389:S452" si="49">IF(C389="","",IF(C389="*","Estimated",IF(I389&lt;B389,"First Simulation&lt;Observed, Observed Used","First Silumation patch")))</f>
        <v/>
      </c>
      <c r="T389" s="9"/>
      <c r="U389" s="17">
        <f>VLOOKUP((IF(MONTH($A389)=10,YEAR($A389),IF(MONTH($A389)=11,YEAR($A389),IF(MONTH($A389)=12, YEAR($A389),YEAR($A389)-1)))),'Final Sim'!$A$1:$O$85,VLOOKUP(MONTH($A389),'Conversion WRSM'!$A$1:$B$12,2),FALSE)</f>
        <v>0</v>
      </c>
      <c r="W389" s="9">
        <f t="shared" si="46"/>
        <v>2.15</v>
      </c>
      <c r="X389" s="9" t="str">
        <f t="shared" si="44"/>
        <v/>
      </c>
      <c r="Y389" s="20" t="str">
        <f t="shared" ref="Y389:Y452" si="50">IF(C389="","",IF(C389="*","Observed estimate used",IF(C389="#","Simulated value used", IF(U389&gt;B389,"Simulated value used","Observed estimate used"))))</f>
        <v/>
      </c>
    </row>
    <row r="390" spans="1:25">
      <c r="A390" s="11">
        <v>19329</v>
      </c>
      <c r="B390" s="9">
        <f>VLOOKUP((IF(MONTH($A390)=10,YEAR($A390),IF(MONTH($A390)=11,YEAR($A390),IF(MONTH($A390)=12, YEAR($A390),YEAR($A390)-1)))),File_1.prn!$A$2:$AA$87,VLOOKUP(MONTH($A390),Conversion!$A$1:$B$12,2),FALSE)</f>
        <v>11.2</v>
      </c>
      <c r="C390" s="9" t="str">
        <f>IF(VLOOKUP((IF(MONTH($A390)=10,YEAR($A390),IF(MONTH($A390)=11,YEAR($A390),IF(MONTH($A390)=12, YEAR($A390),YEAR($A390)-1)))),File_1.prn!$A$2:$AA$87,VLOOKUP(MONTH($A390),'Patch Conversion'!$A$1:$B$12,2),FALSE)="","",VLOOKUP((IF(MONTH($A390)=10,YEAR($A390),IF(MONTH($A390)=11,YEAR($A390),IF(MONTH($A390)=12, YEAR($A390),YEAR($A390)-1)))),File_1.prn!$A$2:$AA$87,VLOOKUP(MONTH($A390),'Patch Conversion'!$A$1:$B$12,2),FALSE))</f>
        <v/>
      </c>
      <c r="D390" s="9"/>
      <c r="E390" s="9">
        <f t="shared" ref="E390:E453" si="51">E389+B390</f>
        <v>1263.5900000000004</v>
      </c>
      <c r="F390" s="9">
        <f>F389+VLOOKUP((IF(MONTH($A390)=10,YEAR($A390),IF(MONTH($A390)=11,YEAR($A390),IF(MONTH($A390)=12, YEAR($A390),YEAR($A390)-1)))),Rainfall!$A$1:$Z$87,VLOOKUP(MONTH($A390),Conversion!$A$1:$B$12,2),FALSE)</f>
        <v>19105.68</v>
      </c>
      <c r="G390" s="9"/>
      <c r="H390" s="9"/>
      <c r="I390" s="9">
        <f>VLOOKUP((IF(MONTH($A390)=10,YEAR($A390),IF(MONTH($A390)=11,YEAR($A390),IF(MONTH($A390)=12, YEAR($A390),YEAR($A390)-1)))),FirstSim!$A$1:$Y$86,VLOOKUP(MONTH($A390),Conversion!$A$1:$B$12,2),FALSE)</f>
        <v>0.08</v>
      </c>
      <c r="J390" s="9"/>
      <c r="K390" s="9"/>
      <c r="L390" s="9"/>
      <c r="M390" s="12" t="e">
        <f>VLOOKUP((IF(MONTH($A390)=10,YEAR($A390),IF(MONTH($A390)=11,YEAR($A390),IF(MONTH($A390)=12, YEAR($A390),YEAR($A390)-1)))),#REF!,VLOOKUP(MONTH($A390),Conversion!$A$1:$B$12,2),FALSE)</f>
        <v>#REF!</v>
      </c>
      <c r="N390" s="9" t="e">
        <f>VLOOKUP((IF(MONTH($A390)=10,YEAR($A390),IF(MONTH($A390)=11,YEAR($A390),IF(MONTH($A390)=12, YEAR($A390),YEAR($A390)-1)))),#REF!,VLOOKUP(MONTH($A390),'Patch Conversion'!$A$1:$B$12,2),FALSE)</f>
        <v>#REF!</v>
      </c>
      <c r="O390" s="9"/>
      <c r="P390" s="11"/>
      <c r="Q390" s="9">
        <f t="shared" si="47"/>
        <v>11.2</v>
      </c>
      <c r="R390" s="9" t="str">
        <f t="shared" si="48"/>
        <v/>
      </c>
      <c r="S390" s="10" t="str">
        <f t="shared" si="49"/>
        <v/>
      </c>
      <c r="T390" s="9"/>
      <c r="U390" s="17">
        <f>VLOOKUP((IF(MONTH($A390)=10,YEAR($A390),IF(MONTH($A390)=11,YEAR($A390),IF(MONTH($A390)=12, YEAR($A390),YEAR($A390)-1)))),'Final Sim'!$A$1:$O$85,VLOOKUP(MONTH($A390),'Conversion WRSM'!$A$1:$B$12,2),FALSE)</f>
        <v>26.09</v>
      </c>
      <c r="W390" s="9">
        <f t="shared" si="46"/>
        <v>11.2</v>
      </c>
      <c r="X390" s="9" t="str">
        <f t="shared" ref="X390:X453" si="52">IF(C390="","",IF(C390="*","*",IF(C390="#","*", IF(U390&gt;B390,"*",C390))))</f>
        <v/>
      </c>
      <c r="Y390" s="20" t="str">
        <f t="shared" si="50"/>
        <v/>
      </c>
    </row>
    <row r="391" spans="1:25">
      <c r="A391" s="11">
        <v>19360</v>
      </c>
      <c r="B391" s="9">
        <f>VLOOKUP((IF(MONTH($A391)=10,YEAR($A391),IF(MONTH($A391)=11,YEAR($A391),IF(MONTH($A391)=12, YEAR($A391),YEAR($A391)-1)))),File_1.prn!$A$2:$AA$87,VLOOKUP(MONTH($A391),Conversion!$A$1:$B$12,2),FALSE)</f>
        <v>0.31</v>
      </c>
      <c r="C391" s="9" t="str">
        <f>IF(VLOOKUP((IF(MONTH($A391)=10,YEAR($A391),IF(MONTH($A391)=11,YEAR($A391),IF(MONTH($A391)=12, YEAR($A391),YEAR($A391)-1)))),File_1.prn!$A$2:$AA$87,VLOOKUP(MONTH($A391),'Patch Conversion'!$A$1:$B$12,2),FALSE)="","",VLOOKUP((IF(MONTH($A391)=10,YEAR($A391),IF(MONTH($A391)=11,YEAR($A391),IF(MONTH($A391)=12, YEAR($A391),YEAR($A391)-1)))),File_1.prn!$A$2:$AA$87,VLOOKUP(MONTH($A391),'Patch Conversion'!$A$1:$B$12,2),FALSE))</f>
        <v/>
      </c>
      <c r="D391" s="9" t="str">
        <f>IF(C391="","",B391)</f>
        <v/>
      </c>
      <c r="E391" s="9">
        <f t="shared" si="51"/>
        <v>1263.9000000000003</v>
      </c>
      <c r="F391" s="9">
        <f>F390+VLOOKUP((IF(MONTH($A391)=10,YEAR($A391),IF(MONTH($A391)=11,YEAR($A391),IF(MONTH($A391)=12, YEAR($A391),YEAR($A391)-1)))),Rainfall!$A$1:$Z$87,VLOOKUP(MONTH($A391),Conversion!$A$1:$B$12,2),FALSE)</f>
        <v>19170.900000000001</v>
      </c>
      <c r="G391" s="9"/>
      <c r="H391" s="9"/>
      <c r="I391" s="9">
        <f>VLOOKUP((IF(MONTH($A391)=10,YEAR($A391),IF(MONTH($A391)=11,YEAR($A391),IF(MONTH($A391)=12, YEAR($A391),YEAR($A391)-1)))),FirstSim!$A$1:$Y$86,VLOOKUP(MONTH($A391),Conversion!$A$1:$B$12,2),FALSE)</f>
        <v>0.01</v>
      </c>
      <c r="J391" s="9"/>
      <c r="K391" s="9"/>
      <c r="L391" s="9"/>
      <c r="M391" s="12" t="e">
        <f>VLOOKUP((IF(MONTH($A391)=10,YEAR($A391),IF(MONTH($A391)=11,YEAR($A391),IF(MONTH($A391)=12, YEAR($A391),YEAR($A391)-1)))),#REF!,VLOOKUP(MONTH($A391),Conversion!$A$1:$B$12,2),FALSE)</f>
        <v>#REF!</v>
      </c>
      <c r="N391" s="9" t="e">
        <f>VLOOKUP((IF(MONTH($A391)=10,YEAR($A391),IF(MONTH($A391)=11,YEAR($A391),IF(MONTH($A391)=12, YEAR($A391),YEAR($A391)-1)))),#REF!,VLOOKUP(MONTH($A391),'Patch Conversion'!$A$1:$B$12,2),FALSE)</f>
        <v>#REF!</v>
      </c>
      <c r="O391" s="9"/>
      <c r="P391" s="11"/>
      <c r="Q391" s="9">
        <f t="shared" si="47"/>
        <v>0.31</v>
      </c>
      <c r="R391" s="9" t="str">
        <f t="shared" si="48"/>
        <v/>
      </c>
      <c r="S391" s="10" t="str">
        <f t="shared" si="49"/>
        <v/>
      </c>
      <c r="T391" s="9"/>
      <c r="U391" s="17">
        <f>VLOOKUP((IF(MONTH($A391)=10,YEAR($A391),IF(MONTH($A391)=11,YEAR($A391),IF(MONTH($A391)=12, YEAR($A391),YEAR($A391)-1)))),'Final Sim'!$A$1:$O$85,VLOOKUP(MONTH($A391),'Conversion WRSM'!$A$1:$B$12,2),FALSE)</f>
        <v>0</v>
      </c>
      <c r="W391" s="9">
        <f t="shared" si="46"/>
        <v>0.31</v>
      </c>
      <c r="X391" s="9" t="str">
        <f t="shared" si="52"/>
        <v/>
      </c>
      <c r="Y391" s="20" t="str">
        <f t="shared" si="50"/>
        <v/>
      </c>
    </row>
    <row r="392" spans="1:25">
      <c r="A392" s="11">
        <v>19391</v>
      </c>
      <c r="B392" s="9">
        <f>VLOOKUP((IF(MONTH($A392)=10,YEAR($A392),IF(MONTH($A392)=11,YEAR($A392),IF(MONTH($A392)=12, YEAR($A392),YEAR($A392)-1)))),File_1.prn!$A$2:$AA$87,VLOOKUP(MONTH($A392),Conversion!$A$1:$B$12,2),FALSE)</f>
        <v>1.22</v>
      </c>
      <c r="C392" s="9" t="str">
        <f>IF(VLOOKUP((IF(MONTH($A392)=10,YEAR($A392),IF(MONTH($A392)=11,YEAR($A392),IF(MONTH($A392)=12, YEAR($A392),YEAR($A392)-1)))),File_1.prn!$A$2:$AA$87,VLOOKUP(MONTH($A392),'Patch Conversion'!$A$1:$B$12,2),FALSE)="","",VLOOKUP((IF(MONTH($A392)=10,YEAR($A392),IF(MONTH($A392)=11,YEAR($A392),IF(MONTH($A392)=12, YEAR($A392),YEAR($A392)-1)))),File_1.prn!$A$2:$AA$87,VLOOKUP(MONTH($A392),'Patch Conversion'!$A$1:$B$12,2),FALSE))</f>
        <v/>
      </c>
      <c r="D392" s="9" t="str">
        <f>IF(C392="","",B392)</f>
        <v/>
      </c>
      <c r="E392" s="9">
        <f t="shared" si="51"/>
        <v>1265.1200000000003</v>
      </c>
      <c r="F392" s="9">
        <f>F391+VLOOKUP((IF(MONTH($A392)=10,YEAR($A392),IF(MONTH($A392)=11,YEAR($A392),IF(MONTH($A392)=12, YEAR($A392),YEAR($A392)-1)))),Rainfall!$A$1:$Z$87,VLOOKUP(MONTH($A392),Conversion!$A$1:$B$12,2),FALSE)</f>
        <v>19252.800000000003</v>
      </c>
      <c r="G392" s="9"/>
      <c r="H392" s="9"/>
      <c r="I392" s="9">
        <f>VLOOKUP((IF(MONTH($A392)=10,YEAR($A392),IF(MONTH($A392)=11,YEAR($A392),IF(MONTH($A392)=12, YEAR($A392),YEAR($A392)-1)))),FirstSim!$A$1:$Y$86,VLOOKUP(MONTH($A392),Conversion!$A$1:$B$12,2),FALSE)</f>
        <v>5.58</v>
      </c>
      <c r="J392" s="9"/>
      <c r="K392" s="9"/>
      <c r="L392" s="9"/>
      <c r="M392" s="12" t="e">
        <f>VLOOKUP((IF(MONTH($A392)=10,YEAR($A392),IF(MONTH($A392)=11,YEAR($A392),IF(MONTH($A392)=12, YEAR($A392),YEAR($A392)-1)))),#REF!,VLOOKUP(MONTH($A392),Conversion!$A$1:$B$12,2),FALSE)</f>
        <v>#REF!</v>
      </c>
      <c r="N392" s="9" t="e">
        <f>VLOOKUP((IF(MONTH($A392)=10,YEAR($A392),IF(MONTH($A392)=11,YEAR($A392),IF(MONTH($A392)=12, YEAR($A392),YEAR($A392)-1)))),#REF!,VLOOKUP(MONTH($A392),'Patch Conversion'!$A$1:$B$12,2),FALSE)</f>
        <v>#REF!</v>
      </c>
      <c r="O392" s="9"/>
      <c r="P392" s="11"/>
      <c r="Q392" s="9">
        <f t="shared" si="47"/>
        <v>1.22</v>
      </c>
      <c r="R392" s="9" t="str">
        <f t="shared" si="48"/>
        <v/>
      </c>
      <c r="S392" s="10" t="str">
        <f t="shared" si="49"/>
        <v/>
      </c>
      <c r="T392" s="9"/>
      <c r="U392" s="17">
        <f>VLOOKUP((IF(MONTH($A392)=10,YEAR($A392),IF(MONTH($A392)=11,YEAR($A392),IF(MONTH($A392)=12, YEAR($A392),YEAR($A392)-1)))),'Final Sim'!$A$1:$O$85,VLOOKUP(MONTH($A392),'Conversion WRSM'!$A$1:$B$12,2),FALSE)</f>
        <v>45.85</v>
      </c>
      <c r="W392" s="9">
        <f t="shared" si="46"/>
        <v>1.22</v>
      </c>
      <c r="X392" s="9" t="str">
        <f t="shared" si="52"/>
        <v/>
      </c>
      <c r="Y392" s="20" t="str">
        <f t="shared" si="50"/>
        <v/>
      </c>
    </row>
    <row r="393" spans="1:25">
      <c r="A393" s="11">
        <v>19419</v>
      </c>
      <c r="B393" s="9">
        <f>VLOOKUP((IF(MONTH($A393)=10,YEAR($A393),IF(MONTH($A393)=11,YEAR($A393),IF(MONTH($A393)=12, YEAR($A393),YEAR($A393)-1)))),File_1.prn!$A$2:$AA$87,VLOOKUP(MONTH($A393),Conversion!$A$1:$B$12,2),FALSE)</f>
        <v>0.64</v>
      </c>
      <c r="C393" s="9" t="str">
        <f>IF(VLOOKUP((IF(MONTH($A393)=10,YEAR($A393),IF(MONTH($A393)=11,YEAR($A393),IF(MONTH($A393)=12, YEAR($A393),YEAR($A393)-1)))),File_1.prn!$A$2:$AA$87,VLOOKUP(MONTH($A393),'Patch Conversion'!$A$1:$B$12,2),FALSE)="","",VLOOKUP((IF(MONTH($A393)=10,YEAR($A393),IF(MONTH($A393)=11,YEAR($A393),IF(MONTH($A393)=12, YEAR($A393),YEAR($A393)-1)))),File_1.prn!$A$2:$AA$87,VLOOKUP(MONTH($A393),'Patch Conversion'!$A$1:$B$12,2),FALSE))</f>
        <v/>
      </c>
      <c r="D393" s="9" t="str">
        <f>IF(C393="","",B393)</f>
        <v/>
      </c>
      <c r="E393" s="9">
        <f t="shared" si="51"/>
        <v>1265.7600000000004</v>
      </c>
      <c r="F393" s="9">
        <f>F392+VLOOKUP((IF(MONTH($A393)=10,YEAR($A393),IF(MONTH($A393)=11,YEAR($A393),IF(MONTH($A393)=12, YEAR($A393),YEAR($A393)-1)))),Rainfall!$A$1:$Z$87,VLOOKUP(MONTH($A393),Conversion!$A$1:$B$12,2),FALSE)</f>
        <v>19326.240000000002</v>
      </c>
      <c r="G393" s="9"/>
      <c r="H393" s="9"/>
      <c r="I393" s="9">
        <f>VLOOKUP((IF(MONTH($A393)=10,YEAR($A393),IF(MONTH($A393)=11,YEAR($A393),IF(MONTH($A393)=12, YEAR($A393),YEAR($A393)-1)))),FirstSim!$A$1:$Y$86,VLOOKUP(MONTH($A393),Conversion!$A$1:$B$12,2),FALSE)</f>
        <v>2.33</v>
      </c>
      <c r="J393" s="9"/>
      <c r="K393" s="9"/>
      <c r="L393" s="9"/>
      <c r="M393" s="12" t="e">
        <f>VLOOKUP((IF(MONTH($A393)=10,YEAR($A393),IF(MONTH($A393)=11,YEAR($A393),IF(MONTH($A393)=12, YEAR($A393),YEAR($A393)-1)))),#REF!,VLOOKUP(MONTH($A393),Conversion!$A$1:$B$12,2),FALSE)</f>
        <v>#REF!</v>
      </c>
      <c r="N393" s="9" t="e">
        <f>VLOOKUP((IF(MONTH($A393)=10,YEAR($A393),IF(MONTH($A393)=11,YEAR($A393),IF(MONTH($A393)=12, YEAR($A393),YEAR($A393)-1)))),#REF!,VLOOKUP(MONTH($A393),'Patch Conversion'!$A$1:$B$12,2),FALSE)</f>
        <v>#REF!</v>
      </c>
      <c r="O393" s="9"/>
      <c r="P393" s="11"/>
      <c r="Q393" s="9">
        <f t="shared" si="47"/>
        <v>0.64</v>
      </c>
      <c r="R393" s="9" t="str">
        <f t="shared" si="48"/>
        <v/>
      </c>
      <c r="S393" s="10" t="str">
        <f t="shared" si="49"/>
        <v/>
      </c>
      <c r="T393" s="9"/>
      <c r="U393" s="17">
        <f>VLOOKUP((IF(MONTH($A393)=10,YEAR($A393),IF(MONTH($A393)=11,YEAR($A393),IF(MONTH($A393)=12, YEAR($A393),YEAR($A393)-1)))),'Final Sim'!$A$1:$O$85,VLOOKUP(MONTH($A393),'Conversion WRSM'!$A$1:$B$12,2),FALSE)</f>
        <v>0</v>
      </c>
      <c r="W393" s="9">
        <f t="shared" si="46"/>
        <v>0.64</v>
      </c>
      <c r="X393" s="9" t="str">
        <f t="shared" si="52"/>
        <v/>
      </c>
      <c r="Y393" s="20" t="str">
        <f t="shared" si="50"/>
        <v/>
      </c>
    </row>
    <row r="394" spans="1:25">
      <c r="A394" s="11">
        <v>19450</v>
      </c>
      <c r="B394" s="9">
        <f>VLOOKUP((IF(MONTH($A394)=10,YEAR($A394),IF(MONTH($A394)=11,YEAR($A394),IF(MONTH($A394)=12, YEAR($A394),YEAR($A394)-1)))),File_1.prn!$A$2:$AA$87,VLOOKUP(MONTH($A394),Conversion!$A$1:$B$12,2),FALSE)</f>
        <v>0.78</v>
      </c>
      <c r="C394" s="9" t="str">
        <f>IF(VLOOKUP((IF(MONTH($A394)=10,YEAR($A394),IF(MONTH($A394)=11,YEAR($A394),IF(MONTH($A394)=12, YEAR($A394),YEAR($A394)-1)))),File_1.prn!$A$2:$AA$87,VLOOKUP(MONTH($A394),'Patch Conversion'!$A$1:$B$12,2),FALSE)="","",VLOOKUP((IF(MONTH($A394)=10,YEAR($A394),IF(MONTH($A394)=11,YEAR($A394),IF(MONTH($A394)=12, YEAR($A394),YEAR($A394)-1)))),File_1.prn!$A$2:$AA$87,VLOOKUP(MONTH($A394),'Patch Conversion'!$A$1:$B$12,2),FALSE))</f>
        <v/>
      </c>
      <c r="D394" s="9"/>
      <c r="E394" s="9">
        <f t="shared" si="51"/>
        <v>1266.5400000000004</v>
      </c>
      <c r="F394" s="9">
        <f>F393+VLOOKUP((IF(MONTH($A394)=10,YEAR($A394),IF(MONTH($A394)=11,YEAR($A394),IF(MONTH($A394)=12, YEAR($A394),YEAR($A394)-1)))),Rainfall!$A$1:$Z$87,VLOOKUP(MONTH($A394),Conversion!$A$1:$B$12,2),FALSE)</f>
        <v>19397.88</v>
      </c>
      <c r="G394" s="9"/>
      <c r="H394" s="9"/>
      <c r="I394" s="9">
        <f>VLOOKUP((IF(MONTH($A394)=10,YEAR($A394),IF(MONTH($A394)=11,YEAR($A394),IF(MONTH($A394)=12, YEAR($A394),YEAR($A394)-1)))),FirstSim!$A$1:$Y$86,VLOOKUP(MONTH($A394),Conversion!$A$1:$B$12,2),FALSE)</f>
        <v>2.35</v>
      </c>
      <c r="J394" s="9"/>
      <c r="K394" s="9"/>
      <c r="L394" s="9"/>
      <c r="M394" s="12" t="e">
        <f>VLOOKUP((IF(MONTH($A394)=10,YEAR($A394),IF(MONTH($A394)=11,YEAR($A394),IF(MONTH($A394)=12, YEAR($A394),YEAR($A394)-1)))),#REF!,VLOOKUP(MONTH($A394),Conversion!$A$1:$B$12,2),FALSE)</f>
        <v>#REF!</v>
      </c>
      <c r="N394" s="9" t="e">
        <f>VLOOKUP((IF(MONTH($A394)=10,YEAR($A394),IF(MONTH($A394)=11,YEAR($A394),IF(MONTH($A394)=12, YEAR($A394),YEAR($A394)-1)))),#REF!,VLOOKUP(MONTH($A394),'Patch Conversion'!$A$1:$B$12,2),FALSE)</f>
        <v>#REF!</v>
      </c>
      <c r="O394" s="9"/>
      <c r="P394" s="11"/>
      <c r="Q394" s="9">
        <f t="shared" si="47"/>
        <v>0.78</v>
      </c>
      <c r="R394" s="9" t="str">
        <f t="shared" si="48"/>
        <v/>
      </c>
      <c r="S394" s="10" t="str">
        <f t="shared" si="49"/>
        <v/>
      </c>
      <c r="T394" s="9"/>
      <c r="U394" s="17">
        <f>VLOOKUP((IF(MONTH($A394)=10,YEAR($A394),IF(MONTH($A394)=11,YEAR($A394),IF(MONTH($A394)=12, YEAR($A394),YEAR($A394)-1)))),'Final Sim'!$A$1:$O$85,VLOOKUP(MONTH($A394),'Conversion WRSM'!$A$1:$B$12,2),FALSE)</f>
        <v>18.559999999999999</v>
      </c>
      <c r="W394" s="9">
        <f t="shared" si="46"/>
        <v>0.78</v>
      </c>
      <c r="X394" s="9" t="str">
        <f t="shared" si="52"/>
        <v/>
      </c>
      <c r="Y394" s="20" t="str">
        <f t="shared" si="50"/>
        <v/>
      </c>
    </row>
    <row r="395" spans="1:25">
      <c r="A395" s="11">
        <v>19480</v>
      </c>
      <c r="B395" s="9">
        <f>VLOOKUP((IF(MONTH($A395)=10,YEAR($A395),IF(MONTH($A395)=11,YEAR($A395),IF(MONTH($A395)=12, YEAR($A395),YEAR($A395)-1)))),File_1.prn!$A$2:$AA$87,VLOOKUP(MONTH($A395),Conversion!$A$1:$B$12,2),FALSE)</f>
        <v>0</v>
      </c>
      <c r="C395" s="9" t="str">
        <f>IF(VLOOKUP((IF(MONTH($A395)=10,YEAR($A395),IF(MONTH($A395)=11,YEAR($A395),IF(MONTH($A395)=12, YEAR($A395),YEAR($A395)-1)))),File_1.prn!$A$2:$AA$87,VLOOKUP(MONTH($A395),'Patch Conversion'!$A$1:$B$12,2),FALSE)="","",VLOOKUP((IF(MONTH($A395)=10,YEAR($A395),IF(MONTH($A395)=11,YEAR($A395),IF(MONTH($A395)=12, YEAR($A395),YEAR($A395)-1)))),File_1.prn!$A$2:$AA$87,VLOOKUP(MONTH($A395),'Patch Conversion'!$A$1:$B$12,2),FALSE))</f>
        <v/>
      </c>
      <c r="D395" s="9"/>
      <c r="E395" s="9">
        <f t="shared" si="51"/>
        <v>1266.5400000000004</v>
      </c>
      <c r="F395" s="9">
        <f>F394+VLOOKUP((IF(MONTH($A395)=10,YEAR($A395),IF(MONTH($A395)=11,YEAR($A395),IF(MONTH($A395)=12, YEAR($A395),YEAR($A395)-1)))),Rainfall!$A$1:$Z$87,VLOOKUP(MONTH($A395),Conversion!$A$1:$B$12,2),FALSE)</f>
        <v>19404.48</v>
      </c>
      <c r="G395" s="9"/>
      <c r="H395" s="9"/>
      <c r="I395" s="9">
        <f>VLOOKUP((IF(MONTH($A395)=10,YEAR($A395),IF(MONTH($A395)=11,YEAR($A395),IF(MONTH($A395)=12, YEAR($A395),YEAR($A395)-1)))),FirstSim!$A$1:$Y$86,VLOOKUP(MONTH($A395),Conversion!$A$1:$B$12,2),FALSE)</f>
        <v>1.1599999999999999</v>
      </c>
      <c r="J395" s="9"/>
      <c r="K395" s="9"/>
      <c r="L395" s="9"/>
      <c r="M395" s="12" t="e">
        <f>VLOOKUP((IF(MONTH($A395)=10,YEAR($A395),IF(MONTH($A395)=11,YEAR($A395),IF(MONTH($A395)=12, YEAR($A395),YEAR($A395)-1)))),#REF!,VLOOKUP(MONTH($A395),Conversion!$A$1:$B$12,2),FALSE)</f>
        <v>#REF!</v>
      </c>
      <c r="N395" s="9" t="e">
        <f>VLOOKUP((IF(MONTH($A395)=10,YEAR($A395),IF(MONTH($A395)=11,YEAR($A395),IF(MONTH($A395)=12, YEAR($A395),YEAR($A395)-1)))),#REF!,VLOOKUP(MONTH($A395),'Patch Conversion'!$A$1:$B$12,2),FALSE)</f>
        <v>#REF!</v>
      </c>
      <c r="O395" s="9"/>
      <c r="P395" s="11"/>
      <c r="Q395" s="9">
        <f t="shared" si="47"/>
        <v>0</v>
      </c>
      <c r="R395" s="9" t="str">
        <f t="shared" si="48"/>
        <v/>
      </c>
      <c r="S395" s="10" t="str">
        <f t="shared" si="49"/>
        <v/>
      </c>
      <c r="T395" s="9"/>
      <c r="U395" s="17">
        <f>VLOOKUP((IF(MONTH($A395)=10,YEAR($A395),IF(MONTH($A395)=11,YEAR($A395),IF(MONTH($A395)=12, YEAR($A395),YEAR($A395)-1)))),'Final Sim'!$A$1:$O$85,VLOOKUP(MONTH($A395),'Conversion WRSM'!$A$1:$B$12,2),FALSE)</f>
        <v>0</v>
      </c>
      <c r="W395" s="9">
        <f t="shared" si="46"/>
        <v>0</v>
      </c>
      <c r="X395" s="9" t="str">
        <f t="shared" si="52"/>
        <v/>
      </c>
      <c r="Y395" s="20" t="str">
        <f t="shared" si="50"/>
        <v/>
      </c>
    </row>
    <row r="396" spans="1:25">
      <c r="A396" s="11">
        <v>19511</v>
      </c>
      <c r="B396" s="9">
        <f>VLOOKUP((IF(MONTH($A396)=10,YEAR($A396),IF(MONTH($A396)=11,YEAR($A396),IF(MONTH($A396)=12, YEAR($A396),YEAR($A396)-1)))),File_1.prn!$A$2:$AA$87,VLOOKUP(MONTH($A396),Conversion!$A$1:$B$12,2),FALSE)</f>
        <v>0</v>
      </c>
      <c r="C396" s="9" t="str">
        <f>IF(VLOOKUP((IF(MONTH($A396)=10,YEAR($A396),IF(MONTH($A396)=11,YEAR($A396),IF(MONTH($A396)=12, YEAR($A396),YEAR($A396)-1)))),File_1.prn!$A$2:$AA$87,VLOOKUP(MONTH($A396),'Patch Conversion'!$A$1:$B$12,2),FALSE)="","",VLOOKUP((IF(MONTH($A396)=10,YEAR($A396),IF(MONTH($A396)=11,YEAR($A396),IF(MONTH($A396)=12, YEAR($A396),YEAR($A396)-1)))),File_1.prn!$A$2:$AA$87,VLOOKUP(MONTH($A396),'Patch Conversion'!$A$1:$B$12,2),FALSE))</f>
        <v/>
      </c>
      <c r="D396" s="9"/>
      <c r="E396" s="9">
        <f t="shared" si="51"/>
        <v>1266.5400000000004</v>
      </c>
      <c r="F396" s="9">
        <f>F395+VLOOKUP((IF(MONTH($A396)=10,YEAR($A396),IF(MONTH($A396)=11,YEAR($A396),IF(MONTH($A396)=12, YEAR($A396),YEAR($A396)-1)))),Rainfall!$A$1:$Z$87,VLOOKUP(MONTH($A396),Conversion!$A$1:$B$12,2),FALSE)</f>
        <v>19404.48</v>
      </c>
      <c r="G396" s="9"/>
      <c r="H396" s="9"/>
      <c r="I396" s="9">
        <f>VLOOKUP((IF(MONTH($A396)=10,YEAR($A396),IF(MONTH($A396)=11,YEAR($A396),IF(MONTH($A396)=12, YEAR($A396),YEAR($A396)-1)))),FirstSim!$A$1:$Y$86,VLOOKUP(MONTH($A396),Conversion!$A$1:$B$12,2),FALSE)</f>
        <v>0.37</v>
      </c>
      <c r="J396" s="9"/>
      <c r="K396" s="9"/>
      <c r="L396" s="9"/>
      <c r="M396" s="12" t="e">
        <f>VLOOKUP((IF(MONTH($A396)=10,YEAR($A396),IF(MONTH($A396)=11,YEAR($A396),IF(MONTH($A396)=12, YEAR($A396),YEAR($A396)-1)))),#REF!,VLOOKUP(MONTH($A396),Conversion!$A$1:$B$12,2),FALSE)</f>
        <v>#REF!</v>
      </c>
      <c r="N396" s="9" t="e">
        <f>VLOOKUP((IF(MONTH($A396)=10,YEAR($A396),IF(MONTH($A396)=11,YEAR($A396),IF(MONTH($A396)=12, YEAR($A396),YEAR($A396)-1)))),#REF!,VLOOKUP(MONTH($A396),'Patch Conversion'!$A$1:$B$12,2),FALSE)</f>
        <v>#REF!</v>
      </c>
      <c r="O396" s="9"/>
      <c r="P396" s="11"/>
      <c r="Q396" s="9">
        <f t="shared" si="47"/>
        <v>0</v>
      </c>
      <c r="R396" s="9" t="str">
        <f t="shared" si="48"/>
        <v/>
      </c>
      <c r="S396" s="10" t="str">
        <f t="shared" si="49"/>
        <v/>
      </c>
      <c r="T396" s="9"/>
      <c r="U396" s="17">
        <f>VLOOKUP((IF(MONTH($A396)=10,YEAR($A396),IF(MONTH($A396)=11,YEAR($A396),IF(MONTH($A396)=12, YEAR($A396),YEAR($A396)-1)))),'Final Sim'!$A$1:$O$85,VLOOKUP(MONTH($A396),'Conversion WRSM'!$A$1:$B$12,2),FALSE)</f>
        <v>490.26</v>
      </c>
      <c r="W396" s="9">
        <f t="shared" si="46"/>
        <v>0</v>
      </c>
      <c r="X396" s="9" t="str">
        <f t="shared" si="52"/>
        <v/>
      </c>
      <c r="Y396" s="20" t="str">
        <f t="shared" si="50"/>
        <v/>
      </c>
    </row>
    <row r="397" spans="1:25">
      <c r="A397" s="11">
        <v>19541</v>
      </c>
      <c r="B397" s="9">
        <f>VLOOKUP((IF(MONTH($A397)=10,YEAR($A397),IF(MONTH($A397)=11,YEAR($A397),IF(MONTH($A397)=12, YEAR($A397),YEAR($A397)-1)))),File_1.prn!$A$2:$AA$87,VLOOKUP(MONTH($A397),Conversion!$A$1:$B$12,2),FALSE)</f>
        <v>0</v>
      </c>
      <c r="C397" s="9" t="str">
        <f>IF(VLOOKUP((IF(MONTH($A397)=10,YEAR($A397),IF(MONTH($A397)=11,YEAR($A397),IF(MONTH($A397)=12, YEAR($A397),YEAR($A397)-1)))),File_1.prn!$A$2:$AA$87,VLOOKUP(MONTH($A397),'Patch Conversion'!$A$1:$B$12,2),FALSE)="","",VLOOKUP((IF(MONTH($A397)=10,YEAR($A397),IF(MONTH($A397)=11,YEAR($A397),IF(MONTH($A397)=12, YEAR($A397),YEAR($A397)-1)))),File_1.prn!$A$2:$AA$87,VLOOKUP(MONTH($A397),'Patch Conversion'!$A$1:$B$12,2),FALSE))</f>
        <v/>
      </c>
      <c r="D397" s="9"/>
      <c r="E397" s="9">
        <f t="shared" si="51"/>
        <v>1266.5400000000004</v>
      </c>
      <c r="F397" s="9">
        <f>F396+VLOOKUP((IF(MONTH($A397)=10,YEAR($A397),IF(MONTH($A397)=11,YEAR($A397),IF(MONTH($A397)=12, YEAR($A397),YEAR($A397)-1)))),Rainfall!$A$1:$Z$87,VLOOKUP(MONTH($A397),Conversion!$A$1:$B$12,2),FALSE)</f>
        <v>19404.48</v>
      </c>
      <c r="G397" s="9"/>
      <c r="H397" s="9"/>
      <c r="I397" s="9">
        <f>VLOOKUP((IF(MONTH($A397)=10,YEAR($A397),IF(MONTH($A397)=11,YEAR($A397),IF(MONTH($A397)=12, YEAR($A397),YEAR($A397)-1)))),FirstSim!$A$1:$Y$86,VLOOKUP(MONTH($A397),Conversion!$A$1:$B$12,2),FALSE)</f>
        <v>0.22</v>
      </c>
      <c r="J397" s="9"/>
      <c r="K397" s="9"/>
      <c r="L397" s="9"/>
      <c r="M397" s="12" t="e">
        <f>VLOOKUP((IF(MONTH($A397)=10,YEAR($A397),IF(MONTH($A397)=11,YEAR($A397),IF(MONTH($A397)=12, YEAR($A397),YEAR($A397)-1)))),#REF!,VLOOKUP(MONTH($A397),Conversion!$A$1:$B$12,2),FALSE)</f>
        <v>#REF!</v>
      </c>
      <c r="N397" s="9" t="e">
        <f>VLOOKUP((IF(MONTH($A397)=10,YEAR($A397),IF(MONTH($A397)=11,YEAR($A397),IF(MONTH($A397)=12, YEAR($A397),YEAR($A397)-1)))),#REF!,VLOOKUP(MONTH($A397),'Patch Conversion'!$A$1:$B$12,2),FALSE)</f>
        <v>#REF!</v>
      </c>
      <c r="O397" s="9"/>
      <c r="P397" s="11"/>
      <c r="Q397" s="9">
        <f t="shared" si="47"/>
        <v>0</v>
      </c>
      <c r="R397" s="9" t="str">
        <f t="shared" si="48"/>
        <v/>
      </c>
      <c r="S397" s="10" t="str">
        <f t="shared" si="49"/>
        <v/>
      </c>
      <c r="T397" s="9"/>
      <c r="U397" s="17">
        <f>VLOOKUP((IF(MONTH($A397)=10,YEAR($A397),IF(MONTH($A397)=11,YEAR($A397),IF(MONTH($A397)=12, YEAR($A397),YEAR($A397)-1)))),'Final Sim'!$A$1:$O$85,VLOOKUP(MONTH($A397),'Conversion WRSM'!$A$1:$B$12,2),FALSE)</f>
        <v>0</v>
      </c>
      <c r="W397" s="9">
        <f t="shared" si="46"/>
        <v>0</v>
      </c>
      <c r="X397" s="9" t="str">
        <f t="shared" si="52"/>
        <v/>
      </c>
      <c r="Y397" s="20" t="str">
        <f t="shared" si="50"/>
        <v/>
      </c>
    </row>
    <row r="398" spans="1:25">
      <c r="A398" s="11">
        <v>19572</v>
      </c>
      <c r="B398" s="9">
        <f>VLOOKUP((IF(MONTH($A398)=10,YEAR($A398),IF(MONTH($A398)=11,YEAR($A398),IF(MONTH($A398)=12, YEAR($A398),YEAR($A398)-1)))),File_1.prn!$A$2:$AA$87,VLOOKUP(MONTH($A398),Conversion!$A$1:$B$12,2),FALSE)</f>
        <v>0</v>
      </c>
      <c r="C398" s="9" t="str">
        <f>IF(VLOOKUP((IF(MONTH($A398)=10,YEAR($A398),IF(MONTH($A398)=11,YEAR($A398),IF(MONTH($A398)=12, YEAR($A398),YEAR($A398)-1)))),File_1.prn!$A$2:$AA$87,VLOOKUP(MONTH($A398),'Patch Conversion'!$A$1:$B$12,2),FALSE)="","",VLOOKUP((IF(MONTH($A398)=10,YEAR($A398),IF(MONTH($A398)=11,YEAR($A398),IF(MONTH($A398)=12, YEAR($A398),YEAR($A398)-1)))),File_1.prn!$A$2:$AA$87,VLOOKUP(MONTH($A398),'Patch Conversion'!$A$1:$B$12,2),FALSE))</f>
        <v/>
      </c>
      <c r="D398" s="9"/>
      <c r="E398" s="9">
        <f t="shared" si="51"/>
        <v>1266.5400000000004</v>
      </c>
      <c r="F398" s="9">
        <f>F397+VLOOKUP((IF(MONTH($A398)=10,YEAR($A398),IF(MONTH($A398)=11,YEAR($A398),IF(MONTH($A398)=12, YEAR($A398),YEAR($A398)-1)))),Rainfall!$A$1:$Z$87,VLOOKUP(MONTH($A398),Conversion!$A$1:$B$12,2),FALSE)</f>
        <v>19404.599999999999</v>
      </c>
      <c r="G398" s="9"/>
      <c r="H398" s="9"/>
      <c r="I398" s="9">
        <f>VLOOKUP((IF(MONTH($A398)=10,YEAR($A398),IF(MONTH($A398)=11,YEAR($A398),IF(MONTH($A398)=12, YEAR($A398),YEAR($A398)-1)))),FirstSim!$A$1:$Y$86,VLOOKUP(MONTH($A398),Conversion!$A$1:$B$12,2),FALSE)</f>
        <v>0.16</v>
      </c>
      <c r="J398" s="9"/>
      <c r="K398" s="9"/>
      <c r="L398" s="9"/>
      <c r="M398" s="12" t="e">
        <f>VLOOKUP((IF(MONTH($A398)=10,YEAR($A398),IF(MONTH($A398)=11,YEAR($A398),IF(MONTH($A398)=12, YEAR($A398),YEAR($A398)-1)))),#REF!,VLOOKUP(MONTH($A398),Conversion!$A$1:$B$12,2),FALSE)</f>
        <v>#REF!</v>
      </c>
      <c r="N398" s="9" t="e">
        <f>VLOOKUP((IF(MONTH($A398)=10,YEAR($A398),IF(MONTH($A398)=11,YEAR($A398),IF(MONTH($A398)=12, YEAR($A398),YEAR($A398)-1)))),#REF!,VLOOKUP(MONTH($A398),'Patch Conversion'!$A$1:$B$12,2),FALSE)</f>
        <v>#REF!</v>
      </c>
      <c r="O398" s="9"/>
      <c r="P398" s="11"/>
      <c r="Q398" s="9">
        <f t="shared" si="47"/>
        <v>0</v>
      </c>
      <c r="R398" s="9" t="str">
        <f t="shared" si="48"/>
        <v/>
      </c>
      <c r="S398" s="10" t="str">
        <f t="shared" si="49"/>
        <v/>
      </c>
      <c r="T398" s="9"/>
      <c r="U398" s="17">
        <f>VLOOKUP((IF(MONTH($A398)=10,YEAR($A398),IF(MONTH($A398)=11,YEAR($A398),IF(MONTH($A398)=12, YEAR($A398),YEAR($A398)-1)))),'Final Sim'!$A$1:$O$85,VLOOKUP(MONTH($A398),'Conversion WRSM'!$A$1:$B$12,2),FALSE)</f>
        <v>187.27</v>
      </c>
      <c r="W398" s="9">
        <f t="shared" si="46"/>
        <v>0</v>
      </c>
      <c r="X398" s="9" t="str">
        <f t="shared" si="52"/>
        <v/>
      </c>
      <c r="Y398" s="20" t="str">
        <f t="shared" si="50"/>
        <v/>
      </c>
    </row>
    <row r="399" spans="1:25">
      <c r="A399" s="11">
        <v>19603</v>
      </c>
      <c r="B399" s="9">
        <f>VLOOKUP((IF(MONTH($A399)=10,YEAR($A399),IF(MONTH($A399)=11,YEAR($A399),IF(MONTH($A399)=12, YEAR($A399),YEAR($A399)-1)))),File_1.prn!$A$2:$AA$87,VLOOKUP(MONTH($A399),Conversion!$A$1:$B$12,2),FALSE)</f>
        <v>1.74</v>
      </c>
      <c r="C399" s="9" t="str">
        <f>IF(VLOOKUP((IF(MONTH($A399)=10,YEAR($A399),IF(MONTH($A399)=11,YEAR($A399),IF(MONTH($A399)=12, YEAR($A399),YEAR($A399)-1)))),File_1.prn!$A$2:$AA$87,VLOOKUP(MONTH($A399),'Patch Conversion'!$A$1:$B$12,2),FALSE)="","",VLOOKUP((IF(MONTH($A399)=10,YEAR($A399),IF(MONTH($A399)=11,YEAR($A399),IF(MONTH($A399)=12, YEAR($A399),YEAR($A399)-1)))),File_1.prn!$A$2:$AA$87,VLOOKUP(MONTH($A399),'Patch Conversion'!$A$1:$B$12,2),FALSE))</f>
        <v/>
      </c>
      <c r="D399" s="9"/>
      <c r="E399" s="9">
        <f t="shared" si="51"/>
        <v>1268.2800000000004</v>
      </c>
      <c r="F399" s="9">
        <f>F398+VLOOKUP((IF(MONTH($A399)=10,YEAR($A399),IF(MONTH($A399)=11,YEAR($A399),IF(MONTH($A399)=12, YEAR($A399),YEAR($A399)-1)))),Rainfall!$A$1:$Z$87,VLOOKUP(MONTH($A399),Conversion!$A$1:$B$12,2),FALSE)</f>
        <v>19404.599999999999</v>
      </c>
      <c r="G399" s="9"/>
      <c r="H399" s="9"/>
      <c r="I399" s="9">
        <f>VLOOKUP((IF(MONTH($A399)=10,YEAR($A399),IF(MONTH($A399)=11,YEAR($A399),IF(MONTH($A399)=12, YEAR($A399),YEAR($A399)-1)))),FirstSim!$A$1:$Y$86,VLOOKUP(MONTH($A399),Conversion!$A$1:$B$12,2),FALSE)</f>
        <v>0.12</v>
      </c>
      <c r="J399" s="9"/>
      <c r="K399" s="9"/>
      <c r="L399" s="9"/>
      <c r="M399" s="12" t="e">
        <f>VLOOKUP((IF(MONTH($A399)=10,YEAR($A399),IF(MONTH($A399)=11,YEAR($A399),IF(MONTH($A399)=12, YEAR($A399),YEAR($A399)-1)))),#REF!,VLOOKUP(MONTH($A399),Conversion!$A$1:$B$12,2),FALSE)</f>
        <v>#REF!</v>
      </c>
      <c r="N399" s="9" t="e">
        <f>VLOOKUP((IF(MONTH($A399)=10,YEAR($A399),IF(MONTH($A399)=11,YEAR($A399),IF(MONTH($A399)=12, YEAR($A399),YEAR($A399)-1)))),#REF!,VLOOKUP(MONTH($A399),'Patch Conversion'!$A$1:$B$12,2),FALSE)</f>
        <v>#REF!</v>
      </c>
      <c r="O399" s="9"/>
      <c r="P399" s="11"/>
      <c r="Q399" s="9">
        <f t="shared" si="47"/>
        <v>1.74</v>
      </c>
      <c r="R399" s="9" t="str">
        <f t="shared" si="48"/>
        <v/>
      </c>
      <c r="S399" s="10" t="str">
        <f t="shared" si="49"/>
        <v/>
      </c>
      <c r="T399" s="9"/>
      <c r="U399" s="17">
        <f>VLOOKUP((IF(MONTH($A399)=10,YEAR($A399),IF(MONTH($A399)=11,YEAR($A399),IF(MONTH($A399)=12, YEAR($A399),YEAR($A399)-1)))),'Final Sim'!$A$1:$O$85,VLOOKUP(MONTH($A399),'Conversion WRSM'!$A$1:$B$12,2),FALSE)</f>
        <v>0</v>
      </c>
      <c r="W399" s="9">
        <f t="shared" si="46"/>
        <v>1.74</v>
      </c>
      <c r="X399" s="9" t="str">
        <f t="shared" si="52"/>
        <v/>
      </c>
      <c r="Y399" s="20" t="str">
        <f t="shared" si="50"/>
        <v/>
      </c>
    </row>
    <row r="400" spans="1:25">
      <c r="A400" s="11">
        <v>19633</v>
      </c>
      <c r="B400" s="9">
        <f>VLOOKUP((IF(MONTH($A400)=10,YEAR($A400),IF(MONTH($A400)=11,YEAR($A400),IF(MONTH($A400)=12, YEAR($A400),YEAR($A400)-1)))),File_1.prn!$A$2:$AA$87,VLOOKUP(MONTH($A400),Conversion!$A$1:$B$12,2),FALSE)</f>
        <v>0.04</v>
      </c>
      <c r="C400" s="9" t="str">
        <f>IF(VLOOKUP((IF(MONTH($A400)=10,YEAR($A400),IF(MONTH($A400)=11,YEAR($A400),IF(MONTH($A400)=12, YEAR($A400),YEAR($A400)-1)))),File_1.prn!$A$2:$AA$87,VLOOKUP(MONTH($A400),'Patch Conversion'!$A$1:$B$12,2),FALSE)="","",VLOOKUP((IF(MONTH($A400)=10,YEAR($A400),IF(MONTH($A400)=11,YEAR($A400),IF(MONTH($A400)=12, YEAR($A400),YEAR($A400)-1)))),File_1.prn!$A$2:$AA$87,VLOOKUP(MONTH($A400),'Patch Conversion'!$A$1:$B$12,2),FALSE))</f>
        <v/>
      </c>
      <c r="D400" s="9"/>
      <c r="E400" s="9">
        <f t="shared" si="51"/>
        <v>1268.3200000000004</v>
      </c>
      <c r="F400" s="9">
        <f>F399+VLOOKUP((IF(MONTH($A400)=10,YEAR($A400),IF(MONTH($A400)=11,YEAR($A400),IF(MONTH($A400)=12, YEAR($A400),YEAR($A400)-1)))),Rainfall!$A$1:$Z$87,VLOOKUP(MONTH($A400),Conversion!$A$1:$B$12,2),FALSE)</f>
        <v>19439.039999999997</v>
      </c>
      <c r="G400" s="9"/>
      <c r="H400" s="9"/>
      <c r="I400" s="9">
        <f>VLOOKUP((IF(MONTH($A400)=10,YEAR($A400),IF(MONTH($A400)=11,YEAR($A400),IF(MONTH($A400)=12, YEAR($A400),YEAR($A400)-1)))),FirstSim!$A$1:$Y$86,VLOOKUP(MONTH($A400),Conversion!$A$1:$B$12,2),FALSE)</f>
        <v>0.08</v>
      </c>
      <c r="J400" s="9"/>
      <c r="K400" s="9"/>
      <c r="L400" s="9"/>
      <c r="M400" s="12" t="e">
        <f>VLOOKUP((IF(MONTH($A400)=10,YEAR($A400),IF(MONTH($A400)=11,YEAR($A400),IF(MONTH($A400)=12, YEAR($A400),YEAR($A400)-1)))),#REF!,VLOOKUP(MONTH($A400),Conversion!$A$1:$B$12,2),FALSE)</f>
        <v>#REF!</v>
      </c>
      <c r="N400" s="9" t="e">
        <f>VLOOKUP((IF(MONTH($A400)=10,YEAR($A400),IF(MONTH($A400)=11,YEAR($A400),IF(MONTH($A400)=12, YEAR($A400),YEAR($A400)-1)))),#REF!,VLOOKUP(MONTH($A400),'Patch Conversion'!$A$1:$B$12,2),FALSE)</f>
        <v>#REF!</v>
      </c>
      <c r="O400" s="9"/>
      <c r="P400" s="11"/>
      <c r="Q400" s="9">
        <f t="shared" si="47"/>
        <v>0.04</v>
      </c>
      <c r="R400" s="9" t="str">
        <f t="shared" si="48"/>
        <v/>
      </c>
      <c r="S400" s="10" t="str">
        <f t="shared" si="49"/>
        <v/>
      </c>
      <c r="T400" s="9"/>
      <c r="U400" s="17">
        <f>VLOOKUP((IF(MONTH($A400)=10,YEAR($A400),IF(MONTH($A400)=11,YEAR($A400),IF(MONTH($A400)=12, YEAR($A400),YEAR($A400)-1)))),'Final Sim'!$A$1:$O$85,VLOOKUP(MONTH($A400),'Conversion WRSM'!$A$1:$B$12,2),FALSE)</f>
        <v>25.41</v>
      </c>
      <c r="W400" s="9">
        <f t="shared" si="46"/>
        <v>0.04</v>
      </c>
      <c r="X400" s="9" t="str">
        <f t="shared" si="52"/>
        <v/>
      </c>
      <c r="Y400" s="20" t="str">
        <f t="shared" si="50"/>
        <v/>
      </c>
    </row>
    <row r="401" spans="1:25">
      <c r="A401" s="11">
        <v>19664</v>
      </c>
      <c r="B401" s="9">
        <f>VLOOKUP((IF(MONTH($A401)=10,YEAR($A401),IF(MONTH($A401)=11,YEAR($A401),IF(MONTH($A401)=12, YEAR($A401),YEAR($A401)-1)))),File_1.prn!$A$2:$AA$87,VLOOKUP(MONTH($A401),Conversion!$A$1:$B$12,2),FALSE)</f>
        <v>23</v>
      </c>
      <c r="C401" s="9" t="str">
        <f>IF(VLOOKUP((IF(MONTH($A401)=10,YEAR($A401),IF(MONTH($A401)=11,YEAR($A401),IF(MONTH($A401)=12, YEAR($A401),YEAR($A401)-1)))),File_1.prn!$A$2:$AA$87,VLOOKUP(MONTH($A401),'Patch Conversion'!$A$1:$B$12,2),FALSE)="","",VLOOKUP((IF(MONTH($A401)=10,YEAR($A401),IF(MONTH($A401)=11,YEAR($A401),IF(MONTH($A401)=12, YEAR($A401),YEAR($A401)-1)))),File_1.prn!$A$2:$AA$87,VLOOKUP(MONTH($A401),'Patch Conversion'!$A$1:$B$12,2),FALSE))</f>
        <v/>
      </c>
      <c r="D401" s="9"/>
      <c r="E401" s="9">
        <f t="shared" si="51"/>
        <v>1291.3200000000004</v>
      </c>
      <c r="F401" s="9">
        <f>F400+VLOOKUP((IF(MONTH($A401)=10,YEAR($A401),IF(MONTH($A401)=11,YEAR($A401),IF(MONTH($A401)=12, YEAR($A401),YEAR($A401)-1)))),Rainfall!$A$1:$Z$87,VLOOKUP(MONTH($A401),Conversion!$A$1:$B$12,2),FALSE)</f>
        <v>19542.78</v>
      </c>
      <c r="G401" s="9"/>
      <c r="H401" s="9"/>
      <c r="I401" s="9">
        <f>VLOOKUP((IF(MONTH($A401)=10,YEAR($A401),IF(MONTH($A401)=11,YEAR($A401),IF(MONTH($A401)=12, YEAR($A401),YEAR($A401)-1)))),FirstSim!$A$1:$Y$86,VLOOKUP(MONTH($A401),Conversion!$A$1:$B$12,2),FALSE)</f>
        <v>1.73</v>
      </c>
      <c r="J401" s="9"/>
      <c r="K401" s="9"/>
      <c r="L401" s="9"/>
      <c r="M401" s="12" t="e">
        <f>VLOOKUP((IF(MONTH($A401)=10,YEAR($A401),IF(MONTH($A401)=11,YEAR($A401),IF(MONTH($A401)=12, YEAR($A401),YEAR($A401)-1)))),#REF!,VLOOKUP(MONTH($A401),Conversion!$A$1:$B$12,2),FALSE)</f>
        <v>#REF!</v>
      </c>
      <c r="N401" s="9" t="e">
        <f>VLOOKUP((IF(MONTH($A401)=10,YEAR($A401),IF(MONTH($A401)=11,YEAR($A401),IF(MONTH($A401)=12, YEAR($A401),YEAR($A401)-1)))),#REF!,VLOOKUP(MONTH($A401),'Patch Conversion'!$A$1:$B$12,2),FALSE)</f>
        <v>#REF!</v>
      </c>
      <c r="O401" s="9"/>
      <c r="P401" s="11"/>
      <c r="Q401" s="9">
        <f t="shared" si="47"/>
        <v>23</v>
      </c>
      <c r="R401" s="9" t="str">
        <f t="shared" si="48"/>
        <v/>
      </c>
      <c r="S401" s="10" t="str">
        <f t="shared" si="49"/>
        <v/>
      </c>
      <c r="T401" s="9"/>
      <c r="U401" s="17">
        <f>VLOOKUP((IF(MONTH($A401)=10,YEAR($A401),IF(MONTH($A401)=11,YEAR($A401),IF(MONTH($A401)=12, YEAR($A401),YEAR($A401)-1)))),'Final Sim'!$A$1:$O$85,VLOOKUP(MONTH($A401),'Conversion WRSM'!$A$1:$B$12,2),FALSE)</f>
        <v>0</v>
      </c>
      <c r="W401" s="9">
        <f t="shared" si="46"/>
        <v>23</v>
      </c>
      <c r="X401" s="9" t="str">
        <f t="shared" si="52"/>
        <v/>
      </c>
      <c r="Y401" s="20" t="str">
        <f t="shared" si="50"/>
        <v/>
      </c>
    </row>
    <row r="402" spans="1:25">
      <c r="A402" s="11">
        <v>19694</v>
      </c>
      <c r="B402" s="9">
        <f>VLOOKUP((IF(MONTH($A402)=10,YEAR($A402),IF(MONTH($A402)=11,YEAR($A402),IF(MONTH($A402)=12, YEAR($A402),YEAR($A402)-1)))),File_1.prn!$A$2:$AA$87,VLOOKUP(MONTH($A402),Conversion!$A$1:$B$12,2),FALSE)</f>
        <v>0.09</v>
      </c>
      <c r="C402" s="9" t="str">
        <f>IF(VLOOKUP((IF(MONTH($A402)=10,YEAR($A402),IF(MONTH($A402)=11,YEAR($A402),IF(MONTH($A402)=12, YEAR($A402),YEAR($A402)-1)))),File_1.prn!$A$2:$AA$87,VLOOKUP(MONTH($A402),'Patch Conversion'!$A$1:$B$12,2),FALSE)="","",VLOOKUP((IF(MONTH($A402)=10,YEAR($A402),IF(MONTH($A402)=11,YEAR($A402),IF(MONTH($A402)=12, YEAR($A402),YEAR($A402)-1)))),File_1.prn!$A$2:$AA$87,VLOOKUP(MONTH($A402),'Patch Conversion'!$A$1:$B$12,2),FALSE))</f>
        <v/>
      </c>
      <c r="D402" s="9"/>
      <c r="E402" s="9">
        <f t="shared" si="51"/>
        <v>1291.4100000000003</v>
      </c>
      <c r="F402" s="9">
        <f>F401+VLOOKUP((IF(MONTH($A402)=10,YEAR($A402),IF(MONTH($A402)=11,YEAR($A402),IF(MONTH($A402)=12, YEAR($A402),YEAR($A402)-1)))),Rainfall!$A$1:$Z$87,VLOOKUP(MONTH($A402),Conversion!$A$1:$B$12,2),FALSE)</f>
        <v>19610.46</v>
      </c>
      <c r="G402" s="9"/>
      <c r="H402" s="9"/>
      <c r="I402" s="9">
        <f>VLOOKUP((IF(MONTH($A402)=10,YEAR($A402),IF(MONTH($A402)=11,YEAR($A402),IF(MONTH($A402)=12, YEAR($A402),YEAR($A402)-1)))),FirstSim!$A$1:$Y$86,VLOOKUP(MONTH($A402),Conversion!$A$1:$B$12,2),FALSE)</f>
        <v>1.93</v>
      </c>
      <c r="J402" s="9"/>
      <c r="K402" s="9"/>
      <c r="L402" s="9"/>
      <c r="M402" s="12" t="e">
        <f>VLOOKUP((IF(MONTH($A402)=10,YEAR($A402),IF(MONTH($A402)=11,YEAR($A402),IF(MONTH($A402)=12, YEAR($A402),YEAR($A402)-1)))),#REF!,VLOOKUP(MONTH($A402),Conversion!$A$1:$B$12,2),FALSE)</f>
        <v>#REF!</v>
      </c>
      <c r="N402" s="9" t="e">
        <f>VLOOKUP((IF(MONTH($A402)=10,YEAR($A402),IF(MONTH($A402)=11,YEAR($A402),IF(MONTH($A402)=12, YEAR($A402),YEAR($A402)-1)))),#REF!,VLOOKUP(MONTH($A402),'Patch Conversion'!$A$1:$B$12,2),FALSE)</f>
        <v>#REF!</v>
      </c>
      <c r="O402" s="9"/>
      <c r="P402" s="11"/>
      <c r="Q402" s="9">
        <f t="shared" si="47"/>
        <v>0.09</v>
      </c>
      <c r="R402" s="9" t="str">
        <f t="shared" si="48"/>
        <v/>
      </c>
      <c r="S402" s="10" t="str">
        <f t="shared" si="49"/>
        <v/>
      </c>
      <c r="T402" s="9"/>
      <c r="U402" s="17">
        <f>VLOOKUP((IF(MONTH($A402)=10,YEAR($A402),IF(MONTH($A402)=11,YEAR($A402),IF(MONTH($A402)=12, YEAR($A402),YEAR($A402)-1)))),'Final Sim'!$A$1:$O$85,VLOOKUP(MONTH($A402),'Conversion WRSM'!$A$1:$B$12,2),FALSE)</f>
        <v>25.45</v>
      </c>
      <c r="W402" s="9">
        <f t="shared" si="46"/>
        <v>0.09</v>
      </c>
      <c r="X402" s="9" t="str">
        <f t="shared" si="52"/>
        <v/>
      </c>
      <c r="Y402" s="20" t="str">
        <f t="shared" si="50"/>
        <v/>
      </c>
    </row>
    <row r="403" spans="1:25">
      <c r="A403" s="11">
        <v>19725</v>
      </c>
      <c r="B403" s="9">
        <f>VLOOKUP((IF(MONTH($A403)=10,YEAR($A403),IF(MONTH($A403)=11,YEAR($A403),IF(MONTH($A403)=12, YEAR($A403),YEAR($A403)-1)))),File_1.prn!$A$2:$AA$87,VLOOKUP(MONTH($A403),Conversion!$A$1:$B$12,2),FALSE)</f>
        <v>1</v>
      </c>
      <c r="C403" s="9" t="str">
        <f>IF(VLOOKUP((IF(MONTH($A403)=10,YEAR($A403),IF(MONTH($A403)=11,YEAR($A403),IF(MONTH($A403)=12, YEAR($A403),YEAR($A403)-1)))),File_1.prn!$A$2:$AA$87,VLOOKUP(MONTH($A403),'Patch Conversion'!$A$1:$B$12,2),FALSE)="","",VLOOKUP((IF(MONTH($A403)=10,YEAR($A403),IF(MONTH($A403)=11,YEAR($A403),IF(MONTH($A403)=12, YEAR($A403),YEAR($A403)-1)))),File_1.prn!$A$2:$AA$87,VLOOKUP(MONTH($A403),'Patch Conversion'!$A$1:$B$12,2),FALSE))</f>
        <v/>
      </c>
      <c r="D403" s="9"/>
      <c r="E403" s="9">
        <f t="shared" si="51"/>
        <v>1292.4100000000003</v>
      </c>
      <c r="F403" s="9">
        <f>F402+VLOOKUP((IF(MONTH($A403)=10,YEAR($A403),IF(MONTH($A403)=11,YEAR($A403),IF(MONTH($A403)=12, YEAR($A403),YEAR($A403)-1)))),Rainfall!$A$1:$Z$87,VLOOKUP(MONTH($A403),Conversion!$A$1:$B$12,2),FALSE)</f>
        <v>19737.419999999998</v>
      </c>
      <c r="G403" s="9"/>
      <c r="H403" s="9"/>
      <c r="I403" s="9">
        <f>VLOOKUP((IF(MONTH($A403)=10,YEAR($A403),IF(MONTH($A403)=11,YEAR($A403),IF(MONTH($A403)=12, YEAR($A403),YEAR($A403)-1)))),FirstSim!$A$1:$Y$86,VLOOKUP(MONTH($A403),Conversion!$A$1:$B$12,2),FALSE)</f>
        <v>0.39</v>
      </c>
      <c r="J403" s="9"/>
      <c r="K403" s="9"/>
      <c r="L403" s="9"/>
      <c r="M403" s="12" t="e">
        <f>VLOOKUP((IF(MONTH($A403)=10,YEAR($A403),IF(MONTH($A403)=11,YEAR($A403),IF(MONTH($A403)=12, YEAR($A403),YEAR($A403)-1)))),#REF!,VLOOKUP(MONTH($A403),Conversion!$A$1:$B$12,2),FALSE)</f>
        <v>#REF!</v>
      </c>
      <c r="N403" s="9" t="e">
        <f>VLOOKUP((IF(MONTH($A403)=10,YEAR($A403),IF(MONTH($A403)=11,YEAR($A403),IF(MONTH($A403)=12, YEAR($A403),YEAR($A403)-1)))),#REF!,VLOOKUP(MONTH($A403),'Patch Conversion'!$A$1:$B$12,2),FALSE)</f>
        <v>#REF!</v>
      </c>
      <c r="O403" s="9"/>
      <c r="P403" s="11"/>
      <c r="Q403" s="9">
        <f t="shared" si="47"/>
        <v>1</v>
      </c>
      <c r="R403" s="9" t="str">
        <f t="shared" si="48"/>
        <v/>
      </c>
      <c r="S403" s="10" t="str">
        <f t="shared" si="49"/>
        <v/>
      </c>
      <c r="T403" s="9"/>
      <c r="U403" s="17">
        <f>VLOOKUP((IF(MONTH($A403)=10,YEAR($A403),IF(MONTH($A403)=11,YEAR($A403),IF(MONTH($A403)=12, YEAR($A403),YEAR($A403)-1)))),'Final Sim'!$A$1:$O$85,VLOOKUP(MONTH($A403),'Conversion WRSM'!$A$1:$B$12,2),FALSE)</f>
        <v>0</v>
      </c>
      <c r="W403" s="9">
        <f t="shared" si="46"/>
        <v>1</v>
      </c>
      <c r="X403" s="9" t="str">
        <f t="shared" si="52"/>
        <v/>
      </c>
      <c r="Y403" s="20" t="str">
        <f t="shared" si="50"/>
        <v/>
      </c>
    </row>
    <row r="404" spans="1:25">
      <c r="A404" s="11">
        <v>19756</v>
      </c>
      <c r="B404" s="9">
        <f>VLOOKUP((IF(MONTH($A404)=10,YEAR($A404),IF(MONTH($A404)=11,YEAR($A404),IF(MONTH($A404)=12, YEAR($A404),YEAR($A404)-1)))),File_1.prn!$A$2:$AA$87,VLOOKUP(MONTH($A404),Conversion!$A$1:$B$12,2),FALSE)</f>
        <v>0.7</v>
      </c>
      <c r="C404" s="9" t="str">
        <f>IF(VLOOKUP((IF(MONTH($A404)=10,YEAR($A404),IF(MONTH($A404)=11,YEAR($A404),IF(MONTH($A404)=12, YEAR($A404),YEAR($A404)-1)))),File_1.prn!$A$2:$AA$87,VLOOKUP(MONTH($A404),'Patch Conversion'!$A$1:$B$12,2),FALSE)="","",VLOOKUP((IF(MONTH($A404)=10,YEAR($A404),IF(MONTH($A404)=11,YEAR($A404),IF(MONTH($A404)=12, YEAR($A404),YEAR($A404)-1)))),File_1.prn!$A$2:$AA$87,VLOOKUP(MONTH($A404),'Patch Conversion'!$A$1:$B$12,2),FALSE))</f>
        <v/>
      </c>
      <c r="D404" s="9"/>
      <c r="E404" s="9">
        <f t="shared" si="51"/>
        <v>1293.1100000000004</v>
      </c>
      <c r="F404" s="9">
        <f>F403+VLOOKUP((IF(MONTH($A404)=10,YEAR($A404),IF(MONTH($A404)=11,YEAR($A404),IF(MONTH($A404)=12, YEAR($A404),YEAR($A404)-1)))),Rainfall!$A$1:$Z$87,VLOOKUP(MONTH($A404),Conversion!$A$1:$B$12,2),FALSE)</f>
        <v>19844.039999999997</v>
      </c>
      <c r="G404" s="9"/>
      <c r="H404" s="9"/>
      <c r="I404" s="9">
        <f>VLOOKUP((IF(MONTH($A404)=10,YEAR($A404),IF(MONTH($A404)=11,YEAR($A404),IF(MONTH($A404)=12, YEAR($A404),YEAR($A404)-1)))),FirstSim!$A$1:$Y$86,VLOOKUP(MONTH($A404),Conversion!$A$1:$B$12,2),FALSE)</f>
        <v>2.17</v>
      </c>
      <c r="J404" s="9"/>
      <c r="K404" s="9"/>
      <c r="L404" s="9"/>
      <c r="M404" s="12" t="e">
        <f>VLOOKUP((IF(MONTH($A404)=10,YEAR($A404),IF(MONTH($A404)=11,YEAR($A404),IF(MONTH($A404)=12, YEAR($A404),YEAR($A404)-1)))),#REF!,VLOOKUP(MONTH($A404),Conversion!$A$1:$B$12,2),FALSE)</f>
        <v>#REF!</v>
      </c>
      <c r="N404" s="9" t="e">
        <f>VLOOKUP((IF(MONTH($A404)=10,YEAR($A404),IF(MONTH($A404)=11,YEAR($A404),IF(MONTH($A404)=12, YEAR($A404),YEAR($A404)-1)))),#REF!,VLOOKUP(MONTH($A404),'Patch Conversion'!$A$1:$B$12,2),FALSE)</f>
        <v>#REF!</v>
      </c>
      <c r="O404" s="9"/>
      <c r="P404" s="11"/>
      <c r="Q404" s="9">
        <f t="shared" si="47"/>
        <v>0.7</v>
      </c>
      <c r="R404" s="9" t="str">
        <f t="shared" si="48"/>
        <v/>
      </c>
      <c r="S404" s="10" t="str">
        <f t="shared" si="49"/>
        <v/>
      </c>
      <c r="T404" s="9"/>
      <c r="U404" s="17">
        <f>VLOOKUP((IF(MONTH($A404)=10,YEAR($A404),IF(MONTH($A404)=11,YEAR($A404),IF(MONTH($A404)=12, YEAR($A404),YEAR($A404)-1)))),'Final Sim'!$A$1:$O$85,VLOOKUP(MONTH($A404),'Conversion WRSM'!$A$1:$B$12,2),FALSE)</f>
        <v>103.27</v>
      </c>
      <c r="W404" s="9">
        <f t="shared" si="46"/>
        <v>0.7</v>
      </c>
      <c r="X404" s="9" t="str">
        <f t="shared" si="52"/>
        <v/>
      </c>
      <c r="Y404" s="20" t="str">
        <f t="shared" si="50"/>
        <v/>
      </c>
    </row>
    <row r="405" spans="1:25">
      <c r="A405" s="11">
        <v>19784</v>
      </c>
      <c r="B405" s="9">
        <f>VLOOKUP((IF(MONTH($A405)=10,YEAR($A405),IF(MONTH($A405)=11,YEAR($A405),IF(MONTH($A405)=12, YEAR($A405),YEAR($A405)-1)))),File_1.prn!$A$2:$AA$87,VLOOKUP(MONTH($A405),Conversion!$A$1:$B$12,2),FALSE)</f>
        <v>4.45</v>
      </c>
      <c r="C405" s="9" t="str">
        <f>IF(VLOOKUP((IF(MONTH($A405)=10,YEAR($A405),IF(MONTH($A405)=11,YEAR($A405),IF(MONTH($A405)=12, YEAR($A405),YEAR($A405)-1)))),File_1.prn!$A$2:$AA$87,VLOOKUP(MONTH($A405),'Patch Conversion'!$A$1:$B$12,2),FALSE)="","",VLOOKUP((IF(MONTH($A405)=10,YEAR($A405),IF(MONTH($A405)=11,YEAR($A405),IF(MONTH($A405)=12, YEAR($A405),YEAR($A405)-1)))),File_1.prn!$A$2:$AA$87,VLOOKUP(MONTH($A405),'Patch Conversion'!$A$1:$B$12,2),FALSE))</f>
        <v/>
      </c>
      <c r="D405" s="9"/>
      <c r="E405" s="9">
        <f t="shared" si="51"/>
        <v>1297.5600000000004</v>
      </c>
      <c r="F405" s="9">
        <f>F404+VLOOKUP((IF(MONTH($A405)=10,YEAR($A405),IF(MONTH($A405)=11,YEAR($A405),IF(MONTH($A405)=12, YEAR($A405),YEAR($A405)-1)))),Rainfall!$A$1:$Z$87,VLOOKUP(MONTH($A405),Conversion!$A$1:$B$12,2),FALSE)</f>
        <v>19944.299999999996</v>
      </c>
      <c r="G405" s="9"/>
      <c r="H405" s="9"/>
      <c r="I405" s="9">
        <f>VLOOKUP((IF(MONTH($A405)=10,YEAR($A405),IF(MONTH($A405)=11,YEAR($A405),IF(MONTH($A405)=12, YEAR($A405),YEAR($A405)-1)))),FirstSim!$A$1:$Y$86,VLOOKUP(MONTH($A405),Conversion!$A$1:$B$12,2),FALSE)</f>
        <v>38.369999999999997</v>
      </c>
      <c r="J405" s="9"/>
      <c r="K405" s="9"/>
      <c r="L405" s="9"/>
      <c r="M405" s="12" t="e">
        <f>VLOOKUP((IF(MONTH($A405)=10,YEAR($A405),IF(MONTH($A405)=11,YEAR($A405),IF(MONTH($A405)=12, YEAR($A405),YEAR($A405)-1)))),#REF!,VLOOKUP(MONTH($A405),Conversion!$A$1:$B$12,2),FALSE)</f>
        <v>#REF!</v>
      </c>
      <c r="N405" s="9" t="e">
        <f>VLOOKUP((IF(MONTH($A405)=10,YEAR($A405),IF(MONTH($A405)=11,YEAR($A405),IF(MONTH($A405)=12, YEAR($A405),YEAR($A405)-1)))),#REF!,VLOOKUP(MONTH($A405),'Patch Conversion'!$A$1:$B$12,2),FALSE)</f>
        <v>#REF!</v>
      </c>
      <c r="O405" s="9"/>
      <c r="P405" s="11"/>
      <c r="Q405" s="9">
        <f t="shared" si="47"/>
        <v>4.45</v>
      </c>
      <c r="R405" s="9" t="str">
        <f t="shared" si="48"/>
        <v/>
      </c>
      <c r="S405" s="10" t="str">
        <f t="shared" si="49"/>
        <v/>
      </c>
      <c r="T405" s="9"/>
      <c r="U405" s="17">
        <f>VLOOKUP((IF(MONTH($A405)=10,YEAR($A405),IF(MONTH($A405)=11,YEAR($A405),IF(MONTH($A405)=12, YEAR($A405),YEAR($A405)-1)))),'Final Sim'!$A$1:$O$85,VLOOKUP(MONTH($A405),'Conversion WRSM'!$A$1:$B$12,2),FALSE)</f>
        <v>0</v>
      </c>
      <c r="W405" s="9">
        <f t="shared" si="46"/>
        <v>4.45</v>
      </c>
      <c r="X405" s="9" t="str">
        <f t="shared" si="52"/>
        <v/>
      </c>
      <c r="Y405" s="20" t="str">
        <f t="shared" si="50"/>
        <v/>
      </c>
    </row>
    <row r="406" spans="1:25">
      <c r="A406" s="11">
        <v>19815</v>
      </c>
      <c r="B406" s="9">
        <f>VLOOKUP((IF(MONTH($A406)=10,YEAR($A406),IF(MONTH($A406)=11,YEAR($A406),IF(MONTH($A406)=12, YEAR($A406),YEAR($A406)-1)))),File_1.prn!$A$2:$AA$87,VLOOKUP(MONTH($A406),Conversion!$A$1:$B$12,2),FALSE)</f>
        <v>0.69</v>
      </c>
      <c r="C406" s="9" t="str">
        <f>IF(VLOOKUP((IF(MONTH($A406)=10,YEAR($A406),IF(MONTH($A406)=11,YEAR($A406),IF(MONTH($A406)=12, YEAR($A406),YEAR($A406)-1)))),File_1.prn!$A$2:$AA$87,VLOOKUP(MONTH($A406),'Patch Conversion'!$A$1:$B$12,2),FALSE)="","",VLOOKUP((IF(MONTH($A406)=10,YEAR($A406),IF(MONTH($A406)=11,YEAR($A406),IF(MONTH($A406)=12, YEAR($A406),YEAR($A406)-1)))),File_1.prn!$A$2:$AA$87,VLOOKUP(MONTH($A406),'Patch Conversion'!$A$1:$B$12,2),FALSE))</f>
        <v/>
      </c>
      <c r="D406" s="9"/>
      <c r="E406" s="9">
        <f t="shared" si="51"/>
        <v>1298.2500000000005</v>
      </c>
      <c r="F406" s="9">
        <f>F405+VLOOKUP((IF(MONTH($A406)=10,YEAR($A406),IF(MONTH($A406)=11,YEAR($A406),IF(MONTH($A406)=12, YEAR($A406),YEAR($A406)-1)))),Rainfall!$A$1:$Z$87,VLOOKUP(MONTH($A406),Conversion!$A$1:$B$12,2),FALSE)</f>
        <v>19993.079999999994</v>
      </c>
      <c r="G406" s="9"/>
      <c r="H406" s="9"/>
      <c r="I406" s="9">
        <f>VLOOKUP((IF(MONTH($A406)=10,YEAR($A406),IF(MONTH($A406)=11,YEAR($A406),IF(MONTH($A406)=12, YEAR($A406),YEAR($A406)-1)))),FirstSim!$A$1:$Y$86,VLOOKUP(MONTH($A406),Conversion!$A$1:$B$12,2),FALSE)</f>
        <v>15.53</v>
      </c>
      <c r="J406" s="9"/>
      <c r="K406" s="9"/>
      <c r="L406" s="9"/>
      <c r="M406" s="12" t="e">
        <f>VLOOKUP((IF(MONTH($A406)=10,YEAR($A406),IF(MONTH($A406)=11,YEAR($A406),IF(MONTH($A406)=12, YEAR($A406),YEAR($A406)-1)))),#REF!,VLOOKUP(MONTH($A406),Conversion!$A$1:$B$12,2),FALSE)</f>
        <v>#REF!</v>
      </c>
      <c r="N406" s="9" t="e">
        <f>VLOOKUP((IF(MONTH($A406)=10,YEAR($A406),IF(MONTH($A406)=11,YEAR($A406),IF(MONTH($A406)=12, YEAR($A406),YEAR($A406)-1)))),#REF!,VLOOKUP(MONTH($A406),'Patch Conversion'!$A$1:$B$12,2),FALSE)</f>
        <v>#REF!</v>
      </c>
      <c r="O406" s="9"/>
      <c r="P406" s="11"/>
      <c r="Q406" s="9">
        <f t="shared" si="47"/>
        <v>0.69</v>
      </c>
      <c r="R406" s="9" t="str">
        <f t="shared" si="48"/>
        <v/>
      </c>
      <c r="S406" s="10" t="str">
        <f t="shared" si="49"/>
        <v/>
      </c>
      <c r="T406" s="9"/>
      <c r="U406" s="17">
        <f>VLOOKUP((IF(MONTH($A406)=10,YEAR($A406),IF(MONTH($A406)=11,YEAR($A406),IF(MONTH($A406)=12, YEAR($A406),YEAR($A406)-1)))),'Final Sim'!$A$1:$O$85,VLOOKUP(MONTH($A406),'Conversion WRSM'!$A$1:$B$12,2),FALSE)</f>
        <v>127.25</v>
      </c>
      <c r="W406" s="9">
        <f t="shared" si="46"/>
        <v>0.69</v>
      </c>
      <c r="X406" s="9" t="str">
        <f t="shared" si="52"/>
        <v/>
      </c>
      <c r="Y406" s="20" t="str">
        <f t="shared" si="50"/>
        <v/>
      </c>
    </row>
    <row r="407" spans="1:25">
      <c r="A407" s="11">
        <v>19845</v>
      </c>
      <c r="B407" s="9">
        <f>VLOOKUP((IF(MONTH($A407)=10,YEAR($A407),IF(MONTH($A407)=11,YEAR($A407),IF(MONTH($A407)=12, YEAR($A407),YEAR($A407)-1)))),File_1.prn!$A$2:$AA$87,VLOOKUP(MONTH($A407),Conversion!$A$1:$B$12,2),FALSE)</f>
        <v>0.52</v>
      </c>
      <c r="C407" s="9" t="str">
        <f>IF(VLOOKUP((IF(MONTH($A407)=10,YEAR($A407),IF(MONTH($A407)=11,YEAR($A407),IF(MONTH($A407)=12, YEAR($A407),YEAR($A407)-1)))),File_1.prn!$A$2:$AA$87,VLOOKUP(MONTH($A407),'Patch Conversion'!$A$1:$B$12,2),FALSE)="","",VLOOKUP((IF(MONTH($A407)=10,YEAR($A407),IF(MONTH($A407)=11,YEAR($A407),IF(MONTH($A407)=12, YEAR($A407),YEAR($A407)-1)))),File_1.prn!$A$2:$AA$87,VLOOKUP(MONTH($A407),'Patch Conversion'!$A$1:$B$12,2),FALSE))</f>
        <v/>
      </c>
      <c r="D407" s="9"/>
      <c r="E407" s="9">
        <f t="shared" si="51"/>
        <v>1298.7700000000004</v>
      </c>
      <c r="F407" s="9">
        <f>F406+VLOOKUP((IF(MONTH($A407)=10,YEAR($A407),IF(MONTH($A407)=11,YEAR($A407),IF(MONTH($A407)=12, YEAR($A407),YEAR($A407)-1)))),Rainfall!$A$1:$Z$87,VLOOKUP(MONTH($A407),Conversion!$A$1:$B$12,2),FALSE)</f>
        <v>19998.959999999995</v>
      </c>
      <c r="G407" s="9"/>
      <c r="H407" s="9"/>
      <c r="I407" s="9">
        <f>VLOOKUP((IF(MONTH($A407)=10,YEAR($A407),IF(MONTH($A407)=11,YEAR($A407),IF(MONTH($A407)=12, YEAR($A407),YEAR($A407)-1)))),FirstSim!$A$1:$Y$86,VLOOKUP(MONTH($A407),Conversion!$A$1:$B$12,2),FALSE)</f>
        <v>2.65</v>
      </c>
      <c r="J407" s="9"/>
      <c r="K407" s="9"/>
      <c r="L407" s="9"/>
      <c r="M407" s="12" t="e">
        <f>VLOOKUP((IF(MONTH($A407)=10,YEAR($A407),IF(MONTH($A407)=11,YEAR($A407),IF(MONTH($A407)=12, YEAR($A407),YEAR($A407)-1)))),#REF!,VLOOKUP(MONTH($A407),Conversion!$A$1:$B$12,2),FALSE)</f>
        <v>#REF!</v>
      </c>
      <c r="N407" s="9" t="e">
        <f>VLOOKUP((IF(MONTH($A407)=10,YEAR($A407),IF(MONTH($A407)=11,YEAR($A407),IF(MONTH($A407)=12, YEAR($A407),YEAR($A407)-1)))),#REF!,VLOOKUP(MONTH($A407),'Patch Conversion'!$A$1:$B$12,2),FALSE)</f>
        <v>#REF!</v>
      </c>
      <c r="O407" s="9"/>
      <c r="P407" s="11"/>
      <c r="Q407" s="9">
        <f t="shared" si="47"/>
        <v>0.52</v>
      </c>
      <c r="R407" s="9" t="str">
        <f t="shared" si="48"/>
        <v/>
      </c>
      <c r="S407" s="10" t="str">
        <f t="shared" si="49"/>
        <v/>
      </c>
      <c r="T407" s="9"/>
      <c r="U407" s="17">
        <f>VLOOKUP((IF(MONTH($A407)=10,YEAR($A407),IF(MONTH($A407)=11,YEAR($A407),IF(MONTH($A407)=12, YEAR($A407),YEAR($A407)-1)))),'Final Sim'!$A$1:$O$85,VLOOKUP(MONTH($A407),'Conversion WRSM'!$A$1:$B$12,2),FALSE)</f>
        <v>0</v>
      </c>
      <c r="W407" s="9">
        <f t="shared" si="46"/>
        <v>0.52</v>
      </c>
      <c r="X407" s="9" t="str">
        <f t="shared" si="52"/>
        <v/>
      </c>
      <c r="Y407" s="20" t="str">
        <f t="shared" si="50"/>
        <v/>
      </c>
    </row>
    <row r="408" spans="1:25">
      <c r="A408" s="11">
        <v>19876</v>
      </c>
      <c r="B408" s="9">
        <f>VLOOKUP((IF(MONTH($A408)=10,YEAR($A408),IF(MONTH($A408)=11,YEAR($A408),IF(MONTH($A408)=12, YEAR($A408),YEAR($A408)-1)))),File_1.prn!$A$2:$AA$87,VLOOKUP(MONTH($A408),Conversion!$A$1:$B$12,2),FALSE)</f>
        <v>0</v>
      </c>
      <c r="C408" s="9" t="str">
        <f>IF(VLOOKUP((IF(MONTH($A408)=10,YEAR($A408),IF(MONTH($A408)=11,YEAR($A408),IF(MONTH($A408)=12, YEAR($A408),YEAR($A408)-1)))),File_1.prn!$A$2:$AA$87,VLOOKUP(MONTH($A408),'Patch Conversion'!$A$1:$B$12,2),FALSE)="","",VLOOKUP((IF(MONTH($A408)=10,YEAR($A408),IF(MONTH($A408)=11,YEAR($A408),IF(MONTH($A408)=12, YEAR($A408),YEAR($A408)-1)))),File_1.prn!$A$2:$AA$87,VLOOKUP(MONTH($A408),'Patch Conversion'!$A$1:$B$12,2),FALSE))</f>
        <v/>
      </c>
      <c r="D408" s="9"/>
      <c r="E408" s="9">
        <f t="shared" si="51"/>
        <v>1298.7700000000004</v>
      </c>
      <c r="F408" s="9">
        <f>F407+VLOOKUP((IF(MONTH($A408)=10,YEAR($A408),IF(MONTH($A408)=11,YEAR($A408),IF(MONTH($A408)=12, YEAR($A408),YEAR($A408)-1)))),Rainfall!$A$1:$Z$87,VLOOKUP(MONTH($A408),Conversion!$A$1:$B$12,2),FALSE)</f>
        <v>19999.019999999997</v>
      </c>
      <c r="G408" s="9"/>
      <c r="H408" s="9"/>
      <c r="I408" s="9">
        <f>VLOOKUP((IF(MONTH($A408)=10,YEAR($A408),IF(MONTH($A408)=11,YEAR($A408),IF(MONTH($A408)=12, YEAR($A408),YEAR($A408)-1)))),FirstSim!$A$1:$Y$86,VLOOKUP(MONTH($A408),Conversion!$A$1:$B$12,2),FALSE)</f>
        <v>1.7</v>
      </c>
      <c r="J408" s="9"/>
      <c r="K408" s="9"/>
      <c r="L408" s="9"/>
      <c r="M408" s="12" t="e">
        <f>VLOOKUP((IF(MONTH($A408)=10,YEAR($A408),IF(MONTH($A408)=11,YEAR($A408),IF(MONTH($A408)=12, YEAR($A408),YEAR($A408)-1)))),#REF!,VLOOKUP(MONTH($A408),Conversion!$A$1:$B$12,2),FALSE)</f>
        <v>#REF!</v>
      </c>
      <c r="N408" s="9" t="e">
        <f>VLOOKUP((IF(MONTH($A408)=10,YEAR($A408),IF(MONTH($A408)=11,YEAR($A408),IF(MONTH($A408)=12, YEAR($A408),YEAR($A408)-1)))),#REF!,VLOOKUP(MONTH($A408),'Patch Conversion'!$A$1:$B$12,2),FALSE)</f>
        <v>#REF!</v>
      </c>
      <c r="O408" s="9"/>
      <c r="P408" s="11"/>
      <c r="Q408" s="9">
        <f t="shared" si="47"/>
        <v>0</v>
      </c>
      <c r="R408" s="9" t="str">
        <f t="shared" si="48"/>
        <v/>
      </c>
      <c r="S408" s="10" t="str">
        <f t="shared" si="49"/>
        <v/>
      </c>
      <c r="T408" s="9"/>
      <c r="U408" s="17">
        <f>VLOOKUP((IF(MONTH($A408)=10,YEAR($A408),IF(MONTH($A408)=11,YEAR($A408),IF(MONTH($A408)=12, YEAR($A408),YEAR($A408)-1)))),'Final Sim'!$A$1:$O$85,VLOOKUP(MONTH($A408),'Conversion WRSM'!$A$1:$B$12,2),FALSE)</f>
        <v>66.28</v>
      </c>
      <c r="W408" s="9">
        <f t="shared" si="46"/>
        <v>0</v>
      </c>
      <c r="X408" s="9" t="str">
        <f t="shared" si="52"/>
        <v/>
      </c>
      <c r="Y408" s="20" t="str">
        <f t="shared" si="50"/>
        <v/>
      </c>
    </row>
    <row r="409" spans="1:25">
      <c r="A409" s="11">
        <v>19906</v>
      </c>
      <c r="B409" s="9">
        <f>VLOOKUP((IF(MONTH($A409)=10,YEAR($A409),IF(MONTH($A409)=11,YEAR($A409),IF(MONTH($A409)=12, YEAR($A409),YEAR($A409)-1)))),File_1.prn!$A$2:$AA$87,VLOOKUP(MONTH($A409),Conversion!$A$1:$B$12,2),FALSE)</f>
        <v>0</v>
      </c>
      <c r="C409" s="9" t="str">
        <f>IF(VLOOKUP((IF(MONTH($A409)=10,YEAR($A409),IF(MONTH($A409)=11,YEAR($A409),IF(MONTH($A409)=12, YEAR($A409),YEAR($A409)-1)))),File_1.prn!$A$2:$AA$87,VLOOKUP(MONTH($A409),'Patch Conversion'!$A$1:$B$12,2),FALSE)="","",VLOOKUP((IF(MONTH($A409)=10,YEAR($A409),IF(MONTH($A409)=11,YEAR($A409),IF(MONTH($A409)=12, YEAR($A409),YEAR($A409)-1)))),File_1.prn!$A$2:$AA$87,VLOOKUP(MONTH($A409),'Patch Conversion'!$A$1:$B$12,2),FALSE))</f>
        <v/>
      </c>
      <c r="D409" s="9"/>
      <c r="E409" s="9">
        <f t="shared" si="51"/>
        <v>1298.7700000000004</v>
      </c>
      <c r="F409" s="9">
        <f>F408+VLOOKUP((IF(MONTH($A409)=10,YEAR($A409),IF(MONTH($A409)=11,YEAR($A409),IF(MONTH($A409)=12, YEAR($A409),YEAR($A409)-1)))),Rainfall!$A$1:$Z$87,VLOOKUP(MONTH($A409),Conversion!$A$1:$B$12,2),FALSE)</f>
        <v>19999.019999999997</v>
      </c>
      <c r="G409" s="9"/>
      <c r="H409" s="9"/>
      <c r="I409" s="9">
        <f>VLOOKUP((IF(MONTH($A409)=10,YEAR($A409),IF(MONTH($A409)=11,YEAR($A409),IF(MONTH($A409)=12, YEAR($A409),YEAR($A409)-1)))),FirstSim!$A$1:$Y$86,VLOOKUP(MONTH($A409),Conversion!$A$1:$B$12,2),FALSE)</f>
        <v>1.1200000000000001</v>
      </c>
      <c r="J409" s="9"/>
      <c r="K409" s="9"/>
      <c r="L409" s="9"/>
      <c r="M409" s="12" t="e">
        <f>VLOOKUP((IF(MONTH($A409)=10,YEAR($A409),IF(MONTH($A409)=11,YEAR($A409),IF(MONTH($A409)=12, YEAR($A409),YEAR($A409)-1)))),#REF!,VLOOKUP(MONTH($A409),Conversion!$A$1:$B$12,2),FALSE)</f>
        <v>#REF!</v>
      </c>
      <c r="N409" s="9" t="e">
        <f>VLOOKUP((IF(MONTH($A409)=10,YEAR($A409),IF(MONTH($A409)=11,YEAR($A409),IF(MONTH($A409)=12, YEAR($A409),YEAR($A409)-1)))),#REF!,VLOOKUP(MONTH($A409),'Patch Conversion'!$A$1:$B$12,2),FALSE)</f>
        <v>#REF!</v>
      </c>
      <c r="O409" s="9"/>
      <c r="P409" s="11"/>
      <c r="Q409" s="9">
        <f t="shared" si="47"/>
        <v>0</v>
      </c>
      <c r="R409" s="9" t="str">
        <f t="shared" si="48"/>
        <v/>
      </c>
      <c r="S409" s="10" t="str">
        <f t="shared" si="49"/>
        <v/>
      </c>
      <c r="T409" s="9"/>
      <c r="U409" s="17">
        <f>VLOOKUP((IF(MONTH($A409)=10,YEAR($A409),IF(MONTH($A409)=11,YEAR($A409),IF(MONTH($A409)=12, YEAR($A409),YEAR($A409)-1)))),'Final Sim'!$A$1:$O$85,VLOOKUP(MONTH($A409),'Conversion WRSM'!$A$1:$B$12,2),FALSE)</f>
        <v>0</v>
      </c>
      <c r="W409" s="9">
        <f t="shared" si="46"/>
        <v>0</v>
      </c>
      <c r="X409" s="9" t="str">
        <f t="shared" si="52"/>
        <v/>
      </c>
      <c r="Y409" s="20" t="str">
        <f t="shared" si="50"/>
        <v/>
      </c>
    </row>
    <row r="410" spans="1:25">
      <c r="A410" s="11">
        <v>19937</v>
      </c>
      <c r="B410" s="9">
        <f>VLOOKUP((IF(MONTH($A410)=10,YEAR($A410),IF(MONTH($A410)=11,YEAR($A410),IF(MONTH($A410)=12, YEAR($A410),YEAR($A410)-1)))),File_1.prn!$A$2:$AA$87,VLOOKUP(MONTH($A410),Conversion!$A$1:$B$12,2),FALSE)</f>
        <v>0</v>
      </c>
      <c r="C410" s="9" t="str">
        <f>IF(VLOOKUP((IF(MONTH($A410)=10,YEAR($A410),IF(MONTH($A410)=11,YEAR($A410),IF(MONTH($A410)=12, YEAR($A410),YEAR($A410)-1)))),File_1.prn!$A$2:$AA$87,VLOOKUP(MONTH($A410),'Patch Conversion'!$A$1:$B$12,2),FALSE)="","",VLOOKUP((IF(MONTH($A410)=10,YEAR($A410),IF(MONTH($A410)=11,YEAR($A410),IF(MONTH($A410)=12, YEAR($A410),YEAR($A410)-1)))),File_1.prn!$A$2:$AA$87,VLOOKUP(MONTH($A410),'Patch Conversion'!$A$1:$B$12,2),FALSE))</f>
        <v/>
      </c>
      <c r="D410" s="9"/>
      <c r="E410" s="9">
        <f t="shared" si="51"/>
        <v>1298.7700000000004</v>
      </c>
      <c r="F410" s="9">
        <f>F409+VLOOKUP((IF(MONTH($A410)=10,YEAR($A410),IF(MONTH($A410)=11,YEAR($A410),IF(MONTH($A410)=12, YEAR($A410),YEAR($A410)-1)))),Rainfall!$A$1:$Z$87,VLOOKUP(MONTH($A410),Conversion!$A$1:$B$12,2),FALSE)</f>
        <v>19999.439999999995</v>
      </c>
      <c r="G410" s="9"/>
      <c r="H410" s="9"/>
      <c r="I410" s="9">
        <f>VLOOKUP((IF(MONTH($A410)=10,YEAR($A410),IF(MONTH($A410)=11,YEAR($A410),IF(MONTH($A410)=12, YEAR($A410),YEAR($A410)-1)))),FirstSim!$A$1:$Y$86,VLOOKUP(MONTH($A410),Conversion!$A$1:$B$12,2),FALSE)</f>
        <v>0.62</v>
      </c>
      <c r="J410" s="9"/>
      <c r="K410" s="9"/>
      <c r="L410" s="9"/>
      <c r="M410" s="12" t="e">
        <f>VLOOKUP((IF(MONTH($A410)=10,YEAR($A410),IF(MONTH($A410)=11,YEAR($A410),IF(MONTH($A410)=12, YEAR($A410),YEAR($A410)-1)))),#REF!,VLOOKUP(MONTH($A410),Conversion!$A$1:$B$12,2),FALSE)</f>
        <v>#REF!</v>
      </c>
      <c r="N410" s="9" t="e">
        <f>VLOOKUP((IF(MONTH($A410)=10,YEAR($A410),IF(MONTH($A410)=11,YEAR($A410),IF(MONTH($A410)=12, YEAR($A410),YEAR($A410)-1)))),#REF!,VLOOKUP(MONTH($A410),'Patch Conversion'!$A$1:$B$12,2),FALSE)</f>
        <v>#REF!</v>
      </c>
      <c r="O410" s="9"/>
      <c r="P410" s="11"/>
      <c r="Q410" s="9">
        <f t="shared" si="47"/>
        <v>0</v>
      </c>
      <c r="R410" s="9" t="str">
        <f t="shared" si="48"/>
        <v/>
      </c>
      <c r="S410" s="10" t="str">
        <f t="shared" si="49"/>
        <v/>
      </c>
      <c r="T410" s="9"/>
      <c r="U410" s="17">
        <f>VLOOKUP((IF(MONTH($A410)=10,YEAR($A410),IF(MONTH($A410)=11,YEAR($A410),IF(MONTH($A410)=12, YEAR($A410),YEAR($A410)-1)))),'Final Sim'!$A$1:$O$85,VLOOKUP(MONTH($A410),'Conversion WRSM'!$A$1:$B$12,2),FALSE)</f>
        <v>274.12</v>
      </c>
      <c r="W410" s="9">
        <f t="shared" si="46"/>
        <v>0</v>
      </c>
      <c r="X410" s="9" t="str">
        <f t="shared" si="52"/>
        <v/>
      </c>
      <c r="Y410" s="20" t="str">
        <f t="shared" si="50"/>
        <v/>
      </c>
    </row>
    <row r="411" spans="1:25">
      <c r="A411" s="11">
        <v>19968</v>
      </c>
      <c r="B411" s="9">
        <f>VLOOKUP((IF(MONTH($A411)=10,YEAR($A411),IF(MONTH($A411)=11,YEAR($A411),IF(MONTH($A411)=12, YEAR($A411),YEAR($A411)-1)))),File_1.prn!$A$2:$AA$87,VLOOKUP(MONTH($A411),Conversion!$A$1:$B$12,2),FALSE)</f>
        <v>0</v>
      </c>
      <c r="C411" s="9" t="str">
        <f>IF(VLOOKUP((IF(MONTH($A411)=10,YEAR($A411),IF(MONTH($A411)=11,YEAR($A411),IF(MONTH($A411)=12, YEAR($A411),YEAR($A411)-1)))),File_1.prn!$A$2:$AA$87,VLOOKUP(MONTH($A411),'Patch Conversion'!$A$1:$B$12,2),FALSE)="","",VLOOKUP((IF(MONTH($A411)=10,YEAR($A411),IF(MONTH($A411)=11,YEAR($A411),IF(MONTH($A411)=12, YEAR($A411),YEAR($A411)-1)))),File_1.prn!$A$2:$AA$87,VLOOKUP(MONTH($A411),'Patch Conversion'!$A$1:$B$12,2),FALSE))</f>
        <v/>
      </c>
      <c r="D411" s="9"/>
      <c r="E411" s="9">
        <f t="shared" si="51"/>
        <v>1298.7700000000004</v>
      </c>
      <c r="F411" s="9">
        <f>F410+VLOOKUP((IF(MONTH($A411)=10,YEAR($A411),IF(MONTH($A411)=11,YEAR($A411),IF(MONTH($A411)=12, YEAR($A411),YEAR($A411)-1)))),Rainfall!$A$1:$Z$87,VLOOKUP(MONTH($A411),Conversion!$A$1:$B$12,2),FALSE)</f>
        <v>20011.259999999995</v>
      </c>
      <c r="G411" s="9"/>
      <c r="H411" s="9"/>
      <c r="I411" s="9">
        <f>VLOOKUP((IF(MONTH($A411)=10,YEAR($A411),IF(MONTH($A411)=11,YEAR($A411),IF(MONTH($A411)=12, YEAR($A411),YEAR($A411)-1)))),FirstSim!$A$1:$Y$86,VLOOKUP(MONTH($A411),Conversion!$A$1:$B$12,2),FALSE)</f>
        <v>0.28000000000000003</v>
      </c>
      <c r="J411" s="9"/>
      <c r="K411" s="9"/>
      <c r="L411" s="9"/>
      <c r="M411" s="12" t="e">
        <f>VLOOKUP((IF(MONTH($A411)=10,YEAR($A411),IF(MONTH($A411)=11,YEAR($A411),IF(MONTH($A411)=12, YEAR($A411),YEAR($A411)-1)))),#REF!,VLOOKUP(MONTH($A411),Conversion!$A$1:$B$12,2),FALSE)</f>
        <v>#REF!</v>
      </c>
      <c r="N411" s="9" t="e">
        <f>VLOOKUP((IF(MONTH($A411)=10,YEAR($A411),IF(MONTH($A411)=11,YEAR($A411),IF(MONTH($A411)=12, YEAR($A411),YEAR($A411)-1)))),#REF!,VLOOKUP(MONTH($A411),'Patch Conversion'!$A$1:$B$12,2),FALSE)</f>
        <v>#REF!</v>
      </c>
      <c r="O411" s="9"/>
      <c r="P411" s="11"/>
      <c r="Q411" s="9">
        <f t="shared" si="47"/>
        <v>0</v>
      </c>
      <c r="R411" s="9" t="str">
        <f t="shared" si="48"/>
        <v/>
      </c>
      <c r="S411" s="10" t="str">
        <f t="shared" si="49"/>
        <v/>
      </c>
      <c r="T411" s="9"/>
      <c r="U411" s="17">
        <f>VLOOKUP((IF(MONTH($A411)=10,YEAR($A411),IF(MONTH($A411)=11,YEAR($A411),IF(MONTH($A411)=12, YEAR($A411),YEAR($A411)-1)))),'Final Sim'!$A$1:$O$85,VLOOKUP(MONTH($A411),'Conversion WRSM'!$A$1:$B$12,2),FALSE)</f>
        <v>0</v>
      </c>
      <c r="W411" s="9">
        <f t="shared" si="46"/>
        <v>0</v>
      </c>
      <c r="X411" s="9" t="str">
        <f t="shared" si="52"/>
        <v/>
      </c>
      <c r="Y411" s="20" t="str">
        <f t="shared" si="50"/>
        <v/>
      </c>
    </row>
    <row r="412" spans="1:25">
      <c r="A412" s="11">
        <v>19998</v>
      </c>
      <c r="B412" s="9">
        <f>VLOOKUP((IF(MONTH($A412)=10,YEAR($A412),IF(MONTH($A412)=11,YEAR($A412),IF(MONTH($A412)=12, YEAR($A412),YEAR($A412)-1)))),File_1.prn!$A$2:$AA$87,VLOOKUP(MONTH($A412),Conversion!$A$1:$B$12,2),FALSE)</f>
        <v>0</v>
      </c>
      <c r="C412" s="9" t="str">
        <f>IF(VLOOKUP((IF(MONTH($A412)=10,YEAR($A412),IF(MONTH($A412)=11,YEAR($A412),IF(MONTH($A412)=12, YEAR($A412),YEAR($A412)-1)))),File_1.prn!$A$2:$AA$87,VLOOKUP(MONTH($A412),'Patch Conversion'!$A$1:$B$12,2),FALSE)="","",VLOOKUP((IF(MONTH($A412)=10,YEAR($A412),IF(MONTH($A412)=11,YEAR($A412),IF(MONTH($A412)=12, YEAR($A412),YEAR($A412)-1)))),File_1.prn!$A$2:$AA$87,VLOOKUP(MONTH($A412),'Patch Conversion'!$A$1:$B$12,2),FALSE))</f>
        <v/>
      </c>
      <c r="D412" s="9"/>
      <c r="E412" s="9">
        <f t="shared" si="51"/>
        <v>1298.7700000000004</v>
      </c>
      <c r="F412" s="9">
        <f>F411+VLOOKUP((IF(MONTH($A412)=10,YEAR($A412),IF(MONTH($A412)=11,YEAR($A412),IF(MONTH($A412)=12, YEAR($A412),YEAR($A412)-1)))),Rainfall!$A$1:$Z$87,VLOOKUP(MONTH($A412),Conversion!$A$1:$B$12,2),FALSE)</f>
        <v>20023.979999999996</v>
      </c>
      <c r="G412" s="9"/>
      <c r="H412" s="9"/>
      <c r="I412" s="9">
        <f>VLOOKUP((IF(MONTH($A412)=10,YEAR($A412),IF(MONTH($A412)=11,YEAR($A412),IF(MONTH($A412)=12, YEAR($A412),YEAR($A412)-1)))),FirstSim!$A$1:$Y$86,VLOOKUP(MONTH($A412),Conversion!$A$1:$B$12,2),FALSE)</f>
        <v>0.13</v>
      </c>
      <c r="J412" s="9"/>
      <c r="K412" s="9"/>
      <c r="L412" s="9"/>
      <c r="M412" s="12" t="e">
        <f>VLOOKUP((IF(MONTH($A412)=10,YEAR($A412),IF(MONTH($A412)=11,YEAR($A412),IF(MONTH($A412)=12, YEAR($A412),YEAR($A412)-1)))),#REF!,VLOOKUP(MONTH($A412),Conversion!$A$1:$B$12,2),FALSE)</f>
        <v>#REF!</v>
      </c>
      <c r="N412" s="9" t="e">
        <f>VLOOKUP((IF(MONTH($A412)=10,YEAR($A412),IF(MONTH($A412)=11,YEAR($A412),IF(MONTH($A412)=12, YEAR($A412),YEAR($A412)-1)))),#REF!,VLOOKUP(MONTH($A412),'Patch Conversion'!$A$1:$B$12,2),FALSE)</f>
        <v>#REF!</v>
      </c>
      <c r="O412" s="9"/>
      <c r="P412" s="11"/>
      <c r="Q412" s="9">
        <f t="shared" si="47"/>
        <v>0</v>
      </c>
      <c r="R412" s="9" t="str">
        <f t="shared" si="48"/>
        <v/>
      </c>
      <c r="S412" s="10" t="str">
        <f t="shared" si="49"/>
        <v/>
      </c>
      <c r="T412" s="9"/>
      <c r="U412" s="17">
        <f>VLOOKUP((IF(MONTH($A412)=10,YEAR($A412),IF(MONTH($A412)=11,YEAR($A412),IF(MONTH($A412)=12, YEAR($A412),YEAR($A412)-1)))),'Final Sim'!$A$1:$O$85,VLOOKUP(MONTH($A412),'Conversion WRSM'!$A$1:$B$12,2),FALSE)</f>
        <v>2.35</v>
      </c>
      <c r="W412" s="9">
        <f t="shared" si="46"/>
        <v>0</v>
      </c>
      <c r="X412" s="9" t="str">
        <f t="shared" si="52"/>
        <v/>
      </c>
      <c r="Y412" s="20" t="str">
        <f t="shared" si="50"/>
        <v/>
      </c>
    </row>
    <row r="413" spans="1:25">
      <c r="A413" s="11">
        <v>20029</v>
      </c>
      <c r="B413" s="9">
        <f>VLOOKUP((IF(MONTH($A413)=10,YEAR($A413),IF(MONTH($A413)=11,YEAR($A413),IF(MONTH($A413)=12, YEAR($A413),YEAR($A413)-1)))),File_1.prn!$A$2:$AA$87,VLOOKUP(MONTH($A413),Conversion!$A$1:$B$12,2),FALSE)</f>
        <v>2.0699999999999998</v>
      </c>
      <c r="C413" s="9" t="str">
        <f>IF(VLOOKUP((IF(MONTH($A413)=10,YEAR($A413),IF(MONTH($A413)=11,YEAR($A413),IF(MONTH($A413)=12, YEAR($A413),YEAR($A413)-1)))),File_1.prn!$A$2:$AA$87,VLOOKUP(MONTH($A413),'Patch Conversion'!$A$1:$B$12,2),FALSE)="","",VLOOKUP((IF(MONTH($A413)=10,YEAR($A413),IF(MONTH($A413)=11,YEAR($A413),IF(MONTH($A413)=12, YEAR($A413),YEAR($A413)-1)))),File_1.prn!$A$2:$AA$87,VLOOKUP(MONTH($A413),'Patch Conversion'!$A$1:$B$12,2),FALSE))</f>
        <v/>
      </c>
      <c r="D413" s="9"/>
      <c r="E413" s="9">
        <f t="shared" si="51"/>
        <v>1300.8400000000004</v>
      </c>
      <c r="F413" s="9">
        <f>F412+VLOOKUP((IF(MONTH($A413)=10,YEAR($A413),IF(MONTH($A413)=11,YEAR($A413),IF(MONTH($A413)=12, YEAR($A413),YEAR($A413)-1)))),Rainfall!$A$1:$Z$87,VLOOKUP(MONTH($A413),Conversion!$A$1:$B$12,2),FALSE)</f>
        <v>20099.219999999998</v>
      </c>
      <c r="G413" s="9"/>
      <c r="H413" s="9"/>
      <c r="I413" s="9">
        <f>VLOOKUP((IF(MONTH($A413)=10,YEAR($A413),IF(MONTH($A413)=11,YEAR($A413),IF(MONTH($A413)=12, YEAR($A413),YEAR($A413)-1)))),FirstSim!$A$1:$Y$86,VLOOKUP(MONTH($A413),Conversion!$A$1:$B$12,2),FALSE)</f>
        <v>0.11</v>
      </c>
      <c r="J413" s="9"/>
      <c r="K413" s="9"/>
      <c r="L413" s="9"/>
      <c r="M413" s="12" t="e">
        <f>VLOOKUP((IF(MONTH($A413)=10,YEAR($A413),IF(MONTH($A413)=11,YEAR($A413),IF(MONTH($A413)=12, YEAR($A413),YEAR($A413)-1)))),#REF!,VLOOKUP(MONTH($A413),Conversion!$A$1:$B$12,2),FALSE)</f>
        <v>#REF!</v>
      </c>
      <c r="N413" s="9" t="e">
        <f>VLOOKUP((IF(MONTH($A413)=10,YEAR($A413),IF(MONTH($A413)=11,YEAR($A413),IF(MONTH($A413)=12, YEAR($A413),YEAR($A413)-1)))),#REF!,VLOOKUP(MONTH($A413),'Patch Conversion'!$A$1:$B$12,2),FALSE)</f>
        <v>#REF!</v>
      </c>
      <c r="O413" s="9"/>
      <c r="P413" s="11"/>
      <c r="Q413" s="9">
        <f t="shared" si="47"/>
        <v>2.0699999999999998</v>
      </c>
      <c r="R413" s="9" t="str">
        <f t="shared" si="48"/>
        <v/>
      </c>
      <c r="S413" s="10" t="str">
        <f t="shared" si="49"/>
        <v/>
      </c>
      <c r="T413" s="9"/>
      <c r="U413" s="17">
        <f>VLOOKUP((IF(MONTH($A413)=10,YEAR($A413),IF(MONTH($A413)=11,YEAR($A413),IF(MONTH($A413)=12, YEAR($A413),YEAR($A413)-1)))),'Final Sim'!$A$1:$O$85,VLOOKUP(MONTH($A413),'Conversion WRSM'!$A$1:$B$12,2),FALSE)</f>
        <v>0</v>
      </c>
      <c r="W413" s="9">
        <f t="shared" si="46"/>
        <v>2.0699999999999998</v>
      </c>
      <c r="X413" s="9" t="str">
        <f t="shared" si="52"/>
        <v/>
      </c>
      <c r="Y413" s="20" t="str">
        <f t="shared" si="50"/>
        <v/>
      </c>
    </row>
    <row r="414" spans="1:25">
      <c r="A414" s="11">
        <v>20059</v>
      </c>
      <c r="B414" s="9">
        <f>VLOOKUP((IF(MONTH($A414)=10,YEAR($A414),IF(MONTH($A414)=11,YEAR($A414),IF(MONTH($A414)=12, YEAR($A414),YEAR($A414)-1)))),File_1.prn!$A$2:$AA$87,VLOOKUP(MONTH($A414),Conversion!$A$1:$B$12,2),FALSE)</f>
        <v>0.19</v>
      </c>
      <c r="C414" s="9" t="str">
        <f>IF(VLOOKUP((IF(MONTH($A414)=10,YEAR($A414),IF(MONTH($A414)=11,YEAR($A414),IF(MONTH($A414)=12, YEAR($A414),YEAR($A414)-1)))),File_1.prn!$A$2:$AA$87,VLOOKUP(MONTH($A414),'Patch Conversion'!$A$1:$B$12,2),FALSE)="","",VLOOKUP((IF(MONTH($A414)=10,YEAR($A414),IF(MONTH($A414)=11,YEAR($A414),IF(MONTH($A414)=12, YEAR($A414),YEAR($A414)-1)))),File_1.prn!$A$2:$AA$87,VLOOKUP(MONTH($A414),'Patch Conversion'!$A$1:$B$12,2),FALSE))</f>
        <v/>
      </c>
      <c r="D414" s="9"/>
      <c r="E414" s="9">
        <f t="shared" si="51"/>
        <v>1301.0300000000004</v>
      </c>
      <c r="F414" s="9">
        <f>F413+VLOOKUP((IF(MONTH($A414)=10,YEAR($A414),IF(MONTH($A414)=11,YEAR($A414),IF(MONTH($A414)=12, YEAR($A414),YEAR($A414)-1)))),Rainfall!$A$1:$Z$87,VLOOKUP(MONTH($A414),Conversion!$A$1:$B$12,2),FALSE)</f>
        <v>20178.239999999998</v>
      </c>
      <c r="G414" s="9"/>
      <c r="H414" s="9"/>
      <c r="I414" s="9">
        <f>VLOOKUP((IF(MONTH($A414)=10,YEAR($A414),IF(MONTH($A414)=11,YEAR($A414),IF(MONTH($A414)=12, YEAR($A414),YEAR($A414)-1)))),FirstSim!$A$1:$Y$86,VLOOKUP(MONTH($A414),Conversion!$A$1:$B$12,2),FALSE)</f>
        <v>0.05</v>
      </c>
      <c r="J414" s="9"/>
      <c r="K414" s="9"/>
      <c r="L414" s="9"/>
      <c r="M414" s="12" t="e">
        <f>VLOOKUP((IF(MONTH($A414)=10,YEAR($A414),IF(MONTH($A414)=11,YEAR($A414),IF(MONTH($A414)=12, YEAR($A414),YEAR($A414)-1)))),#REF!,VLOOKUP(MONTH($A414),Conversion!$A$1:$B$12,2),FALSE)</f>
        <v>#REF!</v>
      </c>
      <c r="N414" s="9" t="e">
        <f>VLOOKUP((IF(MONTH($A414)=10,YEAR($A414),IF(MONTH($A414)=11,YEAR($A414),IF(MONTH($A414)=12, YEAR($A414),YEAR($A414)-1)))),#REF!,VLOOKUP(MONTH($A414),'Patch Conversion'!$A$1:$B$12,2),FALSE)</f>
        <v>#REF!</v>
      </c>
      <c r="O414" s="9"/>
      <c r="P414" s="11"/>
      <c r="Q414" s="9">
        <f t="shared" si="47"/>
        <v>0.19</v>
      </c>
      <c r="R414" s="9" t="str">
        <f t="shared" si="48"/>
        <v/>
      </c>
      <c r="S414" s="10" t="str">
        <f t="shared" si="49"/>
        <v/>
      </c>
      <c r="T414" s="9"/>
      <c r="U414" s="17">
        <f>VLOOKUP((IF(MONTH($A414)=10,YEAR($A414),IF(MONTH($A414)=11,YEAR($A414),IF(MONTH($A414)=12, YEAR($A414),YEAR($A414)-1)))),'Final Sim'!$A$1:$O$85,VLOOKUP(MONTH($A414),'Conversion WRSM'!$A$1:$B$12,2),FALSE)</f>
        <v>22.97</v>
      </c>
      <c r="W414" s="9">
        <f t="shared" si="46"/>
        <v>0.19</v>
      </c>
      <c r="X414" s="9" t="str">
        <f t="shared" si="52"/>
        <v/>
      </c>
      <c r="Y414" s="20" t="str">
        <f t="shared" si="50"/>
        <v/>
      </c>
    </row>
    <row r="415" spans="1:25">
      <c r="A415" s="11">
        <v>20090</v>
      </c>
      <c r="B415" s="9">
        <f>VLOOKUP((IF(MONTH($A415)=10,YEAR($A415),IF(MONTH($A415)=11,YEAR($A415),IF(MONTH($A415)=12, YEAR($A415),YEAR($A415)-1)))),File_1.prn!$A$2:$AA$87,VLOOKUP(MONTH($A415),Conversion!$A$1:$B$12,2),FALSE)</f>
        <v>4.51</v>
      </c>
      <c r="C415" s="9" t="str">
        <f>IF(VLOOKUP((IF(MONTH($A415)=10,YEAR($A415),IF(MONTH($A415)=11,YEAR($A415),IF(MONTH($A415)=12, YEAR($A415),YEAR($A415)-1)))),File_1.prn!$A$2:$AA$87,VLOOKUP(MONTH($A415),'Patch Conversion'!$A$1:$B$12,2),FALSE)="","",VLOOKUP((IF(MONTH($A415)=10,YEAR($A415),IF(MONTH($A415)=11,YEAR($A415),IF(MONTH($A415)=12, YEAR($A415),YEAR($A415)-1)))),File_1.prn!$A$2:$AA$87,VLOOKUP(MONTH($A415),'Patch Conversion'!$A$1:$B$12,2),FALSE))</f>
        <v/>
      </c>
      <c r="D415" s="9"/>
      <c r="E415" s="9">
        <f t="shared" si="51"/>
        <v>1305.5400000000004</v>
      </c>
      <c r="F415" s="9">
        <f>F414+VLOOKUP((IF(MONTH($A415)=10,YEAR($A415),IF(MONTH($A415)=11,YEAR($A415),IF(MONTH($A415)=12, YEAR($A415),YEAR($A415)-1)))),Rainfall!$A$1:$Z$87,VLOOKUP(MONTH($A415),Conversion!$A$1:$B$12,2),FALSE)</f>
        <v>20351.28</v>
      </c>
      <c r="G415" s="9"/>
      <c r="H415" s="9"/>
      <c r="I415" s="9">
        <f>VLOOKUP((IF(MONTH($A415)=10,YEAR($A415),IF(MONTH($A415)=11,YEAR($A415),IF(MONTH($A415)=12, YEAR($A415),YEAR($A415)-1)))),FirstSim!$A$1:$Y$86,VLOOKUP(MONTH($A415),Conversion!$A$1:$B$12,2),FALSE)</f>
        <v>16.72</v>
      </c>
      <c r="J415" s="9"/>
      <c r="K415" s="9"/>
      <c r="L415" s="9"/>
      <c r="M415" s="12" t="e">
        <f>VLOOKUP((IF(MONTH($A415)=10,YEAR($A415),IF(MONTH($A415)=11,YEAR($A415),IF(MONTH($A415)=12, YEAR($A415),YEAR($A415)-1)))),#REF!,VLOOKUP(MONTH($A415),Conversion!$A$1:$B$12,2),FALSE)</f>
        <v>#REF!</v>
      </c>
      <c r="N415" s="9" t="e">
        <f>VLOOKUP((IF(MONTH($A415)=10,YEAR($A415),IF(MONTH($A415)=11,YEAR($A415),IF(MONTH($A415)=12, YEAR($A415),YEAR($A415)-1)))),#REF!,VLOOKUP(MONTH($A415),'Patch Conversion'!$A$1:$B$12,2),FALSE)</f>
        <v>#REF!</v>
      </c>
      <c r="O415" s="9"/>
      <c r="P415" s="11"/>
      <c r="Q415" s="9">
        <f t="shared" si="47"/>
        <v>4.51</v>
      </c>
      <c r="R415" s="9" t="str">
        <f t="shared" si="48"/>
        <v/>
      </c>
      <c r="S415" s="10" t="str">
        <f t="shared" si="49"/>
        <v/>
      </c>
      <c r="T415" s="9"/>
      <c r="U415" s="17">
        <f>VLOOKUP((IF(MONTH($A415)=10,YEAR($A415),IF(MONTH($A415)=11,YEAR($A415),IF(MONTH($A415)=12, YEAR($A415),YEAR($A415)-1)))),'Final Sim'!$A$1:$O$85,VLOOKUP(MONTH($A415),'Conversion WRSM'!$A$1:$B$12,2),FALSE)</f>
        <v>0</v>
      </c>
      <c r="W415" s="9">
        <f t="shared" si="46"/>
        <v>4.51</v>
      </c>
      <c r="X415" s="9" t="str">
        <f t="shared" si="52"/>
        <v/>
      </c>
      <c r="Y415" s="20" t="str">
        <f t="shared" si="50"/>
        <v/>
      </c>
    </row>
    <row r="416" spans="1:25">
      <c r="A416" s="11">
        <v>20121</v>
      </c>
      <c r="B416" s="9">
        <f>VLOOKUP((IF(MONTH($A416)=10,YEAR($A416),IF(MONTH($A416)=11,YEAR($A416),IF(MONTH($A416)=12, YEAR($A416),YEAR($A416)-1)))),File_1.prn!$A$2:$AA$87,VLOOKUP(MONTH($A416),Conversion!$A$1:$B$12,2),FALSE)</f>
        <v>10.9</v>
      </c>
      <c r="C416" s="9" t="str">
        <f>IF(VLOOKUP((IF(MONTH($A416)=10,YEAR($A416),IF(MONTH($A416)=11,YEAR($A416),IF(MONTH($A416)=12, YEAR($A416),YEAR($A416)-1)))),File_1.prn!$A$2:$AA$87,VLOOKUP(MONTH($A416),'Patch Conversion'!$A$1:$B$12,2),FALSE)="","",VLOOKUP((IF(MONTH($A416)=10,YEAR($A416),IF(MONTH($A416)=11,YEAR($A416),IF(MONTH($A416)=12, YEAR($A416),YEAR($A416)-1)))),File_1.prn!$A$2:$AA$87,VLOOKUP(MONTH($A416),'Patch Conversion'!$A$1:$B$12,2),FALSE))</f>
        <v/>
      </c>
      <c r="D416" s="9"/>
      <c r="E416" s="9">
        <f t="shared" si="51"/>
        <v>1316.4400000000005</v>
      </c>
      <c r="F416" s="9">
        <f>F415+VLOOKUP((IF(MONTH($A416)=10,YEAR($A416),IF(MONTH($A416)=11,YEAR($A416),IF(MONTH($A416)=12, YEAR($A416),YEAR($A416)-1)))),Rainfall!$A$1:$Z$87,VLOOKUP(MONTH($A416),Conversion!$A$1:$B$12,2),FALSE)</f>
        <v>20640.599999999999</v>
      </c>
      <c r="G416" s="9"/>
      <c r="H416" s="9"/>
      <c r="I416" s="9">
        <f>VLOOKUP((IF(MONTH($A416)=10,YEAR($A416),IF(MONTH($A416)=11,YEAR($A416),IF(MONTH($A416)=12, YEAR($A416),YEAR($A416)-1)))),FirstSim!$A$1:$Y$86,VLOOKUP(MONTH($A416),Conversion!$A$1:$B$12,2),FALSE)</f>
        <v>21</v>
      </c>
      <c r="J416" s="9"/>
      <c r="K416" s="9"/>
      <c r="L416" s="9"/>
      <c r="M416" s="12" t="e">
        <f>VLOOKUP((IF(MONTH($A416)=10,YEAR($A416),IF(MONTH($A416)=11,YEAR($A416),IF(MONTH($A416)=12, YEAR($A416),YEAR($A416)-1)))),#REF!,VLOOKUP(MONTH($A416),Conversion!$A$1:$B$12,2),FALSE)</f>
        <v>#REF!</v>
      </c>
      <c r="N416" s="9" t="e">
        <f>VLOOKUP((IF(MONTH($A416)=10,YEAR($A416),IF(MONTH($A416)=11,YEAR($A416),IF(MONTH($A416)=12, YEAR($A416),YEAR($A416)-1)))),#REF!,VLOOKUP(MONTH($A416),'Patch Conversion'!$A$1:$B$12,2),FALSE)</f>
        <v>#REF!</v>
      </c>
      <c r="O416" s="9"/>
      <c r="P416" s="11"/>
      <c r="Q416" s="9">
        <f t="shared" si="47"/>
        <v>10.9</v>
      </c>
      <c r="R416" s="9" t="str">
        <f t="shared" si="48"/>
        <v/>
      </c>
      <c r="S416" s="10" t="str">
        <f t="shared" si="49"/>
        <v/>
      </c>
      <c r="T416" s="9"/>
      <c r="U416" s="17">
        <f>VLOOKUP((IF(MONTH($A416)=10,YEAR($A416),IF(MONTH($A416)=11,YEAR($A416),IF(MONTH($A416)=12, YEAR($A416),YEAR($A416)-1)))),'Final Sim'!$A$1:$O$85,VLOOKUP(MONTH($A416),'Conversion WRSM'!$A$1:$B$12,2),FALSE)</f>
        <v>20.66</v>
      </c>
      <c r="W416" s="9">
        <f t="shared" si="46"/>
        <v>10.9</v>
      </c>
      <c r="X416" s="9" t="str">
        <f t="shared" si="52"/>
        <v/>
      </c>
      <c r="Y416" s="20" t="str">
        <f t="shared" si="50"/>
        <v/>
      </c>
    </row>
    <row r="417" spans="1:25">
      <c r="A417" s="11">
        <v>20149</v>
      </c>
      <c r="B417" s="9">
        <f>VLOOKUP((IF(MONTH($A417)=10,YEAR($A417),IF(MONTH($A417)=11,YEAR($A417),IF(MONTH($A417)=12, YEAR($A417),YEAR($A417)-1)))),File_1.prn!$A$2:$AA$87,VLOOKUP(MONTH($A417),Conversion!$A$1:$B$12,2),FALSE)</f>
        <v>17.7</v>
      </c>
      <c r="C417" s="9" t="str">
        <f>IF(VLOOKUP((IF(MONTH($A417)=10,YEAR($A417),IF(MONTH($A417)=11,YEAR($A417),IF(MONTH($A417)=12, YEAR($A417),YEAR($A417)-1)))),File_1.prn!$A$2:$AA$87,VLOOKUP(MONTH($A417),'Patch Conversion'!$A$1:$B$12,2),FALSE)="","",VLOOKUP((IF(MONTH($A417)=10,YEAR($A417),IF(MONTH($A417)=11,YEAR($A417),IF(MONTH($A417)=12, YEAR($A417),YEAR($A417)-1)))),File_1.prn!$A$2:$AA$87,VLOOKUP(MONTH($A417),'Patch Conversion'!$A$1:$B$12,2),FALSE))</f>
        <v/>
      </c>
      <c r="D417" s="9"/>
      <c r="E417" s="9">
        <f t="shared" si="51"/>
        <v>1334.1400000000006</v>
      </c>
      <c r="F417" s="9">
        <f>F416+VLOOKUP((IF(MONTH($A417)=10,YEAR($A417),IF(MONTH($A417)=11,YEAR($A417),IF(MONTH($A417)=12, YEAR($A417),YEAR($A417)-1)))),Rainfall!$A$1:$Z$87,VLOOKUP(MONTH($A417),Conversion!$A$1:$B$12,2),FALSE)</f>
        <v>20662.259999999998</v>
      </c>
      <c r="G417" s="9"/>
      <c r="H417" s="9"/>
      <c r="I417" s="9">
        <f>VLOOKUP((IF(MONTH($A417)=10,YEAR($A417),IF(MONTH($A417)=11,YEAR($A417),IF(MONTH($A417)=12, YEAR($A417),YEAR($A417)-1)))),FirstSim!$A$1:$Y$86,VLOOKUP(MONTH($A417),Conversion!$A$1:$B$12,2),FALSE)</f>
        <v>5.53</v>
      </c>
      <c r="J417" s="9"/>
      <c r="K417" s="9"/>
      <c r="L417" s="9"/>
      <c r="M417" s="12" t="e">
        <f>VLOOKUP((IF(MONTH($A417)=10,YEAR($A417),IF(MONTH($A417)=11,YEAR($A417),IF(MONTH($A417)=12, YEAR($A417),YEAR($A417)-1)))),#REF!,VLOOKUP(MONTH($A417),Conversion!$A$1:$B$12,2),FALSE)</f>
        <v>#REF!</v>
      </c>
      <c r="N417" s="9" t="e">
        <f>VLOOKUP((IF(MONTH($A417)=10,YEAR($A417),IF(MONTH($A417)=11,YEAR($A417),IF(MONTH($A417)=12, YEAR($A417),YEAR($A417)-1)))),#REF!,VLOOKUP(MONTH($A417),'Patch Conversion'!$A$1:$B$12,2),FALSE)</f>
        <v>#REF!</v>
      </c>
      <c r="O417" s="9"/>
      <c r="P417" s="11"/>
      <c r="Q417" s="9">
        <f t="shared" si="47"/>
        <v>17.7</v>
      </c>
      <c r="R417" s="9" t="str">
        <f t="shared" si="48"/>
        <v/>
      </c>
      <c r="S417" s="10" t="str">
        <f t="shared" si="49"/>
        <v/>
      </c>
      <c r="T417" s="9"/>
      <c r="U417" s="17">
        <f>VLOOKUP((IF(MONTH($A417)=10,YEAR($A417),IF(MONTH($A417)=11,YEAR($A417),IF(MONTH($A417)=12, YEAR($A417),YEAR($A417)-1)))),'Final Sim'!$A$1:$O$85,VLOOKUP(MONTH($A417),'Conversion WRSM'!$A$1:$B$12,2),FALSE)</f>
        <v>0</v>
      </c>
      <c r="W417" s="9">
        <f t="shared" si="46"/>
        <v>17.7</v>
      </c>
      <c r="X417" s="9" t="str">
        <f t="shared" si="52"/>
        <v/>
      </c>
      <c r="Y417" s="20" t="str">
        <f t="shared" si="50"/>
        <v/>
      </c>
    </row>
    <row r="418" spans="1:25">
      <c r="A418" s="11">
        <v>20180</v>
      </c>
      <c r="B418" s="9">
        <f>VLOOKUP((IF(MONTH($A418)=10,YEAR($A418),IF(MONTH($A418)=11,YEAR($A418),IF(MONTH($A418)=12, YEAR($A418),YEAR($A418)-1)))),File_1.prn!$A$2:$AA$87,VLOOKUP(MONTH($A418),Conversion!$A$1:$B$12,2),FALSE)</f>
        <v>1.33</v>
      </c>
      <c r="C418" s="9" t="str">
        <f>IF(VLOOKUP((IF(MONTH($A418)=10,YEAR($A418),IF(MONTH($A418)=11,YEAR($A418),IF(MONTH($A418)=12, YEAR($A418),YEAR($A418)-1)))),File_1.prn!$A$2:$AA$87,VLOOKUP(MONTH($A418),'Patch Conversion'!$A$1:$B$12,2),FALSE)="","",VLOOKUP((IF(MONTH($A418)=10,YEAR($A418),IF(MONTH($A418)=11,YEAR($A418),IF(MONTH($A418)=12, YEAR($A418),YEAR($A418)-1)))),File_1.prn!$A$2:$AA$87,VLOOKUP(MONTH($A418),'Patch Conversion'!$A$1:$B$12,2),FALSE))</f>
        <v/>
      </c>
      <c r="D418" s="9"/>
      <c r="E418" s="9">
        <f t="shared" si="51"/>
        <v>1335.4700000000005</v>
      </c>
      <c r="F418" s="9">
        <f>F417+VLOOKUP((IF(MONTH($A418)=10,YEAR($A418),IF(MONTH($A418)=11,YEAR($A418),IF(MONTH($A418)=12, YEAR($A418),YEAR($A418)-1)))),Rainfall!$A$1:$Z$87,VLOOKUP(MONTH($A418),Conversion!$A$1:$B$12,2),FALSE)</f>
        <v>20720.34</v>
      </c>
      <c r="G418" s="9"/>
      <c r="H418" s="9"/>
      <c r="I418" s="9">
        <f>VLOOKUP((IF(MONTH($A418)=10,YEAR($A418),IF(MONTH($A418)=11,YEAR($A418),IF(MONTH($A418)=12, YEAR($A418),YEAR($A418)-1)))),FirstSim!$A$1:$Y$86,VLOOKUP(MONTH($A418),Conversion!$A$1:$B$12,2),FALSE)</f>
        <v>0.86</v>
      </c>
      <c r="J418" s="9"/>
      <c r="K418" s="9"/>
      <c r="L418" s="9"/>
      <c r="M418" s="12" t="e">
        <f>VLOOKUP((IF(MONTH($A418)=10,YEAR($A418),IF(MONTH($A418)=11,YEAR($A418),IF(MONTH($A418)=12, YEAR($A418),YEAR($A418)-1)))),#REF!,VLOOKUP(MONTH($A418),Conversion!$A$1:$B$12,2),FALSE)</f>
        <v>#REF!</v>
      </c>
      <c r="N418" s="9" t="e">
        <f>VLOOKUP((IF(MONTH($A418)=10,YEAR($A418),IF(MONTH($A418)=11,YEAR($A418),IF(MONTH($A418)=12, YEAR($A418),YEAR($A418)-1)))),#REF!,VLOOKUP(MONTH($A418),'Patch Conversion'!$A$1:$B$12,2),FALSE)</f>
        <v>#REF!</v>
      </c>
      <c r="O418" s="9"/>
      <c r="P418" s="11"/>
      <c r="Q418" s="9">
        <f t="shared" si="47"/>
        <v>1.33</v>
      </c>
      <c r="R418" s="9" t="str">
        <f t="shared" si="48"/>
        <v/>
      </c>
      <c r="S418" s="10" t="str">
        <f t="shared" si="49"/>
        <v/>
      </c>
      <c r="T418" s="9"/>
      <c r="U418" s="17">
        <f>VLOOKUP((IF(MONTH($A418)=10,YEAR($A418),IF(MONTH($A418)=11,YEAR($A418),IF(MONTH($A418)=12, YEAR($A418),YEAR($A418)-1)))),'Final Sim'!$A$1:$O$85,VLOOKUP(MONTH($A418),'Conversion WRSM'!$A$1:$B$12,2),FALSE)</f>
        <v>898.99</v>
      </c>
      <c r="W418" s="9">
        <f t="shared" si="46"/>
        <v>1.33</v>
      </c>
      <c r="X418" s="9" t="str">
        <f t="shared" si="52"/>
        <v/>
      </c>
      <c r="Y418" s="20" t="str">
        <f t="shared" si="50"/>
        <v/>
      </c>
    </row>
    <row r="419" spans="1:25">
      <c r="A419" s="11">
        <v>20210</v>
      </c>
      <c r="B419" s="9">
        <f>VLOOKUP((IF(MONTH($A419)=10,YEAR($A419),IF(MONTH($A419)=11,YEAR($A419),IF(MONTH($A419)=12, YEAR($A419),YEAR($A419)-1)))),File_1.prn!$A$2:$AA$87,VLOOKUP(MONTH($A419),Conversion!$A$1:$B$12,2),FALSE)</f>
        <v>0.35</v>
      </c>
      <c r="C419" s="9" t="str">
        <f>IF(VLOOKUP((IF(MONTH($A419)=10,YEAR($A419),IF(MONTH($A419)=11,YEAR($A419),IF(MONTH($A419)=12, YEAR($A419),YEAR($A419)-1)))),File_1.prn!$A$2:$AA$87,VLOOKUP(MONTH($A419),'Patch Conversion'!$A$1:$B$12,2),FALSE)="","",VLOOKUP((IF(MONTH($A419)=10,YEAR($A419),IF(MONTH($A419)=11,YEAR($A419),IF(MONTH($A419)=12, YEAR($A419),YEAR($A419)-1)))),File_1.prn!$A$2:$AA$87,VLOOKUP(MONTH($A419),'Patch Conversion'!$A$1:$B$12,2),FALSE))</f>
        <v/>
      </c>
      <c r="D419" s="9"/>
      <c r="E419" s="9">
        <f t="shared" si="51"/>
        <v>1335.8200000000004</v>
      </c>
      <c r="F419" s="9">
        <f>F418+VLOOKUP((IF(MONTH($A419)=10,YEAR($A419),IF(MONTH($A419)=11,YEAR($A419),IF(MONTH($A419)=12, YEAR($A419),YEAR($A419)-1)))),Rainfall!$A$1:$Z$87,VLOOKUP(MONTH($A419),Conversion!$A$1:$B$12,2),FALSE)</f>
        <v>20731.62</v>
      </c>
      <c r="G419" s="9"/>
      <c r="H419" s="9"/>
      <c r="I419" s="9">
        <f>VLOOKUP((IF(MONTH($A419)=10,YEAR($A419),IF(MONTH($A419)=11,YEAR($A419),IF(MONTH($A419)=12, YEAR($A419),YEAR($A419)-1)))),FirstSim!$A$1:$Y$86,VLOOKUP(MONTH($A419),Conversion!$A$1:$B$12,2),FALSE)</f>
        <v>0.5</v>
      </c>
      <c r="J419" s="9"/>
      <c r="K419" s="9"/>
      <c r="L419" s="9"/>
      <c r="M419" s="12" t="e">
        <f>VLOOKUP((IF(MONTH($A419)=10,YEAR($A419),IF(MONTH($A419)=11,YEAR($A419),IF(MONTH($A419)=12, YEAR($A419),YEAR($A419)-1)))),#REF!,VLOOKUP(MONTH($A419),Conversion!$A$1:$B$12,2),FALSE)</f>
        <v>#REF!</v>
      </c>
      <c r="N419" s="9" t="e">
        <f>VLOOKUP((IF(MONTH($A419)=10,YEAR($A419),IF(MONTH($A419)=11,YEAR($A419),IF(MONTH($A419)=12, YEAR($A419),YEAR($A419)-1)))),#REF!,VLOOKUP(MONTH($A419),'Patch Conversion'!$A$1:$B$12,2),FALSE)</f>
        <v>#REF!</v>
      </c>
      <c r="O419" s="9"/>
      <c r="P419" s="11"/>
      <c r="Q419" s="9">
        <f t="shared" si="47"/>
        <v>0.35</v>
      </c>
      <c r="R419" s="9" t="str">
        <f t="shared" si="48"/>
        <v/>
      </c>
      <c r="S419" s="10" t="str">
        <f t="shared" si="49"/>
        <v/>
      </c>
      <c r="T419" s="9"/>
      <c r="U419" s="17">
        <f>VLOOKUP((IF(MONTH($A419)=10,YEAR($A419),IF(MONTH($A419)=11,YEAR($A419),IF(MONTH($A419)=12, YEAR($A419),YEAR($A419)-1)))),'Final Sim'!$A$1:$O$85,VLOOKUP(MONTH($A419),'Conversion WRSM'!$A$1:$B$12,2),FALSE)</f>
        <v>0</v>
      </c>
      <c r="W419" s="9">
        <f t="shared" si="46"/>
        <v>0.35</v>
      </c>
      <c r="X419" s="9" t="str">
        <f t="shared" si="52"/>
        <v/>
      </c>
      <c r="Y419" s="20" t="str">
        <f t="shared" si="50"/>
        <v/>
      </c>
    </row>
    <row r="420" spans="1:25">
      <c r="A420" s="11">
        <v>20241</v>
      </c>
      <c r="B420" s="9">
        <f>VLOOKUP((IF(MONTH($A420)=10,YEAR($A420),IF(MONTH($A420)=11,YEAR($A420),IF(MONTH($A420)=12, YEAR($A420),YEAR($A420)-1)))),File_1.prn!$A$2:$AA$87,VLOOKUP(MONTH($A420),Conversion!$A$1:$B$12,2),FALSE)</f>
        <v>0.08</v>
      </c>
      <c r="C420" s="9" t="str">
        <f>IF(VLOOKUP((IF(MONTH($A420)=10,YEAR($A420),IF(MONTH($A420)=11,YEAR($A420),IF(MONTH($A420)=12, YEAR($A420),YEAR($A420)-1)))),File_1.prn!$A$2:$AA$87,VLOOKUP(MONTH($A420),'Patch Conversion'!$A$1:$B$12,2),FALSE)="","",VLOOKUP((IF(MONTH($A420)=10,YEAR($A420),IF(MONTH($A420)=11,YEAR($A420),IF(MONTH($A420)=12, YEAR($A420),YEAR($A420)-1)))),File_1.prn!$A$2:$AA$87,VLOOKUP(MONTH($A420),'Patch Conversion'!$A$1:$B$12,2),FALSE))</f>
        <v/>
      </c>
      <c r="D420" s="9"/>
      <c r="E420" s="9">
        <f t="shared" si="51"/>
        <v>1335.9000000000003</v>
      </c>
      <c r="F420" s="9">
        <f>F419+VLOOKUP((IF(MONTH($A420)=10,YEAR($A420),IF(MONTH($A420)=11,YEAR($A420),IF(MONTH($A420)=12, YEAR($A420),YEAR($A420)-1)))),Rainfall!$A$1:$Z$87,VLOOKUP(MONTH($A420),Conversion!$A$1:$B$12,2),FALSE)</f>
        <v>20747.039999999997</v>
      </c>
      <c r="G420" s="9"/>
      <c r="H420" s="9"/>
      <c r="I420" s="9">
        <f>VLOOKUP((IF(MONTH($A420)=10,YEAR($A420),IF(MONTH($A420)=11,YEAR($A420),IF(MONTH($A420)=12, YEAR($A420),YEAR($A420)-1)))),FirstSim!$A$1:$Y$86,VLOOKUP(MONTH($A420),Conversion!$A$1:$B$12,2),FALSE)</f>
        <v>0.38</v>
      </c>
      <c r="J420" s="9"/>
      <c r="K420" s="9"/>
      <c r="L420" s="9"/>
      <c r="M420" s="12" t="e">
        <f>VLOOKUP((IF(MONTH($A420)=10,YEAR($A420),IF(MONTH($A420)=11,YEAR($A420),IF(MONTH($A420)=12, YEAR($A420),YEAR($A420)-1)))),#REF!,VLOOKUP(MONTH($A420),Conversion!$A$1:$B$12,2),FALSE)</f>
        <v>#REF!</v>
      </c>
      <c r="N420" s="9" t="e">
        <f>VLOOKUP((IF(MONTH($A420)=10,YEAR($A420),IF(MONTH($A420)=11,YEAR($A420),IF(MONTH($A420)=12, YEAR($A420),YEAR($A420)-1)))),#REF!,VLOOKUP(MONTH($A420),'Patch Conversion'!$A$1:$B$12,2),FALSE)</f>
        <v>#REF!</v>
      </c>
      <c r="O420" s="9"/>
      <c r="P420" s="11"/>
      <c r="Q420" s="9">
        <f t="shared" si="47"/>
        <v>0.08</v>
      </c>
      <c r="R420" s="9" t="str">
        <f t="shared" si="48"/>
        <v/>
      </c>
      <c r="S420" s="10" t="str">
        <f t="shared" si="49"/>
        <v/>
      </c>
      <c r="T420" s="9"/>
      <c r="U420" s="17">
        <f>VLOOKUP((IF(MONTH($A420)=10,YEAR($A420),IF(MONTH($A420)=11,YEAR($A420),IF(MONTH($A420)=12, YEAR($A420),YEAR($A420)-1)))),'Final Sim'!$A$1:$O$85,VLOOKUP(MONTH($A420),'Conversion WRSM'!$A$1:$B$12,2),FALSE)</f>
        <v>897.38</v>
      </c>
      <c r="W420" s="9">
        <f t="shared" si="46"/>
        <v>0.08</v>
      </c>
      <c r="X420" s="9" t="str">
        <f t="shared" si="52"/>
        <v/>
      </c>
      <c r="Y420" s="20" t="str">
        <f t="shared" si="50"/>
        <v/>
      </c>
    </row>
    <row r="421" spans="1:25">
      <c r="A421" s="11">
        <v>20271</v>
      </c>
      <c r="B421" s="9">
        <f>VLOOKUP((IF(MONTH($A421)=10,YEAR($A421),IF(MONTH($A421)=11,YEAR($A421),IF(MONTH($A421)=12, YEAR($A421),YEAR($A421)-1)))),File_1.prn!$A$2:$AA$87,VLOOKUP(MONTH($A421),Conversion!$A$1:$B$12,2),FALSE)</f>
        <v>0</v>
      </c>
      <c r="C421" s="9" t="str">
        <f>IF(VLOOKUP((IF(MONTH($A421)=10,YEAR($A421),IF(MONTH($A421)=11,YEAR($A421),IF(MONTH($A421)=12, YEAR($A421),YEAR($A421)-1)))),File_1.prn!$A$2:$AA$87,VLOOKUP(MONTH($A421),'Patch Conversion'!$A$1:$B$12,2),FALSE)="","",VLOOKUP((IF(MONTH($A421)=10,YEAR($A421),IF(MONTH($A421)=11,YEAR($A421),IF(MONTH($A421)=12, YEAR($A421),YEAR($A421)-1)))),File_1.prn!$A$2:$AA$87,VLOOKUP(MONTH($A421),'Patch Conversion'!$A$1:$B$12,2),FALSE))</f>
        <v/>
      </c>
      <c r="D421" s="9"/>
      <c r="E421" s="9">
        <f t="shared" si="51"/>
        <v>1335.9000000000003</v>
      </c>
      <c r="F421" s="9">
        <f>F420+VLOOKUP((IF(MONTH($A421)=10,YEAR($A421),IF(MONTH($A421)=11,YEAR($A421),IF(MONTH($A421)=12, YEAR($A421),YEAR($A421)-1)))),Rainfall!$A$1:$Z$87,VLOOKUP(MONTH($A421),Conversion!$A$1:$B$12,2),FALSE)</f>
        <v>20747.099999999999</v>
      </c>
      <c r="G421" s="9"/>
      <c r="H421" s="9"/>
      <c r="I421" s="9">
        <f>VLOOKUP((IF(MONTH($A421)=10,YEAR($A421),IF(MONTH($A421)=11,YEAR($A421),IF(MONTH($A421)=12, YEAR($A421),YEAR($A421)-1)))),FirstSim!$A$1:$Y$86,VLOOKUP(MONTH($A421),Conversion!$A$1:$B$12,2),FALSE)</f>
        <v>0.38</v>
      </c>
      <c r="J421" s="9"/>
      <c r="K421" s="9"/>
      <c r="L421" s="9"/>
      <c r="M421" s="12" t="e">
        <f>VLOOKUP((IF(MONTH($A421)=10,YEAR($A421),IF(MONTH($A421)=11,YEAR($A421),IF(MONTH($A421)=12, YEAR($A421),YEAR($A421)-1)))),#REF!,VLOOKUP(MONTH($A421),Conversion!$A$1:$B$12,2),FALSE)</f>
        <v>#REF!</v>
      </c>
      <c r="N421" s="9" t="e">
        <f>VLOOKUP((IF(MONTH($A421)=10,YEAR($A421),IF(MONTH($A421)=11,YEAR($A421),IF(MONTH($A421)=12, YEAR($A421),YEAR($A421)-1)))),#REF!,VLOOKUP(MONTH($A421),'Patch Conversion'!$A$1:$B$12,2),FALSE)</f>
        <v>#REF!</v>
      </c>
      <c r="O421" s="9"/>
      <c r="P421" s="11"/>
      <c r="Q421" s="9">
        <f t="shared" si="47"/>
        <v>0</v>
      </c>
      <c r="R421" s="9" t="str">
        <f t="shared" si="48"/>
        <v/>
      </c>
      <c r="S421" s="10" t="str">
        <f t="shared" si="49"/>
        <v/>
      </c>
      <c r="T421" s="9"/>
      <c r="U421" s="17">
        <f>VLOOKUP((IF(MONTH($A421)=10,YEAR($A421),IF(MONTH($A421)=11,YEAR($A421),IF(MONTH($A421)=12, YEAR($A421),YEAR($A421)-1)))),'Final Sim'!$A$1:$O$85,VLOOKUP(MONTH($A421),'Conversion WRSM'!$A$1:$B$12,2),FALSE)</f>
        <v>0</v>
      </c>
      <c r="W421" s="9">
        <f t="shared" si="46"/>
        <v>0</v>
      </c>
      <c r="X421" s="9" t="str">
        <f t="shared" si="52"/>
        <v/>
      </c>
      <c r="Y421" s="20" t="str">
        <f t="shared" si="50"/>
        <v/>
      </c>
    </row>
    <row r="422" spans="1:25">
      <c r="A422" s="11">
        <v>20302</v>
      </c>
      <c r="B422" s="9">
        <f>VLOOKUP((IF(MONTH($A422)=10,YEAR($A422),IF(MONTH($A422)=11,YEAR($A422),IF(MONTH($A422)=12, YEAR($A422),YEAR($A422)-1)))),File_1.prn!$A$2:$AA$87,VLOOKUP(MONTH($A422),Conversion!$A$1:$B$12,2),FALSE)</f>
        <v>0</v>
      </c>
      <c r="C422" s="9" t="str">
        <f>IF(VLOOKUP((IF(MONTH($A422)=10,YEAR($A422),IF(MONTH($A422)=11,YEAR($A422),IF(MONTH($A422)=12, YEAR($A422),YEAR($A422)-1)))),File_1.prn!$A$2:$AA$87,VLOOKUP(MONTH($A422),'Patch Conversion'!$A$1:$B$12,2),FALSE)="","",VLOOKUP((IF(MONTH($A422)=10,YEAR($A422),IF(MONTH($A422)=11,YEAR($A422),IF(MONTH($A422)=12, YEAR($A422),YEAR($A422)-1)))),File_1.prn!$A$2:$AA$87,VLOOKUP(MONTH($A422),'Patch Conversion'!$A$1:$B$12,2),FALSE))</f>
        <v/>
      </c>
      <c r="D422" s="9"/>
      <c r="E422" s="9">
        <f t="shared" si="51"/>
        <v>1335.9000000000003</v>
      </c>
      <c r="F422" s="9">
        <f>F421+VLOOKUP((IF(MONTH($A422)=10,YEAR($A422),IF(MONTH($A422)=11,YEAR($A422),IF(MONTH($A422)=12, YEAR($A422),YEAR($A422)-1)))),Rainfall!$A$1:$Z$87,VLOOKUP(MONTH($A422),Conversion!$A$1:$B$12,2),FALSE)</f>
        <v>20747.099999999999</v>
      </c>
      <c r="G422" s="9"/>
      <c r="H422" s="9"/>
      <c r="I422" s="9">
        <f>VLOOKUP((IF(MONTH($A422)=10,YEAR($A422),IF(MONTH($A422)=11,YEAR($A422),IF(MONTH($A422)=12, YEAR($A422),YEAR($A422)-1)))),FirstSim!$A$1:$Y$86,VLOOKUP(MONTH($A422),Conversion!$A$1:$B$12,2),FALSE)</f>
        <v>0.26</v>
      </c>
      <c r="J422" s="9"/>
      <c r="K422" s="9"/>
      <c r="L422" s="9"/>
      <c r="M422" s="12" t="e">
        <f>VLOOKUP((IF(MONTH($A422)=10,YEAR($A422),IF(MONTH($A422)=11,YEAR($A422),IF(MONTH($A422)=12, YEAR($A422),YEAR($A422)-1)))),#REF!,VLOOKUP(MONTH($A422),Conversion!$A$1:$B$12,2),FALSE)</f>
        <v>#REF!</v>
      </c>
      <c r="N422" s="9" t="e">
        <f>VLOOKUP((IF(MONTH($A422)=10,YEAR($A422),IF(MONTH($A422)=11,YEAR($A422),IF(MONTH($A422)=12, YEAR($A422),YEAR($A422)-1)))),#REF!,VLOOKUP(MONTH($A422),'Patch Conversion'!$A$1:$B$12,2),FALSE)</f>
        <v>#REF!</v>
      </c>
      <c r="O422" s="9"/>
      <c r="P422" s="11"/>
      <c r="Q422" s="9">
        <f t="shared" si="47"/>
        <v>0</v>
      </c>
      <c r="R422" s="9" t="str">
        <f t="shared" si="48"/>
        <v/>
      </c>
      <c r="S422" s="10" t="str">
        <f t="shared" si="49"/>
        <v/>
      </c>
      <c r="T422" s="9"/>
      <c r="U422" s="17">
        <f>VLOOKUP((IF(MONTH($A422)=10,YEAR($A422),IF(MONTH($A422)=11,YEAR($A422),IF(MONTH($A422)=12, YEAR($A422),YEAR($A422)-1)))),'Final Sim'!$A$1:$O$85,VLOOKUP(MONTH($A422),'Conversion WRSM'!$A$1:$B$12,2),FALSE)</f>
        <v>240.66</v>
      </c>
      <c r="W422" s="9">
        <f t="shared" si="46"/>
        <v>0</v>
      </c>
      <c r="X422" s="9" t="str">
        <f t="shared" si="52"/>
        <v/>
      </c>
      <c r="Y422" s="20" t="str">
        <f t="shared" si="50"/>
        <v/>
      </c>
    </row>
    <row r="423" spans="1:25">
      <c r="A423" s="11">
        <v>20333</v>
      </c>
      <c r="B423" s="9">
        <f>VLOOKUP((IF(MONTH($A423)=10,YEAR($A423),IF(MONTH($A423)=11,YEAR($A423),IF(MONTH($A423)=12, YEAR($A423),YEAR($A423)-1)))),File_1.prn!$A$2:$AA$87,VLOOKUP(MONTH($A423),Conversion!$A$1:$B$12,2),FALSE)</f>
        <v>0</v>
      </c>
      <c r="C423" s="9" t="str">
        <f>IF(VLOOKUP((IF(MONTH($A423)=10,YEAR($A423),IF(MONTH($A423)=11,YEAR($A423),IF(MONTH($A423)=12, YEAR($A423),YEAR($A423)-1)))),File_1.prn!$A$2:$AA$87,VLOOKUP(MONTH($A423),'Patch Conversion'!$A$1:$B$12,2),FALSE)="","",VLOOKUP((IF(MONTH($A423)=10,YEAR($A423),IF(MONTH($A423)=11,YEAR($A423),IF(MONTH($A423)=12, YEAR($A423),YEAR($A423)-1)))),File_1.prn!$A$2:$AA$87,VLOOKUP(MONTH($A423),'Patch Conversion'!$A$1:$B$12,2),FALSE))</f>
        <v/>
      </c>
      <c r="D423" s="9"/>
      <c r="E423" s="9">
        <f t="shared" si="51"/>
        <v>1335.9000000000003</v>
      </c>
      <c r="F423" s="9">
        <f>F422+VLOOKUP((IF(MONTH($A423)=10,YEAR($A423),IF(MONTH($A423)=11,YEAR($A423),IF(MONTH($A423)=12, YEAR($A423),YEAR($A423)-1)))),Rainfall!$A$1:$Z$87,VLOOKUP(MONTH($A423),Conversion!$A$1:$B$12,2),FALSE)</f>
        <v>20747.099999999999</v>
      </c>
      <c r="G423" s="9"/>
      <c r="H423" s="9"/>
      <c r="I423" s="9">
        <f>VLOOKUP((IF(MONTH($A423)=10,YEAR($A423),IF(MONTH($A423)=11,YEAR($A423),IF(MONTH($A423)=12, YEAR($A423),YEAR($A423)-1)))),FirstSim!$A$1:$Y$86,VLOOKUP(MONTH($A423),Conversion!$A$1:$B$12,2),FALSE)</f>
        <v>0.08</v>
      </c>
      <c r="J423" s="9"/>
      <c r="K423" s="9"/>
      <c r="L423" s="9"/>
      <c r="M423" s="12" t="e">
        <f>VLOOKUP((IF(MONTH($A423)=10,YEAR($A423),IF(MONTH($A423)=11,YEAR($A423),IF(MONTH($A423)=12, YEAR($A423),YEAR($A423)-1)))),#REF!,VLOOKUP(MONTH($A423),Conversion!$A$1:$B$12,2),FALSE)</f>
        <v>#REF!</v>
      </c>
      <c r="N423" s="9" t="e">
        <f>VLOOKUP((IF(MONTH($A423)=10,YEAR($A423),IF(MONTH($A423)=11,YEAR($A423),IF(MONTH($A423)=12, YEAR($A423),YEAR($A423)-1)))),#REF!,VLOOKUP(MONTH($A423),'Patch Conversion'!$A$1:$B$12,2),FALSE)</f>
        <v>#REF!</v>
      </c>
      <c r="O423" s="9"/>
      <c r="P423" s="11"/>
      <c r="Q423" s="9">
        <f t="shared" si="47"/>
        <v>0</v>
      </c>
      <c r="R423" s="9" t="str">
        <f t="shared" si="48"/>
        <v/>
      </c>
      <c r="S423" s="10" t="str">
        <f t="shared" si="49"/>
        <v/>
      </c>
      <c r="T423" s="9"/>
      <c r="U423" s="17">
        <f>VLOOKUP((IF(MONTH($A423)=10,YEAR($A423),IF(MONTH($A423)=11,YEAR($A423),IF(MONTH($A423)=12, YEAR($A423),YEAR($A423)-1)))),'Final Sim'!$A$1:$O$85,VLOOKUP(MONTH($A423),'Conversion WRSM'!$A$1:$B$12,2),FALSE)</f>
        <v>0</v>
      </c>
      <c r="W423" s="9">
        <f t="shared" si="46"/>
        <v>0</v>
      </c>
      <c r="X423" s="9" t="str">
        <f t="shared" si="52"/>
        <v/>
      </c>
      <c r="Y423" s="20" t="str">
        <f t="shared" si="50"/>
        <v/>
      </c>
    </row>
    <row r="424" spans="1:25">
      <c r="A424" s="11">
        <v>20363</v>
      </c>
      <c r="B424" s="9">
        <f>VLOOKUP((IF(MONTH($A424)=10,YEAR($A424),IF(MONTH($A424)=11,YEAR($A424),IF(MONTH($A424)=12, YEAR($A424),YEAR($A424)-1)))),File_1.prn!$A$2:$AA$87,VLOOKUP(MONTH($A424),Conversion!$A$1:$B$12,2),FALSE)</f>
        <v>1.05</v>
      </c>
      <c r="C424" s="9" t="str">
        <f>IF(VLOOKUP((IF(MONTH($A424)=10,YEAR($A424),IF(MONTH($A424)=11,YEAR($A424),IF(MONTH($A424)=12, YEAR($A424),YEAR($A424)-1)))),File_1.prn!$A$2:$AA$87,VLOOKUP(MONTH($A424),'Patch Conversion'!$A$1:$B$12,2),FALSE)="","",VLOOKUP((IF(MONTH($A424)=10,YEAR($A424),IF(MONTH($A424)=11,YEAR($A424),IF(MONTH($A424)=12, YEAR($A424),YEAR($A424)-1)))),File_1.prn!$A$2:$AA$87,VLOOKUP(MONTH($A424),'Patch Conversion'!$A$1:$B$12,2),FALSE))</f>
        <v/>
      </c>
      <c r="D424" s="9"/>
      <c r="E424" s="9">
        <f t="shared" si="51"/>
        <v>1336.9500000000003</v>
      </c>
      <c r="F424" s="9">
        <f>F423+VLOOKUP((IF(MONTH($A424)=10,YEAR($A424),IF(MONTH($A424)=11,YEAR($A424),IF(MONTH($A424)=12, YEAR($A424),YEAR($A424)-1)))),Rainfall!$A$1:$Z$87,VLOOKUP(MONTH($A424),Conversion!$A$1:$B$12,2),FALSE)</f>
        <v>20807.16</v>
      </c>
      <c r="G424" s="9"/>
      <c r="H424" s="9"/>
      <c r="I424" s="9">
        <f>VLOOKUP((IF(MONTH($A424)=10,YEAR($A424),IF(MONTH($A424)=11,YEAR($A424),IF(MONTH($A424)=12, YEAR($A424),YEAR($A424)-1)))),FirstSim!$A$1:$Y$86,VLOOKUP(MONTH($A424),Conversion!$A$1:$B$12,2),FALSE)</f>
        <v>0</v>
      </c>
      <c r="J424" s="9"/>
      <c r="K424" s="9"/>
      <c r="L424" s="9"/>
      <c r="M424" s="12" t="e">
        <f>VLOOKUP((IF(MONTH($A424)=10,YEAR($A424),IF(MONTH($A424)=11,YEAR($A424),IF(MONTH($A424)=12, YEAR($A424),YEAR($A424)-1)))),#REF!,VLOOKUP(MONTH($A424),Conversion!$A$1:$B$12,2),FALSE)</f>
        <v>#REF!</v>
      </c>
      <c r="N424" s="9" t="e">
        <f>VLOOKUP((IF(MONTH($A424)=10,YEAR($A424),IF(MONTH($A424)=11,YEAR($A424),IF(MONTH($A424)=12, YEAR($A424),YEAR($A424)-1)))),#REF!,VLOOKUP(MONTH($A424),'Patch Conversion'!$A$1:$B$12,2),FALSE)</f>
        <v>#REF!</v>
      </c>
      <c r="O424" s="9"/>
      <c r="P424" s="11"/>
      <c r="Q424" s="9">
        <f t="shared" si="47"/>
        <v>1.05</v>
      </c>
      <c r="R424" s="9" t="str">
        <f t="shared" si="48"/>
        <v/>
      </c>
      <c r="S424" s="10" t="str">
        <f t="shared" si="49"/>
        <v/>
      </c>
      <c r="T424" s="9"/>
      <c r="U424" s="17">
        <f>VLOOKUP((IF(MONTH($A424)=10,YEAR($A424),IF(MONTH($A424)=11,YEAR($A424),IF(MONTH($A424)=12, YEAR($A424),YEAR($A424)-1)))),'Final Sim'!$A$1:$O$85,VLOOKUP(MONTH($A424),'Conversion WRSM'!$A$1:$B$12,2),FALSE)</f>
        <v>19.62</v>
      </c>
      <c r="W424" s="9">
        <f t="shared" si="46"/>
        <v>1.05</v>
      </c>
      <c r="X424" s="9" t="str">
        <f t="shared" si="52"/>
        <v/>
      </c>
      <c r="Y424" s="20" t="str">
        <f t="shared" si="50"/>
        <v/>
      </c>
    </row>
    <row r="425" spans="1:25">
      <c r="A425" s="11">
        <v>20394</v>
      </c>
      <c r="B425" s="9">
        <f>VLOOKUP((IF(MONTH($A425)=10,YEAR($A425),IF(MONTH($A425)=11,YEAR($A425),IF(MONTH($A425)=12, YEAR($A425),YEAR($A425)-1)))),File_1.prn!$A$2:$AA$87,VLOOKUP(MONTH($A425),Conversion!$A$1:$B$12,2),FALSE)</f>
        <v>0.75</v>
      </c>
      <c r="C425" s="9" t="str">
        <f>IF(VLOOKUP((IF(MONTH($A425)=10,YEAR($A425),IF(MONTH($A425)=11,YEAR($A425),IF(MONTH($A425)=12, YEAR($A425),YEAR($A425)-1)))),File_1.prn!$A$2:$AA$87,VLOOKUP(MONTH($A425),'Patch Conversion'!$A$1:$B$12,2),FALSE)="","",VLOOKUP((IF(MONTH($A425)=10,YEAR($A425),IF(MONTH($A425)=11,YEAR($A425),IF(MONTH($A425)=12, YEAR($A425),YEAR($A425)-1)))),File_1.prn!$A$2:$AA$87,VLOOKUP(MONTH($A425),'Patch Conversion'!$A$1:$B$12,2),FALSE))</f>
        <v/>
      </c>
      <c r="D425" s="9"/>
      <c r="E425" s="9">
        <f t="shared" si="51"/>
        <v>1337.7000000000003</v>
      </c>
      <c r="F425" s="9">
        <f>F424+VLOOKUP((IF(MONTH($A425)=10,YEAR($A425),IF(MONTH($A425)=11,YEAR($A425),IF(MONTH($A425)=12, YEAR($A425),YEAR($A425)-1)))),Rainfall!$A$1:$Z$87,VLOOKUP(MONTH($A425),Conversion!$A$1:$B$12,2),FALSE)</f>
        <v>20904.36</v>
      </c>
      <c r="G425" s="9"/>
      <c r="H425" s="9"/>
      <c r="I425" s="9">
        <f>VLOOKUP((IF(MONTH($A425)=10,YEAR($A425),IF(MONTH($A425)=11,YEAR($A425),IF(MONTH($A425)=12, YEAR($A425),YEAR($A425)-1)))),FirstSim!$A$1:$Y$86,VLOOKUP(MONTH($A425),Conversion!$A$1:$B$12,2),FALSE)</f>
        <v>0.54</v>
      </c>
      <c r="J425" s="9"/>
      <c r="K425" s="9"/>
      <c r="L425" s="9"/>
      <c r="M425" s="12" t="e">
        <f>VLOOKUP((IF(MONTH($A425)=10,YEAR($A425),IF(MONTH($A425)=11,YEAR($A425),IF(MONTH($A425)=12, YEAR($A425),YEAR($A425)-1)))),#REF!,VLOOKUP(MONTH($A425),Conversion!$A$1:$B$12,2),FALSE)</f>
        <v>#REF!</v>
      </c>
      <c r="N425" s="9" t="e">
        <f>VLOOKUP((IF(MONTH($A425)=10,YEAR($A425),IF(MONTH($A425)=11,YEAR($A425),IF(MONTH($A425)=12, YEAR($A425),YEAR($A425)-1)))),#REF!,VLOOKUP(MONTH($A425),'Patch Conversion'!$A$1:$B$12,2),FALSE)</f>
        <v>#REF!</v>
      </c>
      <c r="O425" s="9"/>
      <c r="P425" s="11"/>
      <c r="Q425" s="9">
        <f t="shared" si="47"/>
        <v>0.75</v>
      </c>
      <c r="R425" s="9" t="str">
        <f t="shared" si="48"/>
        <v/>
      </c>
      <c r="S425" s="10" t="str">
        <f t="shared" si="49"/>
        <v/>
      </c>
      <c r="T425" s="9"/>
      <c r="U425" s="17">
        <f>VLOOKUP((IF(MONTH($A425)=10,YEAR($A425),IF(MONTH($A425)=11,YEAR($A425),IF(MONTH($A425)=12, YEAR($A425),YEAR($A425)-1)))),'Final Sim'!$A$1:$O$85,VLOOKUP(MONTH($A425),'Conversion WRSM'!$A$1:$B$12,2),FALSE)</f>
        <v>0</v>
      </c>
      <c r="W425" s="9">
        <f t="shared" si="46"/>
        <v>0.75</v>
      </c>
      <c r="X425" s="9" t="str">
        <f t="shared" si="52"/>
        <v/>
      </c>
      <c r="Y425" s="20" t="str">
        <f t="shared" si="50"/>
        <v/>
      </c>
    </row>
    <row r="426" spans="1:25">
      <c r="A426" s="11">
        <v>20424</v>
      </c>
      <c r="B426" s="9">
        <f>VLOOKUP((IF(MONTH($A426)=10,YEAR($A426),IF(MONTH($A426)=11,YEAR($A426),IF(MONTH($A426)=12, YEAR($A426),YEAR($A426)-1)))),File_1.prn!$A$2:$AA$87,VLOOKUP(MONTH($A426),Conversion!$A$1:$B$12,2),FALSE)</f>
        <v>0.85</v>
      </c>
      <c r="C426" s="9" t="str">
        <f>IF(VLOOKUP((IF(MONTH($A426)=10,YEAR($A426),IF(MONTH($A426)=11,YEAR($A426),IF(MONTH($A426)=12, YEAR($A426),YEAR($A426)-1)))),File_1.prn!$A$2:$AA$87,VLOOKUP(MONTH($A426),'Patch Conversion'!$A$1:$B$12,2),FALSE)="","",VLOOKUP((IF(MONTH($A426)=10,YEAR($A426),IF(MONTH($A426)=11,YEAR($A426),IF(MONTH($A426)=12, YEAR($A426),YEAR($A426)-1)))),File_1.prn!$A$2:$AA$87,VLOOKUP(MONTH($A426),'Patch Conversion'!$A$1:$B$12,2),FALSE))</f>
        <v/>
      </c>
      <c r="D426" s="9"/>
      <c r="E426" s="9">
        <f t="shared" si="51"/>
        <v>1338.5500000000002</v>
      </c>
      <c r="F426" s="9">
        <f>F425+VLOOKUP((IF(MONTH($A426)=10,YEAR($A426),IF(MONTH($A426)=11,YEAR($A426),IF(MONTH($A426)=12, YEAR($A426),YEAR($A426)-1)))),Rainfall!$A$1:$Z$87,VLOOKUP(MONTH($A426),Conversion!$A$1:$B$12,2),FALSE)</f>
        <v>21009.119999999999</v>
      </c>
      <c r="G426" s="9"/>
      <c r="H426" s="9"/>
      <c r="I426" s="9">
        <f>VLOOKUP((IF(MONTH($A426)=10,YEAR($A426),IF(MONTH($A426)=11,YEAR($A426),IF(MONTH($A426)=12, YEAR($A426),YEAR($A426)-1)))),FirstSim!$A$1:$Y$86,VLOOKUP(MONTH($A426),Conversion!$A$1:$B$12,2),FALSE)</f>
        <v>0.37</v>
      </c>
      <c r="J426" s="9"/>
      <c r="K426" s="9"/>
      <c r="L426" s="9"/>
      <c r="M426" s="12" t="e">
        <f>VLOOKUP((IF(MONTH($A426)=10,YEAR($A426),IF(MONTH($A426)=11,YEAR($A426),IF(MONTH($A426)=12, YEAR($A426),YEAR($A426)-1)))),#REF!,VLOOKUP(MONTH($A426),Conversion!$A$1:$B$12,2),FALSE)</f>
        <v>#REF!</v>
      </c>
      <c r="N426" s="9" t="e">
        <f>VLOOKUP((IF(MONTH($A426)=10,YEAR($A426),IF(MONTH($A426)=11,YEAR($A426),IF(MONTH($A426)=12, YEAR($A426),YEAR($A426)-1)))),#REF!,VLOOKUP(MONTH($A426),'Patch Conversion'!$A$1:$B$12,2),FALSE)</f>
        <v>#REF!</v>
      </c>
      <c r="O426" s="9"/>
      <c r="P426" s="11"/>
      <c r="Q426" s="9">
        <f t="shared" si="47"/>
        <v>0.85</v>
      </c>
      <c r="R426" s="9" t="str">
        <f t="shared" si="48"/>
        <v/>
      </c>
      <c r="S426" s="10" t="str">
        <f t="shared" si="49"/>
        <v/>
      </c>
      <c r="T426" s="9"/>
      <c r="U426" s="17">
        <f>VLOOKUP((IF(MONTH($A426)=10,YEAR($A426),IF(MONTH($A426)=11,YEAR($A426),IF(MONTH($A426)=12, YEAR($A426),YEAR($A426)-1)))),'Final Sim'!$A$1:$O$85,VLOOKUP(MONTH($A426),'Conversion WRSM'!$A$1:$B$12,2),FALSE)</f>
        <v>144.47999999999999</v>
      </c>
      <c r="W426" s="9">
        <f t="shared" si="46"/>
        <v>0.85</v>
      </c>
      <c r="X426" s="9" t="str">
        <f t="shared" si="52"/>
        <v/>
      </c>
      <c r="Y426" s="20" t="str">
        <f t="shared" si="50"/>
        <v/>
      </c>
    </row>
    <row r="427" spans="1:25">
      <c r="A427" s="11">
        <v>20455</v>
      </c>
      <c r="B427" s="9">
        <f>VLOOKUP((IF(MONTH($A427)=10,YEAR($A427),IF(MONTH($A427)=11,YEAR($A427),IF(MONTH($A427)=12, YEAR($A427),YEAR($A427)-1)))),File_1.prn!$A$2:$AA$87,VLOOKUP(MONTH($A427),Conversion!$A$1:$B$12,2),FALSE)</f>
        <v>1.83</v>
      </c>
      <c r="C427" s="9" t="str">
        <f>IF(VLOOKUP((IF(MONTH($A427)=10,YEAR($A427),IF(MONTH($A427)=11,YEAR($A427),IF(MONTH($A427)=12, YEAR($A427),YEAR($A427)-1)))),File_1.prn!$A$2:$AA$87,VLOOKUP(MONTH($A427),'Patch Conversion'!$A$1:$B$12,2),FALSE)="","",VLOOKUP((IF(MONTH($A427)=10,YEAR($A427),IF(MONTH($A427)=11,YEAR($A427),IF(MONTH($A427)=12, YEAR($A427),YEAR($A427)-1)))),File_1.prn!$A$2:$AA$87,VLOOKUP(MONTH($A427),'Patch Conversion'!$A$1:$B$12,2),FALSE))</f>
        <v/>
      </c>
      <c r="D427" s="9" t="str">
        <f>IF(C427="","",B427)</f>
        <v/>
      </c>
      <c r="E427" s="9">
        <f t="shared" si="51"/>
        <v>1340.38</v>
      </c>
      <c r="F427" s="9">
        <f>F426+VLOOKUP((IF(MONTH($A427)=10,YEAR($A427),IF(MONTH($A427)=11,YEAR($A427),IF(MONTH($A427)=12, YEAR($A427),YEAR($A427)-1)))),Rainfall!$A$1:$Z$87,VLOOKUP(MONTH($A427),Conversion!$A$1:$B$12,2),FALSE)</f>
        <v>21068.16</v>
      </c>
      <c r="G427" s="9"/>
      <c r="H427" s="9"/>
      <c r="I427" s="9">
        <f>VLOOKUP((IF(MONTH($A427)=10,YEAR($A427),IF(MONTH($A427)=11,YEAR($A427),IF(MONTH($A427)=12, YEAR($A427),YEAR($A427)-1)))),FirstSim!$A$1:$Y$86,VLOOKUP(MONTH($A427),Conversion!$A$1:$B$12,2),FALSE)</f>
        <v>0.04</v>
      </c>
      <c r="J427" s="9"/>
      <c r="K427" s="9"/>
      <c r="L427" s="9"/>
      <c r="M427" s="12" t="e">
        <f>VLOOKUP((IF(MONTH($A427)=10,YEAR($A427),IF(MONTH($A427)=11,YEAR($A427),IF(MONTH($A427)=12, YEAR($A427),YEAR($A427)-1)))),#REF!,VLOOKUP(MONTH($A427),Conversion!$A$1:$B$12,2),FALSE)</f>
        <v>#REF!</v>
      </c>
      <c r="N427" s="9" t="e">
        <f>VLOOKUP((IF(MONTH($A427)=10,YEAR($A427),IF(MONTH($A427)=11,YEAR($A427),IF(MONTH($A427)=12, YEAR($A427),YEAR($A427)-1)))),#REF!,VLOOKUP(MONTH($A427),'Patch Conversion'!$A$1:$B$12,2),FALSE)</f>
        <v>#REF!</v>
      </c>
      <c r="O427" s="9"/>
      <c r="P427" s="11"/>
      <c r="Q427" s="9">
        <f t="shared" si="47"/>
        <v>1.83</v>
      </c>
      <c r="R427" s="9" t="str">
        <f t="shared" si="48"/>
        <v/>
      </c>
      <c r="S427" s="10" t="str">
        <f t="shared" si="49"/>
        <v/>
      </c>
      <c r="T427" s="9"/>
      <c r="U427" s="17">
        <f>VLOOKUP((IF(MONTH($A427)=10,YEAR($A427),IF(MONTH($A427)=11,YEAR($A427),IF(MONTH($A427)=12, YEAR($A427),YEAR($A427)-1)))),'Final Sim'!$A$1:$O$85,VLOOKUP(MONTH($A427),'Conversion WRSM'!$A$1:$B$12,2),FALSE)</f>
        <v>0</v>
      </c>
      <c r="W427" s="9">
        <f t="shared" si="46"/>
        <v>1.83</v>
      </c>
      <c r="X427" s="9" t="str">
        <f t="shared" si="52"/>
        <v/>
      </c>
      <c r="Y427" s="20" t="str">
        <f t="shared" si="50"/>
        <v/>
      </c>
    </row>
    <row r="428" spans="1:25">
      <c r="A428" s="11">
        <v>20486</v>
      </c>
      <c r="B428" s="9">
        <f>VLOOKUP((IF(MONTH($A428)=10,YEAR($A428),IF(MONTH($A428)=11,YEAR($A428),IF(MONTH($A428)=12, YEAR($A428),YEAR($A428)-1)))),File_1.prn!$A$2:$AA$87,VLOOKUP(MONTH($A428),Conversion!$A$1:$B$12,2),FALSE)</f>
        <v>2.73</v>
      </c>
      <c r="C428" s="9" t="str">
        <f>IF(VLOOKUP((IF(MONTH($A428)=10,YEAR($A428),IF(MONTH($A428)=11,YEAR($A428),IF(MONTH($A428)=12, YEAR($A428),YEAR($A428)-1)))),File_1.prn!$A$2:$AA$87,VLOOKUP(MONTH($A428),'Patch Conversion'!$A$1:$B$12,2),FALSE)="","",VLOOKUP((IF(MONTH($A428)=10,YEAR($A428),IF(MONTH($A428)=11,YEAR($A428),IF(MONTH($A428)=12, YEAR($A428),YEAR($A428)-1)))),File_1.prn!$A$2:$AA$87,VLOOKUP(MONTH($A428),'Patch Conversion'!$A$1:$B$12,2),FALSE))</f>
        <v/>
      </c>
      <c r="D428" s="9"/>
      <c r="E428" s="9">
        <f t="shared" si="51"/>
        <v>1343.1100000000001</v>
      </c>
      <c r="F428" s="9">
        <f>F427+VLOOKUP((IF(MONTH($A428)=10,YEAR($A428),IF(MONTH($A428)=11,YEAR($A428),IF(MONTH($A428)=12, YEAR($A428),YEAR($A428)-1)))),Rainfall!$A$1:$Z$87,VLOOKUP(MONTH($A428),Conversion!$A$1:$B$12,2),FALSE)</f>
        <v>21321.360000000001</v>
      </c>
      <c r="G428" s="9"/>
      <c r="H428" s="9"/>
      <c r="I428" s="9">
        <f>VLOOKUP((IF(MONTH($A428)=10,YEAR($A428),IF(MONTH($A428)=11,YEAR($A428),IF(MONTH($A428)=12, YEAR($A428),YEAR($A428)-1)))),FirstSim!$A$1:$Y$86,VLOOKUP(MONTH($A428),Conversion!$A$1:$B$12,2),FALSE)</f>
        <v>1.03</v>
      </c>
      <c r="J428" s="9"/>
      <c r="K428" s="9"/>
      <c r="L428" s="9"/>
      <c r="M428" s="12" t="e">
        <f>VLOOKUP((IF(MONTH($A428)=10,YEAR($A428),IF(MONTH($A428)=11,YEAR($A428),IF(MONTH($A428)=12, YEAR($A428),YEAR($A428)-1)))),#REF!,VLOOKUP(MONTH($A428),Conversion!$A$1:$B$12,2),FALSE)</f>
        <v>#REF!</v>
      </c>
      <c r="N428" s="9" t="e">
        <f>VLOOKUP((IF(MONTH($A428)=10,YEAR($A428),IF(MONTH($A428)=11,YEAR($A428),IF(MONTH($A428)=12, YEAR($A428),YEAR($A428)-1)))),#REF!,VLOOKUP(MONTH($A428),'Patch Conversion'!$A$1:$B$12,2),FALSE)</f>
        <v>#REF!</v>
      </c>
      <c r="O428" s="9"/>
      <c r="P428" s="11"/>
      <c r="Q428" s="9">
        <f t="shared" si="47"/>
        <v>2.73</v>
      </c>
      <c r="R428" s="9" t="str">
        <f t="shared" si="48"/>
        <v/>
      </c>
      <c r="S428" s="10" t="str">
        <f t="shared" si="49"/>
        <v/>
      </c>
      <c r="T428" s="9"/>
      <c r="U428" s="17">
        <f>VLOOKUP((IF(MONTH($A428)=10,YEAR($A428),IF(MONTH($A428)=11,YEAR($A428),IF(MONTH($A428)=12, YEAR($A428),YEAR($A428)-1)))),'Final Sim'!$A$1:$O$85,VLOOKUP(MONTH($A428),'Conversion WRSM'!$A$1:$B$12,2),FALSE)</f>
        <v>235.04</v>
      </c>
      <c r="W428" s="9">
        <f t="shared" si="46"/>
        <v>2.73</v>
      </c>
      <c r="X428" s="9" t="str">
        <f t="shared" si="52"/>
        <v/>
      </c>
      <c r="Y428" s="20" t="str">
        <f t="shared" si="50"/>
        <v/>
      </c>
    </row>
    <row r="429" spans="1:25">
      <c r="A429" s="11">
        <v>20515</v>
      </c>
      <c r="B429" s="9">
        <f>VLOOKUP((IF(MONTH($A429)=10,YEAR($A429),IF(MONTH($A429)=11,YEAR($A429),IF(MONTH($A429)=12, YEAR($A429),YEAR($A429)-1)))),File_1.prn!$A$2:$AA$87,VLOOKUP(MONTH($A429),Conversion!$A$1:$B$12,2),FALSE)</f>
        <v>7.21</v>
      </c>
      <c r="C429" s="9" t="str">
        <f>IF(VLOOKUP((IF(MONTH($A429)=10,YEAR($A429),IF(MONTH($A429)=11,YEAR($A429),IF(MONTH($A429)=12, YEAR($A429),YEAR($A429)-1)))),File_1.prn!$A$2:$AA$87,VLOOKUP(MONTH($A429),'Patch Conversion'!$A$1:$B$12,2),FALSE)="","",VLOOKUP((IF(MONTH($A429)=10,YEAR($A429),IF(MONTH($A429)=11,YEAR($A429),IF(MONTH($A429)=12, YEAR($A429),YEAR($A429)-1)))),File_1.prn!$A$2:$AA$87,VLOOKUP(MONTH($A429),'Patch Conversion'!$A$1:$B$12,2),FALSE))</f>
        <v/>
      </c>
      <c r="D429" s="9"/>
      <c r="E429" s="9">
        <f t="shared" si="51"/>
        <v>1350.3200000000002</v>
      </c>
      <c r="F429" s="9">
        <f>F428+VLOOKUP((IF(MONTH($A429)=10,YEAR($A429),IF(MONTH($A429)=11,YEAR($A429),IF(MONTH($A429)=12, YEAR($A429),YEAR($A429)-1)))),Rainfall!$A$1:$Z$87,VLOOKUP(MONTH($A429),Conversion!$A$1:$B$12,2),FALSE)</f>
        <v>21409.74</v>
      </c>
      <c r="G429" s="9"/>
      <c r="H429" s="9"/>
      <c r="I429" s="9">
        <f>VLOOKUP((IF(MONTH($A429)=10,YEAR($A429),IF(MONTH($A429)=11,YEAR($A429),IF(MONTH($A429)=12, YEAR($A429),YEAR($A429)-1)))),FirstSim!$A$1:$Y$86,VLOOKUP(MONTH($A429),Conversion!$A$1:$B$12,2),FALSE)</f>
        <v>13.2</v>
      </c>
      <c r="J429" s="9"/>
      <c r="K429" s="9"/>
      <c r="L429" s="9"/>
      <c r="M429" s="12" t="e">
        <f>VLOOKUP((IF(MONTH($A429)=10,YEAR($A429),IF(MONTH($A429)=11,YEAR($A429),IF(MONTH($A429)=12, YEAR($A429),YEAR($A429)-1)))),#REF!,VLOOKUP(MONTH($A429),Conversion!$A$1:$B$12,2),FALSE)</f>
        <v>#REF!</v>
      </c>
      <c r="N429" s="9" t="e">
        <f>VLOOKUP((IF(MONTH($A429)=10,YEAR($A429),IF(MONTH($A429)=11,YEAR($A429),IF(MONTH($A429)=12, YEAR($A429),YEAR($A429)-1)))),#REF!,VLOOKUP(MONTH($A429),'Patch Conversion'!$A$1:$B$12,2),FALSE)</f>
        <v>#REF!</v>
      </c>
      <c r="O429" s="9"/>
      <c r="P429" s="11"/>
      <c r="Q429" s="9">
        <f t="shared" si="47"/>
        <v>7.21</v>
      </c>
      <c r="R429" s="9" t="str">
        <f t="shared" si="48"/>
        <v/>
      </c>
      <c r="S429" s="10" t="str">
        <f t="shared" si="49"/>
        <v/>
      </c>
      <c r="T429" s="9"/>
      <c r="U429" s="17">
        <f>VLOOKUP((IF(MONTH($A429)=10,YEAR($A429),IF(MONTH($A429)=11,YEAR($A429),IF(MONTH($A429)=12, YEAR($A429),YEAR($A429)-1)))),'Final Sim'!$A$1:$O$85,VLOOKUP(MONTH($A429),'Conversion WRSM'!$A$1:$B$12,2),FALSE)</f>
        <v>0</v>
      </c>
      <c r="W429" s="9">
        <f t="shared" si="46"/>
        <v>7.21</v>
      </c>
      <c r="X429" s="9" t="str">
        <f t="shared" si="52"/>
        <v/>
      </c>
      <c r="Y429" s="20" t="str">
        <f t="shared" si="50"/>
        <v/>
      </c>
    </row>
    <row r="430" spans="1:25">
      <c r="A430" s="11">
        <v>20546</v>
      </c>
      <c r="B430" s="9">
        <f>VLOOKUP((IF(MONTH($A430)=10,YEAR($A430),IF(MONTH($A430)=11,YEAR($A430),IF(MONTH($A430)=12, YEAR($A430),YEAR($A430)-1)))),File_1.prn!$A$2:$AA$87,VLOOKUP(MONTH($A430),Conversion!$A$1:$B$12,2),FALSE)</f>
        <v>0</v>
      </c>
      <c r="C430" s="9" t="str">
        <f>IF(VLOOKUP((IF(MONTH($A430)=10,YEAR($A430),IF(MONTH($A430)=11,YEAR($A430),IF(MONTH($A430)=12, YEAR($A430),YEAR($A430)-1)))),File_1.prn!$A$2:$AA$87,VLOOKUP(MONTH($A430),'Patch Conversion'!$A$1:$B$12,2),FALSE)="","",VLOOKUP((IF(MONTH($A430)=10,YEAR($A430),IF(MONTH($A430)=11,YEAR($A430),IF(MONTH($A430)=12, YEAR($A430),YEAR($A430)-1)))),File_1.prn!$A$2:$AA$87,VLOOKUP(MONTH($A430),'Patch Conversion'!$A$1:$B$12,2),FALSE))</f>
        <v>#</v>
      </c>
      <c r="D430" s="9"/>
      <c r="E430" s="9">
        <f t="shared" si="51"/>
        <v>1350.3200000000002</v>
      </c>
      <c r="F430" s="9">
        <f>F429+VLOOKUP((IF(MONTH($A430)=10,YEAR($A430),IF(MONTH($A430)=11,YEAR($A430),IF(MONTH($A430)=12, YEAR($A430),YEAR($A430)-1)))),Rainfall!$A$1:$Z$87,VLOOKUP(MONTH($A430),Conversion!$A$1:$B$12,2),FALSE)</f>
        <v>21409.920000000002</v>
      </c>
      <c r="G430" s="9"/>
      <c r="H430" s="9"/>
      <c r="I430" s="9">
        <f>VLOOKUP((IF(MONTH($A430)=10,YEAR($A430),IF(MONTH($A430)=11,YEAR($A430),IF(MONTH($A430)=12, YEAR($A430),YEAR($A430)-1)))),FirstSim!$A$1:$Y$86,VLOOKUP(MONTH($A430),Conversion!$A$1:$B$12,2),FALSE)</f>
        <v>5.52</v>
      </c>
      <c r="J430" s="9"/>
      <c r="K430" s="9"/>
      <c r="L430" s="9"/>
      <c r="M430" s="12" t="e">
        <f>VLOOKUP((IF(MONTH($A430)=10,YEAR($A430),IF(MONTH($A430)=11,YEAR($A430),IF(MONTH($A430)=12, YEAR($A430),YEAR($A430)-1)))),#REF!,VLOOKUP(MONTH($A430),Conversion!$A$1:$B$12,2),FALSE)</f>
        <v>#REF!</v>
      </c>
      <c r="N430" s="9" t="e">
        <f>VLOOKUP((IF(MONTH($A430)=10,YEAR($A430),IF(MONTH($A430)=11,YEAR($A430),IF(MONTH($A430)=12, YEAR($A430),YEAR($A430)-1)))),#REF!,VLOOKUP(MONTH($A430),'Patch Conversion'!$A$1:$B$12,2),FALSE)</f>
        <v>#REF!</v>
      </c>
      <c r="O430" s="9"/>
      <c r="P430" s="11"/>
      <c r="Q430" s="9">
        <f t="shared" si="47"/>
        <v>5.52</v>
      </c>
      <c r="R430" s="9" t="str">
        <f t="shared" si="48"/>
        <v>*</v>
      </c>
      <c r="S430" s="10" t="str">
        <f t="shared" si="49"/>
        <v>First Silumation patch</v>
      </c>
      <c r="T430" s="9"/>
      <c r="U430" s="17">
        <f>VLOOKUP((IF(MONTH($A430)=10,YEAR($A430),IF(MONTH($A430)=11,YEAR($A430),IF(MONTH($A430)=12, YEAR($A430),YEAR($A430)-1)))),'Final Sim'!$A$1:$O$85,VLOOKUP(MONTH($A430),'Conversion WRSM'!$A$1:$B$12,2),FALSE)</f>
        <v>64.8</v>
      </c>
      <c r="W430" s="9">
        <f t="shared" si="46"/>
        <v>64.8</v>
      </c>
      <c r="X430" s="9" t="str">
        <f t="shared" si="52"/>
        <v>*</v>
      </c>
      <c r="Y430" s="20" t="str">
        <f t="shared" si="50"/>
        <v>Simulated value used</v>
      </c>
    </row>
    <row r="431" spans="1:25">
      <c r="A431" s="11">
        <v>20576</v>
      </c>
      <c r="B431" s="9">
        <f>VLOOKUP((IF(MONTH($A431)=10,YEAR($A431),IF(MONTH($A431)=11,YEAR($A431),IF(MONTH($A431)=12, YEAR($A431),YEAR($A431)-1)))),File_1.prn!$A$2:$AA$87,VLOOKUP(MONTH($A431),Conversion!$A$1:$B$12,2),FALSE)</f>
        <v>0</v>
      </c>
      <c r="C431" s="9" t="str">
        <f>IF(VLOOKUP((IF(MONTH($A431)=10,YEAR($A431),IF(MONTH($A431)=11,YEAR($A431),IF(MONTH($A431)=12, YEAR($A431),YEAR($A431)-1)))),File_1.prn!$A$2:$AA$87,VLOOKUP(MONTH($A431),'Patch Conversion'!$A$1:$B$12,2),FALSE)="","",VLOOKUP((IF(MONTH($A431)=10,YEAR($A431),IF(MONTH($A431)=11,YEAR($A431),IF(MONTH($A431)=12, YEAR($A431),YEAR($A431)-1)))),File_1.prn!$A$2:$AA$87,VLOOKUP(MONTH($A431),'Patch Conversion'!$A$1:$B$12,2),FALSE))</f>
        <v>#</v>
      </c>
      <c r="D431" s="9"/>
      <c r="E431" s="9">
        <f t="shared" si="51"/>
        <v>1350.3200000000002</v>
      </c>
      <c r="F431" s="9">
        <f>F430+VLOOKUP((IF(MONTH($A431)=10,YEAR($A431),IF(MONTH($A431)=11,YEAR($A431),IF(MONTH($A431)=12, YEAR($A431),YEAR($A431)-1)))),Rainfall!$A$1:$Z$87,VLOOKUP(MONTH($A431),Conversion!$A$1:$B$12,2),FALSE)</f>
        <v>21473.640000000003</v>
      </c>
      <c r="G431" s="9"/>
      <c r="H431" s="9"/>
      <c r="I431" s="9">
        <f>VLOOKUP((IF(MONTH($A431)=10,YEAR($A431),IF(MONTH($A431)=11,YEAR($A431),IF(MONTH($A431)=12, YEAR($A431),YEAR($A431)-1)))),FirstSim!$A$1:$Y$86,VLOOKUP(MONTH($A431),Conversion!$A$1:$B$12,2),FALSE)</f>
        <v>0.65</v>
      </c>
      <c r="J431" s="9"/>
      <c r="K431" s="9"/>
      <c r="L431" s="9"/>
      <c r="M431" s="12" t="e">
        <f>VLOOKUP((IF(MONTH($A431)=10,YEAR($A431),IF(MONTH($A431)=11,YEAR($A431),IF(MONTH($A431)=12, YEAR($A431),YEAR($A431)-1)))),#REF!,VLOOKUP(MONTH($A431),Conversion!$A$1:$B$12,2),FALSE)</f>
        <v>#REF!</v>
      </c>
      <c r="N431" s="9" t="e">
        <f>VLOOKUP((IF(MONTH($A431)=10,YEAR($A431),IF(MONTH($A431)=11,YEAR($A431),IF(MONTH($A431)=12, YEAR($A431),YEAR($A431)-1)))),#REF!,VLOOKUP(MONTH($A431),'Patch Conversion'!$A$1:$B$12,2),FALSE)</f>
        <v>#REF!</v>
      </c>
      <c r="O431" s="9"/>
      <c r="P431" s="11"/>
      <c r="Q431" s="9">
        <f t="shared" si="47"/>
        <v>0.65</v>
      </c>
      <c r="R431" s="9" t="str">
        <f t="shared" si="48"/>
        <v>*</v>
      </c>
      <c r="S431" s="10" t="str">
        <f t="shared" si="49"/>
        <v>First Silumation patch</v>
      </c>
      <c r="T431" s="9"/>
      <c r="U431" s="17">
        <f>VLOOKUP((IF(MONTH($A431)=10,YEAR($A431),IF(MONTH($A431)=11,YEAR($A431),IF(MONTH($A431)=12, YEAR($A431),YEAR($A431)-1)))),'Final Sim'!$A$1:$O$85,VLOOKUP(MONTH($A431),'Conversion WRSM'!$A$1:$B$12,2),FALSE)</f>
        <v>0</v>
      </c>
      <c r="W431" s="9">
        <f t="shared" si="46"/>
        <v>0</v>
      </c>
      <c r="X431" s="9" t="str">
        <f t="shared" si="52"/>
        <v>*</v>
      </c>
      <c r="Y431" s="20" t="str">
        <f t="shared" si="50"/>
        <v>Simulated value used</v>
      </c>
    </row>
    <row r="432" spans="1:25">
      <c r="A432" s="11">
        <v>20607</v>
      </c>
      <c r="B432" s="9">
        <f>VLOOKUP((IF(MONTH($A432)=10,YEAR($A432),IF(MONTH($A432)=11,YEAR($A432),IF(MONTH($A432)=12, YEAR($A432),YEAR($A432)-1)))),File_1.prn!$A$2:$AA$87,VLOOKUP(MONTH($A432),Conversion!$A$1:$B$12,2),FALSE)</f>
        <v>0</v>
      </c>
      <c r="C432" s="9" t="str">
        <f>IF(VLOOKUP((IF(MONTH($A432)=10,YEAR($A432),IF(MONTH($A432)=11,YEAR($A432),IF(MONTH($A432)=12, YEAR($A432),YEAR($A432)-1)))),File_1.prn!$A$2:$AA$87,VLOOKUP(MONTH($A432),'Patch Conversion'!$A$1:$B$12,2),FALSE)="","",VLOOKUP((IF(MONTH($A432)=10,YEAR($A432),IF(MONTH($A432)=11,YEAR($A432),IF(MONTH($A432)=12, YEAR($A432),YEAR($A432)-1)))),File_1.prn!$A$2:$AA$87,VLOOKUP(MONTH($A432),'Patch Conversion'!$A$1:$B$12,2),FALSE))</f>
        <v>#</v>
      </c>
      <c r="D432" s="9"/>
      <c r="E432" s="9">
        <f t="shared" si="51"/>
        <v>1350.3200000000002</v>
      </c>
      <c r="F432" s="9">
        <f>F431+VLOOKUP((IF(MONTH($A432)=10,YEAR($A432),IF(MONTH($A432)=11,YEAR($A432),IF(MONTH($A432)=12, YEAR($A432),YEAR($A432)-1)))),Rainfall!$A$1:$Z$87,VLOOKUP(MONTH($A432),Conversion!$A$1:$B$12,2),FALSE)</f>
        <v>21473.640000000003</v>
      </c>
      <c r="G432" s="9"/>
      <c r="H432" s="9"/>
      <c r="I432" s="9">
        <f>VLOOKUP((IF(MONTH($A432)=10,YEAR($A432),IF(MONTH($A432)=11,YEAR($A432),IF(MONTH($A432)=12, YEAR($A432),YEAR($A432)-1)))),FirstSim!$A$1:$Y$86,VLOOKUP(MONTH($A432),Conversion!$A$1:$B$12,2),FALSE)</f>
        <v>0.39</v>
      </c>
      <c r="J432" s="9"/>
      <c r="K432" s="9"/>
      <c r="L432" s="9"/>
      <c r="M432" s="12" t="e">
        <f>VLOOKUP((IF(MONTH($A432)=10,YEAR($A432),IF(MONTH($A432)=11,YEAR($A432),IF(MONTH($A432)=12, YEAR($A432),YEAR($A432)-1)))),#REF!,VLOOKUP(MONTH($A432),Conversion!$A$1:$B$12,2),FALSE)</f>
        <v>#REF!</v>
      </c>
      <c r="N432" s="9" t="e">
        <f>VLOOKUP((IF(MONTH($A432)=10,YEAR($A432),IF(MONTH($A432)=11,YEAR($A432),IF(MONTH($A432)=12, YEAR($A432),YEAR($A432)-1)))),#REF!,VLOOKUP(MONTH($A432),'Patch Conversion'!$A$1:$B$12,2),FALSE)</f>
        <v>#REF!</v>
      </c>
      <c r="O432" s="9"/>
      <c r="P432" s="11"/>
      <c r="Q432" s="9">
        <f t="shared" si="47"/>
        <v>0.39</v>
      </c>
      <c r="R432" s="9" t="str">
        <f t="shared" si="48"/>
        <v>*</v>
      </c>
      <c r="S432" s="10" t="str">
        <f t="shared" si="49"/>
        <v>First Silumation patch</v>
      </c>
      <c r="T432" s="9"/>
      <c r="U432" s="17">
        <f>VLOOKUP((IF(MONTH($A432)=10,YEAR($A432),IF(MONTH($A432)=11,YEAR($A432),IF(MONTH($A432)=12, YEAR($A432),YEAR($A432)-1)))),'Final Sim'!$A$1:$O$85,VLOOKUP(MONTH($A432),'Conversion WRSM'!$A$1:$B$12,2),FALSE)</f>
        <v>518.6</v>
      </c>
      <c r="W432" s="9">
        <f t="shared" si="46"/>
        <v>518.6</v>
      </c>
      <c r="X432" s="9" t="str">
        <f t="shared" si="52"/>
        <v>*</v>
      </c>
      <c r="Y432" s="20" t="str">
        <f t="shared" si="50"/>
        <v>Simulated value used</v>
      </c>
    </row>
    <row r="433" spans="1:25">
      <c r="A433" s="11">
        <v>20637</v>
      </c>
      <c r="B433" s="9">
        <f>VLOOKUP((IF(MONTH($A433)=10,YEAR($A433),IF(MONTH($A433)=11,YEAR($A433),IF(MONTH($A433)=12, YEAR($A433),YEAR($A433)-1)))),File_1.prn!$A$2:$AA$87,VLOOKUP(MONTH($A433),Conversion!$A$1:$B$12,2),FALSE)</f>
        <v>0</v>
      </c>
      <c r="C433" s="9" t="str">
        <f>IF(VLOOKUP((IF(MONTH($A433)=10,YEAR($A433),IF(MONTH($A433)=11,YEAR($A433),IF(MONTH($A433)=12, YEAR($A433),YEAR($A433)-1)))),File_1.prn!$A$2:$AA$87,VLOOKUP(MONTH($A433),'Patch Conversion'!$A$1:$B$12,2),FALSE)="","",VLOOKUP((IF(MONTH($A433)=10,YEAR($A433),IF(MONTH($A433)=11,YEAR($A433),IF(MONTH($A433)=12, YEAR($A433),YEAR($A433)-1)))),File_1.prn!$A$2:$AA$87,VLOOKUP(MONTH($A433),'Patch Conversion'!$A$1:$B$12,2),FALSE))</f>
        <v>#</v>
      </c>
      <c r="D433" s="9"/>
      <c r="E433" s="9">
        <f t="shared" si="51"/>
        <v>1350.3200000000002</v>
      </c>
      <c r="F433" s="9">
        <f>F432+VLOOKUP((IF(MONTH($A433)=10,YEAR($A433),IF(MONTH($A433)=11,YEAR($A433),IF(MONTH($A433)=12, YEAR($A433),YEAR($A433)-1)))),Rainfall!$A$1:$Z$87,VLOOKUP(MONTH($A433),Conversion!$A$1:$B$12,2),FALSE)</f>
        <v>21473.700000000004</v>
      </c>
      <c r="G433" s="9"/>
      <c r="H433" s="9"/>
      <c r="I433" s="9">
        <f>VLOOKUP((IF(MONTH($A433)=10,YEAR($A433),IF(MONTH($A433)=11,YEAR($A433),IF(MONTH($A433)=12, YEAR($A433),YEAR($A433)-1)))),FirstSim!$A$1:$Y$86,VLOOKUP(MONTH($A433),Conversion!$A$1:$B$12,2),FALSE)</f>
        <v>0.28000000000000003</v>
      </c>
      <c r="J433" s="9"/>
      <c r="K433" s="9"/>
      <c r="L433" s="9"/>
      <c r="M433" s="12" t="e">
        <f>VLOOKUP((IF(MONTH($A433)=10,YEAR($A433),IF(MONTH($A433)=11,YEAR($A433),IF(MONTH($A433)=12, YEAR($A433),YEAR($A433)-1)))),#REF!,VLOOKUP(MONTH($A433),Conversion!$A$1:$B$12,2),FALSE)</f>
        <v>#REF!</v>
      </c>
      <c r="N433" s="9" t="e">
        <f>VLOOKUP((IF(MONTH($A433)=10,YEAR($A433),IF(MONTH($A433)=11,YEAR($A433),IF(MONTH($A433)=12, YEAR($A433),YEAR($A433)-1)))),#REF!,VLOOKUP(MONTH($A433),'Patch Conversion'!$A$1:$B$12,2),FALSE)</f>
        <v>#REF!</v>
      </c>
      <c r="O433" s="9"/>
      <c r="P433" s="11"/>
      <c r="Q433" s="9">
        <f t="shared" si="47"/>
        <v>0.28000000000000003</v>
      </c>
      <c r="R433" s="9" t="str">
        <f t="shared" si="48"/>
        <v>*</v>
      </c>
      <c r="S433" s="10" t="str">
        <f t="shared" si="49"/>
        <v>First Silumation patch</v>
      </c>
      <c r="T433" s="9"/>
      <c r="U433" s="17">
        <f>VLOOKUP((IF(MONTH($A433)=10,YEAR($A433),IF(MONTH($A433)=11,YEAR($A433),IF(MONTH($A433)=12, YEAR($A433),YEAR($A433)-1)))),'Final Sim'!$A$1:$O$85,VLOOKUP(MONTH($A433),'Conversion WRSM'!$A$1:$B$12,2),FALSE)</f>
        <v>0</v>
      </c>
      <c r="W433" s="9">
        <f t="shared" si="46"/>
        <v>0</v>
      </c>
      <c r="X433" s="9" t="str">
        <f t="shared" si="52"/>
        <v>*</v>
      </c>
      <c r="Y433" s="20" t="str">
        <f t="shared" si="50"/>
        <v>Simulated value used</v>
      </c>
    </row>
    <row r="434" spans="1:25">
      <c r="A434" s="11">
        <v>20668</v>
      </c>
      <c r="B434" s="9">
        <f>VLOOKUP((IF(MONTH($A434)=10,YEAR($A434),IF(MONTH($A434)=11,YEAR($A434),IF(MONTH($A434)=12, YEAR($A434),YEAR($A434)-1)))),File_1.prn!$A$2:$AA$87,VLOOKUP(MONTH($A434),Conversion!$A$1:$B$12,2),FALSE)</f>
        <v>0</v>
      </c>
      <c r="C434" s="9" t="str">
        <f>IF(VLOOKUP((IF(MONTH($A434)=10,YEAR($A434),IF(MONTH($A434)=11,YEAR($A434),IF(MONTH($A434)=12, YEAR($A434),YEAR($A434)-1)))),File_1.prn!$A$2:$AA$87,VLOOKUP(MONTH($A434),'Patch Conversion'!$A$1:$B$12,2),FALSE)="","",VLOOKUP((IF(MONTH($A434)=10,YEAR($A434),IF(MONTH($A434)=11,YEAR($A434),IF(MONTH($A434)=12, YEAR($A434),YEAR($A434)-1)))),File_1.prn!$A$2:$AA$87,VLOOKUP(MONTH($A434),'Patch Conversion'!$A$1:$B$12,2),FALSE))</f>
        <v>#</v>
      </c>
      <c r="D434" s="9"/>
      <c r="E434" s="9">
        <f t="shared" si="51"/>
        <v>1350.3200000000002</v>
      </c>
      <c r="F434" s="9">
        <f>F433+VLOOKUP((IF(MONTH($A434)=10,YEAR($A434),IF(MONTH($A434)=11,YEAR($A434),IF(MONTH($A434)=12, YEAR($A434),YEAR($A434)-1)))),Rainfall!$A$1:$Z$87,VLOOKUP(MONTH($A434),Conversion!$A$1:$B$12,2),FALSE)</f>
        <v>21473.700000000004</v>
      </c>
      <c r="G434" s="9"/>
      <c r="H434" s="9"/>
      <c r="I434" s="9">
        <f>VLOOKUP((IF(MONTH($A434)=10,YEAR($A434),IF(MONTH($A434)=11,YEAR($A434),IF(MONTH($A434)=12, YEAR($A434),YEAR($A434)-1)))),FirstSim!$A$1:$Y$86,VLOOKUP(MONTH($A434),Conversion!$A$1:$B$12,2),FALSE)</f>
        <v>0.17</v>
      </c>
      <c r="J434" s="9"/>
      <c r="K434" s="9"/>
      <c r="L434" s="9"/>
      <c r="M434" s="12" t="e">
        <f>VLOOKUP((IF(MONTH($A434)=10,YEAR($A434),IF(MONTH($A434)=11,YEAR($A434),IF(MONTH($A434)=12, YEAR($A434),YEAR($A434)-1)))),#REF!,VLOOKUP(MONTH($A434),Conversion!$A$1:$B$12,2),FALSE)</f>
        <v>#REF!</v>
      </c>
      <c r="N434" s="9" t="e">
        <f>VLOOKUP((IF(MONTH($A434)=10,YEAR($A434),IF(MONTH($A434)=11,YEAR($A434),IF(MONTH($A434)=12, YEAR($A434),YEAR($A434)-1)))),#REF!,VLOOKUP(MONTH($A434),'Patch Conversion'!$A$1:$B$12,2),FALSE)</f>
        <v>#REF!</v>
      </c>
      <c r="O434" s="9"/>
      <c r="P434" s="11"/>
      <c r="Q434" s="9">
        <f t="shared" si="47"/>
        <v>0.17</v>
      </c>
      <c r="R434" s="9" t="str">
        <f t="shared" si="48"/>
        <v>*</v>
      </c>
      <c r="S434" s="10" t="str">
        <f t="shared" si="49"/>
        <v>First Silumation patch</v>
      </c>
      <c r="T434" s="9"/>
      <c r="U434" s="17">
        <f>VLOOKUP((IF(MONTH($A434)=10,YEAR($A434),IF(MONTH($A434)=11,YEAR($A434),IF(MONTH($A434)=12, YEAR($A434),YEAR($A434)-1)))),'Final Sim'!$A$1:$O$85,VLOOKUP(MONTH($A434),'Conversion WRSM'!$A$1:$B$12,2),FALSE)</f>
        <v>403.54</v>
      </c>
      <c r="W434" s="9">
        <f t="shared" si="46"/>
        <v>403.54</v>
      </c>
      <c r="X434" s="9" t="str">
        <f t="shared" si="52"/>
        <v>*</v>
      </c>
      <c r="Y434" s="20" t="str">
        <f t="shared" si="50"/>
        <v>Simulated value used</v>
      </c>
    </row>
    <row r="435" spans="1:25">
      <c r="A435" s="11">
        <v>20699</v>
      </c>
      <c r="B435" s="9">
        <f>VLOOKUP((IF(MONTH($A435)=10,YEAR($A435),IF(MONTH($A435)=11,YEAR($A435),IF(MONTH($A435)=12, YEAR($A435),YEAR($A435)-1)))),File_1.prn!$A$2:$AA$87,VLOOKUP(MONTH($A435),Conversion!$A$1:$B$12,2),FALSE)</f>
        <v>0</v>
      </c>
      <c r="C435" s="9" t="str">
        <f>IF(VLOOKUP((IF(MONTH($A435)=10,YEAR($A435),IF(MONTH($A435)=11,YEAR($A435),IF(MONTH($A435)=12, YEAR($A435),YEAR($A435)-1)))),File_1.prn!$A$2:$AA$87,VLOOKUP(MONTH($A435),'Patch Conversion'!$A$1:$B$12,2),FALSE)="","",VLOOKUP((IF(MONTH($A435)=10,YEAR($A435),IF(MONTH($A435)=11,YEAR($A435),IF(MONTH($A435)=12, YEAR($A435),YEAR($A435)-1)))),File_1.prn!$A$2:$AA$87,VLOOKUP(MONTH($A435),'Patch Conversion'!$A$1:$B$12,2),FALSE))</f>
        <v>#</v>
      </c>
      <c r="D435" s="9"/>
      <c r="E435" s="9">
        <f t="shared" si="51"/>
        <v>1350.3200000000002</v>
      </c>
      <c r="F435" s="9">
        <f>F434+VLOOKUP((IF(MONTH($A435)=10,YEAR($A435),IF(MONTH($A435)=11,YEAR($A435),IF(MONTH($A435)=12, YEAR($A435),YEAR($A435)-1)))),Rainfall!$A$1:$Z$87,VLOOKUP(MONTH($A435),Conversion!$A$1:$B$12,2),FALSE)</f>
        <v>21493.140000000003</v>
      </c>
      <c r="G435" s="9"/>
      <c r="H435" s="9"/>
      <c r="I435" s="9">
        <f>VLOOKUP((IF(MONTH($A435)=10,YEAR($A435),IF(MONTH($A435)=11,YEAR($A435),IF(MONTH($A435)=12, YEAR($A435),YEAR($A435)-1)))),FirstSim!$A$1:$Y$86,VLOOKUP(MONTH($A435),Conversion!$A$1:$B$12,2),FALSE)</f>
        <v>0.13</v>
      </c>
      <c r="J435" s="9"/>
      <c r="K435" s="9"/>
      <c r="L435" s="9"/>
      <c r="M435" s="12" t="e">
        <f>VLOOKUP((IF(MONTH($A435)=10,YEAR($A435),IF(MONTH($A435)=11,YEAR($A435),IF(MONTH($A435)=12, YEAR($A435),YEAR($A435)-1)))),#REF!,VLOOKUP(MONTH($A435),Conversion!$A$1:$B$12,2),FALSE)</f>
        <v>#REF!</v>
      </c>
      <c r="N435" s="9" t="e">
        <f>VLOOKUP((IF(MONTH($A435)=10,YEAR($A435),IF(MONTH($A435)=11,YEAR($A435),IF(MONTH($A435)=12, YEAR($A435),YEAR($A435)-1)))),#REF!,VLOOKUP(MONTH($A435),'Patch Conversion'!$A$1:$B$12,2),FALSE)</f>
        <v>#REF!</v>
      </c>
      <c r="O435" s="9"/>
      <c r="P435" s="11"/>
      <c r="Q435" s="9">
        <f t="shared" si="47"/>
        <v>0.13</v>
      </c>
      <c r="R435" s="9" t="str">
        <f t="shared" si="48"/>
        <v>*</v>
      </c>
      <c r="S435" s="10" t="str">
        <f t="shared" si="49"/>
        <v>First Silumation patch</v>
      </c>
      <c r="T435" s="9"/>
      <c r="U435" s="17">
        <f>VLOOKUP((IF(MONTH($A435)=10,YEAR($A435),IF(MONTH($A435)=11,YEAR($A435),IF(MONTH($A435)=12, YEAR($A435),YEAR($A435)-1)))),'Final Sim'!$A$1:$O$85,VLOOKUP(MONTH($A435),'Conversion WRSM'!$A$1:$B$12,2),FALSE)</f>
        <v>0</v>
      </c>
      <c r="W435" s="9">
        <f t="shared" si="46"/>
        <v>0</v>
      </c>
      <c r="X435" s="9" t="str">
        <f t="shared" si="52"/>
        <v>*</v>
      </c>
      <c r="Y435" s="20" t="str">
        <f t="shared" si="50"/>
        <v>Simulated value used</v>
      </c>
    </row>
    <row r="436" spans="1:25">
      <c r="A436" s="11">
        <v>20729</v>
      </c>
      <c r="B436" s="9">
        <f>VLOOKUP((IF(MONTH($A436)=10,YEAR($A436),IF(MONTH($A436)=11,YEAR($A436),IF(MONTH($A436)=12, YEAR($A436),YEAR($A436)-1)))),File_1.prn!$A$2:$AA$87,VLOOKUP(MONTH($A436),Conversion!$A$1:$B$12,2),FALSE)</f>
        <v>0</v>
      </c>
      <c r="C436" s="9" t="str">
        <f>IF(VLOOKUP((IF(MONTH($A436)=10,YEAR($A436),IF(MONTH($A436)=11,YEAR($A436),IF(MONTH($A436)=12, YEAR($A436),YEAR($A436)-1)))),File_1.prn!$A$2:$AA$87,VLOOKUP(MONTH($A436),'Patch Conversion'!$A$1:$B$12,2),FALSE)="","",VLOOKUP((IF(MONTH($A436)=10,YEAR($A436),IF(MONTH($A436)=11,YEAR($A436),IF(MONTH($A436)=12, YEAR($A436),YEAR($A436)-1)))),File_1.prn!$A$2:$AA$87,VLOOKUP(MONTH($A436),'Patch Conversion'!$A$1:$B$12,2),FALSE))</f>
        <v>#</v>
      </c>
      <c r="D436" s="9"/>
      <c r="E436" s="9">
        <f t="shared" si="51"/>
        <v>1350.3200000000002</v>
      </c>
      <c r="F436" s="9">
        <f>F435+VLOOKUP((IF(MONTH($A436)=10,YEAR($A436),IF(MONTH($A436)=11,YEAR($A436),IF(MONTH($A436)=12, YEAR($A436),YEAR($A436)-1)))),Rainfall!$A$1:$Z$87,VLOOKUP(MONTH($A436),Conversion!$A$1:$B$12,2),FALSE)</f>
        <v>21606.660000000003</v>
      </c>
      <c r="G436" s="9"/>
      <c r="H436" s="9"/>
      <c r="I436" s="9">
        <f>VLOOKUP((IF(MONTH($A436)=10,YEAR($A436),IF(MONTH($A436)=11,YEAR($A436),IF(MONTH($A436)=12, YEAR($A436),YEAR($A436)-1)))),FirstSim!$A$1:$Y$86,VLOOKUP(MONTH($A436),Conversion!$A$1:$B$12,2),FALSE)</f>
        <v>0.16</v>
      </c>
      <c r="J436" s="9"/>
      <c r="K436" s="9"/>
      <c r="L436" s="9"/>
      <c r="M436" s="12" t="e">
        <f>VLOOKUP((IF(MONTH($A436)=10,YEAR($A436),IF(MONTH($A436)=11,YEAR($A436),IF(MONTH($A436)=12, YEAR($A436),YEAR($A436)-1)))),#REF!,VLOOKUP(MONTH($A436),Conversion!$A$1:$B$12,2),FALSE)</f>
        <v>#REF!</v>
      </c>
      <c r="N436" s="9" t="e">
        <f>VLOOKUP((IF(MONTH($A436)=10,YEAR($A436),IF(MONTH($A436)=11,YEAR($A436),IF(MONTH($A436)=12, YEAR($A436),YEAR($A436)-1)))),#REF!,VLOOKUP(MONTH($A436),'Patch Conversion'!$A$1:$B$12,2),FALSE)</f>
        <v>#REF!</v>
      </c>
      <c r="O436" s="9"/>
      <c r="P436" s="11"/>
      <c r="Q436" s="9">
        <f t="shared" si="47"/>
        <v>0.16</v>
      </c>
      <c r="R436" s="9" t="str">
        <f t="shared" si="48"/>
        <v>*</v>
      </c>
      <c r="S436" s="10" t="str">
        <f t="shared" si="49"/>
        <v>First Silumation patch</v>
      </c>
      <c r="T436" s="9"/>
      <c r="U436" s="17">
        <f>VLOOKUP((IF(MONTH($A436)=10,YEAR($A436),IF(MONTH($A436)=11,YEAR($A436),IF(MONTH($A436)=12, YEAR($A436),YEAR($A436)-1)))),'Final Sim'!$A$1:$O$85,VLOOKUP(MONTH($A436),'Conversion WRSM'!$A$1:$B$12,2),FALSE)</f>
        <v>165.89</v>
      </c>
      <c r="W436" s="9">
        <f t="shared" si="46"/>
        <v>165.89</v>
      </c>
      <c r="X436" s="9" t="str">
        <f t="shared" si="52"/>
        <v>*</v>
      </c>
      <c r="Y436" s="20" t="str">
        <f t="shared" si="50"/>
        <v>Simulated value used</v>
      </c>
    </row>
    <row r="437" spans="1:25">
      <c r="A437" s="11">
        <v>20760</v>
      </c>
      <c r="B437" s="9">
        <f>VLOOKUP((IF(MONTH($A437)=10,YEAR($A437),IF(MONTH($A437)=11,YEAR($A437),IF(MONTH($A437)=12, YEAR($A437),YEAR($A437)-1)))),File_1.prn!$A$2:$AA$87,VLOOKUP(MONTH($A437),Conversion!$A$1:$B$12,2),FALSE)</f>
        <v>4.67</v>
      </c>
      <c r="C437" s="9" t="str">
        <f>IF(VLOOKUP((IF(MONTH($A437)=10,YEAR($A437),IF(MONTH($A437)=11,YEAR($A437),IF(MONTH($A437)=12, YEAR($A437),YEAR($A437)-1)))),File_1.prn!$A$2:$AA$87,VLOOKUP(MONTH($A437),'Patch Conversion'!$A$1:$B$12,2),FALSE)="","",VLOOKUP((IF(MONTH($A437)=10,YEAR($A437),IF(MONTH($A437)=11,YEAR($A437),IF(MONTH($A437)=12, YEAR($A437),YEAR($A437)-1)))),File_1.prn!$A$2:$AA$87,VLOOKUP(MONTH($A437),'Patch Conversion'!$A$1:$B$12,2),FALSE))</f>
        <v/>
      </c>
      <c r="D437" s="9"/>
      <c r="E437" s="9">
        <f t="shared" si="51"/>
        <v>1354.9900000000002</v>
      </c>
      <c r="F437" s="9">
        <f>F436+VLOOKUP((IF(MONTH($A437)=10,YEAR($A437),IF(MONTH($A437)=11,YEAR($A437),IF(MONTH($A437)=12, YEAR($A437),YEAR($A437)-1)))),Rainfall!$A$1:$Z$87,VLOOKUP(MONTH($A437),Conversion!$A$1:$B$12,2),FALSE)</f>
        <v>21674.520000000004</v>
      </c>
      <c r="G437" s="9"/>
      <c r="H437" s="9"/>
      <c r="I437" s="9">
        <f>VLOOKUP((IF(MONTH($A437)=10,YEAR($A437),IF(MONTH($A437)=11,YEAR($A437),IF(MONTH($A437)=12, YEAR($A437),YEAR($A437)-1)))),FirstSim!$A$1:$Y$86,VLOOKUP(MONTH($A437),Conversion!$A$1:$B$12,2),FALSE)</f>
        <v>0.77</v>
      </c>
      <c r="J437" s="9"/>
      <c r="K437" s="9"/>
      <c r="L437" s="9"/>
      <c r="M437" s="12" t="e">
        <f>VLOOKUP((IF(MONTH($A437)=10,YEAR($A437),IF(MONTH($A437)=11,YEAR($A437),IF(MONTH($A437)=12, YEAR($A437),YEAR($A437)-1)))),#REF!,VLOOKUP(MONTH($A437),Conversion!$A$1:$B$12,2),FALSE)</f>
        <v>#REF!</v>
      </c>
      <c r="N437" s="9" t="e">
        <f>VLOOKUP((IF(MONTH($A437)=10,YEAR($A437),IF(MONTH($A437)=11,YEAR($A437),IF(MONTH($A437)=12, YEAR($A437),YEAR($A437)-1)))),#REF!,VLOOKUP(MONTH($A437),'Patch Conversion'!$A$1:$B$12,2),FALSE)</f>
        <v>#REF!</v>
      </c>
      <c r="O437" s="9"/>
      <c r="P437" s="11"/>
      <c r="Q437" s="9">
        <f t="shared" si="47"/>
        <v>4.67</v>
      </c>
      <c r="R437" s="9" t="str">
        <f t="shared" si="48"/>
        <v/>
      </c>
      <c r="S437" s="10" t="str">
        <f t="shared" si="49"/>
        <v/>
      </c>
      <c r="T437" s="9"/>
      <c r="U437" s="17">
        <f>VLOOKUP((IF(MONTH($A437)=10,YEAR($A437),IF(MONTH($A437)=11,YEAR($A437),IF(MONTH($A437)=12, YEAR($A437),YEAR($A437)-1)))),'Final Sim'!$A$1:$O$85,VLOOKUP(MONTH($A437),'Conversion WRSM'!$A$1:$B$12,2),FALSE)</f>
        <v>0</v>
      </c>
      <c r="W437" s="9">
        <f t="shared" si="46"/>
        <v>4.67</v>
      </c>
      <c r="X437" s="9" t="str">
        <f t="shared" si="52"/>
        <v/>
      </c>
      <c r="Y437" s="20" t="str">
        <f t="shared" si="50"/>
        <v/>
      </c>
    </row>
    <row r="438" spans="1:25">
      <c r="A438" s="11">
        <v>20790</v>
      </c>
      <c r="B438" s="9">
        <f>VLOOKUP((IF(MONTH($A438)=10,YEAR($A438),IF(MONTH($A438)=11,YEAR($A438),IF(MONTH($A438)=12, YEAR($A438),YEAR($A438)-1)))),File_1.prn!$A$2:$AA$87,VLOOKUP(MONTH($A438),Conversion!$A$1:$B$12,2),FALSE)</f>
        <v>4</v>
      </c>
      <c r="C438" s="9" t="str">
        <f>IF(VLOOKUP((IF(MONTH($A438)=10,YEAR($A438),IF(MONTH($A438)=11,YEAR($A438),IF(MONTH($A438)=12, YEAR($A438),YEAR($A438)-1)))),File_1.prn!$A$2:$AA$87,VLOOKUP(MONTH($A438),'Patch Conversion'!$A$1:$B$12,2),FALSE)="","",VLOOKUP((IF(MONTH($A438)=10,YEAR($A438),IF(MONTH($A438)=11,YEAR($A438),IF(MONTH($A438)=12, YEAR($A438),YEAR($A438)-1)))),File_1.prn!$A$2:$AA$87,VLOOKUP(MONTH($A438),'Patch Conversion'!$A$1:$B$12,2),FALSE))</f>
        <v/>
      </c>
      <c r="D438" s="9" t="str">
        <f>IF(C438="","",B438)</f>
        <v/>
      </c>
      <c r="E438" s="9">
        <f t="shared" si="51"/>
        <v>1358.9900000000002</v>
      </c>
      <c r="F438" s="9">
        <f>F437+VLOOKUP((IF(MONTH($A438)=10,YEAR($A438),IF(MONTH($A438)=11,YEAR($A438),IF(MONTH($A438)=12, YEAR($A438),YEAR($A438)-1)))),Rainfall!$A$1:$Z$87,VLOOKUP(MONTH($A438),Conversion!$A$1:$B$12,2),FALSE)</f>
        <v>21791.820000000003</v>
      </c>
      <c r="G438" s="9"/>
      <c r="H438" s="9"/>
      <c r="I438" s="9">
        <f>VLOOKUP((IF(MONTH($A438)=10,YEAR($A438),IF(MONTH($A438)=11,YEAR($A438),IF(MONTH($A438)=12, YEAR($A438),YEAR($A438)-1)))),FirstSim!$A$1:$Y$86,VLOOKUP(MONTH($A438),Conversion!$A$1:$B$12,2),FALSE)</f>
        <v>2.89</v>
      </c>
      <c r="J438" s="9"/>
      <c r="K438" s="9"/>
      <c r="L438" s="9"/>
      <c r="M438" s="12" t="e">
        <f>VLOOKUP((IF(MONTH($A438)=10,YEAR($A438),IF(MONTH($A438)=11,YEAR($A438),IF(MONTH($A438)=12, YEAR($A438),YEAR($A438)-1)))),#REF!,VLOOKUP(MONTH($A438),Conversion!$A$1:$B$12,2),FALSE)</f>
        <v>#REF!</v>
      </c>
      <c r="N438" s="9" t="e">
        <f>VLOOKUP((IF(MONTH($A438)=10,YEAR($A438),IF(MONTH($A438)=11,YEAR($A438),IF(MONTH($A438)=12, YEAR($A438),YEAR($A438)-1)))),#REF!,VLOOKUP(MONTH($A438),'Patch Conversion'!$A$1:$B$12,2),FALSE)</f>
        <v>#REF!</v>
      </c>
      <c r="O438" s="9"/>
      <c r="P438" s="11"/>
      <c r="Q438" s="9">
        <f t="shared" si="47"/>
        <v>4</v>
      </c>
      <c r="R438" s="9" t="str">
        <f t="shared" si="48"/>
        <v/>
      </c>
      <c r="S438" s="10" t="str">
        <f t="shared" si="49"/>
        <v/>
      </c>
      <c r="T438" s="9"/>
      <c r="U438" s="17">
        <f>VLOOKUP((IF(MONTH($A438)=10,YEAR($A438),IF(MONTH($A438)=11,YEAR($A438),IF(MONTH($A438)=12, YEAR($A438),YEAR($A438)-1)))),'Final Sim'!$A$1:$O$85,VLOOKUP(MONTH($A438),'Conversion WRSM'!$A$1:$B$12,2),FALSE)</f>
        <v>145.22</v>
      </c>
      <c r="W438" s="9">
        <f t="shared" si="46"/>
        <v>4</v>
      </c>
      <c r="X438" s="9" t="str">
        <f t="shared" si="52"/>
        <v/>
      </c>
      <c r="Y438" s="20" t="str">
        <f t="shared" si="50"/>
        <v/>
      </c>
    </row>
    <row r="439" spans="1:25">
      <c r="A439" s="11">
        <v>20821</v>
      </c>
      <c r="B439" s="9">
        <f>VLOOKUP((IF(MONTH($A439)=10,YEAR($A439),IF(MONTH($A439)=11,YEAR($A439),IF(MONTH($A439)=12, YEAR($A439),YEAR($A439)-1)))),File_1.prn!$A$2:$AA$87,VLOOKUP(MONTH($A439),Conversion!$A$1:$B$12,2),FALSE)</f>
        <v>1.1100000000000001</v>
      </c>
      <c r="C439" s="9" t="str">
        <f>IF(VLOOKUP((IF(MONTH($A439)=10,YEAR($A439),IF(MONTH($A439)=11,YEAR($A439),IF(MONTH($A439)=12, YEAR($A439),YEAR($A439)-1)))),File_1.prn!$A$2:$AA$87,VLOOKUP(MONTH($A439),'Patch Conversion'!$A$1:$B$12,2),FALSE)="","",VLOOKUP((IF(MONTH($A439)=10,YEAR($A439),IF(MONTH($A439)=11,YEAR($A439),IF(MONTH($A439)=12, YEAR($A439),YEAR($A439)-1)))),File_1.prn!$A$2:$AA$87,VLOOKUP(MONTH($A439),'Patch Conversion'!$A$1:$B$12,2),FALSE))</f>
        <v/>
      </c>
      <c r="D439" s="9"/>
      <c r="E439" s="9">
        <f t="shared" si="51"/>
        <v>1360.1000000000001</v>
      </c>
      <c r="F439" s="9">
        <f>F438+VLOOKUP((IF(MONTH($A439)=10,YEAR($A439),IF(MONTH($A439)=11,YEAR($A439),IF(MONTH($A439)=12, YEAR($A439),YEAR($A439)-1)))),Rainfall!$A$1:$Z$87,VLOOKUP(MONTH($A439),Conversion!$A$1:$B$12,2),FALSE)</f>
        <v>21859.440000000002</v>
      </c>
      <c r="G439" s="9"/>
      <c r="H439" s="9"/>
      <c r="I439" s="9">
        <f>VLOOKUP((IF(MONTH($A439)=10,YEAR($A439),IF(MONTH($A439)=11,YEAR($A439),IF(MONTH($A439)=12, YEAR($A439),YEAR($A439)-1)))),FirstSim!$A$1:$Y$86,VLOOKUP(MONTH($A439),Conversion!$A$1:$B$12,2),FALSE)</f>
        <v>1.52</v>
      </c>
      <c r="J439" s="9"/>
      <c r="K439" s="9"/>
      <c r="L439" s="9"/>
      <c r="M439" s="12" t="e">
        <f>VLOOKUP((IF(MONTH($A439)=10,YEAR($A439),IF(MONTH($A439)=11,YEAR($A439),IF(MONTH($A439)=12, YEAR($A439),YEAR($A439)-1)))),#REF!,VLOOKUP(MONTH($A439),Conversion!$A$1:$B$12,2),FALSE)</f>
        <v>#REF!</v>
      </c>
      <c r="N439" s="9" t="e">
        <f>VLOOKUP((IF(MONTH($A439)=10,YEAR($A439),IF(MONTH($A439)=11,YEAR($A439),IF(MONTH($A439)=12, YEAR($A439),YEAR($A439)-1)))),#REF!,VLOOKUP(MONTH($A439),'Patch Conversion'!$A$1:$B$12,2),FALSE)</f>
        <v>#REF!</v>
      </c>
      <c r="O439" s="9"/>
      <c r="P439" s="11"/>
      <c r="Q439" s="9">
        <f t="shared" si="47"/>
        <v>1.1100000000000001</v>
      </c>
      <c r="R439" s="9" t="str">
        <f t="shared" si="48"/>
        <v/>
      </c>
      <c r="S439" s="10" t="str">
        <f t="shared" si="49"/>
        <v/>
      </c>
      <c r="T439" s="9"/>
      <c r="U439" s="17">
        <f>VLOOKUP((IF(MONTH($A439)=10,YEAR($A439),IF(MONTH($A439)=11,YEAR($A439),IF(MONTH($A439)=12, YEAR($A439),YEAR($A439)-1)))),'Final Sim'!$A$1:$O$85,VLOOKUP(MONTH($A439),'Conversion WRSM'!$A$1:$B$12,2),FALSE)</f>
        <v>0</v>
      </c>
      <c r="W439" s="9">
        <f t="shared" si="46"/>
        <v>1.1100000000000001</v>
      </c>
      <c r="X439" s="9" t="str">
        <f t="shared" si="52"/>
        <v/>
      </c>
      <c r="Y439" s="20" t="str">
        <f t="shared" si="50"/>
        <v/>
      </c>
    </row>
    <row r="440" spans="1:25">
      <c r="A440" s="11">
        <v>20852</v>
      </c>
      <c r="B440" s="9">
        <f>VLOOKUP((IF(MONTH($A440)=10,YEAR($A440),IF(MONTH($A440)=11,YEAR($A440),IF(MONTH($A440)=12, YEAR($A440),YEAR($A440)-1)))),File_1.prn!$A$2:$AA$87,VLOOKUP(MONTH($A440),Conversion!$A$1:$B$12,2),FALSE)</f>
        <v>1.66</v>
      </c>
      <c r="C440" s="9" t="str">
        <f>IF(VLOOKUP((IF(MONTH($A440)=10,YEAR($A440),IF(MONTH($A440)=11,YEAR($A440),IF(MONTH($A440)=12, YEAR($A440),YEAR($A440)-1)))),File_1.prn!$A$2:$AA$87,VLOOKUP(MONTH($A440),'Patch Conversion'!$A$1:$B$12,2),FALSE)="","",VLOOKUP((IF(MONTH($A440)=10,YEAR($A440),IF(MONTH($A440)=11,YEAR($A440),IF(MONTH($A440)=12, YEAR($A440),YEAR($A440)-1)))),File_1.prn!$A$2:$AA$87,VLOOKUP(MONTH($A440),'Patch Conversion'!$A$1:$B$12,2),FALSE))</f>
        <v/>
      </c>
      <c r="D440" s="9"/>
      <c r="E440" s="9">
        <f t="shared" si="51"/>
        <v>1361.7600000000002</v>
      </c>
      <c r="F440" s="9">
        <f>F439+VLOOKUP((IF(MONTH($A440)=10,YEAR($A440),IF(MONTH($A440)=11,YEAR($A440),IF(MONTH($A440)=12, YEAR($A440),YEAR($A440)-1)))),Rainfall!$A$1:$Z$87,VLOOKUP(MONTH($A440),Conversion!$A$1:$B$12,2),FALSE)</f>
        <v>21998.640000000003</v>
      </c>
      <c r="G440" s="9"/>
      <c r="H440" s="9"/>
      <c r="I440" s="9">
        <f>VLOOKUP((IF(MONTH($A440)=10,YEAR($A440),IF(MONTH($A440)=11,YEAR($A440),IF(MONTH($A440)=12, YEAR($A440),YEAR($A440)-1)))),FirstSim!$A$1:$Y$86,VLOOKUP(MONTH($A440),Conversion!$A$1:$B$12,2),FALSE)</f>
        <v>0.35</v>
      </c>
      <c r="J440" s="9"/>
      <c r="K440" s="9"/>
      <c r="L440" s="9"/>
      <c r="M440" s="12" t="e">
        <f>VLOOKUP((IF(MONTH($A440)=10,YEAR($A440),IF(MONTH($A440)=11,YEAR($A440),IF(MONTH($A440)=12, YEAR($A440),YEAR($A440)-1)))),#REF!,VLOOKUP(MONTH($A440),Conversion!$A$1:$B$12,2),FALSE)</f>
        <v>#REF!</v>
      </c>
      <c r="N440" s="9" t="e">
        <f>VLOOKUP((IF(MONTH($A440)=10,YEAR($A440),IF(MONTH($A440)=11,YEAR($A440),IF(MONTH($A440)=12, YEAR($A440),YEAR($A440)-1)))),#REF!,VLOOKUP(MONTH($A440),'Patch Conversion'!$A$1:$B$12,2),FALSE)</f>
        <v>#REF!</v>
      </c>
      <c r="O440" s="9"/>
      <c r="P440" s="11"/>
      <c r="Q440" s="9">
        <f t="shared" si="47"/>
        <v>1.66</v>
      </c>
      <c r="R440" s="9" t="str">
        <f t="shared" si="48"/>
        <v/>
      </c>
      <c r="S440" s="10" t="str">
        <f t="shared" si="49"/>
        <v/>
      </c>
      <c r="T440" s="9"/>
      <c r="U440" s="17">
        <f>VLOOKUP((IF(MONTH($A440)=10,YEAR($A440),IF(MONTH($A440)=11,YEAR($A440),IF(MONTH($A440)=12, YEAR($A440),YEAR($A440)-1)))),'Final Sim'!$A$1:$O$85,VLOOKUP(MONTH($A440),'Conversion WRSM'!$A$1:$B$12,2),FALSE)</f>
        <v>883.45</v>
      </c>
      <c r="W440" s="9">
        <f t="shared" si="46"/>
        <v>1.66</v>
      </c>
      <c r="X440" s="9" t="str">
        <f t="shared" si="52"/>
        <v/>
      </c>
      <c r="Y440" s="20" t="str">
        <f t="shared" si="50"/>
        <v/>
      </c>
    </row>
    <row r="441" spans="1:25">
      <c r="A441" s="11">
        <v>20880</v>
      </c>
      <c r="B441" s="9">
        <f>VLOOKUP((IF(MONTH($A441)=10,YEAR($A441),IF(MONTH($A441)=11,YEAR($A441),IF(MONTH($A441)=12, YEAR($A441),YEAR($A441)-1)))),File_1.prn!$A$2:$AA$87,VLOOKUP(MONTH($A441),Conversion!$A$1:$B$12,2),FALSE)</f>
        <v>5.17</v>
      </c>
      <c r="C441" s="9" t="str">
        <f>IF(VLOOKUP((IF(MONTH($A441)=10,YEAR($A441),IF(MONTH($A441)=11,YEAR($A441),IF(MONTH($A441)=12, YEAR($A441),YEAR($A441)-1)))),File_1.prn!$A$2:$AA$87,VLOOKUP(MONTH($A441),'Patch Conversion'!$A$1:$B$12,2),FALSE)="","",VLOOKUP((IF(MONTH($A441)=10,YEAR($A441),IF(MONTH($A441)=11,YEAR($A441),IF(MONTH($A441)=12, YEAR($A441),YEAR($A441)-1)))),File_1.prn!$A$2:$AA$87,VLOOKUP(MONTH($A441),'Patch Conversion'!$A$1:$B$12,2),FALSE))</f>
        <v/>
      </c>
      <c r="D441" s="9"/>
      <c r="E441" s="9">
        <f t="shared" si="51"/>
        <v>1366.9300000000003</v>
      </c>
      <c r="F441" s="9">
        <f>F440+VLOOKUP((IF(MONTH($A441)=10,YEAR($A441),IF(MONTH($A441)=11,YEAR($A441),IF(MONTH($A441)=12, YEAR($A441),YEAR($A441)-1)))),Rainfall!$A$1:$Z$87,VLOOKUP(MONTH($A441),Conversion!$A$1:$B$12,2),FALSE)</f>
        <v>22136.280000000002</v>
      </c>
      <c r="G441" s="9"/>
      <c r="H441" s="9"/>
      <c r="I441" s="9">
        <f>VLOOKUP((IF(MONTH($A441)=10,YEAR($A441),IF(MONTH($A441)=11,YEAR($A441),IF(MONTH($A441)=12, YEAR($A441),YEAR($A441)-1)))),FirstSim!$A$1:$Y$86,VLOOKUP(MONTH($A441),Conversion!$A$1:$B$12,2),FALSE)</f>
        <v>1.1499999999999999</v>
      </c>
      <c r="J441" s="9"/>
      <c r="K441" s="9"/>
      <c r="L441" s="9"/>
      <c r="M441" s="12" t="e">
        <f>VLOOKUP((IF(MONTH($A441)=10,YEAR($A441),IF(MONTH($A441)=11,YEAR($A441),IF(MONTH($A441)=12, YEAR($A441),YEAR($A441)-1)))),#REF!,VLOOKUP(MONTH($A441),Conversion!$A$1:$B$12,2),FALSE)</f>
        <v>#REF!</v>
      </c>
      <c r="N441" s="9" t="e">
        <f>VLOOKUP((IF(MONTH($A441)=10,YEAR($A441),IF(MONTH($A441)=11,YEAR($A441),IF(MONTH($A441)=12, YEAR($A441),YEAR($A441)-1)))),#REF!,VLOOKUP(MONTH($A441),'Patch Conversion'!$A$1:$B$12,2),FALSE)</f>
        <v>#REF!</v>
      </c>
      <c r="O441" s="9"/>
      <c r="P441" s="11"/>
      <c r="Q441" s="9">
        <f t="shared" si="47"/>
        <v>5.17</v>
      </c>
      <c r="R441" s="9" t="str">
        <f t="shared" si="48"/>
        <v/>
      </c>
      <c r="S441" s="10" t="str">
        <f t="shared" si="49"/>
        <v/>
      </c>
      <c r="T441" s="9"/>
      <c r="U441" s="17">
        <f>VLOOKUP((IF(MONTH($A441)=10,YEAR($A441),IF(MONTH($A441)=11,YEAR($A441),IF(MONTH($A441)=12, YEAR($A441),YEAR($A441)-1)))),'Final Sim'!$A$1:$O$85,VLOOKUP(MONTH($A441),'Conversion WRSM'!$A$1:$B$12,2),FALSE)</f>
        <v>0</v>
      </c>
      <c r="W441" s="9">
        <f t="shared" si="46"/>
        <v>5.17</v>
      </c>
      <c r="X441" s="9" t="str">
        <f t="shared" si="52"/>
        <v/>
      </c>
      <c r="Y441" s="20" t="str">
        <f t="shared" si="50"/>
        <v/>
      </c>
    </row>
    <row r="442" spans="1:25">
      <c r="A442" s="11">
        <v>20911</v>
      </c>
      <c r="B442" s="9">
        <f>VLOOKUP((IF(MONTH($A442)=10,YEAR($A442),IF(MONTH($A442)=11,YEAR($A442),IF(MONTH($A442)=12, YEAR($A442),YEAR($A442)-1)))),File_1.prn!$A$2:$AA$87,VLOOKUP(MONTH($A442),Conversion!$A$1:$B$12,2),FALSE)</f>
        <v>0.6</v>
      </c>
      <c r="C442" s="9" t="str">
        <f>IF(VLOOKUP((IF(MONTH($A442)=10,YEAR($A442),IF(MONTH($A442)=11,YEAR($A442),IF(MONTH($A442)=12, YEAR($A442),YEAR($A442)-1)))),File_1.prn!$A$2:$AA$87,VLOOKUP(MONTH($A442),'Patch Conversion'!$A$1:$B$12,2),FALSE)="","",VLOOKUP((IF(MONTH($A442)=10,YEAR($A442),IF(MONTH($A442)=11,YEAR($A442),IF(MONTH($A442)=12, YEAR($A442),YEAR($A442)-1)))),File_1.prn!$A$2:$AA$87,VLOOKUP(MONTH($A442),'Patch Conversion'!$A$1:$B$12,2),FALSE))</f>
        <v/>
      </c>
      <c r="D442" s="9"/>
      <c r="E442" s="9">
        <f t="shared" si="51"/>
        <v>1367.5300000000002</v>
      </c>
      <c r="F442" s="9">
        <f>F441+VLOOKUP((IF(MONTH($A442)=10,YEAR($A442),IF(MONTH($A442)=11,YEAR($A442),IF(MONTH($A442)=12, YEAR($A442),YEAR($A442)-1)))),Rainfall!$A$1:$Z$87,VLOOKUP(MONTH($A442),Conversion!$A$1:$B$12,2),FALSE)</f>
        <v>22162.260000000002</v>
      </c>
      <c r="G442" s="9"/>
      <c r="H442" s="9"/>
      <c r="I442" s="9">
        <f>VLOOKUP((IF(MONTH($A442)=10,YEAR($A442),IF(MONTH($A442)=11,YEAR($A442),IF(MONTH($A442)=12, YEAR($A442),YEAR($A442)-1)))),FirstSim!$A$1:$Y$86,VLOOKUP(MONTH($A442),Conversion!$A$1:$B$12,2),FALSE)</f>
        <v>0.49</v>
      </c>
      <c r="J442" s="9"/>
      <c r="K442" s="9"/>
      <c r="L442" s="9"/>
      <c r="M442" s="12" t="e">
        <f>VLOOKUP((IF(MONTH($A442)=10,YEAR($A442),IF(MONTH($A442)=11,YEAR($A442),IF(MONTH($A442)=12, YEAR($A442),YEAR($A442)-1)))),#REF!,VLOOKUP(MONTH($A442),Conversion!$A$1:$B$12,2),FALSE)</f>
        <v>#REF!</v>
      </c>
      <c r="N442" s="9" t="e">
        <f>VLOOKUP((IF(MONTH($A442)=10,YEAR($A442),IF(MONTH($A442)=11,YEAR($A442),IF(MONTH($A442)=12, YEAR($A442),YEAR($A442)-1)))),#REF!,VLOOKUP(MONTH($A442),'Patch Conversion'!$A$1:$B$12,2),FALSE)</f>
        <v>#REF!</v>
      </c>
      <c r="O442" s="9"/>
      <c r="P442" s="11"/>
      <c r="Q442" s="9">
        <f t="shared" si="47"/>
        <v>0.6</v>
      </c>
      <c r="R442" s="9" t="str">
        <f t="shared" si="48"/>
        <v/>
      </c>
      <c r="S442" s="10" t="str">
        <f t="shared" si="49"/>
        <v/>
      </c>
      <c r="T442" s="9"/>
      <c r="U442" s="17">
        <f>VLOOKUP((IF(MONTH($A442)=10,YEAR($A442),IF(MONTH($A442)=11,YEAR($A442),IF(MONTH($A442)=12, YEAR($A442),YEAR($A442)-1)))),'Final Sim'!$A$1:$O$85,VLOOKUP(MONTH($A442),'Conversion WRSM'!$A$1:$B$12,2),FALSE)</f>
        <v>417.35</v>
      </c>
      <c r="W442" s="9">
        <f t="shared" si="46"/>
        <v>0.6</v>
      </c>
      <c r="X442" s="9" t="str">
        <f t="shared" si="52"/>
        <v/>
      </c>
      <c r="Y442" s="20" t="str">
        <f t="shared" si="50"/>
        <v/>
      </c>
    </row>
    <row r="443" spans="1:25">
      <c r="A443" s="11">
        <v>20941</v>
      </c>
      <c r="B443" s="9">
        <f>VLOOKUP((IF(MONTH($A443)=10,YEAR($A443),IF(MONTH($A443)=11,YEAR($A443),IF(MONTH($A443)=12, YEAR($A443),YEAR($A443)-1)))),File_1.prn!$A$2:$AA$87,VLOOKUP(MONTH($A443),Conversion!$A$1:$B$12,2),FALSE)</f>
        <v>0</v>
      </c>
      <c r="C443" s="9" t="str">
        <f>IF(VLOOKUP((IF(MONTH($A443)=10,YEAR($A443),IF(MONTH($A443)=11,YEAR($A443),IF(MONTH($A443)=12, YEAR($A443),YEAR($A443)-1)))),File_1.prn!$A$2:$AA$87,VLOOKUP(MONTH($A443),'Patch Conversion'!$A$1:$B$12,2),FALSE)="","",VLOOKUP((IF(MONTH($A443)=10,YEAR($A443),IF(MONTH($A443)=11,YEAR($A443),IF(MONTH($A443)=12, YEAR($A443),YEAR($A443)-1)))),File_1.prn!$A$2:$AA$87,VLOOKUP(MONTH($A443),'Patch Conversion'!$A$1:$B$12,2),FALSE))</f>
        <v/>
      </c>
      <c r="D443" s="9"/>
      <c r="E443" s="9">
        <f t="shared" si="51"/>
        <v>1367.5300000000002</v>
      </c>
      <c r="F443" s="9">
        <f>F442+VLOOKUP((IF(MONTH($A443)=10,YEAR($A443),IF(MONTH($A443)=11,YEAR($A443),IF(MONTH($A443)=12, YEAR($A443),YEAR($A443)-1)))),Rainfall!$A$1:$Z$87,VLOOKUP(MONTH($A443),Conversion!$A$1:$B$12,2),FALSE)</f>
        <v>22162.500000000004</v>
      </c>
      <c r="G443" s="9"/>
      <c r="H443" s="9"/>
      <c r="I443" s="9">
        <f>VLOOKUP((IF(MONTH($A443)=10,YEAR($A443),IF(MONTH($A443)=11,YEAR($A443),IF(MONTH($A443)=12, YEAR($A443),YEAR($A443)-1)))),FirstSim!$A$1:$Y$86,VLOOKUP(MONTH($A443),Conversion!$A$1:$B$12,2),FALSE)</f>
        <v>0.21</v>
      </c>
      <c r="J443" s="9"/>
      <c r="K443" s="9"/>
      <c r="L443" s="9"/>
      <c r="M443" s="12" t="e">
        <f>VLOOKUP((IF(MONTH($A443)=10,YEAR($A443),IF(MONTH($A443)=11,YEAR($A443),IF(MONTH($A443)=12, YEAR($A443),YEAR($A443)-1)))),#REF!,VLOOKUP(MONTH($A443),Conversion!$A$1:$B$12,2),FALSE)</f>
        <v>#REF!</v>
      </c>
      <c r="N443" s="9" t="e">
        <f>VLOOKUP((IF(MONTH($A443)=10,YEAR($A443),IF(MONTH($A443)=11,YEAR($A443),IF(MONTH($A443)=12, YEAR($A443),YEAR($A443)-1)))),#REF!,VLOOKUP(MONTH($A443),'Patch Conversion'!$A$1:$B$12,2),FALSE)</f>
        <v>#REF!</v>
      </c>
      <c r="O443" s="9"/>
      <c r="P443" s="11"/>
      <c r="Q443" s="9">
        <f t="shared" si="47"/>
        <v>0</v>
      </c>
      <c r="R443" s="9" t="str">
        <f t="shared" si="48"/>
        <v/>
      </c>
      <c r="S443" s="10" t="str">
        <f t="shared" si="49"/>
        <v/>
      </c>
      <c r="T443" s="9"/>
      <c r="U443" s="17">
        <f>VLOOKUP((IF(MONTH($A443)=10,YEAR($A443),IF(MONTH($A443)=11,YEAR($A443),IF(MONTH($A443)=12, YEAR($A443),YEAR($A443)-1)))),'Final Sim'!$A$1:$O$85,VLOOKUP(MONTH($A443),'Conversion WRSM'!$A$1:$B$12,2),FALSE)</f>
        <v>0</v>
      </c>
      <c r="W443" s="9">
        <f t="shared" si="46"/>
        <v>0</v>
      </c>
      <c r="X443" s="9" t="str">
        <f t="shared" si="52"/>
        <v/>
      </c>
      <c r="Y443" s="20" t="str">
        <f t="shared" si="50"/>
        <v/>
      </c>
    </row>
    <row r="444" spans="1:25">
      <c r="A444" s="11">
        <v>20972</v>
      </c>
      <c r="B444" s="9">
        <f>VLOOKUP((IF(MONTH($A444)=10,YEAR($A444),IF(MONTH($A444)=11,YEAR($A444),IF(MONTH($A444)=12, YEAR($A444),YEAR($A444)-1)))),File_1.prn!$A$2:$AA$87,VLOOKUP(MONTH($A444),Conversion!$A$1:$B$12,2),FALSE)</f>
        <v>7.0000000000000007E-2</v>
      </c>
      <c r="C444" s="9" t="str">
        <f>IF(VLOOKUP((IF(MONTH($A444)=10,YEAR($A444),IF(MONTH($A444)=11,YEAR($A444),IF(MONTH($A444)=12, YEAR($A444),YEAR($A444)-1)))),File_1.prn!$A$2:$AA$87,VLOOKUP(MONTH($A444),'Patch Conversion'!$A$1:$B$12,2),FALSE)="","",VLOOKUP((IF(MONTH($A444)=10,YEAR($A444),IF(MONTH($A444)=11,YEAR($A444),IF(MONTH($A444)=12, YEAR($A444),YEAR($A444)-1)))),File_1.prn!$A$2:$AA$87,VLOOKUP(MONTH($A444),'Patch Conversion'!$A$1:$B$12,2),FALSE))</f>
        <v/>
      </c>
      <c r="D444" s="9"/>
      <c r="E444" s="9">
        <f t="shared" si="51"/>
        <v>1367.6000000000001</v>
      </c>
      <c r="F444" s="9">
        <f>F443+VLOOKUP((IF(MONTH($A444)=10,YEAR($A444),IF(MONTH($A444)=11,YEAR($A444),IF(MONTH($A444)=12, YEAR($A444),YEAR($A444)-1)))),Rainfall!$A$1:$Z$87,VLOOKUP(MONTH($A444),Conversion!$A$1:$B$12,2),FALSE)</f>
        <v>22229.880000000005</v>
      </c>
      <c r="G444" s="9"/>
      <c r="H444" s="9"/>
      <c r="I444" s="9">
        <f>VLOOKUP((IF(MONTH($A444)=10,YEAR($A444),IF(MONTH($A444)=11,YEAR($A444),IF(MONTH($A444)=12, YEAR($A444),YEAR($A444)-1)))),FirstSim!$A$1:$Y$86,VLOOKUP(MONTH($A444),Conversion!$A$1:$B$12,2),FALSE)</f>
        <v>0.38</v>
      </c>
      <c r="J444" s="9"/>
      <c r="K444" s="9"/>
      <c r="L444" s="9"/>
      <c r="M444" s="12" t="e">
        <f>VLOOKUP((IF(MONTH($A444)=10,YEAR($A444),IF(MONTH($A444)=11,YEAR($A444),IF(MONTH($A444)=12, YEAR($A444),YEAR($A444)-1)))),#REF!,VLOOKUP(MONTH($A444),Conversion!$A$1:$B$12,2),FALSE)</f>
        <v>#REF!</v>
      </c>
      <c r="N444" s="9" t="e">
        <f>VLOOKUP((IF(MONTH($A444)=10,YEAR($A444),IF(MONTH($A444)=11,YEAR($A444),IF(MONTH($A444)=12, YEAR($A444),YEAR($A444)-1)))),#REF!,VLOOKUP(MONTH($A444),'Patch Conversion'!$A$1:$B$12,2),FALSE)</f>
        <v>#REF!</v>
      </c>
      <c r="O444" s="9"/>
      <c r="P444" s="11"/>
      <c r="Q444" s="9">
        <f t="shared" si="47"/>
        <v>7.0000000000000007E-2</v>
      </c>
      <c r="R444" s="9" t="str">
        <f t="shared" si="48"/>
        <v/>
      </c>
      <c r="S444" s="10" t="str">
        <f t="shared" si="49"/>
        <v/>
      </c>
      <c r="T444" s="9"/>
      <c r="U444" s="17">
        <f>VLOOKUP((IF(MONTH($A444)=10,YEAR($A444),IF(MONTH($A444)=11,YEAR($A444),IF(MONTH($A444)=12, YEAR($A444),YEAR($A444)-1)))),'Final Sim'!$A$1:$O$85,VLOOKUP(MONTH($A444),'Conversion WRSM'!$A$1:$B$12,2),FALSE)</f>
        <v>87.83</v>
      </c>
      <c r="W444" s="9">
        <f t="shared" si="46"/>
        <v>7.0000000000000007E-2</v>
      </c>
      <c r="X444" s="9" t="str">
        <f t="shared" si="52"/>
        <v/>
      </c>
      <c r="Y444" s="20" t="str">
        <f t="shared" si="50"/>
        <v/>
      </c>
    </row>
    <row r="445" spans="1:25">
      <c r="A445" s="11">
        <v>21002</v>
      </c>
      <c r="B445" s="9">
        <f>VLOOKUP((IF(MONTH($A445)=10,YEAR($A445),IF(MONTH($A445)=11,YEAR($A445),IF(MONTH($A445)=12, YEAR($A445),YEAR($A445)-1)))),File_1.prn!$A$2:$AA$87,VLOOKUP(MONTH($A445),Conversion!$A$1:$B$12,2),FALSE)</f>
        <v>0</v>
      </c>
      <c r="C445" s="9" t="str">
        <f>IF(VLOOKUP((IF(MONTH($A445)=10,YEAR($A445),IF(MONTH($A445)=11,YEAR($A445),IF(MONTH($A445)=12, YEAR($A445),YEAR($A445)-1)))),File_1.prn!$A$2:$AA$87,VLOOKUP(MONTH($A445),'Patch Conversion'!$A$1:$B$12,2),FALSE)="","",VLOOKUP((IF(MONTH($A445)=10,YEAR($A445),IF(MONTH($A445)=11,YEAR($A445),IF(MONTH($A445)=12, YEAR($A445),YEAR($A445)-1)))),File_1.prn!$A$2:$AA$87,VLOOKUP(MONTH($A445),'Patch Conversion'!$A$1:$B$12,2),FALSE))</f>
        <v>#</v>
      </c>
      <c r="D445" s="9"/>
      <c r="E445" s="9">
        <f t="shared" si="51"/>
        <v>1367.6000000000001</v>
      </c>
      <c r="F445" s="9">
        <f>F444+VLOOKUP((IF(MONTH($A445)=10,YEAR($A445),IF(MONTH($A445)=11,YEAR($A445),IF(MONTH($A445)=12, YEAR($A445),YEAR($A445)-1)))),Rainfall!$A$1:$Z$87,VLOOKUP(MONTH($A445),Conversion!$A$1:$B$12,2),FALSE)</f>
        <v>22324.620000000006</v>
      </c>
      <c r="G445" s="9"/>
      <c r="H445" s="9"/>
      <c r="I445" s="9">
        <f>VLOOKUP((IF(MONTH($A445)=10,YEAR($A445),IF(MONTH($A445)=11,YEAR($A445),IF(MONTH($A445)=12, YEAR($A445),YEAR($A445)-1)))),FirstSim!$A$1:$Y$86,VLOOKUP(MONTH($A445),Conversion!$A$1:$B$12,2),FALSE)</f>
        <v>0.38</v>
      </c>
      <c r="J445" s="9"/>
      <c r="K445" s="9"/>
      <c r="L445" s="9"/>
      <c r="M445" s="12" t="e">
        <f>VLOOKUP((IF(MONTH($A445)=10,YEAR($A445),IF(MONTH($A445)=11,YEAR($A445),IF(MONTH($A445)=12, YEAR($A445),YEAR($A445)-1)))),#REF!,VLOOKUP(MONTH($A445),Conversion!$A$1:$B$12,2),FALSE)</f>
        <v>#REF!</v>
      </c>
      <c r="N445" s="9" t="e">
        <f>VLOOKUP((IF(MONTH($A445)=10,YEAR($A445),IF(MONTH($A445)=11,YEAR($A445),IF(MONTH($A445)=12, YEAR($A445),YEAR($A445)-1)))),#REF!,VLOOKUP(MONTH($A445),'Patch Conversion'!$A$1:$B$12,2),FALSE)</f>
        <v>#REF!</v>
      </c>
      <c r="O445" s="9"/>
      <c r="P445" s="11"/>
      <c r="Q445" s="9">
        <f t="shared" si="47"/>
        <v>0.38</v>
      </c>
      <c r="R445" s="9" t="str">
        <f t="shared" si="48"/>
        <v>*</v>
      </c>
      <c r="S445" s="10" t="str">
        <f t="shared" si="49"/>
        <v>First Silumation patch</v>
      </c>
      <c r="T445" s="9"/>
      <c r="U445" s="17">
        <f>VLOOKUP((IF(MONTH($A445)=10,YEAR($A445),IF(MONTH($A445)=11,YEAR($A445),IF(MONTH($A445)=12, YEAR($A445),YEAR($A445)-1)))),'Final Sim'!$A$1:$O$85,VLOOKUP(MONTH($A445),'Conversion WRSM'!$A$1:$B$12,2),FALSE)</f>
        <v>0</v>
      </c>
      <c r="W445" s="9">
        <f t="shared" si="46"/>
        <v>0</v>
      </c>
      <c r="X445" s="9" t="str">
        <f t="shared" si="52"/>
        <v>*</v>
      </c>
      <c r="Y445" s="20" t="str">
        <f t="shared" si="50"/>
        <v>Simulated value used</v>
      </c>
    </row>
    <row r="446" spans="1:25">
      <c r="A446" s="11">
        <v>21033</v>
      </c>
      <c r="B446" s="9">
        <f>VLOOKUP((IF(MONTH($A446)=10,YEAR($A446),IF(MONTH($A446)=11,YEAR($A446),IF(MONTH($A446)=12, YEAR($A446),YEAR($A446)-1)))),File_1.prn!$A$2:$AA$87,VLOOKUP(MONTH($A446),Conversion!$A$1:$B$12,2),FALSE)</f>
        <v>0.75</v>
      </c>
      <c r="C446" s="9" t="str">
        <f>IF(VLOOKUP((IF(MONTH($A446)=10,YEAR($A446),IF(MONTH($A446)=11,YEAR($A446),IF(MONTH($A446)=12, YEAR($A446),YEAR($A446)-1)))),File_1.prn!$A$2:$AA$87,VLOOKUP(MONTH($A446),'Patch Conversion'!$A$1:$B$12,2),FALSE)="","",VLOOKUP((IF(MONTH($A446)=10,YEAR($A446),IF(MONTH($A446)=11,YEAR($A446),IF(MONTH($A446)=12, YEAR($A446),YEAR($A446)-1)))),File_1.prn!$A$2:$AA$87,VLOOKUP(MONTH($A446),'Patch Conversion'!$A$1:$B$12,2),FALSE))</f>
        <v/>
      </c>
      <c r="D446" s="9"/>
      <c r="E446" s="9">
        <f t="shared" si="51"/>
        <v>1368.3500000000001</v>
      </c>
      <c r="F446" s="9">
        <f>F445+VLOOKUP((IF(MONTH($A446)=10,YEAR($A446),IF(MONTH($A446)=11,YEAR($A446),IF(MONTH($A446)=12, YEAR($A446),YEAR($A446)-1)))),Rainfall!$A$1:$Z$87,VLOOKUP(MONTH($A446),Conversion!$A$1:$B$12,2),FALSE)</f>
        <v>22357.380000000005</v>
      </c>
      <c r="G446" s="9"/>
      <c r="H446" s="9"/>
      <c r="I446" s="9">
        <f>VLOOKUP((IF(MONTH($A446)=10,YEAR($A446),IF(MONTH($A446)=11,YEAR($A446),IF(MONTH($A446)=12, YEAR($A446),YEAR($A446)-1)))),FirstSim!$A$1:$Y$86,VLOOKUP(MONTH($A446),Conversion!$A$1:$B$12,2),FALSE)</f>
        <v>0.79</v>
      </c>
      <c r="J446" s="9"/>
      <c r="K446" s="9"/>
      <c r="L446" s="9"/>
      <c r="M446" s="12" t="e">
        <f>VLOOKUP((IF(MONTH($A446)=10,YEAR($A446),IF(MONTH($A446)=11,YEAR($A446),IF(MONTH($A446)=12, YEAR($A446),YEAR($A446)-1)))),#REF!,VLOOKUP(MONTH($A446),Conversion!$A$1:$B$12,2),FALSE)</f>
        <v>#REF!</v>
      </c>
      <c r="N446" s="9" t="e">
        <f>VLOOKUP((IF(MONTH($A446)=10,YEAR($A446),IF(MONTH($A446)=11,YEAR($A446),IF(MONTH($A446)=12, YEAR($A446),YEAR($A446)-1)))),#REF!,VLOOKUP(MONTH($A446),'Patch Conversion'!$A$1:$B$12,2),FALSE)</f>
        <v>#REF!</v>
      </c>
      <c r="O446" s="9"/>
      <c r="P446" s="11"/>
      <c r="Q446" s="9">
        <f t="shared" si="47"/>
        <v>0.75</v>
      </c>
      <c r="R446" s="9" t="str">
        <f t="shared" si="48"/>
        <v/>
      </c>
      <c r="S446" s="10" t="str">
        <f t="shared" si="49"/>
        <v/>
      </c>
      <c r="T446" s="9"/>
      <c r="U446" s="17">
        <f>VLOOKUP((IF(MONTH($A446)=10,YEAR($A446),IF(MONTH($A446)=11,YEAR($A446),IF(MONTH($A446)=12, YEAR($A446),YEAR($A446)-1)))),'Final Sim'!$A$1:$O$85,VLOOKUP(MONTH($A446),'Conversion WRSM'!$A$1:$B$12,2),FALSE)</f>
        <v>88.7</v>
      </c>
      <c r="W446" s="9">
        <f t="shared" si="46"/>
        <v>0.75</v>
      </c>
      <c r="X446" s="9" t="str">
        <f t="shared" si="52"/>
        <v/>
      </c>
      <c r="Y446" s="20" t="str">
        <f t="shared" si="50"/>
        <v/>
      </c>
    </row>
    <row r="447" spans="1:25">
      <c r="A447" s="11">
        <v>21064</v>
      </c>
      <c r="B447" s="9">
        <f>VLOOKUP((IF(MONTH($A447)=10,YEAR($A447),IF(MONTH($A447)=11,YEAR($A447),IF(MONTH($A447)=12, YEAR($A447),YEAR($A447)-1)))),File_1.prn!$A$2:$AA$87,VLOOKUP(MONTH($A447),Conversion!$A$1:$B$12,2),FALSE)</f>
        <v>0.41</v>
      </c>
      <c r="C447" s="9" t="str">
        <f>IF(VLOOKUP((IF(MONTH($A447)=10,YEAR($A447),IF(MONTH($A447)=11,YEAR($A447),IF(MONTH($A447)=12, YEAR($A447),YEAR($A447)-1)))),File_1.prn!$A$2:$AA$87,VLOOKUP(MONTH($A447),'Patch Conversion'!$A$1:$B$12,2),FALSE)="","",VLOOKUP((IF(MONTH($A447)=10,YEAR($A447),IF(MONTH($A447)=11,YEAR($A447),IF(MONTH($A447)=12, YEAR($A447),YEAR($A447)-1)))),File_1.prn!$A$2:$AA$87,VLOOKUP(MONTH($A447),'Patch Conversion'!$A$1:$B$12,2),FALSE))</f>
        <v/>
      </c>
      <c r="D447" s="9"/>
      <c r="E447" s="9">
        <f t="shared" si="51"/>
        <v>1368.7600000000002</v>
      </c>
      <c r="F447" s="9">
        <f>F446+VLOOKUP((IF(MONTH($A447)=10,YEAR($A447),IF(MONTH($A447)=11,YEAR($A447),IF(MONTH($A447)=12, YEAR($A447),YEAR($A447)-1)))),Rainfall!$A$1:$Z$87,VLOOKUP(MONTH($A447),Conversion!$A$1:$B$12,2),FALSE)</f>
        <v>22438.860000000004</v>
      </c>
      <c r="G447" s="9"/>
      <c r="H447" s="9"/>
      <c r="I447" s="9">
        <f>VLOOKUP((IF(MONTH($A447)=10,YEAR($A447),IF(MONTH($A447)=11,YEAR($A447),IF(MONTH($A447)=12, YEAR($A447),YEAR($A447)-1)))),FirstSim!$A$1:$Y$86,VLOOKUP(MONTH($A447),Conversion!$A$1:$B$12,2),FALSE)</f>
        <v>2.21</v>
      </c>
      <c r="J447" s="9"/>
      <c r="K447" s="9"/>
      <c r="L447" s="9"/>
      <c r="M447" s="12" t="e">
        <f>VLOOKUP((IF(MONTH($A447)=10,YEAR($A447),IF(MONTH($A447)=11,YEAR($A447),IF(MONTH($A447)=12, YEAR($A447),YEAR($A447)-1)))),#REF!,VLOOKUP(MONTH($A447),Conversion!$A$1:$B$12,2),FALSE)</f>
        <v>#REF!</v>
      </c>
      <c r="N447" s="9" t="e">
        <f>VLOOKUP((IF(MONTH($A447)=10,YEAR($A447),IF(MONTH($A447)=11,YEAR($A447),IF(MONTH($A447)=12, YEAR($A447),YEAR($A447)-1)))),#REF!,VLOOKUP(MONTH($A447),'Patch Conversion'!$A$1:$B$12,2),FALSE)</f>
        <v>#REF!</v>
      </c>
      <c r="O447" s="9"/>
      <c r="P447" s="11"/>
      <c r="Q447" s="9">
        <f t="shared" si="47"/>
        <v>0.41</v>
      </c>
      <c r="R447" s="9" t="str">
        <f t="shared" si="48"/>
        <v/>
      </c>
      <c r="S447" s="10" t="str">
        <f t="shared" si="49"/>
        <v/>
      </c>
      <c r="T447" s="9"/>
      <c r="U447" s="17">
        <f>VLOOKUP((IF(MONTH($A447)=10,YEAR($A447),IF(MONTH($A447)=11,YEAR($A447),IF(MONTH($A447)=12, YEAR($A447),YEAR($A447)-1)))),'Final Sim'!$A$1:$O$85,VLOOKUP(MONTH($A447),'Conversion WRSM'!$A$1:$B$12,2),FALSE)</f>
        <v>0</v>
      </c>
      <c r="W447" s="9">
        <f t="shared" si="46"/>
        <v>0.41</v>
      </c>
      <c r="X447" s="9" t="str">
        <f t="shared" si="52"/>
        <v/>
      </c>
      <c r="Y447" s="20" t="str">
        <f t="shared" si="50"/>
        <v/>
      </c>
    </row>
    <row r="448" spans="1:25">
      <c r="A448" s="11">
        <v>21094</v>
      </c>
      <c r="B448" s="9">
        <f>VLOOKUP((IF(MONTH($A448)=10,YEAR($A448),IF(MONTH($A448)=11,YEAR($A448),IF(MONTH($A448)=12, YEAR($A448),YEAR($A448)-1)))),File_1.prn!$A$2:$AA$87,VLOOKUP(MONTH($A448),Conversion!$A$1:$B$12,2),FALSE)</f>
        <v>0.55000000000000004</v>
      </c>
      <c r="C448" s="9" t="str">
        <f>IF(VLOOKUP((IF(MONTH($A448)=10,YEAR($A448),IF(MONTH($A448)=11,YEAR($A448),IF(MONTH($A448)=12, YEAR($A448),YEAR($A448)-1)))),File_1.prn!$A$2:$AA$87,VLOOKUP(MONTH($A448),'Patch Conversion'!$A$1:$B$12,2),FALSE)="","",VLOOKUP((IF(MONTH($A448)=10,YEAR($A448),IF(MONTH($A448)=11,YEAR($A448),IF(MONTH($A448)=12, YEAR($A448),YEAR($A448)-1)))),File_1.prn!$A$2:$AA$87,VLOOKUP(MONTH($A448),'Patch Conversion'!$A$1:$B$12,2),FALSE))</f>
        <v/>
      </c>
      <c r="D448" s="9"/>
      <c r="E448" s="9">
        <f t="shared" si="51"/>
        <v>1369.3100000000002</v>
      </c>
      <c r="F448" s="9">
        <f>F447+VLOOKUP((IF(MONTH($A448)=10,YEAR($A448),IF(MONTH($A448)=11,YEAR($A448),IF(MONTH($A448)=12, YEAR($A448),YEAR($A448)-1)))),Rainfall!$A$1:$Z$87,VLOOKUP(MONTH($A448),Conversion!$A$1:$B$12,2),FALSE)</f>
        <v>22524.900000000005</v>
      </c>
      <c r="G448" s="9"/>
      <c r="H448" s="9"/>
      <c r="I448" s="9">
        <f>VLOOKUP((IF(MONTH($A448)=10,YEAR($A448),IF(MONTH($A448)=11,YEAR($A448),IF(MONTH($A448)=12, YEAR($A448),YEAR($A448)-1)))),FirstSim!$A$1:$Y$86,VLOOKUP(MONTH($A448),Conversion!$A$1:$B$12,2),FALSE)</f>
        <v>2.76</v>
      </c>
      <c r="J448" s="9"/>
      <c r="K448" s="9"/>
      <c r="L448" s="9"/>
      <c r="M448" s="12" t="e">
        <f>VLOOKUP((IF(MONTH($A448)=10,YEAR($A448),IF(MONTH($A448)=11,YEAR($A448),IF(MONTH($A448)=12, YEAR($A448),YEAR($A448)-1)))),#REF!,VLOOKUP(MONTH($A448),Conversion!$A$1:$B$12,2),FALSE)</f>
        <v>#REF!</v>
      </c>
      <c r="N448" s="9" t="e">
        <f>VLOOKUP((IF(MONTH($A448)=10,YEAR($A448),IF(MONTH($A448)=11,YEAR($A448),IF(MONTH($A448)=12, YEAR($A448),YEAR($A448)-1)))),#REF!,VLOOKUP(MONTH($A448),'Patch Conversion'!$A$1:$B$12,2),FALSE)</f>
        <v>#REF!</v>
      </c>
      <c r="O448" s="9"/>
      <c r="P448" s="11"/>
      <c r="Q448" s="9">
        <f t="shared" si="47"/>
        <v>0.55000000000000004</v>
      </c>
      <c r="R448" s="9" t="str">
        <f t="shared" si="48"/>
        <v/>
      </c>
      <c r="S448" s="10" t="str">
        <f t="shared" si="49"/>
        <v/>
      </c>
      <c r="T448" s="9"/>
      <c r="U448" s="17">
        <f>VLOOKUP((IF(MONTH($A448)=10,YEAR($A448),IF(MONTH($A448)=11,YEAR($A448),IF(MONTH($A448)=12, YEAR($A448),YEAR($A448)-1)))),'Final Sim'!$A$1:$O$85,VLOOKUP(MONTH($A448),'Conversion WRSM'!$A$1:$B$12,2),FALSE)</f>
        <v>1104.3499999999999</v>
      </c>
      <c r="W448" s="9">
        <f t="shared" si="46"/>
        <v>0.55000000000000004</v>
      </c>
      <c r="X448" s="9" t="str">
        <f t="shared" si="52"/>
        <v/>
      </c>
      <c r="Y448" s="20" t="str">
        <f t="shared" si="50"/>
        <v/>
      </c>
    </row>
    <row r="449" spans="1:25">
      <c r="A449" s="11">
        <v>21125</v>
      </c>
      <c r="B449" s="9">
        <f>VLOOKUP((IF(MONTH($A449)=10,YEAR($A449),IF(MONTH($A449)=11,YEAR($A449),IF(MONTH($A449)=12, YEAR($A449),YEAR($A449)-1)))),File_1.prn!$A$2:$AA$87,VLOOKUP(MONTH($A449),Conversion!$A$1:$B$12,2),FALSE)</f>
        <v>0.83</v>
      </c>
      <c r="C449" s="9" t="str">
        <f>IF(VLOOKUP((IF(MONTH($A449)=10,YEAR($A449),IF(MONTH($A449)=11,YEAR($A449),IF(MONTH($A449)=12, YEAR($A449),YEAR($A449)-1)))),File_1.prn!$A$2:$AA$87,VLOOKUP(MONTH($A449),'Patch Conversion'!$A$1:$B$12,2),FALSE)="","",VLOOKUP((IF(MONTH($A449)=10,YEAR($A449),IF(MONTH($A449)=11,YEAR($A449),IF(MONTH($A449)=12, YEAR($A449),YEAR($A449)-1)))),File_1.prn!$A$2:$AA$87,VLOOKUP(MONTH($A449),'Patch Conversion'!$A$1:$B$12,2),FALSE))</f>
        <v/>
      </c>
      <c r="D449" s="9"/>
      <c r="E449" s="9">
        <f t="shared" si="51"/>
        <v>1370.14</v>
      </c>
      <c r="F449" s="9">
        <f>F448+VLOOKUP((IF(MONTH($A449)=10,YEAR($A449),IF(MONTH($A449)=11,YEAR($A449),IF(MONTH($A449)=12, YEAR($A449),YEAR($A449)-1)))),Rainfall!$A$1:$Z$87,VLOOKUP(MONTH($A449),Conversion!$A$1:$B$12,2),FALSE)</f>
        <v>22566.000000000004</v>
      </c>
      <c r="G449" s="9"/>
      <c r="H449" s="9"/>
      <c r="I449" s="9">
        <f>VLOOKUP((IF(MONTH($A449)=10,YEAR($A449),IF(MONTH($A449)=11,YEAR($A449),IF(MONTH($A449)=12, YEAR($A449),YEAR($A449)-1)))),FirstSim!$A$1:$Y$86,VLOOKUP(MONTH($A449),Conversion!$A$1:$B$12,2),FALSE)</f>
        <v>0.89</v>
      </c>
      <c r="J449" s="9"/>
      <c r="K449" s="9"/>
      <c r="L449" s="9"/>
      <c r="M449" s="12" t="e">
        <f>VLOOKUP((IF(MONTH($A449)=10,YEAR($A449),IF(MONTH($A449)=11,YEAR($A449),IF(MONTH($A449)=12, YEAR($A449),YEAR($A449)-1)))),#REF!,VLOOKUP(MONTH($A449),Conversion!$A$1:$B$12,2),FALSE)</f>
        <v>#REF!</v>
      </c>
      <c r="N449" s="9" t="e">
        <f>VLOOKUP((IF(MONTH($A449)=10,YEAR($A449),IF(MONTH($A449)=11,YEAR($A449),IF(MONTH($A449)=12, YEAR($A449),YEAR($A449)-1)))),#REF!,VLOOKUP(MONTH($A449),'Patch Conversion'!$A$1:$B$12,2),FALSE)</f>
        <v>#REF!</v>
      </c>
      <c r="O449" s="9"/>
      <c r="P449" s="11"/>
      <c r="Q449" s="9">
        <f t="shared" si="47"/>
        <v>0.83</v>
      </c>
      <c r="R449" s="9" t="str">
        <f t="shared" si="48"/>
        <v/>
      </c>
      <c r="S449" s="10" t="str">
        <f t="shared" si="49"/>
        <v/>
      </c>
      <c r="T449" s="9"/>
      <c r="U449" s="17">
        <f>VLOOKUP((IF(MONTH($A449)=10,YEAR($A449),IF(MONTH($A449)=11,YEAR($A449),IF(MONTH($A449)=12, YEAR($A449),YEAR($A449)-1)))),'Final Sim'!$A$1:$O$85,VLOOKUP(MONTH($A449),'Conversion WRSM'!$A$1:$B$12,2),FALSE)</f>
        <v>0</v>
      </c>
      <c r="W449" s="9">
        <f t="shared" si="46"/>
        <v>0.83</v>
      </c>
      <c r="X449" s="9" t="str">
        <f t="shared" si="52"/>
        <v/>
      </c>
      <c r="Y449" s="20" t="str">
        <f t="shared" si="50"/>
        <v/>
      </c>
    </row>
    <row r="450" spans="1:25">
      <c r="A450" s="11">
        <v>21155</v>
      </c>
      <c r="B450" s="9">
        <f>VLOOKUP((IF(MONTH($A450)=10,YEAR($A450),IF(MONTH($A450)=11,YEAR($A450),IF(MONTH($A450)=12, YEAR($A450),YEAR($A450)-1)))),File_1.prn!$A$2:$AA$87,VLOOKUP(MONTH($A450),Conversion!$A$1:$B$12,2),FALSE)</f>
        <v>1.95</v>
      </c>
      <c r="C450" s="9" t="str">
        <f>IF(VLOOKUP((IF(MONTH($A450)=10,YEAR($A450),IF(MONTH($A450)=11,YEAR($A450),IF(MONTH($A450)=12, YEAR($A450),YEAR($A450)-1)))),File_1.prn!$A$2:$AA$87,VLOOKUP(MONTH($A450),'Patch Conversion'!$A$1:$B$12,2),FALSE)="","",VLOOKUP((IF(MONTH($A450)=10,YEAR($A450),IF(MONTH($A450)=11,YEAR($A450),IF(MONTH($A450)=12, YEAR($A450),YEAR($A450)-1)))),File_1.prn!$A$2:$AA$87,VLOOKUP(MONTH($A450),'Patch Conversion'!$A$1:$B$12,2),FALSE))</f>
        <v/>
      </c>
      <c r="D450" s="9"/>
      <c r="E450" s="9">
        <f t="shared" si="51"/>
        <v>1372.0900000000001</v>
      </c>
      <c r="F450" s="9">
        <f>F449+VLOOKUP((IF(MONTH($A450)=10,YEAR($A450),IF(MONTH($A450)=11,YEAR($A450),IF(MONTH($A450)=12, YEAR($A450),YEAR($A450)-1)))),Rainfall!$A$1:$Z$87,VLOOKUP(MONTH($A450),Conversion!$A$1:$B$12,2),FALSE)</f>
        <v>22654.740000000005</v>
      </c>
      <c r="G450" s="9"/>
      <c r="H450" s="9"/>
      <c r="I450" s="9">
        <f>VLOOKUP((IF(MONTH($A450)=10,YEAR($A450),IF(MONTH($A450)=11,YEAR($A450),IF(MONTH($A450)=12, YEAR($A450),YEAR($A450)-1)))),FirstSim!$A$1:$Y$86,VLOOKUP(MONTH($A450),Conversion!$A$1:$B$12,2),FALSE)</f>
        <v>0.34</v>
      </c>
      <c r="J450" s="9"/>
      <c r="K450" s="9"/>
      <c r="L450" s="9"/>
      <c r="M450" s="12" t="e">
        <f>VLOOKUP((IF(MONTH($A450)=10,YEAR($A450),IF(MONTH($A450)=11,YEAR($A450),IF(MONTH($A450)=12, YEAR($A450),YEAR($A450)-1)))),#REF!,VLOOKUP(MONTH($A450),Conversion!$A$1:$B$12,2),FALSE)</f>
        <v>#REF!</v>
      </c>
      <c r="N450" s="9" t="e">
        <f>VLOOKUP((IF(MONTH($A450)=10,YEAR($A450),IF(MONTH($A450)=11,YEAR($A450),IF(MONTH($A450)=12, YEAR($A450),YEAR($A450)-1)))),#REF!,VLOOKUP(MONTH($A450),'Patch Conversion'!$A$1:$B$12,2),FALSE)</f>
        <v>#REF!</v>
      </c>
      <c r="O450" s="9"/>
      <c r="P450" s="11"/>
      <c r="Q450" s="9">
        <f t="shared" si="47"/>
        <v>1.95</v>
      </c>
      <c r="R450" s="9" t="str">
        <f t="shared" si="48"/>
        <v/>
      </c>
      <c r="S450" s="10" t="str">
        <f t="shared" si="49"/>
        <v/>
      </c>
      <c r="T450" s="9"/>
      <c r="U450" s="17">
        <f>VLOOKUP((IF(MONTH($A450)=10,YEAR($A450),IF(MONTH($A450)=11,YEAR($A450),IF(MONTH($A450)=12, YEAR($A450),YEAR($A450)-1)))),'Final Sim'!$A$1:$O$85,VLOOKUP(MONTH($A450),'Conversion WRSM'!$A$1:$B$12,2),FALSE)</f>
        <v>430.78</v>
      </c>
      <c r="W450" s="9">
        <f t="shared" si="46"/>
        <v>1.95</v>
      </c>
      <c r="X450" s="9" t="str">
        <f t="shared" si="52"/>
        <v/>
      </c>
      <c r="Y450" s="20" t="str">
        <f t="shared" si="50"/>
        <v/>
      </c>
    </row>
    <row r="451" spans="1:25">
      <c r="A451" s="11">
        <v>21186</v>
      </c>
      <c r="B451" s="9">
        <f>VLOOKUP((IF(MONTH($A451)=10,YEAR($A451),IF(MONTH($A451)=11,YEAR($A451),IF(MONTH($A451)=12, YEAR($A451),YEAR($A451)-1)))),File_1.prn!$A$2:$AA$87,VLOOKUP(MONTH($A451),Conversion!$A$1:$B$12,2),FALSE)</f>
        <v>16.100000000000001</v>
      </c>
      <c r="C451" s="9" t="str">
        <f>IF(VLOOKUP((IF(MONTH($A451)=10,YEAR($A451),IF(MONTH($A451)=11,YEAR($A451),IF(MONTH($A451)=12, YEAR($A451),YEAR($A451)-1)))),File_1.prn!$A$2:$AA$87,VLOOKUP(MONTH($A451),'Patch Conversion'!$A$1:$B$12,2),FALSE)="","",VLOOKUP((IF(MONTH($A451)=10,YEAR($A451),IF(MONTH($A451)=11,YEAR($A451),IF(MONTH($A451)=12, YEAR($A451),YEAR($A451)-1)))),File_1.prn!$A$2:$AA$87,VLOOKUP(MONTH($A451),'Patch Conversion'!$A$1:$B$12,2),FALSE))</f>
        <v/>
      </c>
      <c r="D451" s="9"/>
      <c r="E451" s="9">
        <f t="shared" si="51"/>
        <v>1388.19</v>
      </c>
      <c r="F451" s="9">
        <f>F450+VLOOKUP((IF(MONTH($A451)=10,YEAR($A451),IF(MONTH($A451)=11,YEAR($A451),IF(MONTH($A451)=12, YEAR($A451),YEAR($A451)-1)))),Rainfall!$A$1:$Z$87,VLOOKUP(MONTH($A451),Conversion!$A$1:$B$12,2),FALSE)</f>
        <v>22785.360000000004</v>
      </c>
      <c r="G451" s="9"/>
      <c r="H451" s="9"/>
      <c r="I451" s="9">
        <f>VLOOKUP((IF(MONTH($A451)=10,YEAR($A451),IF(MONTH($A451)=11,YEAR($A451),IF(MONTH($A451)=12, YEAR($A451),YEAR($A451)-1)))),FirstSim!$A$1:$Y$86,VLOOKUP(MONTH($A451),Conversion!$A$1:$B$12,2),FALSE)</f>
        <v>14.8</v>
      </c>
      <c r="J451" s="9"/>
      <c r="K451" s="9"/>
      <c r="L451" s="9"/>
      <c r="M451" s="12" t="e">
        <f>VLOOKUP((IF(MONTH($A451)=10,YEAR($A451),IF(MONTH($A451)=11,YEAR($A451),IF(MONTH($A451)=12, YEAR($A451),YEAR($A451)-1)))),#REF!,VLOOKUP(MONTH($A451),Conversion!$A$1:$B$12,2),FALSE)</f>
        <v>#REF!</v>
      </c>
      <c r="N451" s="9" t="e">
        <f>VLOOKUP((IF(MONTH($A451)=10,YEAR($A451),IF(MONTH($A451)=11,YEAR($A451),IF(MONTH($A451)=12, YEAR($A451),YEAR($A451)-1)))),#REF!,VLOOKUP(MONTH($A451),'Patch Conversion'!$A$1:$B$12,2),FALSE)</f>
        <v>#REF!</v>
      </c>
      <c r="O451" s="9"/>
      <c r="P451" s="11"/>
      <c r="Q451" s="9">
        <f t="shared" si="47"/>
        <v>16.100000000000001</v>
      </c>
      <c r="R451" s="9" t="str">
        <f t="shared" si="48"/>
        <v/>
      </c>
      <c r="S451" s="10" t="str">
        <f t="shared" si="49"/>
        <v/>
      </c>
      <c r="T451" s="9"/>
      <c r="U451" s="17">
        <f>VLOOKUP((IF(MONTH($A451)=10,YEAR($A451),IF(MONTH($A451)=11,YEAR($A451),IF(MONTH($A451)=12, YEAR($A451),YEAR($A451)-1)))),'Final Sim'!$A$1:$O$85,VLOOKUP(MONTH($A451),'Conversion WRSM'!$A$1:$B$12,2),FALSE)</f>
        <v>0</v>
      </c>
      <c r="W451" s="9">
        <f t="shared" si="46"/>
        <v>16.100000000000001</v>
      </c>
      <c r="X451" s="9" t="str">
        <f t="shared" si="52"/>
        <v/>
      </c>
      <c r="Y451" s="20" t="str">
        <f t="shared" si="50"/>
        <v/>
      </c>
    </row>
    <row r="452" spans="1:25">
      <c r="A452" s="11">
        <v>21217</v>
      </c>
      <c r="B452" s="9">
        <f>VLOOKUP((IF(MONTH($A452)=10,YEAR($A452),IF(MONTH($A452)=11,YEAR($A452),IF(MONTH($A452)=12, YEAR($A452),YEAR($A452)-1)))),File_1.prn!$A$2:$AA$87,VLOOKUP(MONTH($A452),Conversion!$A$1:$B$12,2),FALSE)</f>
        <v>0.38</v>
      </c>
      <c r="C452" s="9" t="str">
        <f>IF(VLOOKUP((IF(MONTH($A452)=10,YEAR($A452),IF(MONTH($A452)=11,YEAR($A452),IF(MONTH($A452)=12, YEAR($A452),YEAR($A452)-1)))),File_1.prn!$A$2:$AA$87,VLOOKUP(MONTH($A452),'Patch Conversion'!$A$1:$B$12,2),FALSE)="","",VLOOKUP((IF(MONTH($A452)=10,YEAR($A452),IF(MONTH($A452)=11,YEAR($A452),IF(MONTH($A452)=12, YEAR($A452),YEAR($A452)-1)))),File_1.prn!$A$2:$AA$87,VLOOKUP(MONTH($A452),'Patch Conversion'!$A$1:$B$12,2),FALSE))</f>
        <v/>
      </c>
      <c r="D452" s="9"/>
      <c r="E452" s="9">
        <f t="shared" si="51"/>
        <v>1388.5700000000002</v>
      </c>
      <c r="F452" s="9">
        <f>F451+VLOOKUP((IF(MONTH($A452)=10,YEAR($A452),IF(MONTH($A452)=11,YEAR($A452),IF(MONTH($A452)=12, YEAR($A452),YEAR($A452)-1)))),Rainfall!$A$1:$Z$87,VLOOKUP(MONTH($A452),Conversion!$A$1:$B$12,2),FALSE)</f>
        <v>22879.260000000006</v>
      </c>
      <c r="G452" s="9"/>
      <c r="H452" s="9"/>
      <c r="I452" s="9">
        <f>VLOOKUP((IF(MONTH($A452)=10,YEAR($A452),IF(MONTH($A452)=11,YEAR($A452),IF(MONTH($A452)=12, YEAR($A452),YEAR($A452)-1)))),FirstSim!$A$1:$Y$86,VLOOKUP(MONTH($A452),Conversion!$A$1:$B$12,2),FALSE)</f>
        <v>4.78</v>
      </c>
      <c r="J452" s="9"/>
      <c r="K452" s="9"/>
      <c r="L452" s="9"/>
      <c r="M452" s="12" t="e">
        <f>VLOOKUP((IF(MONTH($A452)=10,YEAR($A452),IF(MONTH($A452)=11,YEAR($A452),IF(MONTH($A452)=12, YEAR($A452),YEAR($A452)-1)))),#REF!,VLOOKUP(MONTH($A452),Conversion!$A$1:$B$12,2),FALSE)</f>
        <v>#REF!</v>
      </c>
      <c r="N452" s="9" t="e">
        <f>VLOOKUP((IF(MONTH($A452)=10,YEAR($A452),IF(MONTH($A452)=11,YEAR($A452),IF(MONTH($A452)=12, YEAR($A452),YEAR($A452)-1)))),#REF!,VLOOKUP(MONTH($A452),'Patch Conversion'!$A$1:$B$12,2),FALSE)</f>
        <v>#REF!</v>
      </c>
      <c r="O452" s="9"/>
      <c r="P452" s="11"/>
      <c r="Q452" s="9">
        <f t="shared" si="47"/>
        <v>0.38</v>
      </c>
      <c r="R452" s="9" t="str">
        <f t="shared" si="48"/>
        <v/>
      </c>
      <c r="S452" s="10" t="str">
        <f t="shared" si="49"/>
        <v/>
      </c>
      <c r="T452" s="9"/>
      <c r="U452" s="17">
        <f>VLOOKUP((IF(MONTH($A452)=10,YEAR($A452),IF(MONTH($A452)=11,YEAR($A452),IF(MONTH($A452)=12, YEAR($A452),YEAR($A452)-1)))),'Final Sim'!$A$1:$O$85,VLOOKUP(MONTH($A452),'Conversion WRSM'!$A$1:$B$12,2),FALSE)</f>
        <v>90.15</v>
      </c>
      <c r="W452" s="9">
        <f t="shared" ref="W452:W515" si="53">IF(C452="",B452,IF(C452="*",B452,IF(U452&gt;B452,U452,B452)))</f>
        <v>0.38</v>
      </c>
      <c r="X452" s="9" t="str">
        <f t="shared" si="52"/>
        <v/>
      </c>
      <c r="Y452" s="20" t="str">
        <f t="shared" si="50"/>
        <v/>
      </c>
    </row>
    <row r="453" spans="1:25">
      <c r="A453" s="11">
        <v>21245</v>
      </c>
      <c r="B453" s="9">
        <f>VLOOKUP((IF(MONTH($A453)=10,YEAR($A453),IF(MONTH($A453)=11,YEAR($A453),IF(MONTH($A453)=12, YEAR($A453),YEAR($A453)-1)))),File_1.prn!$A$2:$AA$87,VLOOKUP(MONTH($A453),Conversion!$A$1:$B$12,2),FALSE)</f>
        <v>2.57</v>
      </c>
      <c r="C453" s="9" t="str">
        <f>IF(VLOOKUP((IF(MONTH($A453)=10,YEAR($A453),IF(MONTH($A453)=11,YEAR($A453),IF(MONTH($A453)=12, YEAR($A453),YEAR($A453)-1)))),File_1.prn!$A$2:$AA$87,VLOOKUP(MONTH($A453),'Patch Conversion'!$A$1:$B$12,2),FALSE)="","",VLOOKUP((IF(MONTH($A453)=10,YEAR($A453),IF(MONTH($A453)=11,YEAR($A453),IF(MONTH($A453)=12, YEAR($A453),YEAR($A453)-1)))),File_1.prn!$A$2:$AA$87,VLOOKUP(MONTH($A453),'Patch Conversion'!$A$1:$B$12,2),FALSE))</f>
        <v/>
      </c>
      <c r="D453" s="9"/>
      <c r="E453" s="9">
        <f t="shared" si="51"/>
        <v>1391.14</v>
      </c>
      <c r="F453" s="9">
        <f>F452+VLOOKUP((IF(MONTH($A453)=10,YEAR($A453),IF(MONTH($A453)=11,YEAR($A453),IF(MONTH($A453)=12, YEAR($A453),YEAR($A453)-1)))),Rainfall!$A$1:$Z$87,VLOOKUP(MONTH($A453),Conversion!$A$1:$B$12,2),FALSE)</f>
        <v>22920.240000000005</v>
      </c>
      <c r="G453" s="9"/>
      <c r="H453" s="9"/>
      <c r="I453" s="9">
        <f>VLOOKUP((IF(MONTH($A453)=10,YEAR($A453),IF(MONTH($A453)=11,YEAR($A453),IF(MONTH($A453)=12, YEAR($A453),YEAR($A453)-1)))),FirstSim!$A$1:$Y$86,VLOOKUP(MONTH($A453),Conversion!$A$1:$B$12,2),FALSE)</f>
        <v>0.1</v>
      </c>
      <c r="J453" s="9"/>
      <c r="K453" s="9"/>
      <c r="L453" s="9"/>
      <c r="M453" s="12" t="e">
        <f>VLOOKUP((IF(MONTH($A453)=10,YEAR($A453),IF(MONTH($A453)=11,YEAR($A453),IF(MONTH($A453)=12, YEAR($A453),YEAR($A453)-1)))),#REF!,VLOOKUP(MONTH($A453),Conversion!$A$1:$B$12,2),FALSE)</f>
        <v>#REF!</v>
      </c>
      <c r="N453" s="9" t="e">
        <f>VLOOKUP((IF(MONTH($A453)=10,YEAR($A453),IF(MONTH($A453)=11,YEAR($A453),IF(MONTH($A453)=12, YEAR($A453),YEAR($A453)-1)))),#REF!,VLOOKUP(MONTH($A453),'Patch Conversion'!$A$1:$B$12,2),FALSE)</f>
        <v>#REF!</v>
      </c>
      <c r="O453" s="9"/>
      <c r="P453" s="11"/>
      <c r="Q453" s="9">
        <f t="shared" ref="Q453:Q516" si="54">IF(C453="",B453,IF(C453="*",B453,IF(I453&lt;B453,B453,I453)))</f>
        <v>2.57</v>
      </c>
      <c r="R453" s="9" t="str">
        <f t="shared" ref="R453:R516" si="55">IF(C453="",C453,IF(C453="*",C453,IF(I453&lt;B453,C453,"*")))</f>
        <v/>
      </c>
      <c r="S453" s="10" t="str">
        <f t="shared" ref="S453:S516" si="56">IF(C453="","",IF(C453="*","Estimated",IF(I453&lt;B453,"First Simulation&lt;Observed, Observed Used","First Silumation patch")))</f>
        <v/>
      </c>
      <c r="T453" s="9"/>
      <c r="U453" s="17">
        <f>VLOOKUP((IF(MONTH($A453)=10,YEAR($A453),IF(MONTH($A453)=11,YEAR($A453),IF(MONTH($A453)=12, YEAR($A453),YEAR($A453)-1)))),'Final Sim'!$A$1:$O$85,VLOOKUP(MONTH($A453),'Conversion WRSM'!$A$1:$B$12,2),FALSE)</f>
        <v>0</v>
      </c>
      <c r="W453" s="9">
        <f t="shared" si="53"/>
        <v>2.57</v>
      </c>
      <c r="X453" s="9" t="str">
        <f t="shared" si="52"/>
        <v/>
      </c>
      <c r="Y453" s="20" t="str">
        <f t="shared" ref="Y453:Y516" si="57">IF(C453="","",IF(C453="*","Observed estimate used",IF(C453="#","Simulated value used", IF(U453&gt;B453,"Simulated value used","Observed estimate used"))))</f>
        <v/>
      </c>
    </row>
    <row r="454" spans="1:25">
      <c r="A454" s="11">
        <v>21276</v>
      </c>
      <c r="B454" s="9">
        <f>VLOOKUP((IF(MONTH($A454)=10,YEAR($A454),IF(MONTH($A454)=11,YEAR($A454),IF(MONTH($A454)=12, YEAR($A454),YEAR($A454)-1)))),File_1.prn!$A$2:$AA$87,VLOOKUP(MONTH($A454),Conversion!$A$1:$B$12,2),FALSE)</f>
        <v>0.31</v>
      </c>
      <c r="C454" s="9" t="str">
        <f>IF(VLOOKUP((IF(MONTH($A454)=10,YEAR($A454),IF(MONTH($A454)=11,YEAR($A454),IF(MONTH($A454)=12, YEAR($A454),YEAR($A454)-1)))),File_1.prn!$A$2:$AA$87,VLOOKUP(MONTH($A454),'Patch Conversion'!$A$1:$B$12,2),FALSE)="","",VLOOKUP((IF(MONTH($A454)=10,YEAR($A454),IF(MONTH($A454)=11,YEAR($A454),IF(MONTH($A454)=12, YEAR($A454),YEAR($A454)-1)))),File_1.prn!$A$2:$AA$87,VLOOKUP(MONTH($A454),'Patch Conversion'!$A$1:$B$12,2),FALSE))</f>
        <v/>
      </c>
      <c r="D454" s="9"/>
      <c r="E454" s="9">
        <f t="shared" ref="E454:E517" si="58">E453+B454</f>
        <v>1391.45</v>
      </c>
      <c r="F454" s="9">
        <f>F453+VLOOKUP((IF(MONTH($A454)=10,YEAR($A454),IF(MONTH($A454)=11,YEAR($A454),IF(MONTH($A454)=12, YEAR($A454),YEAR($A454)-1)))),Rainfall!$A$1:$Z$87,VLOOKUP(MONTH($A454),Conversion!$A$1:$B$12,2),FALSE)</f>
        <v>22962.240000000005</v>
      </c>
      <c r="G454" s="9"/>
      <c r="H454" s="9"/>
      <c r="I454" s="9">
        <f>VLOOKUP((IF(MONTH($A454)=10,YEAR($A454),IF(MONTH($A454)=11,YEAR($A454),IF(MONTH($A454)=12, YEAR($A454),YEAR($A454)-1)))),FirstSim!$A$1:$Y$86,VLOOKUP(MONTH($A454),Conversion!$A$1:$B$12,2),FALSE)</f>
        <v>0.15</v>
      </c>
      <c r="J454" s="9"/>
      <c r="K454" s="9"/>
      <c r="L454" s="9"/>
      <c r="M454" s="12" t="e">
        <f>VLOOKUP((IF(MONTH($A454)=10,YEAR($A454),IF(MONTH($A454)=11,YEAR($A454),IF(MONTH($A454)=12, YEAR($A454),YEAR($A454)-1)))),#REF!,VLOOKUP(MONTH($A454),Conversion!$A$1:$B$12,2),FALSE)</f>
        <v>#REF!</v>
      </c>
      <c r="N454" s="9" t="e">
        <f>VLOOKUP((IF(MONTH($A454)=10,YEAR($A454),IF(MONTH($A454)=11,YEAR($A454),IF(MONTH($A454)=12, YEAR($A454),YEAR($A454)-1)))),#REF!,VLOOKUP(MONTH($A454),'Patch Conversion'!$A$1:$B$12,2),FALSE)</f>
        <v>#REF!</v>
      </c>
      <c r="O454" s="9"/>
      <c r="P454" s="11"/>
      <c r="Q454" s="9">
        <f t="shared" si="54"/>
        <v>0.31</v>
      </c>
      <c r="R454" s="9" t="str">
        <f t="shared" si="55"/>
        <v/>
      </c>
      <c r="S454" s="10" t="str">
        <f t="shared" si="56"/>
        <v/>
      </c>
      <c r="T454" s="9"/>
      <c r="U454" s="17">
        <f>VLOOKUP((IF(MONTH($A454)=10,YEAR($A454),IF(MONTH($A454)=11,YEAR($A454),IF(MONTH($A454)=12, YEAR($A454),YEAR($A454)-1)))),'Final Sim'!$A$1:$O$85,VLOOKUP(MONTH($A454),'Conversion WRSM'!$A$1:$B$12,2),FALSE)</f>
        <v>312.86</v>
      </c>
      <c r="W454" s="9">
        <f t="shared" si="53"/>
        <v>0.31</v>
      </c>
      <c r="X454" s="9" t="str">
        <f t="shared" ref="X454:X517" si="59">IF(C454="","",IF(C454="*","*",IF(C454="#","*", IF(U454&gt;B454,"*",C454))))</f>
        <v/>
      </c>
      <c r="Y454" s="20" t="str">
        <f t="shared" si="57"/>
        <v/>
      </c>
    </row>
    <row r="455" spans="1:25">
      <c r="A455" s="11">
        <v>21306</v>
      </c>
      <c r="B455" s="9">
        <f>VLOOKUP((IF(MONTH($A455)=10,YEAR($A455),IF(MONTH($A455)=11,YEAR($A455),IF(MONTH($A455)=12, YEAR($A455),YEAR($A455)-1)))),File_1.prn!$A$2:$AA$87,VLOOKUP(MONTH($A455),Conversion!$A$1:$B$12,2),FALSE)</f>
        <v>2.1</v>
      </c>
      <c r="C455" s="9" t="str">
        <f>IF(VLOOKUP((IF(MONTH($A455)=10,YEAR($A455),IF(MONTH($A455)=11,YEAR($A455),IF(MONTH($A455)=12, YEAR($A455),YEAR($A455)-1)))),File_1.prn!$A$2:$AA$87,VLOOKUP(MONTH($A455),'Patch Conversion'!$A$1:$B$12,2),FALSE)="","",VLOOKUP((IF(MONTH($A455)=10,YEAR($A455),IF(MONTH($A455)=11,YEAR($A455),IF(MONTH($A455)=12, YEAR($A455),YEAR($A455)-1)))),File_1.prn!$A$2:$AA$87,VLOOKUP(MONTH($A455),'Patch Conversion'!$A$1:$B$12,2),FALSE))</f>
        <v/>
      </c>
      <c r="D455" s="9"/>
      <c r="E455" s="9">
        <f t="shared" si="58"/>
        <v>1393.55</v>
      </c>
      <c r="F455" s="9">
        <f>F454+VLOOKUP((IF(MONTH($A455)=10,YEAR($A455),IF(MONTH($A455)=11,YEAR($A455),IF(MONTH($A455)=12, YEAR($A455),YEAR($A455)-1)))),Rainfall!$A$1:$Z$87,VLOOKUP(MONTH($A455),Conversion!$A$1:$B$12,2),FALSE)</f>
        <v>22964.340000000004</v>
      </c>
      <c r="G455" s="9"/>
      <c r="H455" s="9"/>
      <c r="I455" s="9">
        <f>VLOOKUP((IF(MONTH($A455)=10,YEAR($A455),IF(MONTH($A455)=11,YEAR($A455),IF(MONTH($A455)=12, YEAR($A455),YEAR($A455)-1)))),FirstSim!$A$1:$Y$86,VLOOKUP(MONTH($A455),Conversion!$A$1:$B$12,2),FALSE)</f>
        <v>3.37</v>
      </c>
      <c r="J455" s="9"/>
      <c r="K455" s="9"/>
      <c r="L455" s="9"/>
      <c r="M455" s="12" t="e">
        <f>VLOOKUP((IF(MONTH($A455)=10,YEAR($A455),IF(MONTH($A455)=11,YEAR($A455),IF(MONTH($A455)=12, YEAR($A455),YEAR($A455)-1)))),#REF!,VLOOKUP(MONTH($A455),Conversion!$A$1:$B$12,2),FALSE)</f>
        <v>#REF!</v>
      </c>
      <c r="N455" s="9" t="e">
        <f>VLOOKUP((IF(MONTH($A455)=10,YEAR($A455),IF(MONTH($A455)=11,YEAR($A455),IF(MONTH($A455)=12, YEAR($A455),YEAR($A455)-1)))),#REF!,VLOOKUP(MONTH($A455),'Patch Conversion'!$A$1:$B$12,2),FALSE)</f>
        <v>#REF!</v>
      </c>
      <c r="O455" s="9"/>
      <c r="P455" s="11"/>
      <c r="Q455" s="9">
        <f t="shared" si="54"/>
        <v>2.1</v>
      </c>
      <c r="R455" s="9" t="str">
        <f t="shared" si="55"/>
        <v/>
      </c>
      <c r="S455" s="10" t="str">
        <f t="shared" si="56"/>
        <v/>
      </c>
      <c r="T455" s="9"/>
      <c r="U455" s="17">
        <f>VLOOKUP((IF(MONTH($A455)=10,YEAR($A455),IF(MONTH($A455)=11,YEAR($A455),IF(MONTH($A455)=12, YEAR($A455),YEAR($A455)-1)))),'Final Sim'!$A$1:$O$85,VLOOKUP(MONTH($A455),'Conversion WRSM'!$A$1:$B$12,2),FALSE)</f>
        <v>0</v>
      </c>
      <c r="W455" s="9">
        <f t="shared" si="53"/>
        <v>2.1</v>
      </c>
      <c r="X455" s="9" t="str">
        <f t="shared" si="59"/>
        <v/>
      </c>
      <c r="Y455" s="20" t="str">
        <f t="shared" si="57"/>
        <v/>
      </c>
    </row>
    <row r="456" spans="1:25">
      <c r="A456" s="11">
        <v>21337</v>
      </c>
      <c r="B456" s="9">
        <f>VLOOKUP((IF(MONTH($A456)=10,YEAR($A456),IF(MONTH($A456)=11,YEAR($A456),IF(MONTH($A456)=12, YEAR($A456),YEAR($A456)-1)))),File_1.prn!$A$2:$AA$87,VLOOKUP(MONTH($A456),Conversion!$A$1:$B$12,2),FALSE)</f>
        <v>0.4</v>
      </c>
      <c r="C456" s="9" t="str">
        <f>IF(VLOOKUP((IF(MONTH($A456)=10,YEAR($A456),IF(MONTH($A456)=11,YEAR($A456),IF(MONTH($A456)=12, YEAR($A456),YEAR($A456)-1)))),File_1.prn!$A$2:$AA$87,VLOOKUP(MONTH($A456),'Patch Conversion'!$A$1:$B$12,2),FALSE)="","",VLOOKUP((IF(MONTH($A456)=10,YEAR($A456),IF(MONTH($A456)=11,YEAR($A456),IF(MONTH($A456)=12, YEAR($A456),YEAR($A456)-1)))),File_1.prn!$A$2:$AA$87,VLOOKUP(MONTH($A456),'Patch Conversion'!$A$1:$B$12,2),FALSE))</f>
        <v/>
      </c>
      <c r="D456" s="9"/>
      <c r="E456" s="9">
        <f t="shared" si="58"/>
        <v>1393.95</v>
      </c>
      <c r="F456" s="9">
        <f>F455+VLOOKUP((IF(MONTH($A456)=10,YEAR($A456),IF(MONTH($A456)=11,YEAR($A456),IF(MONTH($A456)=12, YEAR($A456),YEAR($A456)-1)))),Rainfall!$A$1:$Z$87,VLOOKUP(MONTH($A456),Conversion!$A$1:$B$12,2),FALSE)</f>
        <v>22964.760000000002</v>
      </c>
      <c r="G456" s="9"/>
      <c r="H456" s="9"/>
      <c r="I456" s="9">
        <f>VLOOKUP((IF(MONTH($A456)=10,YEAR($A456),IF(MONTH($A456)=11,YEAR($A456),IF(MONTH($A456)=12, YEAR($A456),YEAR($A456)-1)))),FirstSim!$A$1:$Y$86,VLOOKUP(MONTH($A456),Conversion!$A$1:$B$12,2),FALSE)</f>
        <v>1.83</v>
      </c>
      <c r="J456" s="9"/>
      <c r="K456" s="9"/>
      <c r="L456" s="9"/>
      <c r="M456" s="12" t="e">
        <f>VLOOKUP((IF(MONTH($A456)=10,YEAR($A456),IF(MONTH($A456)=11,YEAR($A456),IF(MONTH($A456)=12, YEAR($A456),YEAR($A456)-1)))),#REF!,VLOOKUP(MONTH($A456),Conversion!$A$1:$B$12,2),FALSE)</f>
        <v>#REF!</v>
      </c>
      <c r="N456" s="9" t="e">
        <f>VLOOKUP((IF(MONTH($A456)=10,YEAR($A456),IF(MONTH($A456)=11,YEAR($A456),IF(MONTH($A456)=12, YEAR($A456),YEAR($A456)-1)))),#REF!,VLOOKUP(MONTH($A456),'Patch Conversion'!$A$1:$B$12,2),FALSE)</f>
        <v>#REF!</v>
      </c>
      <c r="O456" s="9"/>
      <c r="P456" s="11"/>
      <c r="Q456" s="9">
        <f t="shared" si="54"/>
        <v>0.4</v>
      </c>
      <c r="R456" s="9" t="str">
        <f t="shared" si="55"/>
        <v/>
      </c>
      <c r="S456" s="10" t="str">
        <f t="shared" si="56"/>
        <v/>
      </c>
      <c r="T456" s="9"/>
      <c r="U456" s="17">
        <f>VLOOKUP((IF(MONTH($A456)=10,YEAR($A456),IF(MONTH($A456)=11,YEAR($A456),IF(MONTH($A456)=12, YEAR($A456),YEAR($A456)-1)))),'Final Sim'!$A$1:$O$85,VLOOKUP(MONTH($A456),'Conversion WRSM'!$A$1:$B$12,2),FALSE)</f>
        <v>110.55</v>
      </c>
      <c r="W456" s="9">
        <f t="shared" si="53"/>
        <v>0.4</v>
      </c>
      <c r="X456" s="9" t="str">
        <f t="shared" si="59"/>
        <v/>
      </c>
      <c r="Y456" s="20" t="str">
        <f t="shared" si="57"/>
        <v/>
      </c>
    </row>
    <row r="457" spans="1:25">
      <c r="A457" s="11">
        <v>21367</v>
      </c>
      <c r="B457" s="9">
        <f>VLOOKUP((IF(MONTH($A457)=10,YEAR($A457),IF(MONTH($A457)=11,YEAR($A457),IF(MONTH($A457)=12, YEAR($A457),YEAR($A457)-1)))),File_1.prn!$A$2:$AA$87,VLOOKUP(MONTH($A457),Conversion!$A$1:$B$12,2),FALSE)</f>
        <v>0.25</v>
      </c>
      <c r="C457" s="9" t="str">
        <f>IF(VLOOKUP((IF(MONTH($A457)=10,YEAR($A457),IF(MONTH($A457)=11,YEAR($A457),IF(MONTH($A457)=12, YEAR($A457),YEAR($A457)-1)))),File_1.prn!$A$2:$AA$87,VLOOKUP(MONTH($A457),'Patch Conversion'!$A$1:$B$12,2),FALSE)="","",VLOOKUP((IF(MONTH($A457)=10,YEAR($A457),IF(MONTH($A457)=11,YEAR($A457),IF(MONTH($A457)=12, YEAR($A457),YEAR($A457)-1)))),File_1.prn!$A$2:$AA$87,VLOOKUP(MONTH($A457),'Patch Conversion'!$A$1:$B$12,2),FALSE))</f>
        <v/>
      </c>
      <c r="D457" s="9"/>
      <c r="E457" s="9">
        <f t="shared" si="58"/>
        <v>1394.2</v>
      </c>
      <c r="F457" s="9">
        <f>F456+VLOOKUP((IF(MONTH($A457)=10,YEAR($A457),IF(MONTH($A457)=11,YEAR($A457),IF(MONTH($A457)=12, YEAR($A457),YEAR($A457)-1)))),Rainfall!$A$1:$Z$87,VLOOKUP(MONTH($A457),Conversion!$A$1:$B$12,2),FALSE)</f>
        <v>22964.760000000002</v>
      </c>
      <c r="G457" s="9"/>
      <c r="H457" s="9"/>
      <c r="I457" s="9">
        <f>VLOOKUP((IF(MONTH($A457)=10,YEAR($A457),IF(MONTH($A457)=11,YEAR($A457),IF(MONTH($A457)=12, YEAR($A457),YEAR($A457)-1)))),FirstSim!$A$1:$Y$86,VLOOKUP(MONTH($A457),Conversion!$A$1:$B$12,2),FALSE)</f>
        <v>0.51</v>
      </c>
      <c r="J457" s="9"/>
      <c r="K457" s="9"/>
      <c r="L457" s="9"/>
      <c r="M457" s="12" t="e">
        <f>VLOOKUP((IF(MONTH($A457)=10,YEAR($A457),IF(MONTH($A457)=11,YEAR($A457),IF(MONTH($A457)=12, YEAR($A457),YEAR($A457)-1)))),#REF!,VLOOKUP(MONTH($A457),Conversion!$A$1:$B$12,2),FALSE)</f>
        <v>#REF!</v>
      </c>
      <c r="N457" s="9" t="e">
        <f>VLOOKUP((IF(MONTH($A457)=10,YEAR($A457),IF(MONTH($A457)=11,YEAR($A457),IF(MONTH($A457)=12, YEAR($A457),YEAR($A457)-1)))),#REF!,VLOOKUP(MONTH($A457),'Patch Conversion'!$A$1:$B$12,2),FALSE)</f>
        <v>#REF!</v>
      </c>
      <c r="O457" s="9"/>
      <c r="P457" s="11"/>
      <c r="Q457" s="9">
        <f t="shared" si="54"/>
        <v>0.25</v>
      </c>
      <c r="R457" s="9" t="str">
        <f t="shared" si="55"/>
        <v/>
      </c>
      <c r="S457" s="10" t="str">
        <f t="shared" si="56"/>
        <v/>
      </c>
      <c r="T457" s="9"/>
      <c r="U457" s="17">
        <f>VLOOKUP((IF(MONTH($A457)=10,YEAR($A457),IF(MONTH($A457)=11,YEAR($A457),IF(MONTH($A457)=12, YEAR($A457),YEAR($A457)-1)))),'Final Sim'!$A$1:$O$85,VLOOKUP(MONTH($A457),'Conversion WRSM'!$A$1:$B$12,2),FALSE)</f>
        <v>0</v>
      </c>
      <c r="W457" s="9">
        <f t="shared" si="53"/>
        <v>0.25</v>
      </c>
      <c r="X457" s="9" t="str">
        <f t="shared" si="59"/>
        <v/>
      </c>
      <c r="Y457" s="20" t="str">
        <f t="shared" si="57"/>
        <v/>
      </c>
    </row>
    <row r="458" spans="1:25">
      <c r="A458" s="11">
        <v>21398</v>
      </c>
      <c r="B458" s="9">
        <f>VLOOKUP((IF(MONTH($A458)=10,YEAR($A458),IF(MONTH($A458)=11,YEAR($A458),IF(MONTH($A458)=12, YEAR($A458),YEAR($A458)-1)))),File_1.prn!$A$2:$AA$87,VLOOKUP(MONTH($A458),Conversion!$A$1:$B$12,2),FALSE)</f>
        <v>0.02</v>
      </c>
      <c r="C458" s="9" t="str">
        <f>IF(VLOOKUP((IF(MONTH($A458)=10,YEAR($A458),IF(MONTH($A458)=11,YEAR($A458),IF(MONTH($A458)=12, YEAR($A458),YEAR($A458)-1)))),File_1.prn!$A$2:$AA$87,VLOOKUP(MONTH($A458),'Patch Conversion'!$A$1:$B$12,2),FALSE)="","",VLOOKUP((IF(MONTH($A458)=10,YEAR($A458),IF(MONTH($A458)=11,YEAR($A458),IF(MONTH($A458)=12, YEAR($A458),YEAR($A458)-1)))),File_1.prn!$A$2:$AA$87,VLOOKUP(MONTH($A458),'Patch Conversion'!$A$1:$B$12,2),FALSE))</f>
        <v/>
      </c>
      <c r="D458" s="9"/>
      <c r="E458" s="9">
        <f t="shared" si="58"/>
        <v>1394.22</v>
      </c>
      <c r="F458" s="9">
        <f>F457+VLOOKUP((IF(MONTH($A458)=10,YEAR($A458),IF(MONTH($A458)=11,YEAR($A458),IF(MONTH($A458)=12, YEAR($A458),YEAR($A458)-1)))),Rainfall!$A$1:$Z$87,VLOOKUP(MONTH($A458),Conversion!$A$1:$B$12,2),FALSE)</f>
        <v>22964.760000000002</v>
      </c>
      <c r="G458" s="9"/>
      <c r="H458" s="9"/>
      <c r="I458" s="9">
        <f>VLOOKUP((IF(MONTH($A458)=10,YEAR($A458),IF(MONTH($A458)=11,YEAR($A458),IF(MONTH($A458)=12, YEAR($A458),YEAR($A458)-1)))),FirstSim!$A$1:$Y$86,VLOOKUP(MONTH($A458),Conversion!$A$1:$B$12,2),FALSE)</f>
        <v>0.21</v>
      </c>
      <c r="J458" s="9"/>
      <c r="K458" s="9"/>
      <c r="L458" s="9"/>
      <c r="M458" s="12" t="e">
        <f>VLOOKUP((IF(MONTH($A458)=10,YEAR($A458),IF(MONTH($A458)=11,YEAR($A458),IF(MONTH($A458)=12, YEAR($A458),YEAR($A458)-1)))),#REF!,VLOOKUP(MONTH($A458),Conversion!$A$1:$B$12,2),FALSE)</f>
        <v>#REF!</v>
      </c>
      <c r="N458" s="9" t="e">
        <f>VLOOKUP((IF(MONTH($A458)=10,YEAR($A458),IF(MONTH($A458)=11,YEAR($A458),IF(MONTH($A458)=12, YEAR($A458),YEAR($A458)-1)))),#REF!,VLOOKUP(MONTH($A458),'Patch Conversion'!$A$1:$B$12,2),FALSE)</f>
        <v>#REF!</v>
      </c>
      <c r="O458" s="9"/>
      <c r="P458" s="11"/>
      <c r="Q458" s="9">
        <f t="shared" si="54"/>
        <v>0.02</v>
      </c>
      <c r="R458" s="9" t="str">
        <f t="shared" si="55"/>
        <v/>
      </c>
      <c r="S458" s="10" t="str">
        <f t="shared" si="56"/>
        <v/>
      </c>
      <c r="T458" s="9"/>
      <c r="U458" s="17">
        <f>VLOOKUP((IF(MONTH($A458)=10,YEAR($A458),IF(MONTH($A458)=11,YEAR($A458),IF(MONTH($A458)=12, YEAR($A458),YEAR($A458)-1)))),'Final Sim'!$A$1:$O$85,VLOOKUP(MONTH($A458),'Conversion WRSM'!$A$1:$B$12,2),FALSE)</f>
        <v>14.58</v>
      </c>
      <c r="W458" s="9">
        <f t="shared" si="53"/>
        <v>0.02</v>
      </c>
      <c r="X458" s="9" t="str">
        <f t="shared" si="59"/>
        <v/>
      </c>
      <c r="Y458" s="20" t="str">
        <f t="shared" si="57"/>
        <v/>
      </c>
    </row>
    <row r="459" spans="1:25">
      <c r="A459" s="11">
        <v>21429</v>
      </c>
      <c r="B459" s="9">
        <f>VLOOKUP((IF(MONTH($A459)=10,YEAR($A459),IF(MONTH($A459)=11,YEAR($A459),IF(MONTH($A459)=12, YEAR($A459),YEAR($A459)-1)))),File_1.prn!$A$2:$AA$87,VLOOKUP(MONTH($A459),Conversion!$A$1:$B$12,2),FALSE)</f>
        <v>0.37</v>
      </c>
      <c r="C459" s="9" t="str">
        <f>IF(VLOOKUP((IF(MONTH($A459)=10,YEAR($A459),IF(MONTH($A459)=11,YEAR($A459),IF(MONTH($A459)=12, YEAR($A459),YEAR($A459)-1)))),File_1.prn!$A$2:$AA$87,VLOOKUP(MONTH($A459),'Patch Conversion'!$A$1:$B$12,2),FALSE)="","",VLOOKUP((IF(MONTH($A459)=10,YEAR($A459),IF(MONTH($A459)=11,YEAR($A459),IF(MONTH($A459)=12, YEAR($A459),YEAR($A459)-1)))),File_1.prn!$A$2:$AA$87,VLOOKUP(MONTH($A459),'Patch Conversion'!$A$1:$B$12,2),FALSE))</f>
        <v/>
      </c>
      <c r="D459" s="9"/>
      <c r="E459" s="9">
        <f t="shared" si="58"/>
        <v>1394.59</v>
      </c>
      <c r="F459" s="9">
        <f>F458+VLOOKUP((IF(MONTH($A459)=10,YEAR($A459),IF(MONTH($A459)=11,YEAR($A459),IF(MONTH($A459)=12, YEAR($A459),YEAR($A459)-1)))),Rainfall!$A$1:$Z$87,VLOOKUP(MONTH($A459),Conversion!$A$1:$B$12,2),FALSE)</f>
        <v>22987.38</v>
      </c>
      <c r="G459" s="9"/>
      <c r="H459" s="9"/>
      <c r="I459" s="9">
        <f>VLOOKUP((IF(MONTH($A459)=10,YEAR($A459),IF(MONTH($A459)=11,YEAR($A459),IF(MONTH($A459)=12, YEAR($A459),YEAR($A459)-1)))),FirstSim!$A$1:$Y$86,VLOOKUP(MONTH($A459),Conversion!$A$1:$B$12,2),FALSE)</f>
        <v>0.13</v>
      </c>
      <c r="J459" s="9"/>
      <c r="K459" s="9"/>
      <c r="L459" s="9"/>
      <c r="M459" s="12" t="e">
        <f>VLOOKUP((IF(MONTH($A459)=10,YEAR($A459),IF(MONTH($A459)=11,YEAR($A459),IF(MONTH($A459)=12, YEAR($A459),YEAR($A459)-1)))),#REF!,VLOOKUP(MONTH($A459),Conversion!$A$1:$B$12,2),FALSE)</f>
        <v>#REF!</v>
      </c>
      <c r="N459" s="9" t="e">
        <f>VLOOKUP((IF(MONTH($A459)=10,YEAR($A459),IF(MONTH($A459)=11,YEAR($A459),IF(MONTH($A459)=12, YEAR($A459),YEAR($A459)-1)))),#REF!,VLOOKUP(MONTH($A459),'Patch Conversion'!$A$1:$B$12,2),FALSE)</f>
        <v>#REF!</v>
      </c>
      <c r="O459" s="9"/>
      <c r="P459" s="11"/>
      <c r="Q459" s="9">
        <f t="shared" si="54"/>
        <v>0.37</v>
      </c>
      <c r="R459" s="9" t="str">
        <f t="shared" si="55"/>
        <v/>
      </c>
      <c r="S459" s="10" t="str">
        <f t="shared" si="56"/>
        <v/>
      </c>
      <c r="T459" s="9"/>
      <c r="U459" s="17">
        <f>VLOOKUP((IF(MONTH($A459)=10,YEAR($A459),IF(MONTH($A459)=11,YEAR($A459),IF(MONTH($A459)=12, YEAR($A459),YEAR($A459)-1)))),'Final Sim'!$A$1:$O$85,VLOOKUP(MONTH($A459),'Conversion WRSM'!$A$1:$B$12,2),FALSE)</f>
        <v>0</v>
      </c>
      <c r="W459" s="9">
        <f t="shared" si="53"/>
        <v>0.37</v>
      </c>
      <c r="X459" s="9" t="str">
        <f t="shared" si="59"/>
        <v/>
      </c>
      <c r="Y459" s="20" t="str">
        <f t="shared" si="57"/>
        <v/>
      </c>
    </row>
    <row r="460" spans="1:25">
      <c r="A460" s="11">
        <v>21459</v>
      </c>
      <c r="B460" s="9">
        <f>VLOOKUP((IF(MONTH($A460)=10,YEAR($A460),IF(MONTH($A460)=11,YEAR($A460),IF(MONTH($A460)=12, YEAR($A460),YEAR($A460)-1)))),File_1.prn!$A$2:$AA$87,VLOOKUP(MONTH($A460),Conversion!$A$1:$B$12,2),FALSE)</f>
        <v>0.16</v>
      </c>
      <c r="C460" s="9" t="str">
        <f>IF(VLOOKUP((IF(MONTH($A460)=10,YEAR($A460),IF(MONTH($A460)=11,YEAR($A460),IF(MONTH($A460)=12, YEAR($A460),YEAR($A460)-1)))),File_1.prn!$A$2:$AA$87,VLOOKUP(MONTH($A460),'Patch Conversion'!$A$1:$B$12,2),FALSE)="","",VLOOKUP((IF(MONTH($A460)=10,YEAR($A460),IF(MONTH($A460)=11,YEAR($A460),IF(MONTH($A460)=12, YEAR($A460),YEAR($A460)-1)))),File_1.prn!$A$2:$AA$87,VLOOKUP(MONTH($A460),'Patch Conversion'!$A$1:$B$12,2),FALSE))</f>
        <v/>
      </c>
      <c r="D460" s="9"/>
      <c r="E460" s="9">
        <f t="shared" si="58"/>
        <v>1394.75</v>
      </c>
      <c r="F460" s="9">
        <f>F459+VLOOKUP((IF(MONTH($A460)=10,YEAR($A460),IF(MONTH($A460)=11,YEAR($A460),IF(MONTH($A460)=12, YEAR($A460),YEAR($A460)-1)))),Rainfall!$A$1:$Z$87,VLOOKUP(MONTH($A460),Conversion!$A$1:$B$12,2),FALSE)</f>
        <v>23014.440000000002</v>
      </c>
      <c r="G460" s="9"/>
      <c r="H460" s="9"/>
      <c r="I460" s="9">
        <f>VLOOKUP((IF(MONTH($A460)=10,YEAR($A460),IF(MONTH($A460)=11,YEAR($A460),IF(MONTH($A460)=12, YEAR($A460),YEAR($A460)-1)))),FirstSim!$A$1:$Y$86,VLOOKUP(MONTH($A460),Conversion!$A$1:$B$12,2),FALSE)</f>
        <v>0.01</v>
      </c>
      <c r="J460" s="9"/>
      <c r="K460" s="9"/>
      <c r="L460" s="9"/>
      <c r="M460" s="12" t="e">
        <f>VLOOKUP((IF(MONTH($A460)=10,YEAR($A460),IF(MONTH($A460)=11,YEAR($A460),IF(MONTH($A460)=12, YEAR($A460),YEAR($A460)-1)))),#REF!,VLOOKUP(MONTH($A460),Conversion!$A$1:$B$12,2),FALSE)</f>
        <v>#REF!</v>
      </c>
      <c r="N460" s="9" t="e">
        <f>VLOOKUP((IF(MONTH($A460)=10,YEAR($A460),IF(MONTH($A460)=11,YEAR($A460),IF(MONTH($A460)=12, YEAR($A460),YEAR($A460)-1)))),#REF!,VLOOKUP(MONTH($A460),'Patch Conversion'!$A$1:$B$12,2),FALSE)</f>
        <v>#REF!</v>
      </c>
      <c r="O460" s="9"/>
      <c r="P460" s="11"/>
      <c r="Q460" s="9">
        <f t="shared" si="54"/>
        <v>0.16</v>
      </c>
      <c r="R460" s="9" t="str">
        <f t="shared" si="55"/>
        <v/>
      </c>
      <c r="S460" s="10" t="str">
        <f t="shared" si="56"/>
        <v/>
      </c>
      <c r="T460" s="9"/>
      <c r="U460" s="17">
        <f>VLOOKUP((IF(MONTH($A460)=10,YEAR($A460),IF(MONTH($A460)=11,YEAR($A460),IF(MONTH($A460)=12, YEAR($A460),YEAR($A460)-1)))),'Final Sim'!$A$1:$O$85,VLOOKUP(MONTH($A460),'Conversion WRSM'!$A$1:$B$12,2),FALSE)</f>
        <v>7.78</v>
      </c>
      <c r="W460" s="9">
        <f t="shared" si="53"/>
        <v>0.16</v>
      </c>
      <c r="X460" s="9" t="str">
        <f t="shared" si="59"/>
        <v/>
      </c>
      <c r="Y460" s="20" t="str">
        <f t="shared" si="57"/>
        <v/>
      </c>
    </row>
    <row r="461" spans="1:25">
      <c r="A461" s="11">
        <v>21490</v>
      </c>
      <c r="B461" s="9">
        <f>VLOOKUP((IF(MONTH($A461)=10,YEAR($A461),IF(MONTH($A461)=11,YEAR($A461),IF(MONTH($A461)=12, YEAR($A461),YEAR($A461)-1)))),File_1.prn!$A$2:$AA$87,VLOOKUP(MONTH($A461),Conversion!$A$1:$B$12,2),FALSE)</f>
        <v>0.83</v>
      </c>
      <c r="C461" s="9" t="str">
        <f>IF(VLOOKUP((IF(MONTH($A461)=10,YEAR($A461),IF(MONTH($A461)=11,YEAR($A461),IF(MONTH($A461)=12, YEAR($A461),YEAR($A461)-1)))),File_1.prn!$A$2:$AA$87,VLOOKUP(MONTH($A461),'Patch Conversion'!$A$1:$B$12,2),FALSE)="","",VLOOKUP((IF(MONTH($A461)=10,YEAR($A461),IF(MONTH($A461)=11,YEAR($A461),IF(MONTH($A461)=12, YEAR($A461),YEAR($A461)-1)))),File_1.prn!$A$2:$AA$87,VLOOKUP(MONTH($A461),'Patch Conversion'!$A$1:$B$12,2),FALSE))</f>
        <v/>
      </c>
      <c r="D461" s="9"/>
      <c r="E461" s="9">
        <f t="shared" si="58"/>
        <v>1395.58</v>
      </c>
      <c r="F461" s="9">
        <f>F460+VLOOKUP((IF(MONTH($A461)=10,YEAR($A461),IF(MONTH($A461)=11,YEAR($A461),IF(MONTH($A461)=12, YEAR($A461),YEAR($A461)-1)))),Rainfall!$A$1:$Z$87,VLOOKUP(MONTH($A461),Conversion!$A$1:$B$12,2),FALSE)</f>
        <v>23091.24</v>
      </c>
      <c r="G461" s="9"/>
      <c r="H461" s="9"/>
      <c r="I461" s="9">
        <f>VLOOKUP((IF(MONTH($A461)=10,YEAR($A461),IF(MONTH($A461)=11,YEAR($A461),IF(MONTH($A461)=12, YEAR($A461),YEAR($A461)-1)))),FirstSim!$A$1:$Y$86,VLOOKUP(MONTH($A461),Conversion!$A$1:$B$12,2),FALSE)</f>
        <v>1.05</v>
      </c>
      <c r="J461" s="9"/>
      <c r="K461" s="9"/>
      <c r="L461" s="9"/>
      <c r="M461" s="12" t="e">
        <f>VLOOKUP((IF(MONTH($A461)=10,YEAR($A461),IF(MONTH($A461)=11,YEAR($A461),IF(MONTH($A461)=12, YEAR($A461),YEAR($A461)-1)))),#REF!,VLOOKUP(MONTH($A461),Conversion!$A$1:$B$12,2),FALSE)</f>
        <v>#REF!</v>
      </c>
      <c r="N461" s="9" t="e">
        <f>VLOOKUP((IF(MONTH($A461)=10,YEAR($A461),IF(MONTH($A461)=11,YEAR($A461),IF(MONTH($A461)=12, YEAR($A461),YEAR($A461)-1)))),#REF!,VLOOKUP(MONTH($A461),'Patch Conversion'!$A$1:$B$12,2),FALSE)</f>
        <v>#REF!</v>
      </c>
      <c r="O461" s="9"/>
      <c r="P461" s="11"/>
      <c r="Q461" s="9">
        <f t="shared" si="54"/>
        <v>0.83</v>
      </c>
      <c r="R461" s="9" t="str">
        <f t="shared" si="55"/>
        <v/>
      </c>
      <c r="S461" s="10" t="str">
        <f t="shared" si="56"/>
        <v/>
      </c>
      <c r="T461" s="9"/>
      <c r="U461" s="17">
        <f>VLOOKUP((IF(MONTH($A461)=10,YEAR($A461),IF(MONTH($A461)=11,YEAR($A461),IF(MONTH($A461)=12, YEAR($A461),YEAR($A461)-1)))),'Final Sim'!$A$1:$O$85,VLOOKUP(MONTH($A461),'Conversion WRSM'!$A$1:$B$12,2),FALSE)</f>
        <v>0</v>
      </c>
      <c r="W461" s="9">
        <f t="shared" si="53"/>
        <v>0.83</v>
      </c>
      <c r="X461" s="9" t="str">
        <f t="shared" si="59"/>
        <v/>
      </c>
      <c r="Y461" s="20" t="str">
        <f t="shared" si="57"/>
        <v/>
      </c>
    </row>
    <row r="462" spans="1:25">
      <c r="A462" s="11">
        <v>21520</v>
      </c>
      <c r="B462" s="9">
        <f>VLOOKUP((IF(MONTH($A462)=10,YEAR($A462),IF(MONTH($A462)=11,YEAR($A462),IF(MONTH($A462)=12, YEAR($A462),YEAR($A462)-1)))),File_1.prn!$A$2:$AA$87,VLOOKUP(MONTH($A462),Conversion!$A$1:$B$12,2),FALSE)</f>
        <v>0.3</v>
      </c>
      <c r="C462" s="9" t="str">
        <f>IF(VLOOKUP((IF(MONTH($A462)=10,YEAR($A462),IF(MONTH($A462)=11,YEAR($A462),IF(MONTH($A462)=12, YEAR($A462),YEAR($A462)-1)))),File_1.prn!$A$2:$AA$87,VLOOKUP(MONTH($A462),'Patch Conversion'!$A$1:$B$12,2),FALSE)="","",VLOOKUP((IF(MONTH($A462)=10,YEAR($A462),IF(MONTH($A462)=11,YEAR($A462),IF(MONTH($A462)=12, YEAR($A462),YEAR($A462)-1)))),File_1.prn!$A$2:$AA$87,VLOOKUP(MONTH($A462),'Patch Conversion'!$A$1:$B$12,2),FALSE))</f>
        <v/>
      </c>
      <c r="D462" s="9"/>
      <c r="E462" s="9">
        <f t="shared" si="58"/>
        <v>1395.8799999999999</v>
      </c>
      <c r="F462" s="9">
        <f>F461+VLOOKUP((IF(MONTH($A462)=10,YEAR($A462),IF(MONTH($A462)=11,YEAR($A462),IF(MONTH($A462)=12, YEAR($A462),YEAR($A462)-1)))),Rainfall!$A$1:$Z$87,VLOOKUP(MONTH($A462),Conversion!$A$1:$B$12,2),FALSE)</f>
        <v>23210.280000000002</v>
      </c>
      <c r="G462" s="9"/>
      <c r="H462" s="9"/>
      <c r="I462" s="9">
        <f>VLOOKUP((IF(MONTH($A462)=10,YEAR($A462),IF(MONTH($A462)=11,YEAR($A462),IF(MONTH($A462)=12, YEAR($A462),YEAR($A462)-1)))),FirstSim!$A$1:$Y$86,VLOOKUP(MONTH($A462),Conversion!$A$1:$B$12,2),FALSE)</f>
        <v>2.75</v>
      </c>
      <c r="J462" s="9"/>
      <c r="K462" s="9"/>
      <c r="L462" s="9"/>
      <c r="M462" s="12" t="e">
        <f>VLOOKUP((IF(MONTH($A462)=10,YEAR($A462),IF(MONTH($A462)=11,YEAR($A462),IF(MONTH($A462)=12, YEAR($A462),YEAR($A462)-1)))),#REF!,VLOOKUP(MONTH($A462),Conversion!$A$1:$B$12,2),FALSE)</f>
        <v>#REF!</v>
      </c>
      <c r="N462" s="9" t="e">
        <f>VLOOKUP((IF(MONTH($A462)=10,YEAR($A462),IF(MONTH($A462)=11,YEAR($A462),IF(MONTH($A462)=12, YEAR($A462),YEAR($A462)-1)))),#REF!,VLOOKUP(MONTH($A462),'Patch Conversion'!$A$1:$B$12,2),FALSE)</f>
        <v>#REF!</v>
      </c>
      <c r="O462" s="9"/>
      <c r="P462" s="11"/>
      <c r="Q462" s="9">
        <f t="shared" si="54"/>
        <v>0.3</v>
      </c>
      <c r="R462" s="9" t="str">
        <f t="shared" si="55"/>
        <v/>
      </c>
      <c r="S462" s="10" t="str">
        <f t="shared" si="56"/>
        <v/>
      </c>
      <c r="T462" s="9"/>
      <c r="U462" s="17">
        <f>VLOOKUP((IF(MONTH($A462)=10,YEAR($A462),IF(MONTH($A462)=11,YEAR($A462),IF(MONTH($A462)=12, YEAR($A462),YEAR($A462)-1)))),'Final Sim'!$A$1:$O$85,VLOOKUP(MONTH($A462),'Conversion WRSM'!$A$1:$B$12,2),FALSE)</f>
        <v>45.84</v>
      </c>
      <c r="W462" s="9">
        <f t="shared" si="53"/>
        <v>0.3</v>
      </c>
      <c r="X462" s="9" t="str">
        <f t="shared" si="59"/>
        <v/>
      </c>
      <c r="Y462" s="20" t="str">
        <f t="shared" si="57"/>
        <v/>
      </c>
    </row>
    <row r="463" spans="1:25">
      <c r="A463" s="11">
        <v>21551</v>
      </c>
      <c r="B463" s="9">
        <f>VLOOKUP((IF(MONTH($A463)=10,YEAR($A463),IF(MONTH($A463)=11,YEAR($A463),IF(MONTH($A463)=12, YEAR($A463),YEAR($A463)-1)))),File_1.prn!$A$2:$AA$87,VLOOKUP(MONTH($A463),Conversion!$A$1:$B$12,2),FALSE)</f>
        <v>0.91</v>
      </c>
      <c r="C463" s="9" t="str">
        <f>IF(VLOOKUP((IF(MONTH($A463)=10,YEAR($A463),IF(MONTH($A463)=11,YEAR($A463),IF(MONTH($A463)=12, YEAR($A463),YEAR($A463)-1)))),File_1.prn!$A$2:$AA$87,VLOOKUP(MONTH($A463),'Patch Conversion'!$A$1:$B$12,2),FALSE)="","",VLOOKUP((IF(MONTH($A463)=10,YEAR($A463),IF(MONTH($A463)=11,YEAR($A463),IF(MONTH($A463)=12, YEAR($A463),YEAR($A463)-1)))),File_1.prn!$A$2:$AA$87,VLOOKUP(MONTH($A463),'Patch Conversion'!$A$1:$B$12,2),FALSE))</f>
        <v/>
      </c>
      <c r="D463" s="9"/>
      <c r="E463" s="9">
        <f t="shared" si="58"/>
        <v>1396.79</v>
      </c>
      <c r="F463" s="9">
        <f>F462+VLOOKUP((IF(MONTH($A463)=10,YEAR($A463),IF(MONTH($A463)=11,YEAR($A463),IF(MONTH($A463)=12, YEAR($A463),YEAR($A463)-1)))),Rainfall!$A$1:$Z$87,VLOOKUP(MONTH($A463),Conversion!$A$1:$B$12,2),FALSE)</f>
        <v>23290.800000000003</v>
      </c>
      <c r="G463" s="9"/>
      <c r="H463" s="9"/>
      <c r="I463" s="9">
        <f>VLOOKUP((IF(MONTH($A463)=10,YEAR($A463),IF(MONTH($A463)=11,YEAR($A463),IF(MONTH($A463)=12, YEAR($A463),YEAR($A463)-1)))),FirstSim!$A$1:$Y$86,VLOOKUP(MONTH($A463),Conversion!$A$1:$B$12,2),FALSE)</f>
        <v>1.45</v>
      </c>
      <c r="J463" s="9"/>
      <c r="K463" s="9"/>
      <c r="L463" s="9"/>
      <c r="M463" s="12" t="e">
        <f>VLOOKUP((IF(MONTH($A463)=10,YEAR($A463),IF(MONTH($A463)=11,YEAR($A463),IF(MONTH($A463)=12, YEAR($A463),YEAR($A463)-1)))),#REF!,VLOOKUP(MONTH($A463),Conversion!$A$1:$B$12,2),FALSE)</f>
        <v>#REF!</v>
      </c>
      <c r="N463" s="9" t="e">
        <f>VLOOKUP((IF(MONTH($A463)=10,YEAR($A463),IF(MONTH($A463)=11,YEAR($A463),IF(MONTH($A463)=12, YEAR($A463),YEAR($A463)-1)))),#REF!,VLOOKUP(MONTH($A463),'Patch Conversion'!$A$1:$B$12,2),FALSE)</f>
        <v>#REF!</v>
      </c>
      <c r="O463" s="9"/>
      <c r="P463" s="11"/>
      <c r="Q463" s="9">
        <f t="shared" si="54"/>
        <v>0.91</v>
      </c>
      <c r="R463" s="9" t="str">
        <f t="shared" si="55"/>
        <v/>
      </c>
      <c r="S463" s="10" t="str">
        <f t="shared" si="56"/>
        <v/>
      </c>
      <c r="T463" s="9"/>
      <c r="U463" s="17">
        <f>VLOOKUP((IF(MONTH($A463)=10,YEAR($A463),IF(MONTH($A463)=11,YEAR($A463),IF(MONTH($A463)=12, YEAR($A463),YEAR($A463)-1)))),'Final Sim'!$A$1:$O$85,VLOOKUP(MONTH($A463),'Conversion WRSM'!$A$1:$B$12,2),FALSE)</f>
        <v>0</v>
      </c>
      <c r="W463" s="9">
        <f t="shared" si="53"/>
        <v>0.91</v>
      </c>
      <c r="X463" s="9" t="str">
        <f t="shared" si="59"/>
        <v/>
      </c>
      <c r="Y463" s="20" t="str">
        <f t="shared" si="57"/>
        <v/>
      </c>
    </row>
    <row r="464" spans="1:25">
      <c r="A464" s="11">
        <v>21582</v>
      </c>
      <c r="B464" s="9">
        <f>VLOOKUP((IF(MONTH($A464)=10,YEAR($A464),IF(MONTH($A464)=11,YEAR($A464),IF(MONTH($A464)=12, YEAR($A464),YEAR($A464)-1)))),File_1.prn!$A$2:$AA$87,VLOOKUP(MONTH($A464),Conversion!$A$1:$B$12,2),FALSE)</f>
        <v>4.6399999999999997</v>
      </c>
      <c r="C464" s="9" t="str">
        <f>IF(VLOOKUP((IF(MONTH($A464)=10,YEAR($A464),IF(MONTH($A464)=11,YEAR($A464),IF(MONTH($A464)=12, YEAR($A464),YEAR($A464)-1)))),File_1.prn!$A$2:$AA$87,VLOOKUP(MONTH($A464),'Patch Conversion'!$A$1:$B$12,2),FALSE)="","",VLOOKUP((IF(MONTH($A464)=10,YEAR($A464),IF(MONTH($A464)=11,YEAR($A464),IF(MONTH($A464)=12, YEAR($A464),YEAR($A464)-1)))),File_1.prn!$A$2:$AA$87,VLOOKUP(MONTH($A464),'Patch Conversion'!$A$1:$B$12,2),FALSE))</f>
        <v/>
      </c>
      <c r="D464" s="9"/>
      <c r="E464" s="9">
        <f t="shared" si="58"/>
        <v>1401.43</v>
      </c>
      <c r="F464" s="9">
        <f>F463+VLOOKUP((IF(MONTH($A464)=10,YEAR($A464),IF(MONTH($A464)=11,YEAR($A464),IF(MONTH($A464)=12, YEAR($A464),YEAR($A464)-1)))),Rainfall!$A$1:$Z$87,VLOOKUP(MONTH($A464),Conversion!$A$1:$B$12,2),FALSE)</f>
        <v>23326.560000000001</v>
      </c>
      <c r="G464" s="9"/>
      <c r="H464" s="9"/>
      <c r="I464" s="9">
        <f>VLOOKUP((IF(MONTH($A464)=10,YEAR($A464),IF(MONTH($A464)=11,YEAR($A464),IF(MONTH($A464)=12, YEAR($A464),YEAR($A464)-1)))),FirstSim!$A$1:$Y$86,VLOOKUP(MONTH($A464),Conversion!$A$1:$B$12,2),FALSE)</f>
        <v>1.81</v>
      </c>
      <c r="J464" s="9"/>
      <c r="K464" s="9"/>
      <c r="L464" s="9"/>
      <c r="M464" s="12" t="e">
        <f>VLOOKUP((IF(MONTH($A464)=10,YEAR($A464),IF(MONTH($A464)=11,YEAR($A464),IF(MONTH($A464)=12, YEAR($A464),YEAR($A464)-1)))),#REF!,VLOOKUP(MONTH($A464),Conversion!$A$1:$B$12,2),FALSE)</f>
        <v>#REF!</v>
      </c>
      <c r="N464" s="9" t="e">
        <f>VLOOKUP((IF(MONTH($A464)=10,YEAR($A464),IF(MONTH($A464)=11,YEAR($A464),IF(MONTH($A464)=12, YEAR($A464),YEAR($A464)-1)))),#REF!,VLOOKUP(MONTH($A464),'Patch Conversion'!$A$1:$B$12,2),FALSE)</f>
        <v>#REF!</v>
      </c>
      <c r="O464" s="9"/>
      <c r="P464" s="11"/>
      <c r="Q464" s="9">
        <f t="shared" si="54"/>
        <v>4.6399999999999997</v>
      </c>
      <c r="R464" s="9" t="str">
        <f t="shared" si="55"/>
        <v/>
      </c>
      <c r="S464" s="10" t="str">
        <f t="shared" si="56"/>
        <v/>
      </c>
      <c r="T464" s="9"/>
      <c r="U464" s="17">
        <f>VLOOKUP((IF(MONTH($A464)=10,YEAR($A464),IF(MONTH($A464)=11,YEAR($A464),IF(MONTH($A464)=12, YEAR($A464),YEAR($A464)-1)))),'Final Sim'!$A$1:$O$85,VLOOKUP(MONTH($A464),'Conversion WRSM'!$A$1:$B$12,2),FALSE)</f>
        <v>97.92</v>
      </c>
      <c r="W464" s="9">
        <f t="shared" si="53"/>
        <v>4.6399999999999997</v>
      </c>
      <c r="X464" s="9" t="str">
        <f t="shared" si="59"/>
        <v/>
      </c>
      <c r="Y464" s="20" t="str">
        <f t="shared" si="57"/>
        <v/>
      </c>
    </row>
    <row r="465" spans="1:25">
      <c r="A465" s="11">
        <v>21610</v>
      </c>
      <c r="B465" s="9">
        <f>VLOOKUP((IF(MONTH($A465)=10,YEAR($A465),IF(MONTH($A465)=11,YEAR($A465),IF(MONTH($A465)=12, YEAR($A465),YEAR($A465)-1)))),File_1.prn!$A$2:$AA$87,VLOOKUP(MONTH($A465),Conversion!$A$1:$B$12,2),FALSE)</f>
        <v>0.8</v>
      </c>
      <c r="C465" s="9" t="str">
        <f>IF(VLOOKUP((IF(MONTH($A465)=10,YEAR($A465),IF(MONTH($A465)=11,YEAR($A465),IF(MONTH($A465)=12, YEAR($A465),YEAR($A465)-1)))),File_1.prn!$A$2:$AA$87,VLOOKUP(MONTH($A465),'Patch Conversion'!$A$1:$B$12,2),FALSE)="","",VLOOKUP((IF(MONTH($A465)=10,YEAR($A465),IF(MONTH($A465)=11,YEAR($A465),IF(MONTH($A465)=12, YEAR($A465),YEAR($A465)-1)))),File_1.prn!$A$2:$AA$87,VLOOKUP(MONTH($A465),'Patch Conversion'!$A$1:$B$12,2),FALSE))</f>
        <v/>
      </c>
      <c r="D465" s="9"/>
      <c r="E465" s="9">
        <f t="shared" si="58"/>
        <v>1402.23</v>
      </c>
      <c r="F465" s="9">
        <f>F464+VLOOKUP((IF(MONTH($A465)=10,YEAR($A465),IF(MONTH($A465)=11,YEAR($A465),IF(MONTH($A465)=12, YEAR($A465),YEAR($A465)-1)))),Rainfall!$A$1:$Z$87,VLOOKUP(MONTH($A465),Conversion!$A$1:$B$12,2),FALSE)</f>
        <v>23342.82</v>
      </c>
      <c r="G465" s="9"/>
      <c r="H465" s="9"/>
      <c r="I465" s="9">
        <f>VLOOKUP((IF(MONTH($A465)=10,YEAR($A465),IF(MONTH($A465)=11,YEAR($A465),IF(MONTH($A465)=12, YEAR($A465),YEAR($A465)-1)))),FirstSim!$A$1:$Y$86,VLOOKUP(MONTH($A465),Conversion!$A$1:$B$12,2),FALSE)</f>
        <v>0.63</v>
      </c>
      <c r="J465" s="9"/>
      <c r="K465" s="9"/>
      <c r="L465" s="9"/>
      <c r="M465" s="12" t="e">
        <f>VLOOKUP((IF(MONTH($A465)=10,YEAR($A465),IF(MONTH($A465)=11,YEAR($A465),IF(MONTH($A465)=12, YEAR($A465),YEAR($A465)-1)))),#REF!,VLOOKUP(MONTH($A465),Conversion!$A$1:$B$12,2),FALSE)</f>
        <v>#REF!</v>
      </c>
      <c r="N465" s="9" t="e">
        <f>VLOOKUP((IF(MONTH($A465)=10,YEAR($A465),IF(MONTH($A465)=11,YEAR($A465),IF(MONTH($A465)=12, YEAR($A465),YEAR($A465)-1)))),#REF!,VLOOKUP(MONTH($A465),'Patch Conversion'!$A$1:$B$12,2),FALSE)</f>
        <v>#REF!</v>
      </c>
      <c r="O465" s="9"/>
      <c r="P465" s="11"/>
      <c r="Q465" s="9">
        <f t="shared" si="54"/>
        <v>0.8</v>
      </c>
      <c r="R465" s="9" t="str">
        <f t="shared" si="55"/>
        <v/>
      </c>
      <c r="S465" s="10" t="str">
        <f t="shared" si="56"/>
        <v/>
      </c>
      <c r="T465" s="9"/>
      <c r="U465" s="17">
        <f>VLOOKUP((IF(MONTH($A465)=10,YEAR($A465),IF(MONTH($A465)=11,YEAR($A465),IF(MONTH($A465)=12, YEAR($A465),YEAR($A465)-1)))),'Final Sim'!$A$1:$O$85,VLOOKUP(MONTH($A465),'Conversion WRSM'!$A$1:$B$12,2),FALSE)</f>
        <v>0</v>
      </c>
      <c r="W465" s="9">
        <f t="shared" si="53"/>
        <v>0.8</v>
      </c>
      <c r="X465" s="9" t="str">
        <f t="shared" si="59"/>
        <v/>
      </c>
      <c r="Y465" s="20" t="str">
        <f t="shared" si="57"/>
        <v/>
      </c>
    </row>
    <row r="466" spans="1:25">
      <c r="A466" s="11">
        <v>21641</v>
      </c>
      <c r="B466" s="9">
        <f>VLOOKUP((IF(MONTH($A466)=10,YEAR($A466),IF(MONTH($A466)=11,YEAR($A466),IF(MONTH($A466)=12, YEAR($A466),YEAR($A466)-1)))),File_1.prn!$A$2:$AA$87,VLOOKUP(MONTH($A466),Conversion!$A$1:$B$12,2),FALSE)</f>
        <v>0.76</v>
      </c>
      <c r="C466" s="9" t="str">
        <f>IF(VLOOKUP((IF(MONTH($A466)=10,YEAR($A466),IF(MONTH($A466)=11,YEAR($A466),IF(MONTH($A466)=12, YEAR($A466),YEAR($A466)-1)))),File_1.prn!$A$2:$AA$87,VLOOKUP(MONTH($A466),'Patch Conversion'!$A$1:$B$12,2),FALSE)="","",VLOOKUP((IF(MONTH($A466)=10,YEAR($A466),IF(MONTH($A466)=11,YEAR($A466),IF(MONTH($A466)=12, YEAR($A466),YEAR($A466)-1)))),File_1.prn!$A$2:$AA$87,VLOOKUP(MONTH($A466),'Patch Conversion'!$A$1:$B$12,2),FALSE))</f>
        <v/>
      </c>
      <c r="D466" s="9"/>
      <c r="E466" s="9">
        <f t="shared" si="58"/>
        <v>1402.99</v>
      </c>
      <c r="F466" s="9">
        <f>F465+VLOOKUP((IF(MONTH($A466)=10,YEAR($A466),IF(MONTH($A466)=11,YEAR($A466),IF(MONTH($A466)=12, YEAR($A466),YEAR($A466)-1)))),Rainfall!$A$1:$Z$87,VLOOKUP(MONTH($A466),Conversion!$A$1:$B$12,2),FALSE)</f>
        <v>23415.119999999999</v>
      </c>
      <c r="G466" s="9"/>
      <c r="H466" s="9"/>
      <c r="I466" s="9">
        <f>VLOOKUP((IF(MONTH($A466)=10,YEAR($A466),IF(MONTH($A466)=11,YEAR($A466),IF(MONTH($A466)=12, YEAR($A466),YEAR($A466)-1)))),FirstSim!$A$1:$Y$86,VLOOKUP(MONTH($A466),Conversion!$A$1:$B$12,2),FALSE)</f>
        <v>0.99</v>
      </c>
      <c r="J466" s="9"/>
      <c r="K466" s="9"/>
      <c r="L466" s="9"/>
      <c r="M466" s="12" t="e">
        <f>VLOOKUP((IF(MONTH($A466)=10,YEAR($A466),IF(MONTH($A466)=11,YEAR($A466),IF(MONTH($A466)=12, YEAR($A466),YEAR($A466)-1)))),#REF!,VLOOKUP(MONTH($A466),Conversion!$A$1:$B$12,2),FALSE)</f>
        <v>#REF!</v>
      </c>
      <c r="N466" s="9" t="e">
        <f>VLOOKUP((IF(MONTH($A466)=10,YEAR($A466),IF(MONTH($A466)=11,YEAR($A466),IF(MONTH($A466)=12, YEAR($A466),YEAR($A466)-1)))),#REF!,VLOOKUP(MONTH($A466),'Patch Conversion'!$A$1:$B$12,2),FALSE)</f>
        <v>#REF!</v>
      </c>
      <c r="O466" s="9"/>
      <c r="P466" s="11"/>
      <c r="Q466" s="9">
        <f t="shared" si="54"/>
        <v>0.76</v>
      </c>
      <c r="R466" s="9" t="str">
        <f t="shared" si="55"/>
        <v/>
      </c>
      <c r="S466" s="10" t="str">
        <f t="shared" si="56"/>
        <v/>
      </c>
      <c r="T466" s="9"/>
      <c r="U466" s="17">
        <f>VLOOKUP((IF(MONTH($A466)=10,YEAR($A466),IF(MONTH($A466)=11,YEAR($A466),IF(MONTH($A466)=12, YEAR($A466),YEAR($A466)-1)))),'Final Sim'!$A$1:$O$85,VLOOKUP(MONTH($A466),'Conversion WRSM'!$A$1:$B$12,2),FALSE)</f>
        <v>40.61</v>
      </c>
      <c r="W466" s="9">
        <f t="shared" si="53"/>
        <v>0.76</v>
      </c>
      <c r="X466" s="9" t="str">
        <f t="shared" si="59"/>
        <v/>
      </c>
      <c r="Y466" s="20" t="str">
        <f t="shared" si="57"/>
        <v/>
      </c>
    </row>
    <row r="467" spans="1:25">
      <c r="A467" s="11">
        <v>21671</v>
      </c>
      <c r="B467" s="9">
        <f>VLOOKUP((IF(MONTH($A467)=10,YEAR($A467),IF(MONTH($A467)=11,YEAR($A467),IF(MONTH($A467)=12, YEAR($A467),YEAR($A467)-1)))),File_1.prn!$A$2:$AA$87,VLOOKUP(MONTH($A467),Conversion!$A$1:$B$12,2),FALSE)</f>
        <v>2.79</v>
      </c>
      <c r="C467" s="9" t="str">
        <f>IF(VLOOKUP((IF(MONTH($A467)=10,YEAR($A467),IF(MONTH($A467)=11,YEAR($A467),IF(MONTH($A467)=12, YEAR($A467),YEAR($A467)-1)))),File_1.prn!$A$2:$AA$87,VLOOKUP(MONTH($A467),'Patch Conversion'!$A$1:$B$12,2),FALSE)="","",VLOOKUP((IF(MONTH($A467)=10,YEAR($A467),IF(MONTH($A467)=11,YEAR($A467),IF(MONTH($A467)=12, YEAR($A467),YEAR($A467)-1)))),File_1.prn!$A$2:$AA$87,VLOOKUP(MONTH($A467),'Patch Conversion'!$A$1:$B$12,2),FALSE))</f>
        <v/>
      </c>
      <c r="D467" s="9"/>
      <c r="E467" s="9">
        <f t="shared" si="58"/>
        <v>1405.78</v>
      </c>
      <c r="F467" s="9">
        <f>F466+VLOOKUP((IF(MONTH($A467)=10,YEAR($A467),IF(MONTH($A467)=11,YEAR($A467),IF(MONTH($A467)=12, YEAR($A467),YEAR($A467)-1)))),Rainfall!$A$1:$Z$87,VLOOKUP(MONTH($A467),Conversion!$A$1:$B$12,2),FALSE)</f>
        <v>23464.62</v>
      </c>
      <c r="G467" s="9"/>
      <c r="H467" s="9"/>
      <c r="I467" s="9">
        <f>VLOOKUP((IF(MONTH($A467)=10,YEAR($A467),IF(MONTH($A467)=11,YEAR($A467),IF(MONTH($A467)=12, YEAR($A467),YEAR($A467)-1)))),FirstSim!$A$1:$Y$86,VLOOKUP(MONTH($A467),Conversion!$A$1:$B$12,2),FALSE)</f>
        <v>1.25</v>
      </c>
      <c r="J467" s="9"/>
      <c r="K467" s="9"/>
      <c r="L467" s="9"/>
      <c r="M467" s="12" t="e">
        <f>VLOOKUP((IF(MONTH($A467)=10,YEAR($A467),IF(MONTH($A467)=11,YEAR($A467),IF(MONTH($A467)=12, YEAR($A467),YEAR($A467)-1)))),#REF!,VLOOKUP(MONTH($A467),Conversion!$A$1:$B$12,2),FALSE)</f>
        <v>#REF!</v>
      </c>
      <c r="N467" s="9" t="e">
        <f>VLOOKUP((IF(MONTH($A467)=10,YEAR($A467),IF(MONTH($A467)=11,YEAR($A467),IF(MONTH($A467)=12, YEAR($A467),YEAR($A467)-1)))),#REF!,VLOOKUP(MONTH($A467),'Patch Conversion'!$A$1:$B$12,2),FALSE)</f>
        <v>#REF!</v>
      </c>
      <c r="O467" s="9"/>
      <c r="P467" s="11"/>
      <c r="Q467" s="9">
        <f t="shared" si="54"/>
        <v>2.79</v>
      </c>
      <c r="R467" s="9" t="str">
        <f t="shared" si="55"/>
        <v/>
      </c>
      <c r="S467" s="10" t="str">
        <f t="shared" si="56"/>
        <v/>
      </c>
      <c r="T467" s="9"/>
      <c r="U467" s="17">
        <f>VLOOKUP((IF(MONTH($A467)=10,YEAR($A467),IF(MONTH($A467)=11,YEAR($A467),IF(MONTH($A467)=12, YEAR($A467),YEAR($A467)-1)))),'Final Sim'!$A$1:$O$85,VLOOKUP(MONTH($A467),'Conversion WRSM'!$A$1:$B$12,2),FALSE)</f>
        <v>0</v>
      </c>
      <c r="W467" s="9">
        <f t="shared" si="53"/>
        <v>2.79</v>
      </c>
      <c r="X467" s="9" t="str">
        <f t="shared" si="59"/>
        <v/>
      </c>
      <c r="Y467" s="20" t="str">
        <f t="shared" si="57"/>
        <v/>
      </c>
    </row>
    <row r="468" spans="1:25">
      <c r="A468" s="11">
        <v>21702</v>
      </c>
      <c r="B468" s="9">
        <f>VLOOKUP((IF(MONTH($A468)=10,YEAR($A468),IF(MONTH($A468)=11,YEAR($A468),IF(MONTH($A468)=12, YEAR($A468),YEAR($A468)-1)))),File_1.prn!$A$2:$AA$87,VLOOKUP(MONTH($A468),Conversion!$A$1:$B$12,2),FALSE)</f>
        <v>0.01</v>
      </c>
      <c r="C468" s="9" t="str">
        <f>IF(VLOOKUP((IF(MONTH($A468)=10,YEAR($A468),IF(MONTH($A468)=11,YEAR($A468),IF(MONTH($A468)=12, YEAR($A468),YEAR($A468)-1)))),File_1.prn!$A$2:$AA$87,VLOOKUP(MONTH($A468),'Patch Conversion'!$A$1:$B$12,2),FALSE)="","",VLOOKUP((IF(MONTH($A468)=10,YEAR($A468),IF(MONTH($A468)=11,YEAR($A468),IF(MONTH($A468)=12, YEAR($A468),YEAR($A468)-1)))),File_1.prn!$A$2:$AA$87,VLOOKUP(MONTH($A468),'Patch Conversion'!$A$1:$B$12,2),FALSE))</f>
        <v/>
      </c>
      <c r="D468" s="9"/>
      <c r="E468" s="9">
        <f t="shared" si="58"/>
        <v>1405.79</v>
      </c>
      <c r="F468" s="9">
        <f>F467+VLOOKUP((IF(MONTH($A468)=10,YEAR($A468),IF(MONTH($A468)=11,YEAR($A468),IF(MONTH($A468)=12, YEAR($A468),YEAR($A468)-1)))),Rainfall!$A$1:$Z$87,VLOOKUP(MONTH($A468),Conversion!$A$1:$B$12,2),FALSE)</f>
        <v>23467.32</v>
      </c>
      <c r="G468" s="9"/>
      <c r="H468" s="9"/>
      <c r="I468" s="9">
        <f>VLOOKUP((IF(MONTH($A468)=10,YEAR($A468),IF(MONTH($A468)=11,YEAR($A468),IF(MONTH($A468)=12, YEAR($A468),YEAR($A468)-1)))),FirstSim!$A$1:$Y$86,VLOOKUP(MONTH($A468),Conversion!$A$1:$B$12,2),FALSE)</f>
        <v>0.72</v>
      </c>
      <c r="J468" s="9"/>
      <c r="K468" s="9"/>
      <c r="L468" s="9"/>
      <c r="M468" s="12" t="e">
        <f>VLOOKUP((IF(MONTH($A468)=10,YEAR($A468),IF(MONTH($A468)=11,YEAR($A468),IF(MONTH($A468)=12, YEAR($A468),YEAR($A468)-1)))),#REF!,VLOOKUP(MONTH($A468),Conversion!$A$1:$B$12,2),FALSE)</f>
        <v>#REF!</v>
      </c>
      <c r="N468" s="9" t="e">
        <f>VLOOKUP((IF(MONTH($A468)=10,YEAR($A468),IF(MONTH($A468)=11,YEAR($A468),IF(MONTH($A468)=12, YEAR($A468),YEAR($A468)-1)))),#REF!,VLOOKUP(MONTH($A468),'Patch Conversion'!$A$1:$B$12,2),FALSE)</f>
        <v>#REF!</v>
      </c>
      <c r="O468" s="9"/>
      <c r="P468" s="11"/>
      <c r="Q468" s="9">
        <f t="shared" si="54"/>
        <v>0.01</v>
      </c>
      <c r="R468" s="9" t="str">
        <f t="shared" si="55"/>
        <v/>
      </c>
      <c r="S468" s="10" t="str">
        <f t="shared" si="56"/>
        <v/>
      </c>
      <c r="T468" s="9"/>
      <c r="U468" s="17">
        <f>VLOOKUP((IF(MONTH($A468)=10,YEAR($A468),IF(MONTH($A468)=11,YEAR($A468),IF(MONTH($A468)=12, YEAR($A468),YEAR($A468)-1)))),'Final Sim'!$A$1:$O$85,VLOOKUP(MONTH($A468),'Conversion WRSM'!$A$1:$B$12,2),FALSE)</f>
        <v>8.26</v>
      </c>
      <c r="W468" s="9">
        <f t="shared" si="53"/>
        <v>0.01</v>
      </c>
      <c r="X468" s="9" t="str">
        <f t="shared" si="59"/>
        <v/>
      </c>
      <c r="Y468" s="20" t="str">
        <f t="shared" si="57"/>
        <v/>
      </c>
    </row>
    <row r="469" spans="1:25">
      <c r="A469" s="11">
        <v>21732</v>
      </c>
      <c r="B469" s="9">
        <f>VLOOKUP((IF(MONTH($A469)=10,YEAR($A469),IF(MONTH($A469)=11,YEAR($A469),IF(MONTH($A469)=12, YEAR($A469),YEAR($A469)-1)))),File_1.prn!$A$2:$AA$87,VLOOKUP(MONTH($A469),Conversion!$A$1:$B$12,2),FALSE)</f>
        <v>0.01</v>
      </c>
      <c r="C469" s="9" t="str">
        <f>IF(VLOOKUP((IF(MONTH($A469)=10,YEAR($A469),IF(MONTH($A469)=11,YEAR($A469),IF(MONTH($A469)=12, YEAR($A469),YEAR($A469)-1)))),File_1.prn!$A$2:$AA$87,VLOOKUP(MONTH($A469),'Patch Conversion'!$A$1:$B$12,2),FALSE)="","",VLOOKUP((IF(MONTH($A469)=10,YEAR($A469),IF(MONTH($A469)=11,YEAR($A469),IF(MONTH($A469)=12, YEAR($A469),YEAR($A469)-1)))),File_1.prn!$A$2:$AA$87,VLOOKUP(MONTH($A469),'Patch Conversion'!$A$1:$B$12,2),FALSE))</f>
        <v/>
      </c>
      <c r="D469" s="9"/>
      <c r="E469" s="9">
        <f t="shared" si="58"/>
        <v>1405.8</v>
      </c>
      <c r="F469" s="9">
        <f>F468+VLOOKUP((IF(MONTH($A469)=10,YEAR($A469),IF(MONTH($A469)=11,YEAR($A469),IF(MONTH($A469)=12, YEAR($A469),YEAR($A469)-1)))),Rainfall!$A$1:$Z$87,VLOOKUP(MONTH($A469),Conversion!$A$1:$B$12,2),FALSE)</f>
        <v>23479.439999999999</v>
      </c>
      <c r="G469" s="9"/>
      <c r="H469" s="9"/>
      <c r="I469" s="9">
        <f>VLOOKUP((IF(MONTH($A469)=10,YEAR($A469),IF(MONTH($A469)=11,YEAR($A469),IF(MONTH($A469)=12, YEAR($A469),YEAR($A469)-1)))),FirstSim!$A$1:$Y$86,VLOOKUP(MONTH($A469),Conversion!$A$1:$B$12,2),FALSE)</f>
        <v>0.56000000000000005</v>
      </c>
      <c r="J469" s="9"/>
      <c r="K469" s="9"/>
      <c r="L469" s="9"/>
      <c r="M469" s="12" t="e">
        <f>VLOOKUP((IF(MONTH($A469)=10,YEAR($A469),IF(MONTH($A469)=11,YEAR($A469),IF(MONTH($A469)=12, YEAR($A469),YEAR($A469)-1)))),#REF!,VLOOKUP(MONTH($A469),Conversion!$A$1:$B$12,2),FALSE)</f>
        <v>#REF!</v>
      </c>
      <c r="N469" s="9" t="e">
        <f>VLOOKUP((IF(MONTH($A469)=10,YEAR($A469),IF(MONTH($A469)=11,YEAR($A469),IF(MONTH($A469)=12, YEAR($A469),YEAR($A469)-1)))),#REF!,VLOOKUP(MONTH($A469),'Patch Conversion'!$A$1:$B$12,2),FALSE)</f>
        <v>#REF!</v>
      </c>
      <c r="O469" s="9"/>
      <c r="P469" s="11"/>
      <c r="Q469" s="9">
        <f t="shared" si="54"/>
        <v>0.01</v>
      </c>
      <c r="R469" s="9" t="str">
        <f t="shared" si="55"/>
        <v/>
      </c>
      <c r="S469" s="10" t="str">
        <f t="shared" si="56"/>
        <v/>
      </c>
      <c r="T469" s="9"/>
      <c r="U469" s="17">
        <f>VLOOKUP((IF(MONTH($A469)=10,YEAR($A469),IF(MONTH($A469)=11,YEAR($A469),IF(MONTH($A469)=12, YEAR($A469),YEAR($A469)-1)))),'Final Sim'!$A$1:$O$85,VLOOKUP(MONTH($A469),'Conversion WRSM'!$A$1:$B$12,2),FALSE)</f>
        <v>0</v>
      </c>
      <c r="W469" s="9">
        <f t="shared" si="53"/>
        <v>0.01</v>
      </c>
      <c r="X469" s="9" t="str">
        <f t="shared" si="59"/>
        <v/>
      </c>
      <c r="Y469" s="20" t="str">
        <f t="shared" si="57"/>
        <v/>
      </c>
    </row>
    <row r="470" spans="1:25">
      <c r="A470" s="11">
        <v>21763</v>
      </c>
      <c r="B470" s="9">
        <f>VLOOKUP((IF(MONTH($A470)=10,YEAR($A470),IF(MONTH($A470)=11,YEAR($A470),IF(MONTH($A470)=12, YEAR($A470),YEAR($A470)-1)))),File_1.prn!$A$2:$AA$87,VLOOKUP(MONTH($A470),Conversion!$A$1:$B$12,2),FALSE)</f>
        <v>0</v>
      </c>
      <c r="C470" s="9" t="str">
        <f>IF(VLOOKUP((IF(MONTH($A470)=10,YEAR($A470),IF(MONTH($A470)=11,YEAR($A470),IF(MONTH($A470)=12, YEAR($A470),YEAR($A470)-1)))),File_1.prn!$A$2:$AA$87,VLOOKUP(MONTH($A470),'Patch Conversion'!$A$1:$B$12,2),FALSE)="","",VLOOKUP((IF(MONTH($A470)=10,YEAR($A470),IF(MONTH($A470)=11,YEAR($A470),IF(MONTH($A470)=12, YEAR($A470),YEAR($A470)-1)))),File_1.prn!$A$2:$AA$87,VLOOKUP(MONTH($A470),'Patch Conversion'!$A$1:$B$12,2),FALSE))</f>
        <v/>
      </c>
      <c r="D470" s="9"/>
      <c r="E470" s="9">
        <f t="shared" si="58"/>
        <v>1405.8</v>
      </c>
      <c r="F470" s="9">
        <f>F469+VLOOKUP((IF(MONTH($A470)=10,YEAR($A470),IF(MONTH($A470)=11,YEAR($A470),IF(MONTH($A470)=12, YEAR($A470),YEAR($A470)-1)))),Rainfall!$A$1:$Z$87,VLOOKUP(MONTH($A470),Conversion!$A$1:$B$12,2),FALSE)</f>
        <v>23479.439999999999</v>
      </c>
      <c r="G470" s="9"/>
      <c r="H470" s="9"/>
      <c r="I470" s="9">
        <f>VLOOKUP((IF(MONTH($A470)=10,YEAR($A470),IF(MONTH($A470)=11,YEAR($A470),IF(MONTH($A470)=12, YEAR($A470),YEAR($A470)-1)))),FirstSim!$A$1:$Y$86,VLOOKUP(MONTH($A470),Conversion!$A$1:$B$12,2),FALSE)</f>
        <v>0.35</v>
      </c>
      <c r="J470" s="9"/>
      <c r="K470" s="9"/>
      <c r="L470" s="9"/>
      <c r="M470" s="12" t="e">
        <f>VLOOKUP((IF(MONTH($A470)=10,YEAR($A470),IF(MONTH($A470)=11,YEAR($A470),IF(MONTH($A470)=12, YEAR($A470),YEAR($A470)-1)))),#REF!,VLOOKUP(MONTH($A470),Conversion!$A$1:$B$12,2),FALSE)</f>
        <v>#REF!</v>
      </c>
      <c r="N470" s="9" t="e">
        <f>VLOOKUP((IF(MONTH($A470)=10,YEAR($A470),IF(MONTH($A470)=11,YEAR($A470),IF(MONTH($A470)=12, YEAR($A470),YEAR($A470)-1)))),#REF!,VLOOKUP(MONTH($A470),'Patch Conversion'!$A$1:$B$12,2),FALSE)</f>
        <v>#REF!</v>
      </c>
      <c r="O470" s="9"/>
      <c r="P470" s="11"/>
      <c r="Q470" s="9">
        <f t="shared" si="54"/>
        <v>0</v>
      </c>
      <c r="R470" s="9" t="str">
        <f t="shared" si="55"/>
        <v/>
      </c>
      <c r="S470" s="10" t="str">
        <f t="shared" si="56"/>
        <v/>
      </c>
      <c r="T470" s="9"/>
      <c r="U470" s="17">
        <f>VLOOKUP((IF(MONTH($A470)=10,YEAR($A470),IF(MONTH($A470)=11,YEAR($A470),IF(MONTH($A470)=12, YEAR($A470),YEAR($A470)-1)))),'Final Sim'!$A$1:$O$85,VLOOKUP(MONTH($A470),'Conversion WRSM'!$A$1:$B$12,2),FALSE)</f>
        <v>10.220000000000001</v>
      </c>
      <c r="W470" s="9">
        <f t="shared" si="53"/>
        <v>0</v>
      </c>
      <c r="X470" s="9" t="str">
        <f t="shared" si="59"/>
        <v/>
      </c>
      <c r="Y470" s="20" t="str">
        <f t="shared" si="57"/>
        <v/>
      </c>
    </row>
    <row r="471" spans="1:25">
      <c r="A471" s="11">
        <v>21794</v>
      </c>
      <c r="B471" s="9">
        <f>VLOOKUP((IF(MONTH($A471)=10,YEAR($A471),IF(MONTH($A471)=11,YEAR($A471),IF(MONTH($A471)=12, YEAR($A471),YEAR($A471)-1)))),File_1.prn!$A$2:$AA$87,VLOOKUP(MONTH($A471),Conversion!$A$1:$B$12,2),FALSE)</f>
        <v>0</v>
      </c>
      <c r="C471" s="9" t="str">
        <f>IF(VLOOKUP((IF(MONTH($A471)=10,YEAR($A471),IF(MONTH($A471)=11,YEAR($A471),IF(MONTH($A471)=12, YEAR($A471),YEAR($A471)-1)))),File_1.prn!$A$2:$AA$87,VLOOKUP(MONTH($A471),'Patch Conversion'!$A$1:$B$12,2),FALSE)="","",VLOOKUP((IF(MONTH($A471)=10,YEAR($A471),IF(MONTH($A471)=11,YEAR($A471),IF(MONTH($A471)=12, YEAR($A471),YEAR($A471)-1)))),File_1.prn!$A$2:$AA$87,VLOOKUP(MONTH($A471),'Patch Conversion'!$A$1:$B$12,2),FALSE))</f>
        <v/>
      </c>
      <c r="D471" s="9"/>
      <c r="E471" s="9">
        <f t="shared" si="58"/>
        <v>1405.8</v>
      </c>
      <c r="F471" s="9">
        <f>F470+VLOOKUP((IF(MONTH($A471)=10,YEAR($A471),IF(MONTH($A471)=11,YEAR($A471),IF(MONTH($A471)=12, YEAR($A471),YEAR($A471)-1)))),Rainfall!$A$1:$Z$87,VLOOKUP(MONTH($A471),Conversion!$A$1:$B$12,2),FALSE)</f>
        <v>23480.1</v>
      </c>
      <c r="G471" s="9"/>
      <c r="H471" s="9"/>
      <c r="I471" s="9">
        <f>VLOOKUP((IF(MONTH($A471)=10,YEAR($A471),IF(MONTH($A471)=11,YEAR($A471),IF(MONTH($A471)=12, YEAR($A471),YEAR($A471)-1)))),FirstSim!$A$1:$Y$86,VLOOKUP(MONTH($A471),Conversion!$A$1:$B$12,2),FALSE)</f>
        <v>0.1</v>
      </c>
      <c r="J471" s="9"/>
      <c r="K471" s="9"/>
      <c r="L471" s="9"/>
      <c r="M471" s="12" t="e">
        <f>VLOOKUP((IF(MONTH($A471)=10,YEAR($A471),IF(MONTH($A471)=11,YEAR($A471),IF(MONTH($A471)=12, YEAR($A471),YEAR($A471)-1)))),#REF!,VLOOKUP(MONTH($A471),Conversion!$A$1:$B$12,2),FALSE)</f>
        <v>#REF!</v>
      </c>
      <c r="N471" s="9" t="e">
        <f>VLOOKUP((IF(MONTH($A471)=10,YEAR($A471),IF(MONTH($A471)=11,YEAR($A471),IF(MONTH($A471)=12, YEAR($A471),YEAR($A471)-1)))),#REF!,VLOOKUP(MONTH($A471),'Patch Conversion'!$A$1:$B$12,2),FALSE)</f>
        <v>#REF!</v>
      </c>
      <c r="O471" s="9"/>
      <c r="P471" s="11"/>
      <c r="Q471" s="9">
        <f t="shared" si="54"/>
        <v>0</v>
      </c>
      <c r="R471" s="9" t="str">
        <f t="shared" si="55"/>
        <v/>
      </c>
      <c r="S471" s="10" t="str">
        <f t="shared" si="56"/>
        <v/>
      </c>
      <c r="T471" s="9"/>
      <c r="U471" s="17">
        <f>VLOOKUP((IF(MONTH($A471)=10,YEAR($A471),IF(MONTH($A471)=11,YEAR($A471),IF(MONTH($A471)=12, YEAR($A471),YEAR($A471)-1)))),'Final Sim'!$A$1:$O$85,VLOOKUP(MONTH($A471),'Conversion WRSM'!$A$1:$B$12,2),FALSE)</f>
        <v>0</v>
      </c>
      <c r="W471" s="9">
        <f t="shared" si="53"/>
        <v>0</v>
      </c>
      <c r="X471" s="9" t="str">
        <f t="shared" si="59"/>
        <v/>
      </c>
      <c r="Y471" s="20" t="str">
        <f t="shared" si="57"/>
        <v/>
      </c>
    </row>
    <row r="472" spans="1:25">
      <c r="A472" s="11">
        <v>21824</v>
      </c>
      <c r="B472" s="9">
        <f>VLOOKUP((IF(MONTH($A472)=10,YEAR($A472),IF(MONTH($A472)=11,YEAR($A472),IF(MONTH($A472)=12, YEAR($A472),YEAR($A472)-1)))),File_1.prn!$A$2:$AA$87,VLOOKUP(MONTH($A472),Conversion!$A$1:$B$12,2),FALSE)</f>
        <v>0</v>
      </c>
      <c r="C472" s="9" t="str">
        <f>IF(VLOOKUP((IF(MONTH($A472)=10,YEAR($A472),IF(MONTH($A472)=11,YEAR($A472),IF(MONTH($A472)=12, YEAR($A472),YEAR($A472)-1)))),File_1.prn!$A$2:$AA$87,VLOOKUP(MONTH($A472),'Patch Conversion'!$A$1:$B$12,2),FALSE)="","",VLOOKUP((IF(MONTH($A472)=10,YEAR($A472),IF(MONTH($A472)=11,YEAR($A472),IF(MONTH($A472)=12, YEAR($A472),YEAR($A472)-1)))),File_1.prn!$A$2:$AA$87,VLOOKUP(MONTH($A472),'Patch Conversion'!$A$1:$B$12,2),FALSE))</f>
        <v/>
      </c>
      <c r="D472" s="9"/>
      <c r="E472" s="9">
        <f t="shared" si="58"/>
        <v>1405.8</v>
      </c>
      <c r="F472" s="9">
        <f>F471+VLOOKUP((IF(MONTH($A472)=10,YEAR($A472),IF(MONTH($A472)=11,YEAR($A472),IF(MONTH($A472)=12, YEAR($A472),YEAR($A472)-1)))),Rainfall!$A$1:$Z$87,VLOOKUP(MONTH($A472),Conversion!$A$1:$B$12,2),FALSE)</f>
        <v>23503.68</v>
      </c>
      <c r="G472" s="9"/>
      <c r="H472" s="9"/>
      <c r="I472" s="9">
        <f>VLOOKUP((IF(MONTH($A472)=10,YEAR($A472),IF(MONTH($A472)=11,YEAR($A472),IF(MONTH($A472)=12, YEAR($A472),YEAR($A472)-1)))),FirstSim!$A$1:$Y$86,VLOOKUP(MONTH($A472),Conversion!$A$1:$B$12,2),FALSE)</f>
        <v>0</v>
      </c>
      <c r="J472" s="9"/>
      <c r="K472" s="9"/>
      <c r="L472" s="9"/>
      <c r="M472" s="12" t="e">
        <f>VLOOKUP((IF(MONTH($A472)=10,YEAR($A472),IF(MONTH($A472)=11,YEAR($A472),IF(MONTH($A472)=12, YEAR($A472),YEAR($A472)-1)))),#REF!,VLOOKUP(MONTH($A472),Conversion!$A$1:$B$12,2),FALSE)</f>
        <v>#REF!</v>
      </c>
      <c r="N472" s="9" t="e">
        <f>VLOOKUP((IF(MONTH($A472)=10,YEAR($A472),IF(MONTH($A472)=11,YEAR($A472),IF(MONTH($A472)=12, YEAR($A472),YEAR($A472)-1)))),#REF!,VLOOKUP(MONTH($A472),'Patch Conversion'!$A$1:$B$12,2),FALSE)</f>
        <v>#REF!</v>
      </c>
      <c r="O472" s="9"/>
      <c r="P472" s="11"/>
      <c r="Q472" s="9">
        <f t="shared" si="54"/>
        <v>0</v>
      </c>
      <c r="R472" s="9" t="str">
        <f t="shared" si="55"/>
        <v/>
      </c>
      <c r="S472" s="10" t="str">
        <f t="shared" si="56"/>
        <v/>
      </c>
      <c r="T472" s="9"/>
      <c r="U472" s="17">
        <f>VLOOKUP((IF(MONTH($A472)=10,YEAR($A472),IF(MONTH($A472)=11,YEAR($A472),IF(MONTH($A472)=12, YEAR($A472),YEAR($A472)-1)))),'Final Sim'!$A$1:$O$85,VLOOKUP(MONTH($A472),'Conversion WRSM'!$A$1:$B$12,2),FALSE)</f>
        <v>57.58</v>
      </c>
      <c r="W472" s="9">
        <f t="shared" si="53"/>
        <v>0</v>
      </c>
      <c r="X472" s="9" t="str">
        <f t="shared" si="59"/>
        <v/>
      </c>
      <c r="Y472" s="20" t="str">
        <f t="shared" si="57"/>
        <v/>
      </c>
    </row>
    <row r="473" spans="1:25">
      <c r="A473" s="11">
        <v>21855</v>
      </c>
      <c r="B473" s="9">
        <f>VLOOKUP((IF(MONTH($A473)=10,YEAR($A473),IF(MONTH($A473)=11,YEAR($A473),IF(MONTH($A473)=12, YEAR($A473),YEAR($A473)-1)))),File_1.prn!$A$2:$AA$87,VLOOKUP(MONTH($A473),Conversion!$A$1:$B$12,2),FALSE)</f>
        <v>0.52</v>
      </c>
      <c r="C473" s="9" t="str">
        <f>IF(VLOOKUP((IF(MONTH($A473)=10,YEAR($A473),IF(MONTH($A473)=11,YEAR($A473),IF(MONTH($A473)=12, YEAR($A473),YEAR($A473)-1)))),File_1.prn!$A$2:$AA$87,VLOOKUP(MONTH($A473),'Patch Conversion'!$A$1:$B$12,2),FALSE)="","",VLOOKUP((IF(MONTH($A473)=10,YEAR($A473),IF(MONTH($A473)=11,YEAR($A473),IF(MONTH($A473)=12, YEAR($A473),YEAR($A473)-1)))),File_1.prn!$A$2:$AA$87,VLOOKUP(MONTH($A473),'Patch Conversion'!$A$1:$B$12,2),FALSE))</f>
        <v/>
      </c>
      <c r="D473" s="9"/>
      <c r="E473" s="9">
        <f t="shared" si="58"/>
        <v>1406.32</v>
      </c>
      <c r="F473" s="9">
        <f>F472+VLOOKUP((IF(MONTH($A473)=10,YEAR($A473),IF(MONTH($A473)=11,YEAR($A473),IF(MONTH($A473)=12, YEAR($A473),YEAR($A473)-1)))),Rainfall!$A$1:$Z$87,VLOOKUP(MONTH($A473),Conversion!$A$1:$B$12,2),FALSE)</f>
        <v>23571.24</v>
      </c>
      <c r="G473" s="9"/>
      <c r="H473" s="9"/>
      <c r="I473" s="9">
        <f>VLOOKUP((IF(MONTH($A473)=10,YEAR($A473),IF(MONTH($A473)=11,YEAR($A473),IF(MONTH($A473)=12, YEAR($A473),YEAR($A473)-1)))),FirstSim!$A$1:$Y$86,VLOOKUP(MONTH($A473),Conversion!$A$1:$B$12,2),FALSE)</f>
        <v>0.06</v>
      </c>
      <c r="J473" s="9"/>
      <c r="K473" s="9"/>
      <c r="L473" s="9"/>
      <c r="M473" s="12" t="e">
        <f>VLOOKUP((IF(MONTH($A473)=10,YEAR($A473),IF(MONTH($A473)=11,YEAR($A473),IF(MONTH($A473)=12, YEAR($A473),YEAR($A473)-1)))),#REF!,VLOOKUP(MONTH($A473),Conversion!$A$1:$B$12,2),FALSE)</f>
        <v>#REF!</v>
      </c>
      <c r="N473" s="9" t="e">
        <f>VLOOKUP((IF(MONTH($A473)=10,YEAR($A473),IF(MONTH($A473)=11,YEAR($A473),IF(MONTH($A473)=12, YEAR($A473),YEAR($A473)-1)))),#REF!,VLOOKUP(MONTH($A473),'Patch Conversion'!$A$1:$B$12,2),FALSE)</f>
        <v>#REF!</v>
      </c>
      <c r="O473" s="9"/>
      <c r="P473" s="11"/>
      <c r="Q473" s="9">
        <f t="shared" si="54"/>
        <v>0.52</v>
      </c>
      <c r="R473" s="9" t="str">
        <f t="shared" si="55"/>
        <v/>
      </c>
      <c r="S473" s="10" t="str">
        <f t="shared" si="56"/>
        <v/>
      </c>
      <c r="T473" s="9"/>
      <c r="U473" s="17">
        <f>VLOOKUP((IF(MONTH($A473)=10,YEAR($A473),IF(MONTH($A473)=11,YEAR($A473),IF(MONTH($A473)=12, YEAR($A473),YEAR($A473)-1)))),'Final Sim'!$A$1:$O$85,VLOOKUP(MONTH($A473),'Conversion WRSM'!$A$1:$B$12,2),FALSE)</f>
        <v>0</v>
      </c>
      <c r="W473" s="9">
        <f t="shared" si="53"/>
        <v>0.52</v>
      </c>
      <c r="X473" s="9" t="str">
        <f t="shared" si="59"/>
        <v/>
      </c>
      <c r="Y473" s="20" t="str">
        <f t="shared" si="57"/>
        <v/>
      </c>
    </row>
    <row r="474" spans="1:25">
      <c r="A474" s="11">
        <v>21885</v>
      </c>
      <c r="B474" s="9">
        <f>VLOOKUP((IF(MONTH($A474)=10,YEAR($A474),IF(MONTH($A474)=11,YEAR($A474),IF(MONTH($A474)=12, YEAR($A474),YEAR($A474)-1)))),File_1.prn!$A$2:$AA$87,VLOOKUP(MONTH($A474),Conversion!$A$1:$B$12,2),FALSE)</f>
        <v>2.0699999999999998</v>
      </c>
      <c r="C474" s="9" t="str">
        <f>IF(VLOOKUP((IF(MONTH($A474)=10,YEAR($A474),IF(MONTH($A474)=11,YEAR($A474),IF(MONTH($A474)=12, YEAR($A474),YEAR($A474)-1)))),File_1.prn!$A$2:$AA$87,VLOOKUP(MONTH($A474),'Patch Conversion'!$A$1:$B$12,2),FALSE)="","",VLOOKUP((IF(MONTH($A474)=10,YEAR($A474),IF(MONTH($A474)=11,YEAR($A474),IF(MONTH($A474)=12, YEAR($A474),YEAR($A474)-1)))),File_1.prn!$A$2:$AA$87,VLOOKUP(MONTH($A474),'Patch Conversion'!$A$1:$B$12,2),FALSE))</f>
        <v/>
      </c>
      <c r="D474" s="9" t="str">
        <f>IF(C474="","",B474)</f>
        <v/>
      </c>
      <c r="E474" s="9">
        <f t="shared" si="58"/>
        <v>1408.3899999999999</v>
      </c>
      <c r="F474" s="9">
        <f>F473+VLOOKUP((IF(MONTH($A474)=10,YEAR($A474),IF(MONTH($A474)=11,YEAR($A474),IF(MONTH($A474)=12, YEAR($A474),YEAR($A474)-1)))),Rainfall!$A$1:$Z$87,VLOOKUP(MONTH($A474),Conversion!$A$1:$B$12,2),FALSE)</f>
        <v>23667.120000000003</v>
      </c>
      <c r="G474" s="9"/>
      <c r="H474" s="9"/>
      <c r="I474" s="9">
        <f>VLOOKUP((IF(MONTH($A474)=10,YEAR($A474),IF(MONTH($A474)=11,YEAR($A474),IF(MONTH($A474)=12, YEAR($A474),YEAR($A474)-1)))),FirstSim!$A$1:$Y$86,VLOOKUP(MONTH($A474),Conversion!$A$1:$B$12,2),FALSE)</f>
        <v>3.22</v>
      </c>
      <c r="J474" s="9"/>
      <c r="K474" s="9"/>
      <c r="L474" s="9"/>
      <c r="M474" s="12" t="e">
        <f>VLOOKUP((IF(MONTH($A474)=10,YEAR($A474),IF(MONTH($A474)=11,YEAR($A474),IF(MONTH($A474)=12, YEAR($A474),YEAR($A474)-1)))),#REF!,VLOOKUP(MONTH($A474),Conversion!$A$1:$B$12,2),FALSE)</f>
        <v>#REF!</v>
      </c>
      <c r="N474" s="9" t="e">
        <f>VLOOKUP((IF(MONTH($A474)=10,YEAR($A474),IF(MONTH($A474)=11,YEAR($A474),IF(MONTH($A474)=12, YEAR($A474),YEAR($A474)-1)))),#REF!,VLOOKUP(MONTH($A474),'Patch Conversion'!$A$1:$B$12,2),FALSE)</f>
        <v>#REF!</v>
      </c>
      <c r="O474" s="9"/>
      <c r="P474" s="11"/>
      <c r="Q474" s="9">
        <f t="shared" si="54"/>
        <v>2.0699999999999998</v>
      </c>
      <c r="R474" s="9" t="str">
        <f t="shared" si="55"/>
        <v/>
      </c>
      <c r="S474" s="10" t="str">
        <f t="shared" si="56"/>
        <v/>
      </c>
      <c r="T474" s="9"/>
      <c r="U474" s="17">
        <f>VLOOKUP((IF(MONTH($A474)=10,YEAR($A474),IF(MONTH($A474)=11,YEAR($A474),IF(MONTH($A474)=12, YEAR($A474),YEAR($A474)-1)))),'Final Sim'!$A$1:$O$85,VLOOKUP(MONTH($A474),'Conversion WRSM'!$A$1:$B$12,2),FALSE)</f>
        <v>47.11</v>
      </c>
      <c r="W474" s="9">
        <f t="shared" si="53"/>
        <v>2.0699999999999998</v>
      </c>
      <c r="X474" s="9" t="str">
        <f t="shared" si="59"/>
        <v/>
      </c>
      <c r="Y474" s="20" t="str">
        <f t="shared" si="57"/>
        <v/>
      </c>
    </row>
    <row r="475" spans="1:25">
      <c r="A475" s="11">
        <v>21916</v>
      </c>
      <c r="B475" s="9">
        <f>VLOOKUP((IF(MONTH($A475)=10,YEAR($A475),IF(MONTH($A475)=11,YEAR($A475),IF(MONTH($A475)=12, YEAR($A475),YEAR($A475)-1)))),File_1.prn!$A$2:$AA$87,VLOOKUP(MONTH($A475),Conversion!$A$1:$B$12,2),FALSE)</f>
        <v>0.23</v>
      </c>
      <c r="C475" s="9" t="str">
        <f>IF(VLOOKUP((IF(MONTH($A475)=10,YEAR($A475),IF(MONTH($A475)=11,YEAR($A475),IF(MONTH($A475)=12, YEAR($A475),YEAR($A475)-1)))),File_1.prn!$A$2:$AA$87,VLOOKUP(MONTH($A475),'Patch Conversion'!$A$1:$B$12,2),FALSE)="","",VLOOKUP((IF(MONTH($A475)=10,YEAR($A475),IF(MONTH($A475)=11,YEAR($A475),IF(MONTH($A475)=12, YEAR($A475),YEAR($A475)-1)))),File_1.prn!$A$2:$AA$87,VLOOKUP(MONTH($A475),'Patch Conversion'!$A$1:$B$12,2),FALSE))</f>
        <v/>
      </c>
      <c r="D475" s="9" t="str">
        <f>IF(C475="","",B475)</f>
        <v/>
      </c>
      <c r="E475" s="9">
        <f t="shared" si="58"/>
        <v>1408.62</v>
      </c>
      <c r="F475" s="9">
        <f>F474+VLOOKUP((IF(MONTH($A475)=10,YEAR($A475),IF(MONTH($A475)=11,YEAR($A475),IF(MONTH($A475)=12, YEAR($A475),YEAR($A475)-1)))),Rainfall!$A$1:$Z$87,VLOOKUP(MONTH($A475),Conversion!$A$1:$B$12,2),FALSE)</f>
        <v>23722.38</v>
      </c>
      <c r="G475" s="9"/>
      <c r="H475" s="9"/>
      <c r="I475" s="9">
        <f>VLOOKUP((IF(MONTH($A475)=10,YEAR($A475),IF(MONTH($A475)=11,YEAR($A475),IF(MONTH($A475)=12, YEAR($A475),YEAR($A475)-1)))),FirstSim!$A$1:$Y$86,VLOOKUP(MONTH($A475),Conversion!$A$1:$B$12,2),FALSE)</f>
        <v>1.3</v>
      </c>
      <c r="J475" s="9"/>
      <c r="K475" s="9"/>
      <c r="L475" s="9"/>
      <c r="M475" s="12" t="e">
        <f>VLOOKUP((IF(MONTH($A475)=10,YEAR($A475),IF(MONTH($A475)=11,YEAR($A475),IF(MONTH($A475)=12, YEAR($A475),YEAR($A475)-1)))),#REF!,VLOOKUP(MONTH($A475),Conversion!$A$1:$B$12,2),FALSE)</f>
        <v>#REF!</v>
      </c>
      <c r="N475" s="9" t="e">
        <f>VLOOKUP((IF(MONTH($A475)=10,YEAR($A475),IF(MONTH($A475)=11,YEAR($A475),IF(MONTH($A475)=12, YEAR($A475),YEAR($A475)-1)))),#REF!,VLOOKUP(MONTH($A475),'Patch Conversion'!$A$1:$B$12,2),FALSE)</f>
        <v>#REF!</v>
      </c>
      <c r="O475" s="9"/>
      <c r="P475" s="11"/>
      <c r="Q475" s="9">
        <f t="shared" si="54"/>
        <v>0.23</v>
      </c>
      <c r="R475" s="9" t="str">
        <f t="shared" si="55"/>
        <v/>
      </c>
      <c r="S475" s="10" t="str">
        <f t="shared" si="56"/>
        <v/>
      </c>
      <c r="T475" s="9"/>
      <c r="U475" s="17">
        <f>VLOOKUP((IF(MONTH($A475)=10,YEAR($A475),IF(MONTH($A475)=11,YEAR($A475),IF(MONTH($A475)=12, YEAR($A475),YEAR($A475)-1)))),'Final Sim'!$A$1:$O$85,VLOOKUP(MONTH($A475),'Conversion WRSM'!$A$1:$B$12,2),FALSE)</f>
        <v>0</v>
      </c>
      <c r="W475" s="9">
        <f t="shared" si="53"/>
        <v>0.23</v>
      </c>
      <c r="X475" s="9" t="str">
        <f t="shared" si="59"/>
        <v/>
      </c>
      <c r="Y475" s="20" t="str">
        <f t="shared" si="57"/>
        <v/>
      </c>
    </row>
    <row r="476" spans="1:25">
      <c r="A476" s="11">
        <v>21947</v>
      </c>
      <c r="B476" s="9">
        <f>VLOOKUP((IF(MONTH($A476)=10,YEAR($A476),IF(MONTH($A476)=11,YEAR($A476),IF(MONTH($A476)=12, YEAR($A476),YEAR($A476)-1)))),File_1.prn!$A$2:$AA$87,VLOOKUP(MONTH($A476),Conversion!$A$1:$B$12,2),FALSE)</f>
        <v>0.01</v>
      </c>
      <c r="C476" s="9" t="str">
        <f>IF(VLOOKUP((IF(MONTH($A476)=10,YEAR($A476),IF(MONTH($A476)=11,YEAR($A476),IF(MONTH($A476)=12, YEAR($A476),YEAR($A476)-1)))),File_1.prn!$A$2:$AA$87,VLOOKUP(MONTH($A476),'Patch Conversion'!$A$1:$B$12,2),FALSE)="","",VLOOKUP((IF(MONTH($A476)=10,YEAR($A476),IF(MONTH($A476)=11,YEAR($A476),IF(MONTH($A476)=12, YEAR($A476),YEAR($A476)-1)))),File_1.prn!$A$2:$AA$87,VLOOKUP(MONTH($A476),'Patch Conversion'!$A$1:$B$12,2),FALSE))</f>
        <v/>
      </c>
      <c r="D476" s="9"/>
      <c r="E476" s="9">
        <f t="shared" si="58"/>
        <v>1408.6299999999999</v>
      </c>
      <c r="F476" s="9">
        <f>F475+VLOOKUP((IF(MONTH($A476)=10,YEAR($A476),IF(MONTH($A476)=11,YEAR($A476),IF(MONTH($A476)=12, YEAR($A476),YEAR($A476)-1)))),Rainfall!$A$1:$Z$87,VLOOKUP(MONTH($A476),Conversion!$A$1:$B$12,2),FALSE)</f>
        <v>23778.48</v>
      </c>
      <c r="G476" s="9"/>
      <c r="H476" s="9"/>
      <c r="I476" s="9">
        <f>VLOOKUP((IF(MONTH($A476)=10,YEAR($A476),IF(MONTH($A476)=11,YEAR($A476),IF(MONTH($A476)=12, YEAR($A476),YEAR($A476)-1)))),FirstSim!$A$1:$Y$86,VLOOKUP(MONTH($A476),Conversion!$A$1:$B$12,2),FALSE)</f>
        <v>0.34</v>
      </c>
      <c r="J476" s="9"/>
      <c r="K476" s="9"/>
      <c r="L476" s="9"/>
      <c r="M476" s="12" t="e">
        <f>VLOOKUP((IF(MONTH($A476)=10,YEAR($A476),IF(MONTH($A476)=11,YEAR($A476),IF(MONTH($A476)=12, YEAR($A476),YEAR($A476)-1)))),#REF!,VLOOKUP(MONTH($A476),Conversion!$A$1:$B$12,2),FALSE)</f>
        <v>#REF!</v>
      </c>
      <c r="N476" s="9" t="e">
        <f>VLOOKUP((IF(MONTH($A476)=10,YEAR($A476),IF(MONTH($A476)=11,YEAR($A476),IF(MONTH($A476)=12, YEAR($A476),YEAR($A476)-1)))),#REF!,VLOOKUP(MONTH($A476),'Patch Conversion'!$A$1:$B$12,2),FALSE)</f>
        <v>#REF!</v>
      </c>
      <c r="O476" s="9"/>
      <c r="P476" s="11"/>
      <c r="Q476" s="9">
        <f t="shared" si="54"/>
        <v>0.01</v>
      </c>
      <c r="R476" s="9" t="str">
        <f t="shared" si="55"/>
        <v/>
      </c>
      <c r="S476" s="10" t="str">
        <f t="shared" si="56"/>
        <v/>
      </c>
      <c r="T476" s="9"/>
      <c r="U476" s="17">
        <f>VLOOKUP((IF(MONTH($A476)=10,YEAR($A476),IF(MONTH($A476)=11,YEAR($A476),IF(MONTH($A476)=12, YEAR($A476),YEAR($A476)-1)))),'Final Sim'!$A$1:$O$85,VLOOKUP(MONTH($A476),'Conversion WRSM'!$A$1:$B$12,2),FALSE)</f>
        <v>288.37</v>
      </c>
      <c r="W476" s="9">
        <f t="shared" si="53"/>
        <v>0.01</v>
      </c>
      <c r="X476" s="9" t="str">
        <f t="shared" si="59"/>
        <v/>
      </c>
      <c r="Y476" s="20" t="str">
        <f t="shared" si="57"/>
        <v/>
      </c>
    </row>
    <row r="477" spans="1:25">
      <c r="A477" s="11">
        <v>21976</v>
      </c>
      <c r="B477" s="9">
        <f>VLOOKUP((IF(MONTH($A477)=10,YEAR($A477),IF(MONTH($A477)=11,YEAR($A477),IF(MONTH($A477)=12, YEAR($A477),YEAR($A477)-1)))),File_1.prn!$A$2:$AA$87,VLOOKUP(MONTH($A477),Conversion!$A$1:$B$12,2),FALSE)</f>
        <v>0.04</v>
      </c>
      <c r="C477" s="9" t="str">
        <f>IF(VLOOKUP((IF(MONTH($A477)=10,YEAR($A477),IF(MONTH($A477)=11,YEAR($A477),IF(MONTH($A477)=12, YEAR($A477),YEAR($A477)-1)))),File_1.prn!$A$2:$AA$87,VLOOKUP(MONTH($A477),'Patch Conversion'!$A$1:$B$12,2),FALSE)="","",VLOOKUP((IF(MONTH($A477)=10,YEAR($A477),IF(MONTH($A477)=11,YEAR($A477),IF(MONTH($A477)=12, YEAR($A477),YEAR($A477)-1)))),File_1.prn!$A$2:$AA$87,VLOOKUP(MONTH($A477),'Patch Conversion'!$A$1:$B$12,2),FALSE))</f>
        <v/>
      </c>
      <c r="D477" s="9" t="str">
        <f>IF(C477="","",B477)</f>
        <v/>
      </c>
      <c r="E477" s="9">
        <f t="shared" si="58"/>
        <v>1408.6699999999998</v>
      </c>
      <c r="F477" s="9">
        <f>F476+VLOOKUP((IF(MONTH($A477)=10,YEAR($A477),IF(MONTH($A477)=11,YEAR($A477),IF(MONTH($A477)=12, YEAR($A477),YEAR($A477)-1)))),Rainfall!$A$1:$Z$87,VLOOKUP(MONTH($A477),Conversion!$A$1:$B$12,2),FALSE)</f>
        <v>23875.98</v>
      </c>
      <c r="G477" s="9"/>
      <c r="H477" s="9"/>
      <c r="I477" s="9">
        <f>VLOOKUP((IF(MONTH($A477)=10,YEAR($A477),IF(MONTH($A477)=11,YEAR($A477),IF(MONTH($A477)=12, YEAR($A477),YEAR($A477)-1)))),FirstSim!$A$1:$Y$86,VLOOKUP(MONTH($A477),Conversion!$A$1:$B$12,2),FALSE)</f>
        <v>0.78</v>
      </c>
      <c r="J477" s="9"/>
      <c r="K477" s="9"/>
      <c r="L477" s="9"/>
      <c r="M477" s="12" t="e">
        <f>VLOOKUP((IF(MONTH($A477)=10,YEAR($A477),IF(MONTH($A477)=11,YEAR($A477),IF(MONTH($A477)=12, YEAR($A477),YEAR($A477)-1)))),#REF!,VLOOKUP(MONTH($A477),Conversion!$A$1:$B$12,2),FALSE)</f>
        <v>#REF!</v>
      </c>
      <c r="N477" s="9" t="e">
        <f>VLOOKUP((IF(MONTH($A477)=10,YEAR($A477),IF(MONTH($A477)=11,YEAR($A477),IF(MONTH($A477)=12, YEAR($A477),YEAR($A477)-1)))),#REF!,VLOOKUP(MONTH($A477),'Patch Conversion'!$A$1:$B$12,2),FALSE)</f>
        <v>#REF!</v>
      </c>
      <c r="O477" s="9"/>
      <c r="P477" s="11"/>
      <c r="Q477" s="9">
        <f t="shared" si="54"/>
        <v>0.04</v>
      </c>
      <c r="R477" s="9" t="str">
        <f t="shared" si="55"/>
        <v/>
      </c>
      <c r="S477" s="10" t="str">
        <f t="shared" si="56"/>
        <v/>
      </c>
      <c r="T477" s="9"/>
      <c r="U477" s="17">
        <f>VLOOKUP((IF(MONTH($A477)=10,YEAR($A477),IF(MONTH($A477)=11,YEAR($A477),IF(MONTH($A477)=12, YEAR($A477),YEAR($A477)-1)))),'Final Sim'!$A$1:$O$85,VLOOKUP(MONTH($A477),'Conversion WRSM'!$A$1:$B$12,2),FALSE)</f>
        <v>0</v>
      </c>
      <c r="W477" s="9">
        <f t="shared" si="53"/>
        <v>0.04</v>
      </c>
      <c r="X477" s="9" t="str">
        <f t="shared" si="59"/>
        <v/>
      </c>
      <c r="Y477" s="20" t="str">
        <f t="shared" si="57"/>
        <v/>
      </c>
    </row>
    <row r="478" spans="1:25">
      <c r="A478" s="11">
        <v>22007</v>
      </c>
      <c r="B478" s="9">
        <f>VLOOKUP((IF(MONTH($A478)=10,YEAR($A478),IF(MONTH($A478)=11,YEAR($A478),IF(MONTH($A478)=12, YEAR($A478),YEAR($A478)-1)))),File_1.prn!$A$2:$AA$87,VLOOKUP(MONTH($A478),Conversion!$A$1:$B$12,2),FALSE)</f>
        <v>0.47</v>
      </c>
      <c r="C478" s="9" t="str">
        <f>IF(VLOOKUP((IF(MONTH($A478)=10,YEAR($A478),IF(MONTH($A478)=11,YEAR($A478),IF(MONTH($A478)=12, YEAR($A478),YEAR($A478)-1)))),File_1.prn!$A$2:$AA$87,VLOOKUP(MONTH($A478),'Patch Conversion'!$A$1:$B$12,2),FALSE)="","",VLOOKUP((IF(MONTH($A478)=10,YEAR($A478),IF(MONTH($A478)=11,YEAR($A478),IF(MONTH($A478)=12, YEAR($A478),YEAR($A478)-1)))),File_1.prn!$A$2:$AA$87,VLOOKUP(MONTH($A478),'Patch Conversion'!$A$1:$B$12,2),FALSE))</f>
        <v>#</v>
      </c>
      <c r="D478" s="9"/>
      <c r="E478" s="9">
        <f t="shared" si="58"/>
        <v>1409.1399999999999</v>
      </c>
      <c r="F478" s="9">
        <f>F477+VLOOKUP((IF(MONTH($A478)=10,YEAR($A478),IF(MONTH($A478)=11,YEAR($A478),IF(MONTH($A478)=12, YEAR($A478),YEAR($A478)-1)))),Rainfall!$A$1:$Z$87,VLOOKUP(MONTH($A478),Conversion!$A$1:$B$12,2),FALSE)</f>
        <v>23941.02</v>
      </c>
      <c r="G478" s="9"/>
      <c r="H478" s="9"/>
      <c r="I478" s="9">
        <f>VLOOKUP((IF(MONTH($A478)=10,YEAR($A478),IF(MONTH($A478)=11,YEAR($A478),IF(MONTH($A478)=12, YEAR($A478),YEAR($A478)-1)))),FirstSim!$A$1:$Y$86,VLOOKUP(MONTH($A478),Conversion!$A$1:$B$12,2),FALSE)</f>
        <v>0.57999999999999996</v>
      </c>
      <c r="J478" s="9"/>
      <c r="K478" s="9"/>
      <c r="L478" s="9"/>
      <c r="M478" s="12" t="e">
        <f>VLOOKUP((IF(MONTH($A478)=10,YEAR($A478),IF(MONTH($A478)=11,YEAR($A478),IF(MONTH($A478)=12, YEAR($A478),YEAR($A478)-1)))),#REF!,VLOOKUP(MONTH($A478),Conversion!$A$1:$B$12,2),FALSE)</f>
        <v>#REF!</v>
      </c>
      <c r="N478" s="9" t="e">
        <f>VLOOKUP((IF(MONTH($A478)=10,YEAR($A478),IF(MONTH($A478)=11,YEAR($A478),IF(MONTH($A478)=12, YEAR($A478),YEAR($A478)-1)))),#REF!,VLOOKUP(MONTH($A478),'Patch Conversion'!$A$1:$B$12,2),FALSE)</f>
        <v>#REF!</v>
      </c>
      <c r="O478" s="9"/>
      <c r="P478" s="11"/>
      <c r="Q478" s="9">
        <f t="shared" si="54"/>
        <v>0.57999999999999996</v>
      </c>
      <c r="R478" s="9" t="str">
        <f t="shared" si="55"/>
        <v>*</v>
      </c>
      <c r="S478" s="10" t="str">
        <f t="shared" si="56"/>
        <v>First Silumation patch</v>
      </c>
      <c r="T478" s="9"/>
      <c r="U478" s="17">
        <f>VLOOKUP((IF(MONTH($A478)=10,YEAR($A478),IF(MONTH($A478)=11,YEAR($A478),IF(MONTH($A478)=12, YEAR($A478),YEAR($A478)-1)))),'Final Sim'!$A$1:$O$85,VLOOKUP(MONTH($A478),'Conversion WRSM'!$A$1:$B$12,2),FALSE)</f>
        <v>110.7</v>
      </c>
      <c r="W478" s="9">
        <f t="shared" si="53"/>
        <v>110.7</v>
      </c>
      <c r="X478" s="9" t="str">
        <f t="shared" si="59"/>
        <v>*</v>
      </c>
      <c r="Y478" s="20" t="str">
        <f t="shared" si="57"/>
        <v>Simulated value used</v>
      </c>
    </row>
    <row r="479" spans="1:25">
      <c r="A479" s="11">
        <v>22037</v>
      </c>
      <c r="B479" s="9">
        <f>VLOOKUP((IF(MONTH($A479)=10,YEAR($A479),IF(MONTH($A479)=11,YEAR($A479),IF(MONTH($A479)=12, YEAR($A479),YEAR($A479)-1)))),File_1.prn!$A$2:$AA$87,VLOOKUP(MONTH($A479),Conversion!$A$1:$B$12,2),FALSE)</f>
        <v>0.61</v>
      </c>
      <c r="C479" s="9" t="str">
        <f>IF(VLOOKUP((IF(MONTH($A479)=10,YEAR($A479),IF(MONTH($A479)=11,YEAR($A479),IF(MONTH($A479)=12, YEAR($A479),YEAR($A479)-1)))),File_1.prn!$A$2:$AA$87,VLOOKUP(MONTH($A479),'Patch Conversion'!$A$1:$B$12,2),FALSE)="","",VLOOKUP((IF(MONTH($A479)=10,YEAR($A479),IF(MONTH($A479)=11,YEAR($A479),IF(MONTH($A479)=12, YEAR($A479),YEAR($A479)-1)))),File_1.prn!$A$2:$AA$87,VLOOKUP(MONTH($A479),'Patch Conversion'!$A$1:$B$12,2),FALSE))</f>
        <v/>
      </c>
      <c r="D479" s="9"/>
      <c r="E479" s="9">
        <f t="shared" si="58"/>
        <v>1409.7499999999998</v>
      </c>
      <c r="F479" s="9">
        <f>F478+VLOOKUP((IF(MONTH($A479)=10,YEAR($A479),IF(MONTH($A479)=11,YEAR($A479),IF(MONTH($A479)=12, YEAR($A479),YEAR($A479)-1)))),Rainfall!$A$1:$Z$87,VLOOKUP(MONTH($A479),Conversion!$A$1:$B$12,2),FALSE)</f>
        <v>23944.02</v>
      </c>
      <c r="G479" s="9"/>
      <c r="H479" s="9"/>
      <c r="I479" s="9">
        <f>VLOOKUP((IF(MONTH($A479)=10,YEAR($A479),IF(MONTH($A479)=11,YEAR($A479),IF(MONTH($A479)=12, YEAR($A479),YEAR($A479)-1)))),FirstSim!$A$1:$Y$86,VLOOKUP(MONTH($A479),Conversion!$A$1:$B$12,2),FALSE)</f>
        <v>0.46</v>
      </c>
      <c r="J479" s="9"/>
      <c r="K479" s="9"/>
      <c r="L479" s="9"/>
      <c r="M479" s="12" t="e">
        <f>VLOOKUP((IF(MONTH($A479)=10,YEAR($A479),IF(MONTH($A479)=11,YEAR($A479),IF(MONTH($A479)=12, YEAR($A479),YEAR($A479)-1)))),#REF!,VLOOKUP(MONTH($A479),Conversion!$A$1:$B$12,2),FALSE)</f>
        <v>#REF!</v>
      </c>
      <c r="N479" s="9" t="e">
        <f>VLOOKUP((IF(MONTH($A479)=10,YEAR($A479),IF(MONTH($A479)=11,YEAR($A479),IF(MONTH($A479)=12, YEAR($A479),YEAR($A479)-1)))),#REF!,VLOOKUP(MONTH($A479),'Patch Conversion'!$A$1:$B$12,2),FALSE)</f>
        <v>#REF!</v>
      </c>
      <c r="O479" s="9"/>
      <c r="P479" s="11"/>
      <c r="Q479" s="9">
        <f t="shared" si="54"/>
        <v>0.61</v>
      </c>
      <c r="R479" s="9" t="str">
        <f t="shared" si="55"/>
        <v/>
      </c>
      <c r="S479" s="10" t="str">
        <f t="shared" si="56"/>
        <v/>
      </c>
      <c r="T479" s="9"/>
      <c r="U479" s="17">
        <f>VLOOKUP((IF(MONTH($A479)=10,YEAR($A479),IF(MONTH($A479)=11,YEAR($A479),IF(MONTH($A479)=12, YEAR($A479),YEAR($A479)-1)))),'Final Sim'!$A$1:$O$85,VLOOKUP(MONTH($A479),'Conversion WRSM'!$A$1:$B$12,2),FALSE)</f>
        <v>0</v>
      </c>
      <c r="W479" s="9">
        <f t="shared" si="53"/>
        <v>0.61</v>
      </c>
      <c r="X479" s="9" t="str">
        <f t="shared" si="59"/>
        <v/>
      </c>
      <c r="Y479" s="20" t="str">
        <f t="shared" si="57"/>
        <v/>
      </c>
    </row>
    <row r="480" spans="1:25">
      <c r="A480" s="11">
        <v>22068</v>
      </c>
      <c r="B480" s="9">
        <f>VLOOKUP((IF(MONTH($A480)=10,YEAR($A480),IF(MONTH($A480)=11,YEAR($A480),IF(MONTH($A480)=12, YEAR($A480),YEAR($A480)-1)))),File_1.prn!$A$2:$AA$87,VLOOKUP(MONTH($A480),Conversion!$A$1:$B$12,2),FALSE)</f>
        <v>0</v>
      </c>
      <c r="C480" s="9" t="str">
        <f>IF(VLOOKUP((IF(MONTH($A480)=10,YEAR($A480),IF(MONTH($A480)=11,YEAR($A480),IF(MONTH($A480)=12, YEAR($A480),YEAR($A480)-1)))),File_1.prn!$A$2:$AA$87,VLOOKUP(MONTH($A480),'Patch Conversion'!$A$1:$B$12,2),FALSE)="","",VLOOKUP((IF(MONTH($A480)=10,YEAR($A480),IF(MONTH($A480)=11,YEAR($A480),IF(MONTH($A480)=12, YEAR($A480),YEAR($A480)-1)))),File_1.prn!$A$2:$AA$87,VLOOKUP(MONTH($A480),'Patch Conversion'!$A$1:$B$12,2),FALSE))</f>
        <v/>
      </c>
      <c r="D480" s="9"/>
      <c r="E480" s="9">
        <f t="shared" si="58"/>
        <v>1409.7499999999998</v>
      </c>
      <c r="F480" s="9">
        <f>F479+VLOOKUP((IF(MONTH($A480)=10,YEAR($A480),IF(MONTH($A480)=11,YEAR($A480),IF(MONTH($A480)=12, YEAR($A480),YEAR($A480)-1)))),Rainfall!$A$1:$Z$87,VLOOKUP(MONTH($A480),Conversion!$A$1:$B$12,2),FALSE)</f>
        <v>23956.98</v>
      </c>
      <c r="G480" s="9"/>
      <c r="H480" s="9"/>
      <c r="I480" s="9">
        <f>VLOOKUP((IF(MONTH($A480)=10,YEAR($A480),IF(MONTH($A480)=11,YEAR($A480),IF(MONTH($A480)=12, YEAR($A480),YEAR($A480)-1)))),FirstSim!$A$1:$Y$86,VLOOKUP(MONTH($A480),Conversion!$A$1:$B$12,2),FALSE)</f>
        <v>0.41</v>
      </c>
      <c r="J480" s="9"/>
      <c r="K480" s="9"/>
      <c r="L480" s="9"/>
      <c r="M480" s="12" t="e">
        <f>VLOOKUP((IF(MONTH($A480)=10,YEAR($A480),IF(MONTH($A480)=11,YEAR($A480),IF(MONTH($A480)=12, YEAR($A480),YEAR($A480)-1)))),#REF!,VLOOKUP(MONTH($A480),Conversion!$A$1:$B$12,2),FALSE)</f>
        <v>#REF!</v>
      </c>
      <c r="N480" s="9" t="e">
        <f>VLOOKUP((IF(MONTH($A480)=10,YEAR($A480),IF(MONTH($A480)=11,YEAR($A480),IF(MONTH($A480)=12, YEAR($A480),YEAR($A480)-1)))),#REF!,VLOOKUP(MONTH($A480),'Patch Conversion'!$A$1:$B$12,2),FALSE)</f>
        <v>#REF!</v>
      </c>
      <c r="O480" s="9"/>
      <c r="P480" s="11"/>
      <c r="Q480" s="9">
        <f t="shared" si="54"/>
        <v>0</v>
      </c>
      <c r="R480" s="9" t="str">
        <f t="shared" si="55"/>
        <v/>
      </c>
      <c r="S480" s="10" t="str">
        <f t="shared" si="56"/>
        <v/>
      </c>
      <c r="T480" s="9"/>
      <c r="U480" s="17">
        <f>VLOOKUP((IF(MONTH($A480)=10,YEAR($A480),IF(MONTH($A480)=11,YEAR($A480),IF(MONTH($A480)=12, YEAR($A480),YEAR($A480)-1)))),'Final Sim'!$A$1:$O$85,VLOOKUP(MONTH($A480),'Conversion WRSM'!$A$1:$B$12,2),FALSE)</f>
        <v>116.99</v>
      </c>
      <c r="W480" s="9">
        <f t="shared" si="53"/>
        <v>0</v>
      </c>
      <c r="X480" s="9" t="str">
        <f t="shared" si="59"/>
        <v/>
      </c>
      <c r="Y480" s="20" t="str">
        <f t="shared" si="57"/>
        <v/>
      </c>
    </row>
    <row r="481" spans="1:25">
      <c r="A481" s="11">
        <v>22098</v>
      </c>
      <c r="B481" s="9">
        <f>VLOOKUP((IF(MONTH($A481)=10,YEAR($A481),IF(MONTH($A481)=11,YEAR($A481),IF(MONTH($A481)=12, YEAR($A481),YEAR($A481)-1)))),File_1.prn!$A$2:$AA$87,VLOOKUP(MONTH($A481),Conversion!$A$1:$B$12,2),FALSE)</f>
        <v>0</v>
      </c>
      <c r="C481" s="9" t="str">
        <f>IF(VLOOKUP((IF(MONTH($A481)=10,YEAR($A481),IF(MONTH($A481)=11,YEAR($A481),IF(MONTH($A481)=12, YEAR($A481),YEAR($A481)-1)))),File_1.prn!$A$2:$AA$87,VLOOKUP(MONTH($A481),'Patch Conversion'!$A$1:$B$12,2),FALSE)="","",VLOOKUP((IF(MONTH($A481)=10,YEAR($A481),IF(MONTH($A481)=11,YEAR($A481),IF(MONTH($A481)=12, YEAR($A481),YEAR($A481)-1)))),File_1.prn!$A$2:$AA$87,VLOOKUP(MONTH($A481),'Patch Conversion'!$A$1:$B$12,2),FALSE))</f>
        <v/>
      </c>
      <c r="D481" s="9"/>
      <c r="E481" s="9">
        <f t="shared" si="58"/>
        <v>1409.7499999999998</v>
      </c>
      <c r="F481" s="9">
        <f>F480+VLOOKUP((IF(MONTH($A481)=10,YEAR($A481),IF(MONTH($A481)=11,YEAR($A481),IF(MONTH($A481)=12, YEAR($A481),YEAR($A481)-1)))),Rainfall!$A$1:$Z$87,VLOOKUP(MONTH($A481),Conversion!$A$1:$B$12,2),FALSE)</f>
        <v>23959.98</v>
      </c>
      <c r="G481" s="9"/>
      <c r="H481" s="9"/>
      <c r="I481" s="9">
        <f>VLOOKUP((IF(MONTH($A481)=10,YEAR($A481),IF(MONTH($A481)=11,YEAR($A481),IF(MONTH($A481)=12, YEAR($A481),YEAR($A481)-1)))),FirstSim!$A$1:$Y$86,VLOOKUP(MONTH($A481),Conversion!$A$1:$B$12,2),FALSE)</f>
        <v>0.35</v>
      </c>
      <c r="J481" s="9"/>
      <c r="K481" s="9"/>
      <c r="L481" s="9"/>
      <c r="M481" s="12" t="e">
        <f>VLOOKUP((IF(MONTH($A481)=10,YEAR($A481),IF(MONTH($A481)=11,YEAR($A481),IF(MONTH($A481)=12, YEAR($A481),YEAR($A481)-1)))),#REF!,VLOOKUP(MONTH($A481),Conversion!$A$1:$B$12,2),FALSE)</f>
        <v>#REF!</v>
      </c>
      <c r="N481" s="9" t="e">
        <f>VLOOKUP((IF(MONTH($A481)=10,YEAR($A481),IF(MONTH($A481)=11,YEAR($A481),IF(MONTH($A481)=12, YEAR($A481),YEAR($A481)-1)))),#REF!,VLOOKUP(MONTH($A481),'Patch Conversion'!$A$1:$B$12,2),FALSE)</f>
        <v>#REF!</v>
      </c>
      <c r="O481" s="9"/>
      <c r="P481" s="11"/>
      <c r="Q481" s="9">
        <f t="shared" si="54"/>
        <v>0</v>
      </c>
      <c r="R481" s="9" t="str">
        <f t="shared" si="55"/>
        <v/>
      </c>
      <c r="S481" s="10" t="str">
        <f t="shared" si="56"/>
        <v/>
      </c>
      <c r="T481" s="9"/>
      <c r="U481" s="17">
        <f>VLOOKUP((IF(MONTH($A481)=10,YEAR($A481),IF(MONTH($A481)=11,YEAR($A481),IF(MONTH($A481)=12, YEAR($A481),YEAR($A481)-1)))),'Final Sim'!$A$1:$O$85,VLOOKUP(MONTH($A481),'Conversion WRSM'!$A$1:$B$12,2),FALSE)</f>
        <v>0</v>
      </c>
      <c r="W481" s="9">
        <f t="shared" si="53"/>
        <v>0</v>
      </c>
      <c r="X481" s="9" t="str">
        <f t="shared" si="59"/>
        <v/>
      </c>
      <c r="Y481" s="20" t="str">
        <f t="shared" si="57"/>
        <v/>
      </c>
    </row>
    <row r="482" spans="1:25">
      <c r="A482" s="11">
        <v>22129</v>
      </c>
      <c r="B482" s="9">
        <f>VLOOKUP((IF(MONTH($A482)=10,YEAR($A482),IF(MONTH($A482)=11,YEAR($A482),IF(MONTH($A482)=12, YEAR($A482),YEAR($A482)-1)))),File_1.prn!$A$2:$AA$87,VLOOKUP(MONTH($A482),Conversion!$A$1:$B$12,2),FALSE)</f>
        <v>0.89</v>
      </c>
      <c r="C482" s="9" t="str">
        <f>IF(VLOOKUP((IF(MONTH($A482)=10,YEAR($A482),IF(MONTH($A482)=11,YEAR($A482),IF(MONTH($A482)=12, YEAR($A482),YEAR($A482)-1)))),File_1.prn!$A$2:$AA$87,VLOOKUP(MONTH($A482),'Patch Conversion'!$A$1:$B$12,2),FALSE)="","",VLOOKUP((IF(MONTH($A482)=10,YEAR($A482),IF(MONTH($A482)=11,YEAR($A482),IF(MONTH($A482)=12, YEAR($A482),YEAR($A482)-1)))),File_1.prn!$A$2:$AA$87,VLOOKUP(MONTH($A482),'Patch Conversion'!$A$1:$B$12,2),FALSE))</f>
        <v/>
      </c>
      <c r="D482" s="9"/>
      <c r="E482" s="9">
        <f t="shared" si="58"/>
        <v>1410.6399999999999</v>
      </c>
      <c r="F482" s="9">
        <f>F481+VLOOKUP((IF(MONTH($A482)=10,YEAR($A482),IF(MONTH($A482)=11,YEAR($A482),IF(MONTH($A482)=12, YEAR($A482),YEAR($A482)-1)))),Rainfall!$A$1:$Z$87,VLOOKUP(MONTH($A482),Conversion!$A$1:$B$12,2),FALSE)</f>
        <v>23962.739999999998</v>
      </c>
      <c r="G482" s="9"/>
      <c r="H482" s="9"/>
      <c r="I482" s="9">
        <f>VLOOKUP((IF(MONTH($A482)=10,YEAR($A482),IF(MONTH($A482)=11,YEAR($A482),IF(MONTH($A482)=12, YEAR($A482),YEAR($A482)-1)))),FirstSim!$A$1:$Y$86,VLOOKUP(MONTH($A482),Conversion!$A$1:$B$12,2),FALSE)</f>
        <v>0.61</v>
      </c>
      <c r="J482" s="9"/>
      <c r="K482" s="9"/>
      <c r="L482" s="9"/>
      <c r="M482" s="12" t="e">
        <f>VLOOKUP((IF(MONTH($A482)=10,YEAR($A482),IF(MONTH($A482)=11,YEAR($A482),IF(MONTH($A482)=12, YEAR($A482),YEAR($A482)-1)))),#REF!,VLOOKUP(MONTH($A482),Conversion!$A$1:$B$12,2),FALSE)</f>
        <v>#REF!</v>
      </c>
      <c r="N482" s="9" t="e">
        <f>VLOOKUP((IF(MONTH($A482)=10,YEAR($A482),IF(MONTH($A482)=11,YEAR($A482),IF(MONTH($A482)=12, YEAR($A482),YEAR($A482)-1)))),#REF!,VLOOKUP(MONTH($A482),'Patch Conversion'!$A$1:$B$12,2),FALSE)</f>
        <v>#REF!</v>
      </c>
      <c r="O482" s="9"/>
      <c r="P482" s="11"/>
      <c r="Q482" s="9">
        <f t="shared" si="54"/>
        <v>0.89</v>
      </c>
      <c r="R482" s="9" t="str">
        <f t="shared" si="55"/>
        <v/>
      </c>
      <c r="S482" s="10" t="str">
        <f t="shared" si="56"/>
        <v/>
      </c>
      <c r="T482" s="9"/>
      <c r="U482" s="17">
        <f>VLOOKUP((IF(MONTH($A482)=10,YEAR($A482),IF(MONTH($A482)=11,YEAR($A482),IF(MONTH($A482)=12, YEAR($A482),YEAR($A482)-1)))),'Final Sim'!$A$1:$O$85,VLOOKUP(MONTH($A482),'Conversion WRSM'!$A$1:$B$12,2),FALSE)</f>
        <v>251.45</v>
      </c>
      <c r="W482" s="9">
        <f t="shared" si="53"/>
        <v>0.89</v>
      </c>
      <c r="X482" s="9" t="str">
        <f t="shared" si="59"/>
        <v/>
      </c>
      <c r="Y482" s="20" t="str">
        <f t="shared" si="57"/>
        <v/>
      </c>
    </row>
    <row r="483" spans="1:25">
      <c r="A483" s="11">
        <v>22160</v>
      </c>
      <c r="B483" s="9">
        <f>VLOOKUP((IF(MONTH($A483)=10,YEAR($A483),IF(MONTH($A483)=11,YEAR($A483),IF(MONTH($A483)=12, YEAR($A483),YEAR($A483)-1)))),File_1.prn!$A$2:$AA$87,VLOOKUP(MONTH($A483),Conversion!$A$1:$B$12,2),FALSE)</f>
        <v>0</v>
      </c>
      <c r="C483" s="9" t="str">
        <f>IF(VLOOKUP((IF(MONTH($A483)=10,YEAR($A483),IF(MONTH($A483)=11,YEAR($A483),IF(MONTH($A483)=12, YEAR($A483),YEAR($A483)-1)))),File_1.prn!$A$2:$AA$87,VLOOKUP(MONTH($A483),'Patch Conversion'!$A$1:$B$12,2),FALSE)="","",VLOOKUP((IF(MONTH($A483)=10,YEAR($A483),IF(MONTH($A483)=11,YEAR($A483),IF(MONTH($A483)=12, YEAR($A483),YEAR($A483)-1)))),File_1.prn!$A$2:$AA$87,VLOOKUP(MONTH($A483),'Patch Conversion'!$A$1:$B$12,2),FALSE))</f>
        <v/>
      </c>
      <c r="D483" s="9"/>
      <c r="E483" s="9">
        <f t="shared" si="58"/>
        <v>1410.6399999999999</v>
      </c>
      <c r="F483" s="9">
        <f>F482+VLOOKUP((IF(MONTH($A483)=10,YEAR($A483),IF(MONTH($A483)=11,YEAR($A483),IF(MONTH($A483)=12, YEAR($A483),YEAR($A483)-1)))),Rainfall!$A$1:$Z$87,VLOOKUP(MONTH($A483),Conversion!$A$1:$B$12,2),FALSE)</f>
        <v>23963.64</v>
      </c>
      <c r="G483" s="9"/>
      <c r="H483" s="9"/>
      <c r="I483" s="9">
        <f>VLOOKUP((IF(MONTH($A483)=10,YEAR($A483),IF(MONTH($A483)=11,YEAR($A483),IF(MONTH($A483)=12, YEAR($A483),YEAR($A483)-1)))),FirstSim!$A$1:$Y$86,VLOOKUP(MONTH($A483),Conversion!$A$1:$B$12,2),FALSE)</f>
        <v>0.33</v>
      </c>
      <c r="J483" s="9"/>
      <c r="K483" s="9"/>
      <c r="L483" s="9"/>
      <c r="M483" s="12" t="e">
        <f>VLOOKUP((IF(MONTH($A483)=10,YEAR($A483),IF(MONTH($A483)=11,YEAR($A483),IF(MONTH($A483)=12, YEAR($A483),YEAR($A483)-1)))),#REF!,VLOOKUP(MONTH($A483),Conversion!$A$1:$B$12,2),FALSE)</f>
        <v>#REF!</v>
      </c>
      <c r="N483" s="9" t="e">
        <f>VLOOKUP((IF(MONTH($A483)=10,YEAR($A483),IF(MONTH($A483)=11,YEAR($A483),IF(MONTH($A483)=12, YEAR($A483),YEAR($A483)-1)))),#REF!,VLOOKUP(MONTH($A483),'Patch Conversion'!$A$1:$B$12,2),FALSE)</f>
        <v>#REF!</v>
      </c>
      <c r="O483" s="9"/>
      <c r="P483" s="11"/>
      <c r="Q483" s="9">
        <f t="shared" si="54"/>
        <v>0</v>
      </c>
      <c r="R483" s="9" t="str">
        <f t="shared" si="55"/>
        <v/>
      </c>
      <c r="S483" s="10" t="str">
        <f t="shared" si="56"/>
        <v/>
      </c>
      <c r="T483" s="9"/>
      <c r="U483" s="17">
        <f>VLOOKUP((IF(MONTH($A483)=10,YEAR($A483),IF(MONTH($A483)=11,YEAR($A483),IF(MONTH($A483)=12, YEAR($A483),YEAR($A483)-1)))),'Final Sim'!$A$1:$O$85,VLOOKUP(MONTH($A483),'Conversion WRSM'!$A$1:$B$12,2),FALSE)</f>
        <v>0</v>
      </c>
      <c r="W483" s="9">
        <f t="shared" si="53"/>
        <v>0</v>
      </c>
      <c r="X483" s="9" t="str">
        <f t="shared" si="59"/>
        <v/>
      </c>
      <c r="Y483" s="20" t="str">
        <f t="shared" si="57"/>
        <v/>
      </c>
    </row>
    <row r="484" spans="1:25">
      <c r="A484" s="11">
        <v>22190</v>
      </c>
      <c r="B484" s="9">
        <f>VLOOKUP((IF(MONTH($A484)=10,YEAR($A484),IF(MONTH($A484)=11,YEAR($A484),IF(MONTH($A484)=12, YEAR($A484),YEAR($A484)-1)))),File_1.prn!$A$2:$AA$87,VLOOKUP(MONTH($A484),Conversion!$A$1:$B$12,2),FALSE)</f>
        <v>0.9</v>
      </c>
      <c r="C484" s="9" t="str">
        <f>IF(VLOOKUP((IF(MONTH($A484)=10,YEAR($A484),IF(MONTH($A484)=11,YEAR($A484),IF(MONTH($A484)=12, YEAR($A484),YEAR($A484)-1)))),File_1.prn!$A$2:$AA$87,VLOOKUP(MONTH($A484),'Patch Conversion'!$A$1:$B$12,2),FALSE)="","",VLOOKUP((IF(MONTH($A484)=10,YEAR($A484),IF(MONTH($A484)=11,YEAR($A484),IF(MONTH($A484)=12, YEAR($A484),YEAR($A484)-1)))),File_1.prn!$A$2:$AA$87,VLOOKUP(MONTH($A484),'Patch Conversion'!$A$1:$B$12,2),FALSE))</f>
        <v/>
      </c>
      <c r="D484" s="9"/>
      <c r="E484" s="9">
        <f t="shared" si="58"/>
        <v>1411.54</v>
      </c>
      <c r="F484" s="9">
        <f>F483+VLOOKUP((IF(MONTH($A484)=10,YEAR($A484),IF(MONTH($A484)=11,YEAR($A484),IF(MONTH($A484)=12, YEAR($A484),YEAR($A484)-1)))),Rainfall!$A$1:$Z$87,VLOOKUP(MONTH($A484),Conversion!$A$1:$B$12,2),FALSE)</f>
        <v>24000.36</v>
      </c>
      <c r="G484" s="9"/>
      <c r="H484" s="9"/>
      <c r="I484" s="9">
        <f>VLOOKUP((IF(MONTH($A484)=10,YEAR($A484),IF(MONTH($A484)=11,YEAR($A484),IF(MONTH($A484)=12, YEAR($A484),YEAR($A484)-1)))),FirstSim!$A$1:$Y$86,VLOOKUP(MONTH($A484),Conversion!$A$1:$B$12,2),FALSE)</f>
        <v>0.48</v>
      </c>
      <c r="J484" s="9"/>
      <c r="K484" s="9"/>
      <c r="L484" s="9"/>
      <c r="M484" s="12" t="e">
        <f>VLOOKUP((IF(MONTH($A484)=10,YEAR($A484),IF(MONTH($A484)=11,YEAR($A484),IF(MONTH($A484)=12, YEAR($A484),YEAR($A484)-1)))),#REF!,VLOOKUP(MONTH($A484),Conversion!$A$1:$B$12,2),FALSE)</f>
        <v>#REF!</v>
      </c>
      <c r="N484" s="9" t="e">
        <f>VLOOKUP((IF(MONTH($A484)=10,YEAR($A484),IF(MONTH($A484)=11,YEAR($A484),IF(MONTH($A484)=12, YEAR($A484),YEAR($A484)-1)))),#REF!,VLOOKUP(MONTH($A484),'Patch Conversion'!$A$1:$B$12,2),FALSE)</f>
        <v>#REF!</v>
      </c>
      <c r="O484" s="9"/>
      <c r="P484" s="11"/>
      <c r="Q484" s="9">
        <f t="shared" si="54"/>
        <v>0.9</v>
      </c>
      <c r="R484" s="9" t="str">
        <f t="shared" si="55"/>
        <v/>
      </c>
      <c r="S484" s="10" t="str">
        <f t="shared" si="56"/>
        <v/>
      </c>
      <c r="T484" s="9"/>
      <c r="U484" s="17">
        <f>VLOOKUP((IF(MONTH($A484)=10,YEAR($A484),IF(MONTH($A484)=11,YEAR($A484),IF(MONTH($A484)=12, YEAR($A484),YEAR($A484)-1)))),'Final Sim'!$A$1:$O$85,VLOOKUP(MONTH($A484),'Conversion WRSM'!$A$1:$B$12,2),FALSE)</f>
        <v>27.25</v>
      </c>
      <c r="W484" s="9">
        <f t="shared" si="53"/>
        <v>0.9</v>
      </c>
      <c r="X484" s="9" t="str">
        <f t="shared" si="59"/>
        <v/>
      </c>
      <c r="Y484" s="20" t="str">
        <f t="shared" si="57"/>
        <v/>
      </c>
    </row>
    <row r="485" spans="1:25">
      <c r="A485" s="11">
        <v>22221</v>
      </c>
      <c r="B485" s="9">
        <f>VLOOKUP((IF(MONTH($A485)=10,YEAR($A485),IF(MONTH($A485)=11,YEAR($A485),IF(MONTH($A485)=12, YEAR($A485),YEAR($A485)-1)))),File_1.prn!$A$2:$AA$87,VLOOKUP(MONTH($A485),Conversion!$A$1:$B$12,2),FALSE)</f>
        <v>1.51</v>
      </c>
      <c r="C485" s="9" t="str">
        <f>IF(VLOOKUP((IF(MONTH($A485)=10,YEAR($A485),IF(MONTH($A485)=11,YEAR($A485),IF(MONTH($A485)=12, YEAR($A485),YEAR($A485)-1)))),File_1.prn!$A$2:$AA$87,VLOOKUP(MONTH($A485),'Patch Conversion'!$A$1:$B$12,2),FALSE)="","",VLOOKUP((IF(MONTH($A485)=10,YEAR($A485),IF(MONTH($A485)=11,YEAR($A485),IF(MONTH($A485)=12, YEAR($A485),YEAR($A485)-1)))),File_1.prn!$A$2:$AA$87,VLOOKUP(MONTH($A485),'Patch Conversion'!$A$1:$B$12,2),FALSE))</f>
        <v/>
      </c>
      <c r="D485" s="9"/>
      <c r="E485" s="9">
        <f t="shared" si="58"/>
        <v>1413.05</v>
      </c>
      <c r="F485" s="9">
        <f>F484+VLOOKUP((IF(MONTH($A485)=10,YEAR($A485),IF(MONTH($A485)=11,YEAR($A485),IF(MONTH($A485)=12, YEAR($A485),YEAR($A485)-1)))),Rainfall!$A$1:$Z$87,VLOOKUP(MONTH($A485),Conversion!$A$1:$B$12,2),FALSE)</f>
        <v>24154.62</v>
      </c>
      <c r="G485" s="9"/>
      <c r="H485" s="9"/>
      <c r="I485" s="9">
        <f>VLOOKUP((IF(MONTH($A485)=10,YEAR($A485),IF(MONTH($A485)=11,YEAR($A485),IF(MONTH($A485)=12, YEAR($A485),YEAR($A485)-1)))),FirstSim!$A$1:$Y$86,VLOOKUP(MONTH($A485),Conversion!$A$1:$B$12,2),FALSE)</f>
        <v>0.35</v>
      </c>
      <c r="J485" s="9"/>
      <c r="K485" s="9"/>
      <c r="L485" s="9"/>
      <c r="M485" s="12" t="e">
        <f>VLOOKUP((IF(MONTH($A485)=10,YEAR($A485),IF(MONTH($A485)=11,YEAR($A485),IF(MONTH($A485)=12, YEAR($A485),YEAR($A485)-1)))),#REF!,VLOOKUP(MONTH($A485),Conversion!$A$1:$B$12,2),FALSE)</f>
        <v>#REF!</v>
      </c>
      <c r="N485" s="9" t="e">
        <f>VLOOKUP((IF(MONTH($A485)=10,YEAR($A485),IF(MONTH($A485)=11,YEAR($A485),IF(MONTH($A485)=12, YEAR($A485),YEAR($A485)-1)))),#REF!,VLOOKUP(MONTH($A485),'Patch Conversion'!$A$1:$B$12,2),FALSE)</f>
        <v>#REF!</v>
      </c>
      <c r="O485" s="9"/>
      <c r="P485" s="11"/>
      <c r="Q485" s="9">
        <f t="shared" si="54"/>
        <v>1.51</v>
      </c>
      <c r="R485" s="9" t="str">
        <f t="shared" si="55"/>
        <v/>
      </c>
      <c r="S485" s="10" t="str">
        <f t="shared" si="56"/>
        <v/>
      </c>
      <c r="T485" s="9"/>
      <c r="U485" s="17">
        <f>VLOOKUP((IF(MONTH($A485)=10,YEAR($A485),IF(MONTH($A485)=11,YEAR($A485),IF(MONTH($A485)=12, YEAR($A485),YEAR($A485)-1)))),'Final Sim'!$A$1:$O$85,VLOOKUP(MONTH($A485),'Conversion WRSM'!$A$1:$B$12,2),FALSE)</f>
        <v>0</v>
      </c>
      <c r="W485" s="9">
        <f t="shared" si="53"/>
        <v>1.51</v>
      </c>
      <c r="X485" s="9" t="str">
        <f t="shared" si="59"/>
        <v/>
      </c>
      <c r="Y485" s="20" t="str">
        <f t="shared" si="57"/>
        <v/>
      </c>
    </row>
    <row r="486" spans="1:25">
      <c r="A486" s="11">
        <v>22251</v>
      </c>
      <c r="B486" s="9">
        <f>VLOOKUP((IF(MONTH($A486)=10,YEAR($A486),IF(MONTH($A486)=11,YEAR($A486),IF(MONTH($A486)=12, YEAR($A486),YEAR($A486)-1)))),File_1.prn!$A$2:$AA$87,VLOOKUP(MONTH($A486),Conversion!$A$1:$B$12,2),FALSE)</f>
        <v>4.3899999999999997</v>
      </c>
      <c r="C486" s="9" t="str">
        <f>IF(VLOOKUP((IF(MONTH($A486)=10,YEAR($A486),IF(MONTH($A486)=11,YEAR($A486),IF(MONTH($A486)=12, YEAR($A486),YEAR($A486)-1)))),File_1.prn!$A$2:$AA$87,VLOOKUP(MONTH($A486),'Patch Conversion'!$A$1:$B$12,2),FALSE)="","",VLOOKUP((IF(MONTH($A486)=10,YEAR($A486),IF(MONTH($A486)=11,YEAR($A486),IF(MONTH($A486)=12, YEAR($A486),YEAR($A486)-1)))),File_1.prn!$A$2:$AA$87,VLOOKUP(MONTH($A486),'Patch Conversion'!$A$1:$B$12,2),FALSE))</f>
        <v/>
      </c>
      <c r="D486" s="9"/>
      <c r="E486" s="9">
        <f t="shared" si="58"/>
        <v>1417.44</v>
      </c>
      <c r="F486" s="9">
        <f>F485+VLOOKUP((IF(MONTH($A486)=10,YEAR($A486),IF(MONTH($A486)=11,YEAR($A486),IF(MONTH($A486)=12, YEAR($A486),YEAR($A486)-1)))),Rainfall!$A$1:$Z$87,VLOOKUP(MONTH($A486),Conversion!$A$1:$B$12,2),FALSE)</f>
        <v>24357.719999999998</v>
      </c>
      <c r="G486" s="9"/>
      <c r="H486" s="9"/>
      <c r="I486" s="9">
        <f>VLOOKUP((IF(MONTH($A486)=10,YEAR($A486),IF(MONTH($A486)=11,YEAR($A486),IF(MONTH($A486)=12, YEAR($A486),YEAR($A486)-1)))),FirstSim!$A$1:$Y$86,VLOOKUP(MONTH($A486),Conversion!$A$1:$B$12,2),FALSE)</f>
        <v>1.08</v>
      </c>
      <c r="J486" s="9"/>
      <c r="K486" s="9"/>
      <c r="L486" s="9"/>
      <c r="M486" s="12" t="e">
        <f>VLOOKUP((IF(MONTH($A486)=10,YEAR($A486),IF(MONTH($A486)=11,YEAR($A486),IF(MONTH($A486)=12, YEAR($A486),YEAR($A486)-1)))),#REF!,VLOOKUP(MONTH($A486),Conversion!$A$1:$B$12,2),FALSE)</f>
        <v>#REF!</v>
      </c>
      <c r="N486" s="9" t="e">
        <f>VLOOKUP((IF(MONTH($A486)=10,YEAR($A486),IF(MONTH($A486)=11,YEAR($A486),IF(MONTH($A486)=12, YEAR($A486),YEAR($A486)-1)))),#REF!,VLOOKUP(MONTH($A486),'Patch Conversion'!$A$1:$B$12,2),FALSE)</f>
        <v>#REF!</v>
      </c>
      <c r="O486" s="9"/>
      <c r="P486" s="11"/>
      <c r="Q486" s="9">
        <f t="shared" si="54"/>
        <v>4.3899999999999997</v>
      </c>
      <c r="R486" s="9" t="str">
        <f t="shared" si="55"/>
        <v/>
      </c>
      <c r="S486" s="10" t="str">
        <f t="shared" si="56"/>
        <v/>
      </c>
      <c r="T486" s="9"/>
      <c r="U486" s="17">
        <f>VLOOKUP((IF(MONTH($A486)=10,YEAR($A486),IF(MONTH($A486)=11,YEAR($A486),IF(MONTH($A486)=12, YEAR($A486),YEAR($A486)-1)))),'Final Sim'!$A$1:$O$85,VLOOKUP(MONTH($A486),'Conversion WRSM'!$A$1:$B$12,2),FALSE)</f>
        <v>103.75</v>
      </c>
      <c r="W486" s="9">
        <f t="shared" si="53"/>
        <v>4.3899999999999997</v>
      </c>
      <c r="X486" s="9" t="str">
        <f t="shared" si="59"/>
        <v/>
      </c>
      <c r="Y486" s="20" t="str">
        <f t="shared" si="57"/>
        <v/>
      </c>
    </row>
    <row r="487" spans="1:25">
      <c r="A487" s="11">
        <v>22282</v>
      </c>
      <c r="B487" s="9">
        <f>VLOOKUP((IF(MONTH($A487)=10,YEAR($A487),IF(MONTH($A487)=11,YEAR($A487),IF(MONTH($A487)=12, YEAR($A487),YEAR($A487)-1)))),File_1.prn!$A$2:$AA$87,VLOOKUP(MONTH($A487),Conversion!$A$1:$B$12,2),FALSE)</f>
        <v>0.18</v>
      </c>
      <c r="C487" s="9" t="str">
        <f>IF(VLOOKUP((IF(MONTH($A487)=10,YEAR($A487),IF(MONTH($A487)=11,YEAR($A487),IF(MONTH($A487)=12, YEAR($A487),YEAR($A487)-1)))),File_1.prn!$A$2:$AA$87,VLOOKUP(MONTH($A487),'Patch Conversion'!$A$1:$B$12,2),FALSE)="","",VLOOKUP((IF(MONTH($A487)=10,YEAR($A487),IF(MONTH($A487)=11,YEAR($A487),IF(MONTH($A487)=12, YEAR($A487),YEAR($A487)-1)))),File_1.prn!$A$2:$AA$87,VLOOKUP(MONTH($A487),'Patch Conversion'!$A$1:$B$12,2),FALSE))</f>
        <v/>
      </c>
      <c r="D487" s="9"/>
      <c r="E487" s="9">
        <f t="shared" si="58"/>
        <v>1417.6200000000001</v>
      </c>
      <c r="F487" s="9">
        <f>F486+VLOOKUP((IF(MONTH($A487)=10,YEAR($A487),IF(MONTH($A487)=11,YEAR($A487),IF(MONTH($A487)=12, YEAR($A487),YEAR($A487)-1)))),Rainfall!$A$1:$Z$87,VLOOKUP(MONTH($A487),Conversion!$A$1:$B$12,2),FALSE)</f>
        <v>24408.359999999997</v>
      </c>
      <c r="G487" s="9"/>
      <c r="H487" s="9"/>
      <c r="I487" s="9">
        <f>VLOOKUP((IF(MONTH($A487)=10,YEAR($A487),IF(MONTH($A487)=11,YEAR($A487),IF(MONTH($A487)=12, YEAR($A487),YEAR($A487)-1)))),FirstSim!$A$1:$Y$86,VLOOKUP(MONTH($A487),Conversion!$A$1:$B$12,2),FALSE)</f>
        <v>0.38</v>
      </c>
      <c r="J487" s="9"/>
      <c r="K487" s="9"/>
      <c r="L487" s="9"/>
      <c r="M487" s="12" t="e">
        <f>VLOOKUP((IF(MONTH($A487)=10,YEAR($A487),IF(MONTH($A487)=11,YEAR($A487),IF(MONTH($A487)=12, YEAR($A487),YEAR($A487)-1)))),#REF!,VLOOKUP(MONTH($A487),Conversion!$A$1:$B$12,2),FALSE)</f>
        <v>#REF!</v>
      </c>
      <c r="N487" s="9" t="e">
        <f>VLOOKUP((IF(MONTH($A487)=10,YEAR($A487),IF(MONTH($A487)=11,YEAR($A487),IF(MONTH($A487)=12, YEAR($A487),YEAR($A487)-1)))),#REF!,VLOOKUP(MONTH($A487),'Patch Conversion'!$A$1:$B$12,2),FALSE)</f>
        <v>#REF!</v>
      </c>
      <c r="O487" s="9"/>
      <c r="P487" s="11"/>
      <c r="Q487" s="9">
        <f t="shared" si="54"/>
        <v>0.18</v>
      </c>
      <c r="R487" s="9" t="str">
        <f t="shared" si="55"/>
        <v/>
      </c>
      <c r="S487" s="10" t="str">
        <f t="shared" si="56"/>
        <v/>
      </c>
      <c r="T487" s="9"/>
      <c r="U487" s="17">
        <f>VLOOKUP((IF(MONTH($A487)=10,YEAR($A487),IF(MONTH($A487)=11,YEAR($A487),IF(MONTH($A487)=12, YEAR($A487),YEAR($A487)-1)))),'Final Sim'!$A$1:$O$85,VLOOKUP(MONTH($A487),'Conversion WRSM'!$A$1:$B$12,2),FALSE)</f>
        <v>0</v>
      </c>
      <c r="W487" s="9">
        <f t="shared" si="53"/>
        <v>0.18</v>
      </c>
      <c r="X487" s="9" t="str">
        <f t="shared" si="59"/>
        <v/>
      </c>
      <c r="Y487" s="20" t="str">
        <f t="shared" si="57"/>
        <v/>
      </c>
    </row>
    <row r="488" spans="1:25">
      <c r="A488" s="11">
        <v>22313</v>
      </c>
      <c r="B488" s="9">
        <f>VLOOKUP((IF(MONTH($A488)=10,YEAR($A488),IF(MONTH($A488)=11,YEAR($A488),IF(MONTH($A488)=12, YEAR($A488),YEAR($A488)-1)))),File_1.prn!$A$2:$AA$87,VLOOKUP(MONTH($A488),Conversion!$A$1:$B$12,2),FALSE)</f>
        <v>0.01</v>
      </c>
      <c r="C488" s="9" t="str">
        <f>IF(VLOOKUP((IF(MONTH($A488)=10,YEAR($A488),IF(MONTH($A488)=11,YEAR($A488),IF(MONTH($A488)=12, YEAR($A488),YEAR($A488)-1)))),File_1.prn!$A$2:$AA$87,VLOOKUP(MONTH($A488),'Patch Conversion'!$A$1:$B$12,2),FALSE)="","",VLOOKUP((IF(MONTH($A488)=10,YEAR($A488),IF(MONTH($A488)=11,YEAR($A488),IF(MONTH($A488)=12, YEAR($A488),YEAR($A488)-1)))),File_1.prn!$A$2:$AA$87,VLOOKUP(MONTH($A488),'Patch Conversion'!$A$1:$B$12,2),FALSE))</f>
        <v/>
      </c>
      <c r="D488" s="9" t="str">
        <f>IF(C488="","",B488)</f>
        <v/>
      </c>
      <c r="E488" s="9">
        <f t="shared" si="58"/>
        <v>1417.63</v>
      </c>
      <c r="F488" s="9">
        <f>F487+VLOOKUP((IF(MONTH($A488)=10,YEAR($A488),IF(MONTH($A488)=11,YEAR($A488),IF(MONTH($A488)=12, YEAR($A488),YEAR($A488)-1)))),Rainfall!$A$1:$Z$87,VLOOKUP(MONTH($A488),Conversion!$A$1:$B$12,2),FALSE)</f>
        <v>24518.1</v>
      </c>
      <c r="G488" s="9"/>
      <c r="H488" s="9"/>
      <c r="I488" s="9">
        <f>VLOOKUP((IF(MONTH($A488)=10,YEAR($A488),IF(MONTH($A488)=11,YEAR($A488),IF(MONTH($A488)=12, YEAR($A488),YEAR($A488)-1)))),FirstSim!$A$1:$Y$86,VLOOKUP(MONTH($A488),Conversion!$A$1:$B$12,2),FALSE)</f>
        <v>0.01</v>
      </c>
      <c r="J488" s="9"/>
      <c r="K488" s="9"/>
      <c r="L488" s="9"/>
      <c r="M488" s="12" t="e">
        <f>VLOOKUP((IF(MONTH($A488)=10,YEAR($A488),IF(MONTH($A488)=11,YEAR($A488),IF(MONTH($A488)=12, YEAR($A488),YEAR($A488)-1)))),#REF!,VLOOKUP(MONTH($A488),Conversion!$A$1:$B$12,2),FALSE)</f>
        <v>#REF!</v>
      </c>
      <c r="N488" s="9" t="e">
        <f>VLOOKUP((IF(MONTH($A488)=10,YEAR($A488),IF(MONTH($A488)=11,YEAR($A488),IF(MONTH($A488)=12, YEAR($A488),YEAR($A488)-1)))),#REF!,VLOOKUP(MONTH($A488),'Patch Conversion'!$A$1:$B$12,2),FALSE)</f>
        <v>#REF!</v>
      </c>
      <c r="O488" s="9"/>
      <c r="P488" s="11"/>
      <c r="Q488" s="9">
        <f t="shared" si="54"/>
        <v>0.01</v>
      </c>
      <c r="R488" s="9" t="str">
        <f t="shared" si="55"/>
        <v/>
      </c>
      <c r="S488" s="10" t="str">
        <f t="shared" si="56"/>
        <v/>
      </c>
      <c r="T488" s="9"/>
      <c r="U488" s="17">
        <f>VLOOKUP((IF(MONTH($A488)=10,YEAR($A488),IF(MONTH($A488)=11,YEAR($A488),IF(MONTH($A488)=12, YEAR($A488),YEAR($A488)-1)))),'Final Sim'!$A$1:$O$85,VLOOKUP(MONTH($A488),'Conversion WRSM'!$A$1:$B$12,2),FALSE)</f>
        <v>127.51</v>
      </c>
      <c r="W488" s="9">
        <f t="shared" si="53"/>
        <v>0.01</v>
      </c>
      <c r="X488" s="9" t="str">
        <f t="shared" si="59"/>
        <v/>
      </c>
      <c r="Y488" s="20" t="str">
        <f t="shared" si="57"/>
        <v/>
      </c>
    </row>
    <row r="489" spans="1:25">
      <c r="A489" s="11">
        <v>22341</v>
      </c>
      <c r="B489" s="9">
        <f>VLOOKUP((IF(MONTH($A489)=10,YEAR($A489),IF(MONTH($A489)=11,YEAR($A489),IF(MONTH($A489)=12, YEAR($A489),YEAR($A489)-1)))),File_1.prn!$A$2:$AA$87,VLOOKUP(MONTH($A489),Conversion!$A$1:$B$12,2),FALSE)</f>
        <v>1.41</v>
      </c>
      <c r="C489" s="9" t="str">
        <f>IF(VLOOKUP((IF(MONTH($A489)=10,YEAR($A489),IF(MONTH($A489)=11,YEAR($A489),IF(MONTH($A489)=12, YEAR($A489),YEAR($A489)-1)))),File_1.prn!$A$2:$AA$87,VLOOKUP(MONTH($A489),'Patch Conversion'!$A$1:$B$12,2),FALSE)="","",VLOOKUP((IF(MONTH($A489)=10,YEAR($A489),IF(MONTH($A489)=11,YEAR($A489),IF(MONTH($A489)=12, YEAR($A489),YEAR($A489)-1)))),File_1.prn!$A$2:$AA$87,VLOOKUP(MONTH($A489),'Patch Conversion'!$A$1:$B$12,2),FALSE))</f>
        <v/>
      </c>
      <c r="D489" s="9" t="str">
        <f>IF(C489="","",B489)</f>
        <v/>
      </c>
      <c r="E489" s="9">
        <f t="shared" si="58"/>
        <v>1419.0400000000002</v>
      </c>
      <c r="F489" s="9">
        <f>F488+VLOOKUP((IF(MONTH($A489)=10,YEAR($A489),IF(MONTH($A489)=11,YEAR($A489),IF(MONTH($A489)=12, YEAR($A489),YEAR($A489)-1)))),Rainfall!$A$1:$Z$87,VLOOKUP(MONTH($A489),Conversion!$A$1:$B$12,2),FALSE)</f>
        <v>24593.46</v>
      </c>
      <c r="G489" s="9"/>
      <c r="H489" s="9"/>
      <c r="I489" s="9">
        <f>VLOOKUP((IF(MONTH($A489)=10,YEAR($A489),IF(MONTH($A489)=11,YEAR($A489),IF(MONTH($A489)=12, YEAR($A489),YEAR($A489)-1)))),FirstSim!$A$1:$Y$86,VLOOKUP(MONTH($A489),Conversion!$A$1:$B$12,2),FALSE)</f>
        <v>12.64</v>
      </c>
      <c r="J489" s="9"/>
      <c r="K489" s="9"/>
      <c r="L489" s="9"/>
      <c r="M489" s="12" t="e">
        <f>VLOOKUP((IF(MONTH($A489)=10,YEAR($A489),IF(MONTH($A489)=11,YEAR($A489),IF(MONTH($A489)=12, YEAR($A489),YEAR($A489)-1)))),#REF!,VLOOKUP(MONTH($A489),Conversion!$A$1:$B$12,2),FALSE)</f>
        <v>#REF!</v>
      </c>
      <c r="N489" s="9" t="e">
        <f>VLOOKUP((IF(MONTH($A489)=10,YEAR($A489),IF(MONTH($A489)=11,YEAR($A489),IF(MONTH($A489)=12, YEAR($A489),YEAR($A489)-1)))),#REF!,VLOOKUP(MONTH($A489),'Patch Conversion'!$A$1:$B$12,2),FALSE)</f>
        <v>#REF!</v>
      </c>
      <c r="O489" s="9"/>
      <c r="P489" s="11"/>
      <c r="Q489" s="9">
        <f t="shared" si="54"/>
        <v>1.41</v>
      </c>
      <c r="R489" s="9" t="str">
        <f t="shared" si="55"/>
        <v/>
      </c>
      <c r="S489" s="10" t="str">
        <f t="shared" si="56"/>
        <v/>
      </c>
      <c r="T489" s="9"/>
      <c r="U489" s="17">
        <f>VLOOKUP((IF(MONTH($A489)=10,YEAR($A489),IF(MONTH($A489)=11,YEAR($A489),IF(MONTH($A489)=12, YEAR($A489),YEAR($A489)-1)))),'Final Sim'!$A$1:$O$85,VLOOKUP(MONTH($A489),'Conversion WRSM'!$A$1:$B$12,2),FALSE)</f>
        <v>0</v>
      </c>
      <c r="W489" s="9">
        <f t="shared" si="53"/>
        <v>1.41</v>
      </c>
      <c r="X489" s="9" t="str">
        <f t="shared" si="59"/>
        <v/>
      </c>
      <c r="Y489" s="20" t="str">
        <f t="shared" si="57"/>
        <v/>
      </c>
    </row>
    <row r="490" spans="1:25">
      <c r="A490" s="11">
        <v>22372</v>
      </c>
      <c r="B490" s="9">
        <f>VLOOKUP((IF(MONTH($A490)=10,YEAR($A490),IF(MONTH($A490)=11,YEAR($A490),IF(MONTH($A490)=12, YEAR($A490),YEAR($A490)-1)))),File_1.prn!$A$2:$AA$87,VLOOKUP(MONTH($A490),Conversion!$A$1:$B$12,2),FALSE)</f>
        <v>0.52</v>
      </c>
      <c r="C490" s="9" t="str">
        <f>IF(VLOOKUP((IF(MONTH($A490)=10,YEAR($A490),IF(MONTH($A490)=11,YEAR($A490),IF(MONTH($A490)=12, YEAR($A490),YEAR($A490)-1)))),File_1.prn!$A$2:$AA$87,VLOOKUP(MONTH($A490),'Patch Conversion'!$A$1:$B$12,2),FALSE)="","",VLOOKUP((IF(MONTH($A490)=10,YEAR($A490),IF(MONTH($A490)=11,YEAR($A490),IF(MONTH($A490)=12, YEAR($A490),YEAR($A490)-1)))),File_1.prn!$A$2:$AA$87,VLOOKUP(MONTH($A490),'Patch Conversion'!$A$1:$B$12,2),FALSE))</f>
        <v/>
      </c>
      <c r="D490" s="9"/>
      <c r="E490" s="9">
        <f t="shared" si="58"/>
        <v>1419.5600000000002</v>
      </c>
      <c r="F490" s="9">
        <f>F489+VLOOKUP((IF(MONTH($A490)=10,YEAR($A490),IF(MONTH($A490)=11,YEAR($A490),IF(MONTH($A490)=12, YEAR($A490),YEAR($A490)-1)))),Rainfall!$A$1:$Z$87,VLOOKUP(MONTH($A490),Conversion!$A$1:$B$12,2),FALSE)</f>
        <v>24727.02</v>
      </c>
      <c r="G490" s="9"/>
      <c r="H490" s="9"/>
      <c r="I490" s="9">
        <f>VLOOKUP((IF(MONTH($A490)=10,YEAR($A490),IF(MONTH($A490)=11,YEAR($A490),IF(MONTH($A490)=12, YEAR($A490),YEAR($A490)-1)))),FirstSim!$A$1:$Y$86,VLOOKUP(MONTH($A490),Conversion!$A$1:$B$12,2),FALSE)</f>
        <v>5.87</v>
      </c>
      <c r="J490" s="9"/>
      <c r="K490" s="9"/>
      <c r="L490" s="9"/>
      <c r="M490" s="12" t="e">
        <f>VLOOKUP((IF(MONTH($A490)=10,YEAR($A490),IF(MONTH($A490)=11,YEAR($A490),IF(MONTH($A490)=12, YEAR($A490),YEAR($A490)-1)))),#REF!,VLOOKUP(MONTH($A490),Conversion!$A$1:$B$12,2),FALSE)</f>
        <v>#REF!</v>
      </c>
      <c r="N490" s="9" t="e">
        <f>VLOOKUP((IF(MONTH($A490)=10,YEAR($A490),IF(MONTH($A490)=11,YEAR($A490),IF(MONTH($A490)=12, YEAR($A490),YEAR($A490)-1)))),#REF!,VLOOKUP(MONTH($A490),'Patch Conversion'!$A$1:$B$12,2),FALSE)</f>
        <v>#REF!</v>
      </c>
      <c r="O490" s="9"/>
      <c r="P490" s="11"/>
      <c r="Q490" s="9">
        <f t="shared" si="54"/>
        <v>0.52</v>
      </c>
      <c r="R490" s="9" t="str">
        <f t="shared" si="55"/>
        <v/>
      </c>
      <c r="S490" s="10" t="str">
        <f t="shared" si="56"/>
        <v/>
      </c>
      <c r="T490" s="9"/>
      <c r="U490" s="17">
        <f>VLOOKUP((IF(MONTH($A490)=10,YEAR($A490),IF(MONTH($A490)=11,YEAR($A490),IF(MONTH($A490)=12, YEAR($A490),YEAR($A490)-1)))),'Final Sim'!$A$1:$O$85,VLOOKUP(MONTH($A490),'Conversion WRSM'!$A$1:$B$12,2),FALSE)</f>
        <v>162.78</v>
      </c>
      <c r="W490" s="9">
        <f t="shared" si="53"/>
        <v>0.52</v>
      </c>
      <c r="X490" s="9" t="str">
        <f t="shared" si="59"/>
        <v/>
      </c>
      <c r="Y490" s="20" t="str">
        <f t="shared" si="57"/>
        <v/>
      </c>
    </row>
    <row r="491" spans="1:25">
      <c r="A491" s="11">
        <v>22402</v>
      </c>
      <c r="B491" s="9">
        <f>VLOOKUP((IF(MONTH($A491)=10,YEAR($A491),IF(MONTH($A491)=11,YEAR($A491),IF(MONTH($A491)=12, YEAR($A491),YEAR($A491)-1)))),File_1.prn!$A$2:$AA$87,VLOOKUP(MONTH($A491),Conversion!$A$1:$B$12,2),FALSE)</f>
        <v>3.88</v>
      </c>
      <c r="C491" s="9" t="str">
        <f>IF(VLOOKUP((IF(MONTH($A491)=10,YEAR($A491),IF(MONTH($A491)=11,YEAR($A491),IF(MONTH($A491)=12, YEAR($A491),YEAR($A491)-1)))),File_1.prn!$A$2:$AA$87,VLOOKUP(MONTH($A491),'Patch Conversion'!$A$1:$B$12,2),FALSE)="","",VLOOKUP((IF(MONTH($A491)=10,YEAR($A491),IF(MONTH($A491)=11,YEAR($A491),IF(MONTH($A491)=12, YEAR($A491),YEAR($A491)-1)))),File_1.prn!$A$2:$AA$87,VLOOKUP(MONTH($A491),'Patch Conversion'!$A$1:$B$12,2),FALSE))</f>
        <v/>
      </c>
      <c r="D491" s="9"/>
      <c r="E491" s="9">
        <f t="shared" si="58"/>
        <v>1423.4400000000003</v>
      </c>
      <c r="F491" s="9">
        <f>F490+VLOOKUP((IF(MONTH($A491)=10,YEAR($A491),IF(MONTH($A491)=11,YEAR($A491),IF(MONTH($A491)=12, YEAR($A491),YEAR($A491)-1)))),Rainfall!$A$1:$Z$87,VLOOKUP(MONTH($A491),Conversion!$A$1:$B$12,2),FALSE)</f>
        <v>24780.54</v>
      </c>
      <c r="G491" s="9"/>
      <c r="H491" s="9"/>
      <c r="I491" s="9">
        <f>VLOOKUP((IF(MONTH($A491)=10,YEAR($A491),IF(MONTH($A491)=11,YEAR($A491),IF(MONTH($A491)=12, YEAR($A491),YEAR($A491)-1)))),FirstSim!$A$1:$Y$86,VLOOKUP(MONTH($A491),Conversion!$A$1:$B$12,2),FALSE)</f>
        <v>1.29</v>
      </c>
      <c r="J491" s="9"/>
      <c r="K491" s="9"/>
      <c r="L491" s="9"/>
      <c r="M491" s="12" t="e">
        <f>VLOOKUP((IF(MONTH($A491)=10,YEAR($A491),IF(MONTH($A491)=11,YEAR($A491),IF(MONTH($A491)=12, YEAR($A491),YEAR($A491)-1)))),#REF!,VLOOKUP(MONTH($A491),Conversion!$A$1:$B$12,2),FALSE)</f>
        <v>#REF!</v>
      </c>
      <c r="N491" s="9" t="e">
        <f>VLOOKUP((IF(MONTH($A491)=10,YEAR($A491),IF(MONTH($A491)=11,YEAR($A491),IF(MONTH($A491)=12, YEAR($A491),YEAR($A491)-1)))),#REF!,VLOOKUP(MONTH($A491),'Patch Conversion'!$A$1:$B$12,2),FALSE)</f>
        <v>#REF!</v>
      </c>
      <c r="O491" s="9"/>
      <c r="P491" s="11"/>
      <c r="Q491" s="9">
        <f t="shared" si="54"/>
        <v>3.88</v>
      </c>
      <c r="R491" s="9" t="str">
        <f t="shared" si="55"/>
        <v/>
      </c>
      <c r="S491" s="10" t="str">
        <f t="shared" si="56"/>
        <v/>
      </c>
      <c r="T491" s="9"/>
      <c r="U491" s="17">
        <f>VLOOKUP((IF(MONTH($A491)=10,YEAR($A491),IF(MONTH($A491)=11,YEAR($A491),IF(MONTH($A491)=12, YEAR($A491),YEAR($A491)-1)))),'Final Sim'!$A$1:$O$85,VLOOKUP(MONTH($A491),'Conversion WRSM'!$A$1:$B$12,2),FALSE)</f>
        <v>0</v>
      </c>
      <c r="W491" s="9">
        <f t="shared" si="53"/>
        <v>3.88</v>
      </c>
      <c r="X491" s="9" t="str">
        <f t="shared" si="59"/>
        <v/>
      </c>
      <c r="Y491" s="20" t="str">
        <f t="shared" si="57"/>
        <v/>
      </c>
    </row>
    <row r="492" spans="1:25">
      <c r="A492" s="11">
        <v>22433</v>
      </c>
      <c r="B492" s="9">
        <f>VLOOKUP((IF(MONTH($A492)=10,YEAR($A492),IF(MONTH($A492)=11,YEAR($A492),IF(MONTH($A492)=12, YEAR($A492),YEAR($A492)-1)))),File_1.prn!$A$2:$AA$87,VLOOKUP(MONTH($A492),Conversion!$A$1:$B$12,2),FALSE)</f>
        <v>0.56999999999999995</v>
      </c>
      <c r="C492" s="9" t="str">
        <f>IF(VLOOKUP((IF(MONTH($A492)=10,YEAR($A492),IF(MONTH($A492)=11,YEAR($A492),IF(MONTH($A492)=12, YEAR($A492),YEAR($A492)-1)))),File_1.prn!$A$2:$AA$87,VLOOKUP(MONTH($A492),'Patch Conversion'!$A$1:$B$12,2),FALSE)="","",VLOOKUP((IF(MONTH($A492)=10,YEAR($A492),IF(MONTH($A492)=11,YEAR($A492),IF(MONTH($A492)=12, YEAR($A492),YEAR($A492)-1)))),File_1.prn!$A$2:$AA$87,VLOOKUP(MONTH($A492),'Patch Conversion'!$A$1:$B$12,2),FALSE))</f>
        <v/>
      </c>
      <c r="D492" s="9"/>
      <c r="E492" s="9">
        <f t="shared" si="58"/>
        <v>1424.0100000000002</v>
      </c>
      <c r="F492" s="9">
        <f>F491+VLOOKUP((IF(MONTH($A492)=10,YEAR($A492),IF(MONTH($A492)=11,YEAR($A492),IF(MONTH($A492)=12, YEAR($A492),YEAR($A492)-1)))),Rainfall!$A$1:$Z$87,VLOOKUP(MONTH($A492),Conversion!$A$1:$B$12,2),FALSE)</f>
        <v>24800.940000000002</v>
      </c>
      <c r="G492" s="9"/>
      <c r="H492" s="9"/>
      <c r="I492" s="9">
        <f>VLOOKUP((IF(MONTH($A492)=10,YEAR($A492),IF(MONTH($A492)=11,YEAR($A492),IF(MONTH($A492)=12, YEAR($A492),YEAR($A492)-1)))),FirstSim!$A$1:$Y$86,VLOOKUP(MONTH($A492),Conversion!$A$1:$B$12,2),FALSE)</f>
        <v>1.21</v>
      </c>
      <c r="J492" s="9"/>
      <c r="K492" s="9"/>
      <c r="L492" s="9"/>
      <c r="M492" s="12" t="e">
        <f>VLOOKUP((IF(MONTH($A492)=10,YEAR($A492),IF(MONTH($A492)=11,YEAR($A492),IF(MONTH($A492)=12, YEAR($A492),YEAR($A492)-1)))),#REF!,VLOOKUP(MONTH($A492),Conversion!$A$1:$B$12,2),FALSE)</f>
        <v>#REF!</v>
      </c>
      <c r="N492" s="9" t="e">
        <f>VLOOKUP((IF(MONTH($A492)=10,YEAR($A492),IF(MONTH($A492)=11,YEAR($A492),IF(MONTH($A492)=12, YEAR($A492),YEAR($A492)-1)))),#REF!,VLOOKUP(MONTH($A492),'Patch Conversion'!$A$1:$B$12,2),FALSE)</f>
        <v>#REF!</v>
      </c>
      <c r="O492" s="9"/>
      <c r="P492" s="11"/>
      <c r="Q492" s="9">
        <f t="shared" si="54"/>
        <v>0.56999999999999995</v>
      </c>
      <c r="R492" s="9" t="str">
        <f t="shared" si="55"/>
        <v/>
      </c>
      <c r="S492" s="10" t="str">
        <f t="shared" si="56"/>
        <v/>
      </c>
      <c r="T492" s="9"/>
      <c r="U492" s="17">
        <f>VLOOKUP((IF(MONTH($A492)=10,YEAR($A492),IF(MONTH($A492)=11,YEAR($A492),IF(MONTH($A492)=12, YEAR($A492),YEAR($A492)-1)))),'Final Sim'!$A$1:$O$85,VLOOKUP(MONTH($A492),'Conversion WRSM'!$A$1:$B$12,2),FALSE)</f>
        <v>48.11</v>
      </c>
      <c r="W492" s="9">
        <f t="shared" si="53"/>
        <v>0.56999999999999995</v>
      </c>
      <c r="X492" s="9" t="str">
        <f t="shared" si="59"/>
        <v/>
      </c>
      <c r="Y492" s="20" t="str">
        <f t="shared" si="57"/>
        <v/>
      </c>
    </row>
    <row r="493" spans="1:25">
      <c r="A493" s="11">
        <v>22463</v>
      </c>
      <c r="B493" s="9">
        <f>VLOOKUP((IF(MONTH($A493)=10,YEAR($A493),IF(MONTH($A493)=11,YEAR($A493),IF(MONTH($A493)=12, YEAR($A493),YEAR($A493)-1)))),File_1.prn!$A$2:$AA$87,VLOOKUP(MONTH($A493),Conversion!$A$1:$B$12,2),FALSE)</f>
        <v>0.1</v>
      </c>
      <c r="C493" s="9" t="str">
        <f>IF(VLOOKUP((IF(MONTH($A493)=10,YEAR($A493),IF(MONTH($A493)=11,YEAR($A493),IF(MONTH($A493)=12, YEAR($A493),YEAR($A493)-1)))),File_1.prn!$A$2:$AA$87,VLOOKUP(MONTH($A493),'Patch Conversion'!$A$1:$B$12,2),FALSE)="","",VLOOKUP((IF(MONTH($A493)=10,YEAR($A493),IF(MONTH($A493)=11,YEAR($A493),IF(MONTH($A493)=12, YEAR($A493),YEAR($A493)-1)))),File_1.prn!$A$2:$AA$87,VLOOKUP(MONTH($A493),'Patch Conversion'!$A$1:$B$12,2),FALSE))</f>
        <v/>
      </c>
      <c r="D493" s="9"/>
      <c r="E493" s="9">
        <f t="shared" si="58"/>
        <v>1424.1100000000001</v>
      </c>
      <c r="F493" s="9">
        <f>F492+VLOOKUP((IF(MONTH($A493)=10,YEAR($A493),IF(MONTH($A493)=11,YEAR($A493),IF(MONTH($A493)=12, YEAR($A493),YEAR($A493)-1)))),Rainfall!$A$1:$Z$87,VLOOKUP(MONTH($A493),Conversion!$A$1:$B$12,2),FALSE)</f>
        <v>24809.4</v>
      </c>
      <c r="G493" s="9"/>
      <c r="H493" s="9"/>
      <c r="I493" s="9">
        <f>VLOOKUP((IF(MONTH($A493)=10,YEAR($A493),IF(MONTH($A493)=11,YEAR($A493),IF(MONTH($A493)=12, YEAR($A493),YEAR($A493)-1)))),FirstSim!$A$1:$Y$86,VLOOKUP(MONTH($A493),Conversion!$A$1:$B$12,2),FALSE)</f>
        <v>1.0900000000000001</v>
      </c>
      <c r="J493" s="9"/>
      <c r="K493" s="9"/>
      <c r="L493" s="9"/>
      <c r="M493" s="12" t="e">
        <f>VLOOKUP((IF(MONTH($A493)=10,YEAR($A493),IF(MONTH($A493)=11,YEAR($A493),IF(MONTH($A493)=12, YEAR($A493),YEAR($A493)-1)))),#REF!,VLOOKUP(MONTH($A493),Conversion!$A$1:$B$12,2),FALSE)</f>
        <v>#REF!</v>
      </c>
      <c r="N493" s="9" t="e">
        <f>VLOOKUP((IF(MONTH($A493)=10,YEAR($A493),IF(MONTH($A493)=11,YEAR($A493),IF(MONTH($A493)=12, YEAR($A493),YEAR($A493)-1)))),#REF!,VLOOKUP(MONTH($A493),'Patch Conversion'!$A$1:$B$12,2),FALSE)</f>
        <v>#REF!</v>
      </c>
      <c r="O493" s="9"/>
      <c r="P493" s="11"/>
      <c r="Q493" s="9">
        <f t="shared" si="54"/>
        <v>0.1</v>
      </c>
      <c r="R493" s="9" t="str">
        <f t="shared" si="55"/>
        <v/>
      </c>
      <c r="S493" s="10" t="str">
        <f t="shared" si="56"/>
        <v/>
      </c>
      <c r="T493" s="9"/>
      <c r="U493" s="17">
        <f>VLOOKUP((IF(MONTH($A493)=10,YEAR($A493),IF(MONTH($A493)=11,YEAR($A493),IF(MONTH($A493)=12, YEAR($A493),YEAR($A493)-1)))),'Final Sim'!$A$1:$O$85,VLOOKUP(MONTH($A493),'Conversion WRSM'!$A$1:$B$12,2),FALSE)</f>
        <v>0</v>
      </c>
      <c r="W493" s="9">
        <f t="shared" si="53"/>
        <v>0.1</v>
      </c>
      <c r="X493" s="9" t="str">
        <f t="shared" si="59"/>
        <v/>
      </c>
      <c r="Y493" s="20" t="str">
        <f t="shared" si="57"/>
        <v/>
      </c>
    </row>
    <row r="494" spans="1:25">
      <c r="A494" s="11">
        <v>22494</v>
      </c>
      <c r="B494" s="9">
        <f>VLOOKUP((IF(MONTH($A494)=10,YEAR($A494),IF(MONTH($A494)=11,YEAR($A494),IF(MONTH($A494)=12, YEAR($A494),YEAR($A494)-1)))),File_1.prn!$A$2:$AA$87,VLOOKUP(MONTH($A494),Conversion!$A$1:$B$12,2),FALSE)</f>
        <v>0.27</v>
      </c>
      <c r="C494" s="9" t="str">
        <f>IF(VLOOKUP((IF(MONTH($A494)=10,YEAR($A494),IF(MONTH($A494)=11,YEAR($A494),IF(MONTH($A494)=12, YEAR($A494),YEAR($A494)-1)))),File_1.prn!$A$2:$AA$87,VLOOKUP(MONTH($A494),'Patch Conversion'!$A$1:$B$12,2),FALSE)="","",VLOOKUP((IF(MONTH($A494)=10,YEAR($A494),IF(MONTH($A494)=11,YEAR($A494),IF(MONTH($A494)=12, YEAR($A494),YEAR($A494)-1)))),File_1.prn!$A$2:$AA$87,VLOOKUP(MONTH($A494),'Patch Conversion'!$A$1:$B$12,2),FALSE))</f>
        <v/>
      </c>
      <c r="D494" s="9"/>
      <c r="E494" s="9">
        <f t="shared" si="58"/>
        <v>1424.38</v>
      </c>
      <c r="F494" s="9">
        <f>F493+VLOOKUP((IF(MONTH($A494)=10,YEAR($A494),IF(MONTH($A494)=11,YEAR($A494),IF(MONTH($A494)=12, YEAR($A494),YEAR($A494)-1)))),Rainfall!$A$1:$Z$87,VLOOKUP(MONTH($A494),Conversion!$A$1:$B$12,2),FALSE)</f>
        <v>24810.480000000003</v>
      </c>
      <c r="G494" s="9"/>
      <c r="H494" s="9"/>
      <c r="I494" s="9">
        <f>VLOOKUP((IF(MONTH($A494)=10,YEAR($A494),IF(MONTH($A494)=11,YEAR($A494),IF(MONTH($A494)=12, YEAR($A494),YEAR($A494)-1)))),FirstSim!$A$1:$Y$86,VLOOKUP(MONTH($A494),Conversion!$A$1:$B$12,2),FALSE)</f>
        <v>0.72</v>
      </c>
      <c r="J494" s="9"/>
      <c r="K494" s="9"/>
      <c r="L494" s="9"/>
      <c r="M494" s="12" t="e">
        <f>VLOOKUP((IF(MONTH($A494)=10,YEAR($A494),IF(MONTH($A494)=11,YEAR($A494),IF(MONTH($A494)=12, YEAR($A494),YEAR($A494)-1)))),#REF!,VLOOKUP(MONTH($A494),Conversion!$A$1:$B$12,2),FALSE)</f>
        <v>#REF!</v>
      </c>
      <c r="N494" s="9" t="e">
        <f>VLOOKUP((IF(MONTH($A494)=10,YEAR($A494),IF(MONTH($A494)=11,YEAR($A494),IF(MONTH($A494)=12, YEAR($A494),YEAR($A494)-1)))),#REF!,VLOOKUP(MONTH($A494),'Patch Conversion'!$A$1:$B$12,2),FALSE)</f>
        <v>#REF!</v>
      </c>
      <c r="O494" s="9"/>
      <c r="P494" s="11"/>
      <c r="Q494" s="9">
        <f t="shared" si="54"/>
        <v>0.27</v>
      </c>
      <c r="R494" s="9" t="str">
        <f t="shared" si="55"/>
        <v/>
      </c>
      <c r="S494" s="10" t="str">
        <f t="shared" si="56"/>
        <v/>
      </c>
      <c r="T494" s="9"/>
      <c r="U494" s="17">
        <f>VLOOKUP((IF(MONTH($A494)=10,YEAR($A494),IF(MONTH($A494)=11,YEAR($A494),IF(MONTH($A494)=12, YEAR($A494),YEAR($A494)-1)))),'Final Sim'!$A$1:$O$85,VLOOKUP(MONTH($A494),'Conversion WRSM'!$A$1:$B$12,2),FALSE)</f>
        <v>102.55</v>
      </c>
      <c r="W494" s="9">
        <f t="shared" si="53"/>
        <v>0.27</v>
      </c>
      <c r="X494" s="9" t="str">
        <f t="shared" si="59"/>
        <v/>
      </c>
      <c r="Y494" s="20" t="str">
        <f t="shared" si="57"/>
        <v/>
      </c>
    </row>
    <row r="495" spans="1:25">
      <c r="A495" s="11">
        <v>22525</v>
      </c>
      <c r="B495" s="9">
        <f>VLOOKUP((IF(MONTH($A495)=10,YEAR($A495),IF(MONTH($A495)=11,YEAR($A495),IF(MONTH($A495)=12, YEAR($A495),YEAR($A495)-1)))),File_1.prn!$A$2:$AA$87,VLOOKUP(MONTH($A495),Conversion!$A$1:$B$12,2),FALSE)</f>
        <v>0.02</v>
      </c>
      <c r="C495" s="9" t="str">
        <f>IF(VLOOKUP((IF(MONTH($A495)=10,YEAR($A495),IF(MONTH($A495)=11,YEAR($A495),IF(MONTH($A495)=12, YEAR($A495),YEAR($A495)-1)))),File_1.prn!$A$2:$AA$87,VLOOKUP(MONTH($A495),'Patch Conversion'!$A$1:$B$12,2),FALSE)="","",VLOOKUP((IF(MONTH($A495)=10,YEAR($A495),IF(MONTH($A495)=11,YEAR($A495),IF(MONTH($A495)=12, YEAR($A495),YEAR($A495)-1)))),File_1.prn!$A$2:$AA$87,VLOOKUP(MONTH($A495),'Patch Conversion'!$A$1:$B$12,2),FALSE))</f>
        <v/>
      </c>
      <c r="D495" s="9"/>
      <c r="E495" s="9">
        <f t="shared" si="58"/>
        <v>1424.4</v>
      </c>
      <c r="F495" s="9">
        <f>F494+VLOOKUP((IF(MONTH($A495)=10,YEAR($A495),IF(MONTH($A495)=11,YEAR($A495),IF(MONTH($A495)=12, YEAR($A495),YEAR($A495)-1)))),Rainfall!$A$1:$Z$87,VLOOKUP(MONTH($A495),Conversion!$A$1:$B$12,2),FALSE)</f>
        <v>24816.240000000002</v>
      </c>
      <c r="G495" s="9"/>
      <c r="H495" s="9"/>
      <c r="I495" s="9">
        <f>VLOOKUP((IF(MONTH($A495)=10,YEAR($A495),IF(MONTH($A495)=11,YEAR($A495),IF(MONTH($A495)=12, YEAR($A495),YEAR($A495)-1)))),FirstSim!$A$1:$Y$86,VLOOKUP(MONTH($A495),Conversion!$A$1:$B$12,2),FALSE)</f>
        <v>0.24</v>
      </c>
      <c r="J495" s="9"/>
      <c r="K495" s="9"/>
      <c r="L495" s="9"/>
      <c r="M495" s="12" t="e">
        <f>VLOOKUP((IF(MONTH($A495)=10,YEAR($A495),IF(MONTH($A495)=11,YEAR($A495),IF(MONTH($A495)=12, YEAR($A495),YEAR($A495)-1)))),#REF!,VLOOKUP(MONTH($A495),Conversion!$A$1:$B$12,2),FALSE)</f>
        <v>#REF!</v>
      </c>
      <c r="N495" s="9" t="e">
        <f>VLOOKUP((IF(MONTH($A495)=10,YEAR($A495),IF(MONTH($A495)=11,YEAR($A495),IF(MONTH($A495)=12, YEAR($A495),YEAR($A495)-1)))),#REF!,VLOOKUP(MONTH($A495),'Patch Conversion'!$A$1:$B$12,2),FALSE)</f>
        <v>#REF!</v>
      </c>
      <c r="O495" s="9"/>
      <c r="P495" s="11"/>
      <c r="Q495" s="9">
        <f t="shared" si="54"/>
        <v>0.02</v>
      </c>
      <c r="R495" s="9" t="str">
        <f t="shared" si="55"/>
        <v/>
      </c>
      <c r="S495" s="10" t="str">
        <f t="shared" si="56"/>
        <v/>
      </c>
      <c r="T495" s="9"/>
      <c r="U495" s="17">
        <f>VLOOKUP((IF(MONTH($A495)=10,YEAR($A495),IF(MONTH($A495)=11,YEAR($A495),IF(MONTH($A495)=12, YEAR($A495),YEAR($A495)-1)))),'Final Sim'!$A$1:$O$85,VLOOKUP(MONTH($A495),'Conversion WRSM'!$A$1:$B$12,2),FALSE)</f>
        <v>0</v>
      </c>
      <c r="W495" s="9">
        <f t="shared" si="53"/>
        <v>0.02</v>
      </c>
      <c r="X495" s="9" t="str">
        <f t="shared" si="59"/>
        <v/>
      </c>
      <c r="Y495" s="20" t="str">
        <f t="shared" si="57"/>
        <v/>
      </c>
    </row>
    <row r="496" spans="1:25">
      <c r="A496" s="11">
        <v>22555</v>
      </c>
      <c r="B496" s="9">
        <f>VLOOKUP((IF(MONTH($A496)=10,YEAR($A496),IF(MONTH($A496)=11,YEAR($A496),IF(MONTH($A496)=12, YEAR($A496),YEAR($A496)-1)))),File_1.prn!$A$2:$AA$87,VLOOKUP(MONTH($A496),Conversion!$A$1:$B$12,2),FALSE)</f>
        <v>0</v>
      </c>
      <c r="C496" s="9" t="str">
        <f>IF(VLOOKUP((IF(MONTH($A496)=10,YEAR($A496),IF(MONTH($A496)=11,YEAR($A496),IF(MONTH($A496)=12, YEAR($A496),YEAR($A496)-1)))),File_1.prn!$A$2:$AA$87,VLOOKUP(MONTH($A496),'Patch Conversion'!$A$1:$B$12,2),FALSE)="","",VLOOKUP((IF(MONTH($A496)=10,YEAR($A496),IF(MONTH($A496)=11,YEAR($A496),IF(MONTH($A496)=12, YEAR($A496),YEAR($A496)-1)))),File_1.prn!$A$2:$AA$87,VLOOKUP(MONTH($A496),'Patch Conversion'!$A$1:$B$12,2),FALSE))</f>
        <v/>
      </c>
      <c r="D496" s="9"/>
      <c r="E496" s="9">
        <f t="shared" si="58"/>
        <v>1424.4</v>
      </c>
      <c r="F496" s="9">
        <f>F495+VLOOKUP((IF(MONTH($A496)=10,YEAR($A496),IF(MONTH($A496)=11,YEAR($A496),IF(MONTH($A496)=12, YEAR($A496),YEAR($A496)-1)))),Rainfall!$A$1:$Z$87,VLOOKUP(MONTH($A496),Conversion!$A$1:$B$12,2),FALSE)</f>
        <v>24835.140000000003</v>
      </c>
      <c r="G496" s="9"/>
      <c r="H496" s="9"/>
      <c r="I496" s="9">
        <f>VLOOKUP((IF(MONTH($A496)=10,YEAR($A496),IF(MONTH($A496)=11,YEAR($A496),IF(MONTH($A496)=12, YEAR($A496),YEAR($A496)-1)))),FirstSim!$A$1:$Y$86,VLOOKUP(MONTH($A496),Conversion!$A$1:$B$12,2),FALSE)</f>
        <v>0.56000000000000005</v>
      </c>
      <c r="J496" s="9"/>
      <c r="K496" s="9"/>
      <c r="L496" s="9"/>
      <c r="M496" s="12" t="e">
        <f>VLOOKUP((IF(MONTH($A496)=10,YEAR($A496),IF(MONTH($A496)=11,YEAR($A496),IF(MONTH($A496)=12, YEAR($A496),YEAR($A496)-1)))),#REF!,VLOOKUP(MONTH($A496),Conversion!$A$1:$B$12,2),FALSE)</f>
        <v>#REF!</v>
      </c>
      <c r="N496" s="9" t="e">
        <f>VLOOKUP((IF(MONTH($A496)=10,YEAR($A496),IF(MONTH($A496)=11,YEAR($A496),IF(MONTH($A496)=12, YEAR($A496),YEAR($A496)-1)))),#REF!,VLOOKUP(MONTH($A496),'Patch Conversion'!$A$1:$B$12,2),FALSE)</f>
        <v>#REF!</v>
      </c>
      <c r="O496" s="9"/>
      <c r="P496" s="11"/>
      <c r="Q496" s="9">
        <f t="shared" si="54"/>
        <v>0</v>
      </c>
      <c r="R496" s="9" t="str">
        <f t="shared" si="55"/>
        <v/>
      </c>
      <c r="S496" s="10" t="str">
        <f t="shared" si="56"/>
        <v/>
      </c>
      <c r="T496" s="9"/>
      <c r="U496" s="17">
        <f>VLOOKUP((IF(MONTH($A496)=10,YEAR($A496),IF(MONTH($A496)=11,YEAR($A496),IF(MONTH($A496)=12, YEAR($A496),YEAR($A496)-1)))),'Final Sim'!$A$1:$O$85,VLOOKUP(MONTH($A496),'Conversion WRSM'!$A$1:$B$12,2),FALSE)</f>
        <v>4.2300000000000004</v>
      </c>
      <c r="W496" s="9">
        <f t="shared" si="53"/>
        <v>0</v>
      </c>
      <c r="X496" s="9" t="str">
        <f t="shared" si="59"/>
        <v/>
      </c>
      <c r="Y496" s="20" t="str">
        <f t="shared" si="57"/>
        <v/>
      </c>
    </row>
    <row r="497" spans="1:25">
      <c r="A497" s="11">
        <v>22586</v>
      </c>
      <c r="B497" s="9">
        <f>VLOOKUP((IF(MONTH($A497)=10,YEAR($A497),IF(MONTH($A497)=11,YEAR($A497),IF(MONTH($A497)=12, YEAR($A497),YEAR($A497)-1)))),File_1.prn!$A$2:$AA$87,VLOOKUP(MONTH($A497),Conversion!$A$1:$B$12,2),FALSE)</f>
        <v>7.0000000000000007E-2</v>
      </c>
      <c r="C497" s="9" t="str">
        <f>IF(VLOOKUP((IF(MONTH($A497)=10,YEAR($A497),IF(MONTH($A497)=11,YEAR($A497),IF(MONTH($A497)=12, YEAR($A497),YEAR($A497)-1)))),File_1.prn!$A$2:$AA$87,VLOOKUP(MONTH($A497),'Patch Conversion'!$A$1:$B$12,2),FALSE)="","",VLOOKUP((IF(MONTH($A497)=10,YEAR($A497),IF(MONTH($A497)=11,YEAR($A497),IF(MONTH($A497)=12, YEAR($A497),YEAR($A497)-1)))),File_1.prn!$A$2:$AA$87,VLOOKUP(MONTH($A497),'Patch Conversion'!$A$1:$B$12,2),FALSE))</f>
        <v/>
      </c>
      <c r="D497" s="9"/>
      <c r="E497" s="9">
        <f t="shared" si="58"/>
        <v>1424.47</v>
      </c>
      <c r="F497" s="9">
        <f>F496+VLOOKUP((IF(MONTH($A497)=10,YEAR($A497),IF(MONTH($A497)=11,YEAR($A497),IF(MONTH($A497)=12, YEAR($A497),YEAR($A497)-1)))),Rainfall!$A$1:$Z$87,VLOOKUP(MONTH($A497),Conversion!$A$1:$B$12,2),FALSE)</f>
        <v>24907.320000000003</v>
      </c>
      <c r="G497" s="9"/>
      <c r="H497" s="9"/>
      <c r="I497" s="9">
        <f>VLOOKUP((IF(MONTH($A497)=10,YEAR($A497),IF(MONTH($A497)=11,YEAR($A497),IF(MONTH($A497)=12, YEAR($A497),YEAR($A497)-1)))),FirstSim!$A$1:$Y$86,VLOOKUP(MONTH($A497),Conversion!$A$1:$B$12,2),FALSE)</f>
        <v>2.2000000000000002</v>
      </c>
      <c r="J497" s="9"/>
      <c r="K497" s="9"/>
      <c r="L497" s="9"/>
      <c r="M497" s="12" t="e">
        <f>VLOOKUP((IF(MONTH($A497)=10,YEAR($A497),IF(MONTH($A497)=11,YEAR($A497),IF(MONTH($A497)=12, YEAR($A497),YEAR($A497)-1)))),#REF!,VLOOKUP(MONTH($A497),Conversion!$A$1:$B$12,2),FALSE)</f>
        <v>#REF!</v>
      </c>
      <c r="N497" s="9" t="e">
        <f>VLOOKUP((IF(MONTH($A497)=10,YEAR($A497),IF(MONTH($A497)=11,YEAR($A497),IF(MONTH($A497)=12, YEAR($A497),YEAR($A497)-1)))),#REF!,VLOOKUP(MONTH($A497),'Patch Conversion'!$A$1:$B$12,2),FALSE)</f>
        <v>#REF!</v>
      </c>
      <c r="O497" s="9"/>
      <c r="P497" s="11"/>
      <c r="Q497" s="9">
        <f t="shared" si="54"/>
        <v>7.0000000000000007E-2</v>
      </c>
      <c r="R497" s="9" t="str">
        <f t="shared" si="55"/>
        <v/>
      </c>
      <c r="S497" s="10" t="str">
        <f t="shared" si="56"/>
        <v/>
      </c>
      <c r="T497" s="9"/>
      <c r="U497" s="17">
        <f>VLOOKUP((IF(MONTH($A497)=10,YEAR($A497),IF(MONTH($A497)=11,YEAR($A497),IF(MONTH($A497)=12, YEAR($A497),YEAR($A497)-1)))),'Final Sim'!$A$1:$O$85,VLOOKUP(MONTH($A497),'Conversion WRSM'!$A$1:$B$12,2),FALSE)</f>
        <v>0</v>
      </c>
      <c r="W497" s="9">
        <f t="shared" si="53"/>
        <v>7.0000000000000007E-2</v>
      </c>
      <c r="X497" s="9" t="str">
        <f t="shared" si="59"/>
        <v/>
      </c>
      <c r="Y497" s="20" t="str">
        <f t="shared" si="57"/>
        <v/>
      </c>
    </row>
    <row r="498" spans="1:25">
      <c r="A498" s="11">
        <v>22616</v>
      </c>
      <c r="B498" s="9">
        <f>VLOOKUP((IF(MONTH($A498)=10,YEAR($A498),IF(MONTH($A498)=11,YEAR($A498),IF(MONTH($A498)=12, YEAR($A498),YEAR($A498)-1)))),File_1.prn!$A$2:$AA$87,VLOOKUP(MONTH($A498),Conversion!$A$1:$B$12,2),FALSE)</f>
        <v>0.9</v>
      </c>
      <c r="C498" s="9" t="str">
        <f>IF(VLOOKUP((IF(MONTH($A498)=10,YEAR($A498),IF(MONTH($A498)=11,YEAR($A498),IF(MONTH($A498)=12, YEAR($A498),YEAR($A498)-1)))),File_1.prn!$A$2:$AA$87,VLOOKUP(MONTH($A498),'Patch Conversion'!$A$1:$B$12,2),FALSE)="","",VLOOKUP((IF(MONTH($A498)=10,YEAR($A498),IF(MONTH($A498)=11,YEAR($A498),IF(MONTH($A498)=12, YEAR($A498),YEAR($A498)-1)))),File_1.prn!$A$2:$AA$87,VLOOKUP(MONTH($A498),'Patch Conversion'!$A$1:$B$12,2),FALSE))</f>
        <v/>
      </c>
      <c r="D498" s="9"/>
      <c r="E498" s="9">
        <f t="shared" si="58"/>
        <v>1425.3700000000001</v>
      </c>
      <c r="F498" s="9">
        <f>F497+VLOOKUP((IF(MONTH($A498)=10,YEAR($A498),IF(MONTH($A498)=11,YEAR($A498),IF(MONTH($A498)=12, YEAR($A498),YEAR($A498)-1)))),Rainfall!$A$1:$Z$87,VLOOKUP(MONTH($A498),Conversion!$A$1:$B$12,2),FALSE)</f>
        <v>24963.420000000002</v>
      </c>
      <c r="G498" s="9"/>
      <c r="H498" s="9"/>
      <c r="I498" s="9">
        <f>VLOOKUP((IF(MONTH($A498)=10,YEAR($A498),IF(MONTH($A498)=11,YEAR($A498),IF(MONTH($A498)=12, YEAR($A498),YEAR($A498)-1)))),FirstSim!$A$1:$Y$86,VLOOKUP(MONTH($A498),Conversion!$A$1:$B$12,2),FALSE)</f>
        <v>3.99</v>
      </c>
      <c r="J498" s="9"/>
      <c r="K498" s="9"/>
      <c r="L498" s="9"/>
      <c r="M498" s="12" t="e">
        <f>VLOOKUP((IF(MONTH($A498)=10,YEAR($A498),IF(MONTH($A498)=11,YEAR($A498),IF(MONTH($A498)=12, YEAR($A498),YEAR($A498)-1)))),#REF!,VLOOKUP(MONTH($A498),Conversion!$A$1:$B$12,2),FALSE)</f>
        <v>#REF!</v>
      </c>
      <c r="N498" s="9" t="e">
        <f>VLOOKUP((IF(MONTH($A498)=10,YEAR($A498),IF(MONTH($A498)=11,YEAR($A498),IF(MONTH($A498)=12, YEAR($A498),YEAR($A498)-1)))),#REF!,VLOOKUP(MONTH($A498),'Patch Conversion'!$A$1:$B$12,2),FALSE)</f>
        <v>#REF!</v>
      </c>
      <c r="O498" s="9"/>
      <c r="P498" s="11"/>
      <c r="Q498" s="9">
        <f t="shared" si="54"/>
        <v>0.9</v>
      </c>
      <c r="R498" s="9" t="str">
        <f t="shared" si="55"/>
        <v/>
      </c>
      <c r="S498" s="10" t="str">
        <f t="shared" si="56"/>
        <v/>
      </c>
      <c r="T498" s="9"/>
      <c r="U498" s="17">
        <f>VLOOKUP((IF(MONTH($A498)=10,YEAR($A498),IF(MONTH($A498)=11,YEAR($A498),IF(MONTH($A498)=12, YEAR($A498),YEAR($A498)-1)))),'Final Sim'!$A$1:$O$85,VLOOKUP(MONTH($A498),'Conversion WRSM'!$A$1:$B$12,2),FALSE)</f>
        <v>247.03</v>
      </c>
      <c r="W498" s="9">
        <f t="shared" si="53"/>
        <v>0.9</v>
      </c>
      <c r="X498" s="9" t="str">
        <f t="shared" si="59"/>
        <v/>
      </c>
      <c r="Y498" s="20" t="str">
        <f t="shared" si="57"/>
        <v/>
      </c>
    </row>
    <row r="499" spans="1:25">
      <c r="A499" s="11">
        <v>22647</v>
      </c>
      <c r="B499" s="9">
        <f>VLOOKUP((IF(MONTH($A499)=10,YEAR($A499),IF(MONTH($A499)=11,YEAR($A499),IF(MONTH($A499)=12, YEAR($A499),YEAR($A499)-1)))),File_1.prn!$A$2:$AA$87,VLOOKUP(MONTH($A499),Conversion!$A$1:$B$12,2),FALSE)</f>
        <v>0.04</v>
      </c>
      <c r="C499" s="9" t="str">
        <f>IF(VLOOKUP((IF(MONTH($A499)=10,YEAR($A499),IF(MONTH($A499)=11,YEAR($A499),IF(MONTH($A499)=12, YEAR($A499),YEAR($A499)-1)))),File_1.prn!$A$2:$AA$87,VLOOKUP(MONTH($A499),'Patch Conversion'!$A$1:$B$12,2),FALSE)="","",VLOOKUP((IF(MONTH($A499)=10,YEAR($A499),IF(MONTH($A499)=11,YEAR($A499),IF(MONTH($A499)=12, YEAR($A499),YEAR($A499)-1)))),File_1.prn!$A$2:$AA$87,VLOOKUP(MONTH($A499),'Patch Conversion'!$A$1:$B$12,2),FALSE))</f>
        <v/>
      </c>
      <c r="D499" s="9"/>
      <c r="E499" s="9">
        <f t="shared" si="58"/>
        <v>1425.41</v>
      </c>
      <c r="F499" s="9">
        <f>F498+VLOOKUP((IF(MONTH($A499)=10,YEAR($A499),IF(MONTH($A499)=11,YEAR($A499),IF(MONTH($A499)=12, YEAR($A499),YEAR($A499)-1)))),Rainfall!$A$1:$Z$87,VLOOKUP(MONTH($A499),Conversion!$A$1:$B$12,2),FALSE)</f>
        <v>25064.34</v>
      </c>
      <c r="G499" s="9"/>
      <c r="H499" s="9"/>
      <c r="I499" s="9">
        <f>VLOOKUP((IF(MONTH($A499)=10,YEAR($A499),IF(MONTH($A499)=11,YEAR($A499),IF(MONTH($A499)=12, YEAR($A499),YEAR($A499)-1)))),FirstSim!$A$1:$Y$86,VLOOKUP(MONTH($A499),Conversion!$A$1:$B$12,2),FALSE)</f>
        <v>0.74</v>
      </c>
      <c r="J499" s="9"/>
      <c r="K499" s="9"/>
      <c r="L499" s="9"/>
      <c r="M499" s="12" t="e">
        <f>VLOOKUP((IF(MONTH($A499)=10,YEAR($A499),IF(MONTH($A499)=11,YEAR($A499),IF(MONTH($A499)=12, YEAR($A499),YEAR($A499)-1)))),#REF!,VLOOKUP(MONTH($A499),Conversion!$A$1:$B$12,2),FALSE)</f>
        <v>#REF!</v>
      </c>
      <c r="N499" s="9" t="e">
        <f>VLOOKUP((IF(MONTH($A499)=10,YEAR($A499),IF(MONTH($A499)=11,YEAR($A499),IF(MONTH($A499)=12, YEAR($A499),YEAR($A499)-1)))),#REF!,VLOOKUP(MONTH($A499),'Patch Conversion'!$A$1:$B$12,2),FALSE)</f>
        <v>#REF!</v>
      </c>
      <c r="O499" s="9"/>
      <c r="P499" s="11"/>
      <c r="Q499" s="9">
        <f t="shared" si="54"/>
        <v>0.04</v>
      </c>
      <c r="R499" s="9" t="str">
        <f t="shared" si="55"/>
        <v/>
      </c>
      <c r="S499" s="10" t="str">
        <f t="shared" si="56"/>
        <v/>
      </c>
      <c r="T499" s="9"/>
      <c r="U499" s="17">
        <f>VLOOKUP((IF(MONTH($A499)=10,YEAR($A499),IF(MONTH($A499)=11,YEAR($A499),IF(MONTH($A499)=12, YEAR($A499),YEAR($A499)-1)))),'Final Sim'!$A$1:$O$85,VLOOKUP(MONTH($A499),'Conversion WRSM'!$A$1:$B$12,2),FALSE)</f>
        <v>0</v>
      </c>
      <c r="W499" s="9">
        <f t="shared" si="53"/>
        <v>0.04</v>
      </c>
      <c r="X499" s="9" t="str">
        <f t="shared" si="59"/>
        <v/>
      </c>
      <c r="Y499" s="20" t="str">
        <f t="shared" si="57"/>
        <v/>
      </c>
    </row>
    <row r="500" spans="1:25">
      <c r="A500" s="11">
        <v>22678</v>
      </c>
      <c r="B500" s="9">
        <f>VLOOKUP((IF(MONTH($A500)=10,YEAR($A500),IF(MONTH($A500)=11,YEAR($A500),IF(MONTH($A500)=12, YEAR($A500),YEAR($A500)-1)))),File_1.prn!$A$2:$AA$87,VLOOKUP(MONTH($A500),Conversion!$A$1:$B$12,2),FALSE)</f>
        <v>24</v>
      </c>
      <c r="C500" s="9" t="str">
        <f>IF(VLOOKUP((IF(MONTH($A500)=10,YEAR($A500),IF(MONTH($A500)=11,YEAR($A500),IF(MONTH($A500)=12, YEAR($A500),YEAR($A500)-1)))),File_1.prn!$A$2:$AA$87,VLOOKUP(MONTH($A500),'Patch Conversion'!$A$1:$B$12,2),FALSE)="","",VLOOKUP((IF(MONTH($A500)=10,YEAR($A500),IF(MONTH($A500)=11,YEAR($A500),IF(MONTH($A500)=12, YEAR($A500),YEAR($A500)-1)))),File_1.prn!$A$2:$AA$87,VLOOKUP(MONTH($A500),'Patch Conversion'!$A$1:$B$12,2),FALSE))</f>
        <v/>
      </c>
      <c r="D500" s="9"/>
      <c r="E500" s="9">
        <f t="shared" si="58"/>
        <v>1449.41</v>
      </c>
      <c r="F500" s="9">
        <f>F499+VLOOKUP((IF(MONTH($A500)=10,YEAR($A500),IF(MONTH($A500)=11,YEAR($A500),IF(MONTH($A500)=12, YEAR($A500),YEAR($A500)-1)))),Rainfall!$A$1:$Z$87,VLOOKUP(MONTH($A500),Conversion!$A$1:$B$12,2),FALSE)</f>
        <v>25134.6</v>
      </c>
      <c r="G500" s="9"/>
      <c r="H500" s="9"/>
      <c r="I500" s="9">
        <f>VLOOKUP((IF(MONTH($A500)=10,YEAR($A500),IF(MONTH($A500)=11,YEAR($A500),IF(MONTH($A500)=12, YEAR($A500),YEAR($A500)-1)))),FirstSim!$A$1:$Y$86,VLOOKUP(MONTH($A500),Conversion!$A$1:$B$12,2),FALSE)</f>
        <v>20.239999999999998</v>
      </c>
      <c r="J500" s="9"/>
      <c r="K500" s="9"/>
      <c r="L500" s="9"/>
      <c r="M500" s="12" t="e">
        <f>VLOOKUP((IF(MONTH($A500)=10,YEAR($A500),IF(MONTH($A500)=11,YEAR($A500),IF(MONTH($A500)=12, YEAR($A500),YEAR($A500)-1)))),#REF!,VLOOKUP(MONTH($A500),Conversion!$A$1:$B$12,2),FALSE)</f>
        <v>#REF!</v>
      </c>
      <c r="N500" s="9" t="e">
        <f>VLOOKUP((IF(MONTH($A500)=10,YEAR($A500),IF(MONTH($A500)=11,YEAR($A500),IF(MONTH($A500)=12, YEAR($A500),YEAR($A500)-1)))),#REF!,VLOOKUP(MONTH($A500),'Patch Conversion'!$A$1:$B$12,2),FALSE)</f>
        <v>#REF!</v>
      </c>
      <c r="O500" s="9"/>
      <c r="P500" s="11"/>
      <c r="Q500" s="9">
        <f t="shared" si="54"/>
        <v>24</v>
      </c>
      <c r="R500" s="9" t="str">
        <f t="shared" si="55"/>
        <v/>
      </c>
      <c r="S500" s="10" t="str">
        <f t="shared" si="56"/>
        <v/>
      </c>
      <c r="T500" s="9"/>
      <c r="U500" s="17">
        <f>VLOOKUP((IF(MONTH($A500)=10,YEAR($A500),IF(MONTH($A500)=11,YEAR($A500),IF(MONTH($A500)=12, YEAR($A500),YEAR($A500)-1)))),'Final Sim'!$A$1:$O$85,VLOOKUP(MONTH($A500),'Conversion WRSM'!$A$1:$B$12,2),FALSE)</f>
        <v>110.64</v>
      </c>
      <c r="W500" s="9">
        <f t="shared" si="53"/>
        <v>24</v>
      </c>
      <c r="X500" s="9" t="str">
        <f t="shared" si="59"/>
        <v/>
      </c>
      <c r="Y500" s="20" t="str">
        <f t="shared" si="57"/>
        <v/>
      </c>
    </row>
    <row r="501" spans="1:25">
      <c r="A501" s="11">
        <v>22706</v>
      </c>
      <c r="B501" s="9">
        <f>VLOOKUP((IF(MONTH($A501)=10,YEAR($A501),IF(MONTH($A501)=11,YEAR($A501),IF(MONTH($A501)=12, YEAR($A501),YEAR($A501)-1)))),File_1.prn!$A$2:$AA$87,VLOOKUP(MONTH($A501),Conversion!$A$1:$B$12,2),FALSE)</f>
        <v>8.24</v>
      </c>
      <c r="C501" s="9" t="str">
        <f>IF(VLOOKUP((IF(MONTH($A501)=10,YEAR($A501),IF(MONTH($A501)=11,YEAR($A501),IF(MONTH($A501)=12, YEAR($A501),YEAR($A501)-1)))),File_1.prn!$A$2:$AA$87,VLOOKUP(MONTH($A501),'Patch Conversion'!$A$1:$B$12,2),FALSE)="","",VLOOKUP((IF(MONTH($A501)=10,YEAR($A501),IF(MONTH($A501)=11,YEAR($A501),IF(MONTH($A501)=12, YEAR($A501),YEAR($A501)-1)))),File_1.prn!$A$2:$AA$87,VLOOKUP(MONTH($A501),'Patch Conversion'!$A$1:$B$12,2),FALSE))</f>
        <v/>
      </c>
      <c r="D501" s="9"/>
      <c r="E501" s="9">
        <f t="shared" si="58"/>
        <v>1457.65</v>
      </c>
      <c r="F501" s="9">
        <f>F500+VLOOKUP((IF(MONTH($A501)=10,YEAR($A501),IF(MONTH($A501)=11,YEAR($A501),IF(MONTH($A501)=12, YEAR($A501),YEAR($A501)-1)))),Rainfall!$A$1:$Z$87,VLOOKUP(MONTH($A501),Conversion!$A$1:$B$12,2),FALSE)</f>
        <v>25194.719999999998</v>
      </c>
      <c r="G501" s="9"/>
      <c r="H501" s="9"/>
      <c r="I501" s="9">
        <f>VLOOKUP((IF(MONTH($A501)=10,YEAR($A501),IF(MONTH($A501)=11,YEAR($A501),IF(MONTH($A501)=12, YEAR($A501),YEAR($A501)-1)))),FirstSim!$A$1:$Y$86,VLOOKUP(MONTH($A501),Conversion!$A$1:$B$12,2),FALSE)</f>
        <v>7.19</v>
      </c>
      <c r="J501" s="9"/>
      <c r="K501" s="9"/>
      <c r="L501" s="9"/>
      <c r="M501" s="12" t="e">
        <f>VLOOKUP((IF(MONTH($A501)=10,YEAR($A501),IF(MONTH($A501)=11,YEAR($A501),IF(MONTH($A501)=12, YEAR($A501),YEAR($A501)-1)))),#REF!,VLOOKUP(MONTH($A501),Conversion!$A$1:$B$12,2),FALSE)</f>
        <v>#REF!</v>
      </c>
      <c r="N501" s="9" t="e">
        <f>VLOOKUP((IF(MONTH($A501)=10,YEAR($A501),IF(MONTH($A501)=11,YEAR($A501),IF(MONTH($A501)=12, YEAR($A501),YEAR($A501)-1)))),#REF!,VLOOKUP(MONTH($A501),'Patch Conversion'!$A$1:$B$12,2),FALSE)</f>
        <v>#REF!</v>
      </c>
      <c r="O501" s="9"/>
      <c r="P501" s="11"/>
      <c r="Q501" s="9">
        <f t="shared" si="54"/>
        <v>8.24</v>
      </c>
      <c r="R501" s="9" t="str">
        <f t="shared" si="55"/>
        <v/>
      </c>
      <c r="S501" s="10" t="str">
        <f t="shared" si="56"/>
        <v/>
      </c>
      <c r="T501" s="9"/>
      <c r="U501" s="17">
        <f>VLOOKUP((IF(MONTH($A501)=10,YEAR($A501),IF(MONTH($A501)=11,YEAR($A501),IF(MONTH($A501)=12, YEAR($A501),YEAR($A501)-1)))),'Final Sim'!$A$1:$O$85,VLOOKUP(MONTH($A501),'Conversion WRSM'!$A$1:$B$12,2),FALSE)</f>
        <v>0</v>
      </c>
      <c r="W501" s="9">
        <f t="shared" si="53"/>
        <v>8.24</v>
      </c>
      <c r="X501" s="9" t="str">
        <f t="shared" si="59"/>
        <v/>
      </c>
      <c r="Y501" s="20" t="str">
        <f t="shared" si="57"/>
        <v/>
      </c>
    </row>
    <row r="502" spans="1:25">
      <c r="A502" s="11">
        <v>22737</v>
      </c>
      <c r="B502" s="9">
        <f>VLOOKUP((IF(MONTH($A502)=10,YEAR($A502),IF(MONTH($A502)=11,YEAR($A502),IF(MONTH($A502)=12, YEAR($A502),YEAR($A502)-1)))),File_1.prn!$A$2:$AA$87,VLOOKUP(MONTH($A502),Conversion!$A$1:$B$12,2),FALSE)</f>
        <v>1.08</v>
      </c>
      <c r="C502" s="9" t="str">
        <f>IF(VLOOKUP((IF(MONTH($A502)=10,YEAR($A502),IF(MONTH($A502)=11,YEAR($A502),IF(MONTH($A502)=12, YEAR($A502),YEAR($A502)-1)))),File_1.prn!$A$2:$AA$87,VLOOKUP(MONTH($A502),'Patch Conversion'!$A$1:$B$12,2),FALSE)="","",VLOOKUP((IF(MONTH($A502)=10,YEAR($A502),IF(MONTH($A502)=11,YEAR($A502),IF(MONTH($A502)=12, YEAR($A502),YEAR($A502)-1)))),File_1.prn!$A$2:$AA$87,VLOOKUP(MONTH($A502),'Patch Conversion'!$A$1:$B$12,2),FALSE))</f>
        <v/>
      </c>
      <c r="D502" s="9"/>
      <c r="E502" s="9">
        <f t="shared" si="58"/>
        <v>1458.73</v>
      </c>
      <c r="F502" s="9">
        <f>F501+VLOOKUP((IF(MONTH($A502)=10,YEAR($A502),IF(MONTH($A502)=11,YEAR($A502),IF(MONTH($A502)=12, YEAR($A502),YEAR($A502)-1)))),Rainfall!$A$1:$Z$87,VLOOKUP(MONTH($A502),Conversion!$A$1:$B$12,2),FALSE)</f>
        <v>25310.879999999997</v>
      </c>
      <c r="G502" s="9"/>
      <c r="H502" s="9"/>
      <c r="I502" s="9">
        <f>VLOOKUP((IF(MONTH($A502)=10,YEAR($A502),IF(MONTH($A502)=11,YEAR($A502),IF(MONTH($A502)=12, YEAR($A502),YEAR($A502)-1)))),FirstSim!$A$1:$Y$86,VLOOKUP(MONTH($A502),Conversion!$A$1:$B$12,2),FALSE)</f>
        <v>0.66</v>
      </c>
      <c r="J502" s="9"/>
      <c r="K502" s="9"/>
      <c r="L502" s="9"/>
      <c r="M502" s="12" t="e">
        <f>VLOOKUP((IF(MONTH($A502)=10,YEAR($A502),IF(MONTH($A502)=11,YEAR($A502),IF(MONTH($A502)=12, YEAR($A502),YEAR($A502)-1)))),#REF!,VLOOKUP(MONTH($A502),Conversion!$A$1:$B$12,2),FALSE)</f>
        <v>#REF!</v>
      </c>
      <c r="N502" s="9" t="e">
        <f>VLOOKUP((IF(MONTH($A502)=10,YEAR($A502),IF(MONTH($A502)=11,YEAR($A502),IF(MONTH($A502)=12, YEAR($A502),YEAR($A502)-1)))),#REF!,VLOOKUP(MONTH($A502),'Patch Conversion'!$A$1:$B$12,2),FALSE)</f>
        <v>#REF!</v>
      </c>
      <c r="O502" s="9"/>
      <c r="P502" s="11"/>
      <c r="Q502" s="9">
        <f t="shared" si="54"/>
        <v>1.08</v>
      </c>
      <c r="R502" s="9" t="str">
        <f t="shared" si="55"/>
        <v/>
      </c>
      <c r="S502" s="10" t="str">
        <f t="shared" si="56"/>
        <v/>
      </c>
      <c r="T502" s="9"/>
      <c r="U502" s="17">
        <f>VLOOKUP((IF(MONTH($A502)=10,YEAR($A502),IF(MONTH($A502)=11,YEAR($A502),IF(MONTH($A502)=12, YEAR($A502),YEAR($A502)-1)))),'Final Sim'!$A$1:$O$85,VLOOKUP(MONTH($A502),'Conversion WRSM'!$A$1:$B$12,2),FALSE)</f>
        <v>16.739999999999998</v>
      </c>
      <c r="W502" s="9">
        <f t="shared" si="53"/>
        <v>1.08</v>
      </c>
      <c r="X502" s="9" t="str">
        <f t="shared" si="59"/>
        <v/>
      </c>
      <c r="Y502" s="20" t="str">
        <f t="shared" si="57"/>
        <v/>
      </c>
    </row>
    <row r="503" spans="1:25">
      <c r="A503" s="11">
        <v>22767</v>
      </c>
      <c r="B503" s="9">
        <f>VLOOKUP((IF(MONTH($A503)=10,YEAR($A503),IF(MONTH($A503)=11,YEAR($A503),IF(MONTH($A503)=12, YEAR($A503),YEAR($A503)-1)))),File_1.prn!$A$2:$AA$87,VLOOKUP(MONTH($A503),Conversion!$A$1:$B$12,2),FALSE)</f>
        <v>0.37</v>
      </c>
      <c r="C503" s="9" t="str">
        <f>IF(VLOOKUP((IF(MONTH($A503)=10,YEAR($A503),IF(MONTH($A503)=11,YEAR($A503),IF(MONTH($A503)=12, YEAR($A503),YEAR($A503)-1)))),File_1.prn!$A$2:$AA$87,VLOOKUP(MONTH($A503),'Patch Conversion'!$A$1:$B$12,2),FALSE)="","",VLOOKUP((IF(MONTH($A503)=10,YEAR($A503),IF(MONTH($A503)=11,YEAR($A503),IF(MONTH($A503)=12, YEAR($A503),YEAR($A503)-1)))),File_1.prn!$A$2:$AA$87,VLOOKUP(MONTH($A503),'Patch Conversion'!$A$1:$B$12,2),FALSE))</f>
        <v/>
      </c>
      <c r="D503" s="9"/>
      <c r="E503" s="9">
        <f t="shared" si="58"/>
        <v>1459.1</v>
      </c>
      <c r="F503" s="9">
        <f>F502+VLOOKUP((IF(MONTH($A503)=10,YEAR($A503),IF(MONTH($A503)=11,YEAR($A503),IF(MONTH($A503)=12, YEAR($A503),YEAR($A503)-1)))),Rainfall!$A$1:$Z$87,VLOOKUP(MONTH($A503),Conversion!$A$1:$B$12,2),FALSE)</f>
        <v>25311.839999999997</v>
      </c>
      <c r="G503" s="9"/>
      <c r="H503" s="9"/>
      <c r="I503" s="9">
        <f>VLOOKUP((IF(MONTH($A503)=10,YEAR($A503),IF(MONTH($A503)=11,YEAR($A503),IF(MONTH($A503)=12, YEAR($A503),YEAR($A503)-1)))),FirstSim!$A$1:$Y$86,VLOOKUP(MONTH($A503),Conversion!$A$1:$B$12,2),FALSE)</f>
        <v>0.36</v>
      </c>
      <c r="J503" s="9"/>
      <c r="K503" s="9"/>
      <c r="L503" s="9"/>
      <c r="M503" s="12" t="e">
        <f>VLOOKUP((IF(MONTH($A503)=10,YEAR($A503),IF(MONTH($A503)=11,YEAR($A503),IF(MONTH($A503)=12, YEAR($A503),YEAR($A503)-1)))),#REF!,VLOOKUP(MONTH($A503),Conversion!$A$1:$B$12,2),FALSE)</f>
        <v>#REF!</v>
      </c>
      <c r="N503" s="9" t="e">
        <f>VLOOKUP((IF(MONTH($A503)=10,YEAR($A503),IF(MONTH($A503)=11,YEAR($A503),IF(MONTH($A503)=12, YEAR($A503),YEAR($A503)-1)))),#REF!,VLOOKUP(MONTH($A503),'Patch Conversion'!$A$1:$B$12,2),FALSE)</f>
        <v>#REF!</v>
      </c>
      <c r="O503" s="9"/>
      <c r="P503" s="11"/>
      <c r="Q503" s="9">
        <f t="shared" si="54"/>
        <v>0.37</v>
      </c>
      <c r="R503" s="9" t="str">
        <f t="shared" si="55"/>
        <v/>
      </c>
      <c r="S503" s="10" t="str">
        <f t="shared" si="56"/>
        <v/>
      </c>
      <c r="T503" s="9"/>
      <c r="U503" s="17">
        <f>VLOOKUP((IF(MONTH($A503)=10,YEAR($A503),IF(MONTH($A503)=11,YEAR($A503),IF(MONTH($A503)=12, YEAR($A503),YEAR($A503)-1)))),'Final Sim'!$A$1:$O$85,VLOOKUP(MONTH($A503),'Conversion WRSM'!$A$1:$B$12,2),FALSE)</f>
        <v>0</v>
      </c>
      <c r="W503" s="9">
        <f t="shared" si="53"/>
        <v>0.37</v>
      </c>
      <c r="X503" s="9" t="str">
        <f t="shared" si="59"/>
        <v/>
      </c>
      <c r="Y503" s="20" t="str">
        <f t="shared" si="57"/>
        <v/>
      </c>
    </row>
    <row r="504" spans="1:25">
      <c r="A504" s="11">
        <v>22798</v>
      </c>
      <c r="B504" s="9">
        <f>VLOOKUP((IF(MONTH($A504)=10,YEAR($A504),IF(MONTH($A504)=11,YEAR($A504),IF(MONTH($A504)=12, YEAR($A504),YEAR($A504)-1)))),File_1.prn!$A$2:$AA$87,VLOOKUP(MONTH($A504),Conversion!$A$1:$B$12,2),FALSE)</f>
        <v>0.02</v>
      </c>
      <c r="C504" s="9" t="str">
        <f>IF(VLOOKUP((IF(MONTH($A504)=10,YEAR($A504),IF(MONTH($A504)=11,YEAR($A504),IF(MONTH($A504)=12, YEAR($A504),YEAR($A504)-1)))),File_1.prn!$A$2:$AA$87,VLOOKUP(MONTH($A504),'Patch Conversion'!$A$1:$B$12,2),FALSE)="","",VLOOKUP((IF(MONTH($A504)=10,YEAR($A504),IF(MONTH($A504)=11,YEAR($A504),IF(MONTH($A504)=12, YEAR($A504),YEAR($A504)-1)))),File_1.prn!$A$2:$AA$87,VLOOKUP(MONTH($A504),'Patch Conversion'!$A$1:$B$12,2),FALSE))</f>
        <v/>
      </c>
      <c r="D504" s="9"/>
      <c r="E504" s="9">
        <f t="shared" si="58"/>
        <v>1459.12</v>
      </c>
      <c r="F504" s="9">
        <f>F503+VLOOKUP((IF(MONTH($A504)=10,YEAR($A504),IF(MONTH($A504)=11,YEAR($A504),IF(MONTH($A504)=12, YEAR($A504),YEAR($A504)-1)))),Rainfall!$A$1:$Z$87,VLOOKUP(MONTH($A504),Conversion!$A$1:$B$12,2),FALSE)</f>
        <v>25311.839999999997</v>
      </c>
      <c r="G504" s="9"/>
      <c r="H504" s="9"/>
      <c r="I504" s="9">
        <f>VLOOKUP((IF(MONTH($A504)=10,YEAR($A504),IF(MONTH($A504)=11,YEAR($A504),IF(MONTH($A504)=12, YEAR($A504),YEAR($A504)-1)))),FirstSim!$A$1:$Y$86,VLOOKUP(MONTH($A504),Conversion!$A$1:$B$12,2),FALSE)</f>
        <v>0.21</v>
      </c>
      <c r="J504" s="9"/>
      <c r="K504" s="9"/>
      <c r="L504" s="9"/>
      <c r="M504" s="12" t="e">
        <f>VLOOKUP((IF(MONTH($A504)=10,YEAR($A504),IF(MONTH($A504)=11,YEAR($A504),IF(MONTH($A504)=12, YEAR($A504),YEAR($A504)-1)))),#REF!,VLOOKUP(MONTH($A504),Conversion!$A$1:$B$12,2),FALSE)</f>
        <v>#REF!</v>
      </c>
      <c r="N504" s="9" t="e">
        <f>VLOOKUP((IF(MONTH($A504)=10,YEAR($A504),IF(MONTH($A504)=11,YEAR($A504),IF(MONTH($A504)=12, YEAR($A504),YEAR($A504)-1)))),#REF!,VLOOKUP(MONTH($A504),'Patch Conversion'!$A$1:$B$12,2),FALSE)</f>
        <v>#REF!</v>
      </c>
      <c r="O504" s="9"/>
      <c r="P504" s="11"/>
      <c r="Q504" s="9">
        <f t="shared" si="54"/>
        <v>0.02</v>
      </c>
      <c r="R504" s="9" t="str">
        <f t="shared" si="55"/>
        <v/>
      </c>
      <c r="S504" s="10" t="str">
        <f t="shared" si="56"/>
        <v/>
      </c>
      <c r="T504" s="9"/>
      <c r="U504" s="17">
        <f>VLOOKUP((IF(MONTH($A504)=10,YEAR($A504),IF(MONTH($A504)=11,YEAR($A504),IF(MONTH($A504)=12, YEAR($A504),YEAR($A504)-1)))),'Final Sim'!$A$1:$O$85,VLOOKUP(MONTH($A504),'Conversion WRSM'!$A$1:$B$12,2),FALSE)</f>
        <v>608.59</v>
      </c>
      <c r="W504" s="9">
        <f t="shared" si="53"/>
        <v>0.02</v>
      </c>
      <c r="X504" s="9" t="str">
        <f t="shared" si="59"/>
        <v/>
      </c>
      <c r="Y504" s="20" t="str">
        <f t="shared" si="57"/>
        <v/>
      </c>
    </row>
    <row r="505" spans="1:25">
      <c r="A505" s="11">
        <v>22828</v>
      </c>
      <c r="B505" s="9">
        <f>VLOOKUP((IF(MONTH($A505)=10,YEAR($A505),IF(MONTH($A505)=11,YEAR($A505),IF(MONTH($A505)=12, YEAR($A505),YEAR($A505)-1)))),File_1.prn!$A$2:$AA$87,VLOOKUP(MONTH($A505),Conversion!$A$1:$B$12,2),FALSE)</f>
        <v>0.01</v>
      </c>
      <c r="C505" s="9" t="str">
        <f>IF(VLOOKUP((IF(MONTH($A505)=10,YEAR($A505),IF(MONTH($A505)=11,YEAR($A505),IF(MONTH($A505)=12, YEAR($A505),YEAR($A505)-1)))),File_1.prn!$A$2:$AA$87,VLOOKUP(MONTH($A505),'Patch Conversion'!$A$1:$B$12,2),FALSE)="","",VLOOKUP((IF(MONTH($A505)=10,YEAR($A505),IF(MONTH($A505)=11,YEAR($A505),IF(MONTH($A505)=12, YEAR($A505),YEAR($A505)-1)))),File_1.prn!$A$2:$AA$87,VLOOKUP(MONTH($A505),'Patch Conversion'!$A$1:$B$12,2),FALSE))</f>
        <v/>
      </c>
      <c r="D505" s="9"/>
      <c r="E505" s="9">
        <f t="shared" si="58"/>
        <v>1459.1299999999999</v>
      </c>
      <c r="F505" s="9">
        <f>F504+VLOOKUP((IF(MONTH($A505)=10,YEAR($A505),IF(MONTH($A505)=11,YEAR($A505),IF(MONTH($A505)=12, YEAR($A505),YEAR($A505)-1)))),Rainfall!$A$1:$Z$87,VLOOKUP(MONTH($A505),Conversion!$A$1:$B$12,2),FALSE)</f>
        <v>25312.019999999997</v>
      </c>
      <c r="G505" s="9"/>
      <c r="H505" s="9"/>
      <c r="I505" s="9">
        <f>VLOOKUP((IF(MONTH($A505)=10,YEAR($A505),IF(MONTH($A505)=11,YEAR($A505),IF(MONTH($A505)=12, YEAR($A505),YEAR($A505)-1)))),FirstSim!$A$1:$Y$86,VLOOKUP(MONTH($A505),Conversion!$A$1:$B$12,2),FALSE)</f>
        <v>0.16</v>
      </c>
      <c r="J505" s="9"/>
      <c r="K505" s="9"/>
      <c r="L505" s="9"/>
      <c r="M505" s="12" t="e">
        <f>VLOOKUP((IF(MONTH($A505)=10,YEAR($A505),IF(MONTH($A505)=11,YEAR($A505),IF(MONTH($A505)=12, YEAR($A505),YEAR($A505)-1)))),#REF!,VLOOKUP(MONTH($A505),Conversion!$A$1:$B$12,2),FALSE)</f>
        <v>#REF!</v>
      </c>
      <c r="N505" s="9" t="e">
        <f>VLOOKUP((IF(MONTH($A505)=10,YEAR($A505),IF(MONTH($A505)=11,YEAR($A505),IF(MONTH($A505)=12, YEAR($A505),YEAR($A505)-1)))),#REF!,VLOOKUP(MONTH($A505),'Patch Conversion'!$A$1:$B$12,2),FALSE)</f>
        <v>#REF!</v>
      </c>
      <c r="O505" s="9"/>
      <c r="P505" s="11"/>
      <c r="Q505" s="9">
        <f t="shared" si="54"/>
        <v>0.01</v>
      </c>
      <c r="R505" s="9" t="str">
        <f t="shared" si="55"/>
        <v/>
      </c>
      <c r="S505" s="10" t="str">
        <f t="shared" si="56"/>
        <v/>
      </c>
      <c r="T505" s="9"/>
      <c r="U505" s="17">
        <f>VLOOKUP((IF(MONTH($A505)=10,YEAR($A505),IF(MONTH($A505)=11,YEAR($A505),IF(MONTH($A505)=12, YEAR($A505),YEAR($A505)-1)))),'Final Sim'!$A$1:$O$85,VLOOKUP(MONTH($A505),'Conversion WRSM'!$A$1:$B$12,2),FALSE)</f>
        <v>0</v>
      </c>
      <c r="W505" s="9">
        <f t="shared" si="53"/>
        <v>0.01</v>
      </c>
      <c r="X505" s="9" t="str">
        <f t="shared" si="59"/>
        <v/>
      </c>
      <c r="Y505" s="20" t="str">
        <f t="shared" si="57"/>
        <v/>
      </c>
    </row>
    <row r="506" spans="1:25">
      <c r="A506" s="11">
        <v>22859</v>
      </c>
      <c r="B506" s="9">
        <f>VLOOKUP((IF(MONTH($A506)=10,YEAR($A506),IF(MONTH($A506)=11,YEAR($A506),IF(MONTH($A506)=12, YEAR($A506),YEAR($A506)-1)))),File_1.prn!$A$2:$AA$87,VLOOKUP(MONTH($A506),Conversion!$A$1:$B$12,2),FALSE)</f>
        <v>0.01</v>
      </c>
      <c r="C506" s="9" t="str">
        <f>IF(VLOOKUP((IF(MONTH($A506)=10,YEAR($A506),IF(MONTH($A506)=11,YEAR($A506),IF(MONTH($A506)=12, YEAR($A506),YEAR($A506)-1)))),File_1.prn!$A$2:$AA$87,VLOOKUP(MONTH($A506),'Patch Conversion'!$A$1:$B$12,2),FALSE)="","",VLOOKUP((IF(MONTH($A506)=10,YEAR($A506),IF(MONTH($A506)=11,YEAR($A506),IF(MONTH($A506)=12, YEAR($A506),YEAR($A506)-1)))),File_1.prn!$A$2:$AA$87,VLOOKUP(MONTH($A506),'Patch Conversion'!$A$1:$B$12,2),FALSE))</f>
        <v/>
      </c>
      <c r="D506" s="9"/>
      <c r="E506" s="9">
        <f t="shared" si="58"/>
        <v>1459.1399999999999</v>
      </c>
      <c r="F506" s="9">
        <f>F505+VLOOKUP((IF(MONTH($A506)=10,YEAR($A506),IF(MONTH($A506)=11,YEAR($A506),IF(MONTH($A506)=12, YEAR($A506),YEAR($A506)-1)))),Rainfall!$A$1:$Z$87,VLOOKUP(MONTH($A506),Conversion!$A$1:$B$12,2),FALSE)</f>
        <v>25312.439999999995</v>
      </c>
      <c r="G506" s="9"/>
      <c r="H506" s="9"/>
      <c r="I506" s="9">
        <f>VLOOKUP((IF(MONTH($A506)=10,YEAR($A506),IF(MONTH($A506)=11,YEAR($A506),IF(MONTH($A506)=12, YEAR($A506),YEAR($A506)-1)))),FirstSim!$A$1:$Y$86,VLOOKUP(MONTH($A506),Conversion!$A$1:$B$12,2),FALSE)</f>
        <v>0.11</v>
      </c>
      <c r="J506" s="9"/>
      <c r="K506" s="9"/>
      <c r="L506" s="9"/>
      <c r="M506" s="12" t="e">
        <f>VLOOKUP((IF(MONTH($A506)=10,YEAR($A506),IF(MONTH($A506)=11,YEAR($A506),IF(MONTH($A506)=12, YEAR($A506),YEAR($A506)-1)))),#REF!,VLOOKUP(MONTH($A506),Conversion!$A$1:$B$12,2),FALSE)</f>
        <v>#REF!</v>
      </c>
      <c r="N506" s="9" t="e">
        <f>VLOOKUP((IF(MONTH($A506)=10,YEAR($A506),IF(MONTH($A506)=11,YEAR($A506),IF(MONTH($A506)=12, YEAR($A506),YEAR($A506)-1)))),#REF!,VLOOKUP(MONTH($A506),'Patch Conversion'!$A$1:$B$12,2),FALSE)</f>
        <v>#REF!</v>
      </c>
      <c r="O506" s="9"/>
      <c r="P506" s="11"/>
      <c r="Q506" s="9">
        <f t="shared" si="54"/>
        <v>0.01</v>
      </c>
      <c r="R506" s="9" t="str">
        <f t="shared" si="55"/>
        <v/>
      </c>
      <c r="S506" s="10" t="str">
        <f t="shared" si="56"/>
        <v/>
      </c>
      <c r="T506" s="9"/>
      <c r="U506" s="17">
        <f>VLOOKUP((IF(MONTH($A506)=10,YEAR($A506),IF(MONTH($A506)=11,YEAR($A506),IF(MONTH($A506)=12, YEAR($A506),YEAR($A506)-1)))),'Final Sim'!$A$1:$O$85,VLOOKUP(MONTH($A506),'Conversion WRSM'!$A$1:$B$12,2),FALSE)</f>
        <v>244.18</v>
      </c>
      <c r="W506" s="9">
        <f t="shared" si="53"/>
        <v>0.01</v>
      </c>
      <c r="X506" s="9" t="str">
        <f t="shared" si="59"/>
        <v/>
      </c>
      <c r="Y506" s="20" t="str">
        <f t="shared" si="57"/>
        <v/>
      </c>
    </row>
    <row r="507" spans="1:25">
      <c r="A507" s="11">
        <v>22890</v>
      </c>
      <c r="B507" s="9">
        <f>VLOOKUP((IF(MONTH($A507)=10,YEAR($A507),IF(MONTH($A507)=11,YEAR($A507),IF(MONTH($A507)=12, YEAR($A507),YEAR($A507)-1)))),File_1.prn!$A$2:$AA$87,VLOOKUP(MONTH($A507),Conversion!$A$1:$B$12,2),FALSE)</f>
        <v>0.02</v>
      </c>
      <c r="C507" s="9" t="str">
        <f>IF(VLOOKUP((IF(MONTH($A507)=10,YEAR($A507),IF(MONTH($A507)=11,YEAR($A507),IF(MONTH($A507)=12, YEAR($A507),YEAR($A507)-1)))),File_1.prn!$A$2:$AA$87,VLOOKUP(MONTH($A507),'Patch Conversion'!$A$1:$B$12,2),FALSE)="","",VLOOKUP((IF(MONTH($A507)=10,YEAR($A507),IF(MONTH($A507)=11,YEAR($A507),IF(MONTH($A507)=12, YEAR($A507),YEAR($A507)-1)))),File_1.prn!$A$2:$AA$87,VLOOKUP(MONTH($A507),'Patch Conversion'!$A$1:$B$12,2),FALSE))</f>
        <v/>
      </c>
      <c r="D507" s="9"/>
      <c r="E507" s="9">
        <f t="shared" si="58"/>
        <v>1459.1599999999999</v>
      </c>
      <c r="F507" s="9">
        <f>F506+VLOOKUP((IF(MONTH($A507)=10,YEAR($A507),IF(MONTH($A507)=11,YEAR($A507),IF(MONTH($A507)=12, YEAR($A507),YEAR($A507)-1)))),Rainfall!$A$1:$Z$87,VLOOKUP(MONTH($A507),Conversion!$A$1:$B$12,2),FALSE)</f>
        <v>25314.179999999997</v>
      </c>
      <c r="G507" s="9"/>
      <c r="H507" s="9"/>
      <c r="I507" s="9">
        <f>VLOOKUP((IF(MONTH($A507)=10,YEAR($A507),IF(MONTH($A507)=11,YEAR($A507),IF(MONTH($A507)=12, YEAR($A507),YEAR($A507)-1)))),FirstSim!$A$1:$Y$86,VLOOKUP(MONTH($A507),Conversion!$A$1:$B$12,2),FALSE)</f>
        <v>0.02</v>
      </c>
      <c r="J507" s="9"/>
      <c r="K507" s="9"/>
      <c r="L507" s="9"/>
      <c r="M507" s="12" t="e">
        <f>VLOOKUP((IF(MONTH($A507)=10,YEAR($A507),IF(MONTH($A507)=11,YEAR($A507),IF(MONTH($A507)=12, YEAR($A507),YEAR($A507)-1)))),#REF!,VLOOKUP(MONTH($A507),Conversion!$A$1:$B$12,2),FALSE)</f>
        <v>#REF!</v>
      </c>
      <c r="N507" s="9" t="e">
        <f>VLOOKUP((IF(MONTH($A507)=10,YEAR($A507),IF(MONTH($A507)=11,YEAR($A507),IF(MONTH($A507)=12, YEAR($A507),YEAR($A507)-1)))),#REF!,VLOOKUP(MONTH($A507),'Patch Conversion'!$A$1:$B$12,2),FALSE)</f>
        <v>#REF!</v>
      </c>
      <c r="O507" s="9"/>
      <c r="P507" s="11"/>
      <c r="Q507" s="9">
        <f t="shared" si="54"/>
        <v>0.02</v>
      </c>
      <c r="R507" s="9" t="str">
        <f t="shared" si="55"/>
        <v/>
      </c>
      <c r="S507" s="10" t="str">
        <f t="shared" si="56"/>
        <v/>
      </c>
      <c r="T507" s="9"/>
      <c r="U507" s="17">
        <f>VLOOKUP((IF(MONTH($A507)=10,YEAR($A507),IF(MONTH($A507)=11,YEAR($A507),IF(MONTH($A507)=12, YEAR($A507),YEAR($A507)-1)))),'Final Sim'!$A$1:$O$85,VLOOKUP(MONTH($A507),'Conversion WRSM'!$A$1:$B$12,2),FALSE)</f>
        <v>0</v>
      </c>
      <c r="W507" s="9">
        <f t="shared" si="53"/>
        <v>0.02</v>
      </c>
      <c r="X507" s="9" t="str">
        <f t="shared" si="59"/>
        <v/>
      </c>
      <c r="Y507" s="20" t="str">
        <f t="shared" si="57"/>
        <v/>
      </c>
    </row>
    <row r="508" spans="1:25">
      <c r="A508" s="11">
        <v>22920</v>
      </c>
      <c r="B508" s="9">
        <f>VLOOKUP((IF(MONTH($A508)=10,YEAR($A508),IF(MONTH($A508)=11,YEAR($A508),IF(MONTH($A508)=12, YEAR($A508),YEAR($A508)-1)))),File_1.prn!$A$2:$AA$87,VLOOKUP(MONTH($A508),Conversion!$A$1:$B$12,2),FALSE)</f>
        <v>0</v>
      </c>
      <c r="C508" s="9" t="str">
        <f>IF(VLOOKUP((IF(MONTH($A508)=10,YEAR($A508),IF(MONTH($A508)=11,YEAR($A508),IF(MONTH($A508)=12, YEAR($A508),YEAR($A508)-1)))),File_1.prn!$A$2:$AA$87,VLOOKUP(MONTH($A508),'Patch Conversion'!$A$1:$B$12,2),FALSE)="","",VLOOKUP((IF(MONTH($A508)=10,YEAR($A508),IF(MONTH($A508)=11,YEAR($A508),IF(MONTH($A508)=12, YEAR($A508),YEAR($A508)-1)))),File_1.prn!$A$2:$AA$87,VLOOKUP(MONTH($A508),'Patch Conversion'!$A$1:$B$12,2),FALSE))</f>
        <v/>
      </c>
      <c r="D508" s="9"/>
      <c r="E508" s="9">
        <f t="shared" si="58"/>
        <v>1459.1599999999999</v>
      </c>
      <c r="F508" s="9">
        <f>F507+VLOOKUP((IF(MONTH($A508)=10,YEAR($A508),IF(MONTH($A508)=11,YEAR($A508),IF(MONTH($A508)=12, YEAR($A508),YEAR($A508)-1)))),Rainfall!$A$1:$Z$87,VLOOKUP(MONTH($A508),Conversion!$A$1:$B$12,2),FALSE)</f>
        <v>25353.239999999998</v>
      </c>
      <c r="G508" s="9"/>
      <c r="H508" s="9"/>
      <c r="I508" s="9">
        <f>VLOOKUP((IF(MONTH($A508)=10,YEAR($A508),IF(MONTH($A508)=11,YEAR($A508),IF(MONTH($A508)=12, YEAR($A508),YEAR($A508)-1)))),FirstSim!$A$1:$Y$86,VLOOKUP(MONTH($A508),Conversion!$A$1:$B$12,2),FALSE)</f>
        <v>0.33</v>
      </c>
      <c r="J508" s="9"/>
      <c r="K508" s="9"/>
      <c r="L508" s="9"/>
      <c r="M508" s="12" t="e">
        <f>VLOOKUP((IF(MONTH($A508)=10,YEAR($A508),IF(MONTH($A508)=11,YEAR($A508),IF(MONTH($A508)=12, YEAR($A508),YEAR($A508)-1)))),#REF!,VLOOKUP(MONTH($A508),Conversion!$A$1:$B$12,2),FALSE)</f>
        <v>#REF!</v>
      </c>
      <c r="N508" s="9" t="e">
        <f>VLOOKUP((IF(MONTH($A508)=10,YEAR($A508),IF(MONTH($A508)=11,YEAR($A508),IF(MONTH($A508)=12, YEAR($A508),YEAR($A508)-1)))),#REF!,VLOOKUP(MONTH($A508),'Patch Conversion'!$A$1:$B$12,2),FALSE)</f>
        <v>#REF!</v>
      </c>
      <c r="O508" s="9"/>
      <c r="P508" s="11"/>
      <c r="Q508" s="9">
        <f t="shared" si="54"/>
        <v>0</v>
      </c>
      <c r="R508" s="9" t="str">
        <f t="shared" si="55"/>
        <v/>
      </c>
      <c r="S508" s="10" t="str">
        <f t="shared" si="56"/>
        <v/>
      </c>
      <c r="T508" s="9"/>
      <c r="U508" s="17">
        <f>VLOOKUP((IF(MONTH($A508)=10,YEAR($A508),IF(MONTH($A508)=11,YEAR($A508),IF(MONTH($A508)=12, YEAR($A508),YEAR($A508)-1)))),'Final Sim'!$A$1:$O$85,VLOOKUP(MONTH($A508),'Conversion WRSM'!$A$1:$B$12,2),FALSE)</f>
        <v>3.43</v>
      </c>
      <c r="W508" s="9">
        <f t="shared" si="53"/>
        <v>0</v>
      </c>
      <c r="X508" s="9" t="str">
        <f t="shared" si="59"/>
        <v/>
      </c>
      <c r="Y508" s="20" t="str">
        <f t="shared" si="57"/>
        <v/>
      </c>
    </row>
    <row r="509" spans="1:25">
      <c r="A509" s="11">
        <v>22951</v>
      </c>
      <c r="B509" s="9">
        <f>VLOOKUP((IF(MONTH($A509)=10,YEAR($A509),IF(MONTH($A509)=11,YEAR($A509),IF(MONTH($A509)=12, YEAR($A509),YEAR($A509)-1)))),File_1.prn!$A$2:$AA$87,VLOOKUP(MONTH($A509),Conversion!$A$1:$B$12,2),FALSE)</f>
        <v>2.33</v>
      </c>
      <c r="C509" s="9" t="str">
        <f>IF(VLOOKUP((IF(MONTH($A509)=10,YEAR($A509),IF(MONTH($A509)=11,YEAR($A509),IF(MONTH($A509)=12, YEAR($A509),YEAR($A509)-1)))),File_1.prn!$A$2:$AA$87,VLOOKUP(MONTH($A509),'Patch Conversion'!$A$1:$B$12,2),FALSE)="","",VLOOKUP((IF(MONTH($A509)=10,YEAR($A509),IF(MONTH($A509)=11,YEAR($A509),IF(MONTH($A509)=12, YEAR($A509),YEAR($A509)-1)))),File_1.prn!$A$2:$AA$87,VLOOKUP(MONTH($A509),'Patch Conversion'!$A$1:$B$12,2),FALSE))</f>
        <v/>
      </c>
      <c r="D509" s="9"/>
      <c r="E509" s="9">
        <f t="shared" si="58"/>
        <v>1461.4899999999998</v>
      </c>
      <c r="F509" s="9">
        <f>F508+VLOOKUP((IF(MONTH($A509)=10,YEAR($A509),IF(MONTH($A509)=11,YEAR($A509),IF(MONTH($A509)=12, YEAR($A509),YEAR($A509)-1)))),Rainfall!$A$1:$Z$87,VLOOKUP(MONTH($A509),Conversion!$A$1:$B$12,2),FALSE)</f>
        <v>25507.079999999998</v>
      </c>
      <c r="G509" s="9"/>
      <c r="H509" s="9"/>
      <c r="I509" s="9">
        <f>VLOOKUP((IF(MONTH($A509)=10,YEAR($A509),IF(MONTH($A509)=11,YEAR($A509),IF(MONTH($A509)=12, YEAR($A509),YEAR($A509)-1)))),FirstSim!$A$1:$Y$86,VLOOKUP(MONTH($A509),Conversion!$A$1:$B$12,2),FALSE)</f>
        <v>5.39</v>
      </c>
      <c r="J509" s="9"/>
      <c r="K509" s="9"/>
      <c r="L509" s="9"/>
      <c r="M509" s="12" t="e">
        <f>VLOOKUP((IF(MONTH($A509)=10,YEAR($A509),IF(MONTH($A509)=11,YEAR($A509),IF(MONTH($A509)=12, YEAR($A509),YEAR($A509)-1)))),#REF!,VLOOKUP(MONTH($A509),Conversion!$A$1:$B$12,2),FALSE)</f>
        <v>#REF!</v>
      </c>
      <c r="N509" s="9" t="e">
        <f>VLOOKUP((IF(MONTH($A509)=10,YEAR($A509),IF(MONTH($A509)=11,YEAR($A509),IF(MONTH($A509)=12, YEAR($A509),YEAR($A509)-1)))),#REF!,VLOOKUP(MONTH($A509),'Patch Conversion'!$A$1:$B$12,2),FALSE)</f>
        <v>#REF!</v>
      </c>
      <c r="O509" s="9"/>
      <c r="P509" s="11"/>
      <c r="Q509" s="9">
        <f t="shared" si="54"/>
        <v>2.33</v>
      </c>
      <c r="R509" s="9" t="str">
        <f t="shared" si="55"/>
        <v/>
      </c>
      <c r="S509" s="10" t="str">
        <f t="shared" si="56"/>
        <v/>
      </c>
      <c r="T509" s="9"/>
      <c r="U509" s="17">
        <f>VLOOKUP((IF(MONTH($A509)=10,YEAR($A509),IF(MONTH($A509)=11,YEAR($A509),IF(MONTH($A509)=12, YEAR($A509),YEAR($A509)-1)))),'Final Sim'!$A$1:$O$85,VLOOKUP(MONTH($A509),'Conversion WRSM'!$A$1:$B$12,2),FALSE)</f>
        <v>0</v>
      </c>
      <c r="W509" s="9">
        <f t="shared" si="53"/>
        <v>2.33</v>
      </c>
      <c r="X509" s="9" t="str">
        <f t="shared" si="59"/>
        <v/>
      </c>
      <c r="Y509" s="20" t="str">
        <f t="shared" si="57"/>
        <v/>
      </c>
    </row>
    <row r="510" spans="1:25">
      <c r="A510" s="11">
        <v>22981</v>
      </c>
      <c r="B510" s="9">
        <f>VLOOKUP((IF(MONTH($A510)=10,YEAR($A510),IF(MONTH($A510)=11,YEAR($A510),IF(MONTH($A510)=12, YEAR($A510),YEAR($A510)-1)))),File_1.prn!$A$2:$AA$87,VLOOKUP(MONTH($A510),Conversion!$A$1:$B$12,2),FALSE)</f>
        <v>0.08</v>
      </c>
      <c r="C510" s="9" t="str">
        <f>IF(VLOOKUP((IF(MONTH($A510)=10,YEAR($A510),IF(MONTH($A510)=11,YEAR($A510),IF(MONTH($A510)=12, YEAR($A510),YEAR($A510)-1)))),File_1.prn!$A$2:$AA$87,VLOOKUP(MONTH($A510),'Patch Conversion'!$A$1:$B$12,2),FALSE)="","",VLOOKUP((IF(MONTH($A510)=10,YEAR($A510),IF(MONTH($A510)=11,YEAR($A510),IF(MONTH($A510)=12, YEAR($A510),YEAR($A510)-1)))),File_1.prn!$A$2:$AA$87,VLOOKUP(MONTH($A510),'Patch Conversion'!$A$1:$B$12,2),FALSE))</f>
        <v/>
      </c>
      <c r="D510" s="9"/>
      <c r="E510" s="9">
        <f t="shared" si="58"/>
        <v>1461.5699999999997</v>
      </c>
      <c r="F510" s="9">
        <f>F509+VLOOKUP((IF(MONTH($A510)=10,YEAR($A510),IF(MONTH($A510)=11,YEAR($A510),IF(MONTH($A510)=12, YEAR($A510),YEAR($A510)-1)))),Rainfall!$A$1:$Z$87,VLOOKUP(MONTH($A510),Conversion!$A$1:$B$12,2),FALSE)</f>
        <v>25555.199999999997</v>
      </c>
      <c r="G510" s="9"/>
      <c r="H510" s="9"/>
      <c r="I510" s="9">
        <f>VLOOKUP((IF(MONTH($A510)=10,YEAR($A510),IF(MONTH($A510)=11,YEAR($A510),IF(MONTH($A510)=12, YEAR($A510),YEAR($A510)-1)))),FirstSim!$A$1:$Y$86,VLOOKUP(MONTH($A510),Conversion!$A$1:$B$12,2),FALSE)</f>
        <v>2.02</v>
      </c>
      <c r="J510" s="9"/>
      <c r="K510" s="9"/>
      <c r="L510" s="9"/>
      <c r="M510" s="12" t="e">
        <f>VLOOKUP((IF(MONTH($A510)=10,YEAR($A510),IF(MONTH($A510)=11,YEAR($A510),IF(MONTH($A510)=12, YEAR($A510),YEAR($A510)-1)))),#REF!,VLOOKUP(MONTH($A510),Conversion!$A$1:$B$12,2),FALSE)</f>
        <v>#REF!</v>
      </c>
      <c r="N510" s="9" t="e">
        <f>VLOOKUP((IF(MONTH($A510)=10,YEAR($A510),IF(MONTH($A510)=11,YEAR($A510),IF(MONTH($A510)=12, YEAR($A510),YEAR($A510)-1)))),#REF!,VLOOKUP(MONTH($A510),'Patch Conversion'!$A$1:$B$12,2),FALSE)</f>
        <v>#REF!</v>
      </c>
      <c r="O510" s="9"/>
      <c r="P510" s="11"/>
      <c r="Q510" s="9">
        <f t="shared" si="54"/>
        <v>0.08</v>
      </c>
      <c r="R510" s="9" t="str">
        <f t="shared" si="55"/>
        <v/>
      </c>
      <c r="S510" s="10" t="str">
        <f t="shared" si="56"/>
        <v/>
      </c>
      <c r="T510" s="9"/>
      <c r="U510" s="17">
        <f>VLOOKUP((IF(MONTH($A510)=10,YEAR($A510),IF(MONTH($A510)=11,YEAR($A510),IF(MONTH($A510)=12, YEAR($A510),YEAR($A510)-1)))),'Final Sim'!$A$1:$O$85,VLOOKUP(MONTH($A510),'Conversion WRSM'!$A$1:$B$12,2),FALSE)</f>
        <v>134.37</v>
      </c>
      <c r="W510" s="9">
        <f t="shared" si="53"/>
        <v>0.08</v>
      </c>
      <c r="X510" s="9" t="str">
        <f t="shared" si="59"/>
        <v/>
      </c>
      <c r="Y510" s="20" t="str">
        <f t="shared" si="57"/>
        <v/>
      </c>
    </row>
    <row r="511" spans="1:25">
      <c r="A511" s="11">
        <v>23012</v>
      </c>
      <c r="B511" s="9">
        <f>VLOOKUP((IF(MONTH($A511)=10,YEAR($A511),IF(MONTH($A511)=11,YEAR($A511),IF(MONTH($A511)=12, YEAR($A511),YEAR($A511)-1)))),File_1.prn!$A$2:$AA$87,VLOOKUP(MONTH($A511),Conversion!$A$1:$B$12,2),FALSE)</f>
        <v>20.7</v>
      </c>
      <c r="C511" s="9" t="str">
        <f>IF(VLOOKUP((IF(MONTH($A511)=10,YEAR($A511),IF(MONTH($A511)=11,YEAR($A511),IF(MONTH($A511)=12, YEAR($A511),YEAR($A511)-1)))),File_1.prn!$A$2:$AA$87,VLOOKUP(MONTH($A511),'Patch Conversion'!$A$1:$B$12,2),FALSE)="","",VLOOKUP((IF(MONTH($A511)=10,YEAR($A511),IF(MONTH($A511)=11,YEAR($A511),IF(MONTH($A511)=12, YEAR($A511),YEAR($A511)-1)))),File_1.prn!$A$2:$AA$87,VLOOKUP(MONTH($A511),'Patch Conversion'!$A$1:$B$12,2),FALSE))</f>
        <v/>
      </c>
      <c r="D511" s="9"/>
      <c r="E511" s="9">
        <f t="shared" si="58"/>
        <v>1482.2699999999998</v>
      </c>
      <c r="F511" s="9">
        <f>F510+VLOOKUP((IF(MONTH($A511)=10,YEAR($A511),IF(MONTH($A511)=11,YEAR($A511),IF(MONTH($A511)=12, YEAR($A511),YEAR($A511)-1)))),Rainfall!$A$1:$Z$87,VLOOKUP(MONTH($A511),Conversion!$A$1:$B$12,2),FALSE)</f>
        <v>25683.959999999995</v>
      </c>
      <c r="G511" s="9"/>
      <c r="H511" s="9"/>
      <c r="I511" s="9">
        <f>VLOOKUP((IF(MONTH($A511)=10,YEAR($A511),IF(MONTH($A511)=11,YEAR($A511),IF(MONTH($A511)=12, YEAR($A511),YEAR($A511)-1)))),FirstSim!$A$1:$Y$86,VLOOKUP(MONTH($A511),Conversion!$A$1:$B$12,2),FALSE)</f>
        <v>43.64</v>
      </c>
      <c r="J511" s="9"/>
      <c r="K511" s="9"/>
      <c r="L511" s="9"/>
      <c r="M511" s="12" t="e">
        <f>VLOOKUP((IF(MONTH($A511)=10,YEAR($A511),IF(MONTH($A511)=11,YEAR($A511),IF(MONTH($A511)=12, YEAR($A511),YEAR($A511)-1)))),#REF!,VLOOKUP(MONTH($A511),Conversion!$A$1:$B$12,2),FALSE)</f>
        <v>#REF!</v>
      </c>
      <c r="N511" s="9" t="e">
        <f>VLOOKUP((IF(MONTH($A511)=10,YEAR($A511),IF(MONTH($A511)=11,YEAR($A511),IF(MONTH($A511)=12, YEAR($A511),YEAR($A511)-1)))),#REF!,VLOOKUP(MONTH($A511),'Patch Conversion'!$A$1:$B$12,2),FALSE)</f>
        <v>#REF!</v>
      </c>
      <c r="O511" s="9"/>
      <c r="P511" s="11"/>
      <c r="Q511" s="9">
        <f t="shared" si="54"/>
        <v>20.7</v>
      </c>
      <c r="R511" s="9" t="str">
        <f t="shared" si="55"/>
        <v/>
      </c>
      <c r="S511" s="10" t="str">
        <f t="shared" si="56"/>
        <v/>
      </c>
      <c r="T511" s="9"/>
      <c r="U511" s="17">
        <f>VLOOKUP((IF(MONTH($A511)=10,YEAR($A511),IF(MONTH($A511)=11,YEAR($A511),IF(MONTH($A511)=12, YEAR($A511),YEAR($A511)-1)))),'Final Sim'!$A$1:$O$85,VLOOKUP(MONTH($A511),'Conversion WRSM'!$A$1:$B$12,2),FALSE)</f>
        <v>0</v>
      </c>
      <c r="W511" s="9">
        <f t="shared" si="53"/>
        <v>20.7</v>
      </c>
      <c r="X511" s="9" t="str">
        <f t="shared" si="59"/>
        <v/>
      </c>
      <c r="Y511" s="20" t="str">
        <f t="shared" si="57"/>
        <v/>
      </c>
    </row>
    <row r="512" spans="1:25">
      <c r="A512" s="11">
        <v>23043</v>
      </c>
      <c r="B512" s="9">
        <f>VLOOKUP((IF(MONTH($A512)=10,YEAR($A512),IF(MONTH($A512)=11,YEAR($A512),IF(MONTH($A512)=12, YEAR($A512),YEAR($A512)-1)))),File_1.prn!$A$2:$AA$87,VLOOKUP(MONTH($A512),Conversion!$A$1:$B$12,2),FALSE)</f>
        <v>4.32</v>
      </c>
      <c r="C512" s="9" t="str">
        <f>IF(VLOOKUP((IF(MONTH($A512)=10,YEAR($A512),IF(MONTH($A512)=11,YEAR($A512),IF(MONTH($A512)=12, YEAR($A512),YEAR($A512)-1)))),File_1.prn!$A$2:$AA$87,VLOOKUP(MONTH($A512),'Patch Conversion'!$A$1:$B$12,2),FALSE)="","",VLOOKUP((IF(MONTH($A512)=10,YEAR($A512),IF(MONTH($A512)=11,YEAR($A512),IF(MONTH($A512)=12, YEAR($A512),YEAR($A512)-1)))),File_1.prn!$A$2:$AA$87,VLOOKUP(MONTH($A512),'Patch Conversion'!$A$1:$B$12,2),FALSE))</f>
        <v/>
      </c>
      <c r="D512" s="9"/>
      <c r="E512" s="9">
        <f t="shared" si="58"/>
        <v>1486.5899999999997</v>
      </c>
      <c r="F512" s="9">
        <f>F511+VLOOKUP((IF(MONTH($A512)=10,YEAR($A512),IF(MONTH($A512)=11,YEAR($A512),IF(MONTH($A512)=12, YEAR($A512),YEAR($A512)-1)))),Rainfall!$A$1:$Z$87,VLOOKUP(MONTH($A512),Conversion!$A$1:$B$12,2),FALSE)</f>
        <v>25712.399999999994</v>
      </c>
      <c r="G512" s="9"/>
      <c r="H512" s="9"/>
      <c r="I512" s="9">
        <f>VLOOKUP((IF(MONTH($A512)=10,YEAR($A512),IF(MONTH($A512)=11,YEAR($A512),IF(MONTH($A512)=12, YEAR($A512),YEAR($A512)-1)))),FirstSim!$A$1:$Y$86,VLOOKUP(MONTH($A512),Conversion!$A$1:$B$12,2),FALSE)</f>
        <v>14.32</v>
      </c>
      <c r="J512" s="9"/>
      <c r="K512" s="9"/>
      <c r="L512" s="9"/>
      <c r="M512" s="12" t="e">
        <f>VLOOKUP((IF(MONTH($A512)=10,YEAR($A512),IF(MONTH($A512)=11,YEAR($A512),IF(MONTH($A512)=12, YEAR($A512),YEAR($A512)-1)))),#REF!,VLOOKUP(MONTH($A512),Conversion!$A$1:$B$12,2),FALSE)</f>
        <v>#REF!</v>
      </c>
      <c r="N512" s="9" t="e">
        <f>VLOOKUP((IF(MONTH($A512)=10,YEAR($A512),IF(MONTH($A512)=11,YEAR($A512),IF(MONTH($A512)=12, YEAR($A512),YEAR($A512)-1)))),#REF!,VLOOKUP(MONTH($A512),'Patch Conversion'!$A$1:$B$12,2),FALSE)</f>
        <v>#REF!</v>
      </c>
      <c r="O512" s="9"/>
      <c r="P512" s="11"/>
      <c r="Q512" s="9">
        <f t="shared" si="54"/>
        <v>4.32</v>
      </c>
      <c r="R512" s="9" t="str">
        <f t="shared" si="55"/>
        <v/>
      </c>
      <c r="S512" s="10" t="str">
        <f t="shared" si="56"/>
        <v/>
      </c>
      <c r="T512" s="9"/>
      <c r="U512" s="17">
        <f>VLOOKUP((IF(MONTH($A512)=10,YEAR($A512),IF(MONTH($A512)=11,YEAR($A512),IF(MONTH($A512)=12, YEAR($A512),YEAR($A512)-1)))),'Final Sim'!$A$1:$O$85,VLOOKUP(MONTH($A512),'Conversion WRSM'!$A$1:$B$12,2),FALSE)</f>
        <v>50.6</v>
      </c>
      <c r="W512" s="9">
        <f t="shared" si="53"/>
        <v>4.32</v>
      </c>
      <c r="X512" s="9" t="str">
        <f t="shared" si="59"/>
        <v/>
      </c>
      <c r="Y512" s="20" t="str">
        <f t="shared" si="57"/>
        <v/>
      </c>
    </row>
    <row r="513" spans="1:25">
      <c r="A513" s="11">
        <v>23071</v>
      </c>
      <c r="B513" s="9">
        <f>VLOOKUP((IF(MONTH($A513)=10,YEAR($A513),IF(MONTH($A513)=11,YEAR($A513),IF(MONTH($A513)=12, YEAR($A513),YEAR($A513)-1)))),File_1.prn!$A$2:$AA$87,VLOOKUP(MONTH($A513),Conversion!$A$1:$B$12,2),FALSE)</f>
        <v>23.2</v>
      </c>
      <c r="C513" s="9" t="str">
        <f>IF(VLOOKUP((IF(MONTH($A513)=10,YEAR($A513),IF(MONTH($A513)=11,YEAR($A513),IF(MONTH($A513)=12, YEAR($A513),YEAR($A513)-1)))),File_1.prn!$A$2:$AA$87,VLOOKUP(MONTH($A513),'Patch Conversion'!$A$1:$B$12,2),FALSE)="","",VLOOKUP((IF(MONTH($A513)=10,YEAR($A513),IF(MONTH($A513)=11,YEAR($A513),IF(MONTH($A513)=12, YEAR($A513),YEAR($A513)-1)))),File_1.prn!$A$2:$AA$87,VLOOKUP(MONTH($A513),'Patch Conversion'!$A$1:$B$12,2),FALSE))</f>
        <v/>
      </c>
      <c r="D513" s="9" t="str">
        <f>IF(C513="","",B513)</f>
        <v/>
      </c>
      <c r="E513" s="9">
        <f t="shared" si="58"/>
        <v>1509.7899999999997</v>
      </c>
      <c r="F513" s="9">
        <f>F512+VLOOKUP((IF(MONTH($A513)=10,YEAR($A513),IF(MONTH($A513)=11,YEAR($A513),IF(MONTH($A513)=12, YEAR($A513),YEAR($A513)-1)))),Rainfall!$A$1:$Z$87,VLOOKUP(MONTH($A513),Conversion!$A$1:$B$12,2),FALSE)</f>
        <v>25718.879999999994</v>
      </c>
      <c r="G513" s="9"/>
      <c r="H513" s="9"/>
      <c r="I513" s="9">
        <f>VLOOKUP((IF(MONTH($A513)=10,YEAR($A513),IF(MONTH($A513)=11,YEAR($A513),IF(MONTH($A513)=12, YEAR($A513),YEAR($A513)-1)))),FirstSim!$A$1:$Y$86,VLOOKUP(MONTH($A513),Conversion!$A$1:$B$12,2),FALSE)</f>
        <v>18.68</v>
      </c>
      <c r="J513" s="9"/>
      <c r="K513" s="9"/>
      <c r="L513" s="9"/>
      <c r="M513" s="12" t="e">
        <f>VLOOKUP((IF(MONTH($A513)=10,YEAR($A513),IF(MONTH($A513)=11,YEAR($A513),IF(MONTH($A513)=12, YEAR($A513),YEAR($A513)-1)))),#REF!,VLOOKUP(MONTH($A513),Conversion!$A$1:$B$12,2),FALSE)</f>
        <v>#REF!</v>
      </c>
      <c r="N513" s="9" t="e">
        <f>VLOOKUP((IF(MONTH($A513)=10,YEAR($A513),IF(MONTH($A513)=11,YEAR($A513),IF(MONTH($A513)=12, YEAR($A513),YEAR($A513)-1)))),#REF!,VLOOKUP(MONTH($A513),'Patch Conversion'!$A$1:$B$12,2),FALSE)</f>
        <v>#REF!</v>
      </c>
      <c r="O513" s="9"/>
      <c r="P513" s="11"/>
      <c r="Q513" s="9">
        <f t="shared" si="54"/>
        <v>23.2</v>
      </c>
      <c r="R513" s="9" t="str">
        <f t="shared" si="55"/>
        <v/>
      </c>
      <c r="S513" s="10" t="str">
        <f t="shared" si="56"/>
        <v/>
      </c>
      <c r="T513" s="9"/>
      <c r="U513" s="17">
        <f>VLOOKUP((IF(MONTH($A513)=10,YEAR($A513),IF(MONTH($A513)=11,YEAR($A513),IF(MONTH($A513)=12, YEAR($A513),YEAR($A513)-1)))),'Final Sim'!$A$1:$O$85,VLOOKUP(MONTH($A513),'Conversion WRSM'!$A$1:$B$12,2),FALSE)</f>
        <v>0</v>
      </c>
      <c r="W513" s="9">
        <f t="shared" si="53"/>
        <v>23.2</v>
      </c>
      <c r="X513" s="9" t="str">
        <f t="shared" si="59"/>
        <v/>
      </c>
      <c r="Y513" s="20" t="str">
        <f t="shared" si="57"/>
        <v/>
      </c>
    </row>
    <row r="514" spans="1:25">
      <c r="A514" s="11">
        <v>23102</v>
      </c>
      <c r="B514" s="9">
        <f>VLOOKUP((IF(MONTH($A514)=10,YEAR($A514),IF(MONTH($A514)=11,YEAR($A514),IF(MONTH($A514)=12, YEAR($A514),YEAR($A514)-1)))),File_1.prn!$A$2:$AA$87,VLOOKUP(MONTH($A514),Conversion!$A$1:$B$12,2),FALSE)</f>
        <v>18.100000000000001</v>
      </c>
      <c r="C514" s="9" t="str">
        <f>IF(VLOOKUP((IF(MONTH($A514)=10,YEAR($A514),IF(MONTH($A514)=11,YEAR($A514),IF(MONTH($A514)=12, YEAR($A514),YEAR($A514)-1)))),File_1.prn!$A$2:$AA$87,VLOOKUP(MONTH($A514),'Patch Conversion'!$A$1:$B$12,2),FALSE)="","",VLOOKUP((IF(MONTH($A514)=10,YEAR($A514),IF(MONTH($A514)=11,YEAR($A514),IF(MONTH($A514)=12, YEAR($A514),YEAR($A514)-1)))),File_1.prn!$A$2:$AA$87,VLOOKUP(MONTH($A514),'Patch Conversion'!$A$1:$B$12,2),FALSE))</f>
        <v/>
      </c>
      <c r="D514" s="9" t="str">
        <f>IF(C514="","",B514)</f>
        <v/>
      </c>
      <c r="E514" s="9">
        <f t="shared" si="58"/>
        <v>1527.8899999999996</v>
      </c>
      <c r="F514" s="9">
        <f>F513+VLOOKUP((IF(MONTH($A514)=10,YEAR($A514),IF(MONTH($A514)=11,YEAR($A514),IF(MONTH($A514)=12, YEAR($A514),YEAR($A514)-1)))),Rainfall!$A$1:$Z$87,VLOOKUP(MONTH($A514),Conversion!$A$1:$B$12,2),FALSE)</f>
        <v>25745.519999999993</v>
      </c>
      <c r="G514" s="9"/>
      <c r="H514" s="9"/>
      <c r="I514" s="9">
        <f>VLOOKUP((IF(MONTH($A514)=10,YEAR($A514),IF(MONTH($A514)=11,YEAR($A514),IF(MONTH($A514)=12, YEAR($A514),YEAR($A514)-1)))),FirstSim!$A$1:$Y$86,VLOOKUP(MONTH($A514),Conversion!$A$1:$B$12,2),FALSE)</f>
        <v>8.34</v>
      </c>
      <c r="J514" s="9"/>
      <c r="K514" s="9"/>
      <c r="L514" s="9"/>
      <c r="M514" s="12" t="e">
        <f>VLOOKUP((IF(MONTH($A514)=10,YEAR($A514),IF(MONTH($A514)=11,YEAR($A514),IF(MONTH($A514)=12, YEAR($A514),YEAR($A514)-1)))),#REF!,VLOOKUP(MONTH($A514),Conversion!$A$1:$B$12,2),FALSE)</f>
        <v>#REF!</v>
      </c>
      <c r="N514" s="9" t="e">
        <f>VLOOKUP((IF(MONTH($A514)=10,YEAR($A514),IF(MONTH($A514)=11,YEAR($A514),IF(MONTH($A514)=12, YEAR($A514),YEAR($A514)-1)))),#REF!,VLOOKUP(MONTH($A514),'Patch Conversion'!$A$1:$B$12,2),FALSE)</f>
        <v>#REF!</v>
      </c>
      <c r="O514" s="9"/>
      <c r="P514" s="11"/>
      <c r="Q514" s="9">
        <f t="shared" si="54"/>
        <v>18.100000000000001</v>
      </c>
      <c r="R514" s="9" t="str">
        <f t="shared" si="55"/>
        <v/>
      </c>
      <c r="S514" s="10" t="str">
        <f t="shared" si="56"/>
        <v/>
      </c>
      <c r="T514" s="9"/>
      <c r="U514" s="17">
        <f>VLOOKUP((IF(MONTH($A514)=10,YEAR($A514),IF(MONTH($A514)=11,YEAR($A514),IF(MONTH($A514)=12, YEAR($A514),YEAR($A514)-1)))),'Final Sim'!$A$1:$O$85,VLOOKUP(MONTH($A514),'Conversion WRSM'!$A$1:$B$12,2),FALSE)</f>
        <v>512.53</v>
      </c>
      <c r="W514" s="9">
        <f t="shared" si="53"/>
        <v>18.100000000000001</v>
      </c>
      <c r="X514" s="9" t="str">
        <f t="shared" si="59"/>
        <v/>
      </c>
      <c r="Y514" s="20" t="str">
        <f t="shared" si="57"/>
        <v/>
      </c>
    </row>
    <row r="515" spans="1:25">
      <c r="A515" s="11">
        <v>23132</v>
      </c>
      <c r="B515" s="9">
        <f>VLOOKUP((IF(MONTH($A515)=10,YEAR($A515),IF(MONTH($A515)=11,YEAR($A515),IF(MONTH($A515)=12, YEAR($A515),YEAR($A515)-1)))),File_1.prn!$A$2:$AA$87,VLOOKUP(MONTH($A515),Conversion!$A$1:$B$12,2),FALSE)</f>
        <v>0.83</v>
      </c>
      <c r="C515" s="9" t="str">
        <f>IF(VLOOKUP((IF(MONTH($A515)=10,YEAR($A515),IF(MONTH($A515)=11,YEAR($A515),IF(MONTH($A515)=12, YEAR($A515),YEAR($A515)-1)))),File_1.prn!$A$2:$AA$87,VLOOKUP(MONTH($A515),'Patch Conversion'!$A$1:$B$12,2),FALSE)="","",VLOOKUP((IF(MONTH($A515)=10,YEAR($A515),IF(MONTH($A515)=11,YEAR($A515),IF(MONTH($A515)=12, YEAR($A515),YEAR($A515)-1)))),File_1.prn!$A$2:$AA$87,VLOOKUP(MONTH($A515),'Patch Conversion'!$A$1:$B$12,2),FALSE))</f>
        <v/>
      </c>
      <c r="D515" s="9"/>
      <c r="E515" s="9">
        <f t="shared" si="58"/>
        <v>1528.7199999999996</v>
      </c>
      <c r="F515" s="9">
        <f>F514+VLOOKUP((IF(MONTH($A515)=10,YEAR($A515),IF(MONTH($A515)=11,YEAR($A515),IF(MONTH($A515)=12, YEAR($A515),YEAR($A515)-1)))),Rainfall!$A$1:$Z$87,VLOOKUP(MONTH($A515),Conversion!$A$1:$B$12,2),FALSE)</f>
        <v>25758.059999999994</v>
      </c>
      <c r="G515" s="9"/>
      <c r="H515" s="9"/>
      <c r="I515" s="9">
        <f>VLOOKUP((IF(MONTH($A515)=10,YEAR($A515),IF(MONTH($A515)=11,YEAR($A515),IF(MONTH($A515)=12, YEAR($A515),YEAR($A515)-1)))),FirstSim!$A$1:$Y$86,VLOOKUP(MONTH($A515),Conversion!$A$1:$B$12,2),FALSE)</f>
        <v>1.1100000000000001</v>
      </c>
      <c r="J515" s="9"/>
      <c r="K515" s="9"/>
      <c r="L515" s="9"/>
      <c r="M515" s="12" t="e">
        <f>VLOOKUP((IF(MONTH($A515)=10,YEAR($A515),IF(MONTH($A515)=11,YEAR($A515),IF(MONTH($A515)=12, YEAR($A515),YEAR($A515)-1)))),#REF!,VLOOKUP(MONTH($A515),Conversion!$A$1:$B$12,2),FALSE)</f>
        <v>#REF!</v>
      </c>
      <c r="N515" s="9" t="e">
        <f>VLOOKUP((IF(MONTH($A515)=10,YEAR($A515),IF(MONTH($A515)=11,YEAR($A515),IF(MONTH($A515)=12, YEAR($A515),YEAR($A515)-1)))),#REF!,VLOOKUP(MONTH($A515),'Patch Conversion'!$A$1:$B$12,2),FALSE)</f>
        <v>#REF!</v>
      </c>
      <c r="O515" s="9"/>
      <c r="P515" s="11"/>
      <c r="Q515" s="9">
        <f t="shared" si="54"/>
        <v>0.83</v>
      </c>
      <c r="R515" s="9" t="str">
        <f t="shared" si="55"/>
        <v/>
      </c>
      <c r="S515" s="10" t="str">
        <f t="shared" si="56"/>
        <v/>
      </c>
      <c r="T515" s="9"/>
      <c r="U515" s="17">
        <f>VLOOKUP((IF(MONTH($A515)=10,YEAR($A515),IF(MONTH($A515)=11,YEAR($A515),IF(MONTH($A515)=12, YEAR($A515),YEAR($A515)-1)))),'Final Sim'!$A$1:$O$85,VLOOKUP(MONTH($A515),'Conversion WRSM'!$A$1:$B$12,2),FALSE)</f>
        <v>0</v>
      </c>
      <c r="W515" s="9">
        <f t="shared" si="53"/>
        <v>0.83</v>
      </c>
      <c r="X515" s="9" t="str">
        <f t="shared" si="59"/>
        <v/>
      </c>
      <c r="Y515" s="20" t="str">
        <f t="shared" si="57"/>
        <v/>
      </c>
    </row>
    <row r="516" spans="1:25">
      <c r="A516" s="11">
        <v>23163</v>
      </c>
      <c r="B516" s="9">
        <f>VLOOKUP((IF(MONTH($A516)=10,YEAR($A516),IF(MONTH($A516)=11,YEAR($A516),IF(MONTH($A516)=12, YEAR($A516),YEAR($A516)-1)))),File_1.prn!$A$2:$AA$87,VLOOKUP(MONTH($A516),Conversion!$A$1:$B$12,2),FALSE)</f>
        <v>0.88</v>
      </c>
      <c r="C516" s="9" t="str">
        <f>IF(VLOOKUP((IF(MONTH($A516)=10,YEAR($A516),IF(MONTH($A516)=11,YEAR($A516),IF(MONTH($A516)=12, YEAR($A516),YEAR($A516)-1)))),File_1.prn!$A$2:$AA$87,VLOOKUP(MONTH($A516),'Patch Conversion'!$A$1:$B$12,2),FALSE)="","",VLOOKUP((IF(MONTH($A516)=10,YEAR($A516),IF(MONTH($A516)=11,YEAR($A516),IF(MONTH($A516)=12, YEAR($A516),YEAR($A516)-1)))),File_1.prn!$A$2:$AA$87,VLOOKUP(MONTH($A516),'Patch Conversion'!$A$1:$B$12,2),FALSE))</f>
        <v/>
      </c>
      <c r="D516" s="9"/>
      <c r="E516" s="9">
        <f t="shared" si="58"/>
        <v>1529.5999999999997</v>
      </c>
      <c r="F516" s="9">
        <f>F515+VLOOKUP((IF(MONTH($A516)=10,YEAR($A516),IF(MONTH($A516)=11,YEAR($A516),IF(MONTH($A516)=12, YEAR($A516),YEAR($A516)-1)))),Rainfall!$A$1:$Z$87,VLOOKUP(MONTH($A516),Conversion!$A$1:$B$12,2),FALSE)</f>
        <v>25778.639999999996</v>
      </c>
      <c r="G516" s="9"/>
      <c r="H516" s="9"/>
      <c r="I516" s="9">
        <f>VLOOKUP((IF(MONTH($A516)=10,YEAR($A516),IF(MONTH($A516)=11,YEAR($A516),IF(MONTH($A516)=12, YEAR($A516),YEAR($A516)-1)))),FirstSim!$A$1:$Y$86,VLOOKUP(MONTH($A516),Conversion!$A$1:$B$12,2),FALSE)</f>
        <v>0.47</v>
      </c>
      <c r="J516" s="9"/>
      <c r="K516" s="9"/>
      <c r="L516" s="9"/>
      <c r="M516" s="12" t="e">
        <f>VLOOKUP((IF(MONTH($A516)=10,YEAR($A516),IF(MONTH($A516)=11,YEAR($A516),IF(MONTH($A516)=12, YEAR($A516),YEAR($A516)-1)))),#REF!,VLOOKUP(MONTH($A516),Conversion!$A$1:$B$12,2),FALSE)</f>
        <v>#REF!</v>
      </c>
      <c r="N516" s="9" t="e">
        <f>VLOOKUP((IF(MONTH($A516)=10,YEAR($A516),IF(MONTH($A516)=11,YEAR($A516),IF(MONTH($A516)=12, YEAR($A516),YEAR($A516)-1)))),#REF!,VLOOKUP(MONTH($A516),'Patch Conversion'!$A$1:$B$12,2),FALSE)</f>
        <v>#REF!</v>
      </c>
      <c r="O516" s="9"/>
      <c r="P516" s="11"/>
      <c r="Q516" s="9">
        <f t="shared" si="54"/>
        <v>0.88</v>
      </c>
      <c r="R516" s="9" t="str">
        <f t="shared" si="55"/>
        <v/>
      </c>
      <c r="S516" s="10" t="str">
        <f t="shared" si="56"/>
        <v/>
      </c>
      <c r="T516" s="9"/>
      <c r="U516" s="17">
        <f>VLOOKUP((IF(MONTH($A516)=10,YEAR($A516),IF(MONTH($A516)=11,YEAR($A516),IF(MONTH($A516)=12, YEAR($A516),YEAR($A516)-1)))),'Final Sim'!$A$1:$O$85,VLOOKUP(MONTH($A516),'Conversion WRSM'!$A$1:$B$12,2),FALSE)</f>
        <v>192.11</v>
      </c>
      <c r="W516" s="9">
        <f t="shared" ref="W516:W579" si="60">IF(C516="",B516,IF(C516="*",B516,IF(U516&gt;B516,U516,B516)))</f>
        <v>0.88</v>
      </c>
      <c r="X516" s="9" t="str">
        <f t="shared" si="59"/>
        <v/>
      </c>
      <c r="Y516" s="20" t="str">
        <f t="shared" si="57"/>
        <v/>
      </c>
    </row>
    <row r="517" spans="1:25">
      <c r="A517" s="11">
        <v>23193</v>
      </c>
      <c r="B517" s="9">
        <f>VLOOKUP((IF(MONTH($A517)=10,YEAR($A517),IF(MONTH($A517)=11,YEAR($A517),IF(MONTH($A517)=12, YEAR($A517),YEAR($A517)-1)))),File_1.prn!$A$2:$AA$87,VLOOKUP(MONTH($A517),Conversion!$A$1:$B$12,2),FALSE)</f>
        <v>0.76</v>
      </c>
      <c r="C517" s="9" t="str">
        <f>IF(VLOOKUP((IF(MONTH($A517)=10,YEAR($A517),IF(MONTH($A517)=11,YEAR($A517),IF(MONTH($A517)=12, YEAR($A517),YEAR($A517)-1)))),File_1.prn!$A$2:$AA$87,VLOOKUP(MONTH($A517),'Patch Conversion'!$A$1:$B$12,2),FALSE)="","",VLOOKUP((IF(MONTH($A517)=10,YEAR($A517),IF(MONTH($A517)=11,YEAR($A517),IF(MONTH($A517)=12, YEAR($A517),YEAR($A517)-1)))),File_1.prn!$A$2:$AA$87,VLOOKUP(MONTH($A517),'Patch Conversion'!$A$1:$B$12,2),FALSE))</f>
        <v/>
      </c>
      <c r="D517" s="9"/>
      <c r="E517" s="9">
        <f t="shared" si="58"/>
        <v>1530.3599999999997</v>
      </c>
      <c r="F517" s="9">
        <f>F516+VLOOKUP((IF(MONTH($A517)=10,YEAR($A517),IF(MONTH($A517)=11,YEAR($A517),IF(MONTH($A517)=12, YEAR($A517),YEAR($A517)-1)))),Rainfall!$A$1:$Z$87,VLOOKUP(MONTH($A517),Conversion!$A$1:$B$12,2),FALSE)</f>
        <v>25779.359999999997</v>
      </c>
      <c r="G517" s="9"/>
      <c r="H517" s="9"/>
      <c r="I517" s="9">
        <f>VLOOKUP((IF(MONTH($A517)=10,YEAR($A517),IF(MONTH($A517)=11,YEAR($A517),IF(MONTH($A517)=12, YEAR($A517),YEAR($A517)-1)))),FirstSim!$A$1:$Y$86,VLOOKUP(MONTH($A517),Conversion!$A$1:$B$12,2),FALSE)</f>
        <v>0.48</v>
      </c>
      <c r="J517" s="9"/>
      <c r="K517" s="9"/>
      <c r="L517" s="9"/>
      <c r="M517" s="12" t="e">
        <f>VLOOKUP((IF(MONTH($A517)=10,YEAR($A517),IF(MONTH($A517)=11,YEAR($A517),IF(MONTH($A517)=12, YEAR($A517),YEAR($A517)-1)))),#REF!,VLOOKUP(MONTH($A517),Conversion!$A$1:$B$12,2),FALSE)</f>
        <v>#REF!</v>
      </c>
      <c r="N517" s="9" t="e">
        <f>VLOOKUP((IF(MONTH($A517)=10,YEAR($A517),IF(MONTH($A517)=11,YEAR($A517),IF(MONTH($A517)=12, YEAR($A517),YEAR($A517)-1)))),#REF!,VLOOKUP(MONTH($A517),'Patch Conversion'!$A$1:$B$12,2),FALSE)</f>
        <v>#REF!</v>
      </c>
      <c r="O517" s="9"/>
      <c r="P517" s="11"/>
      <c r="Q517" s="9">
        <f t="shared" ref="Q517:Q580" si="61">IF(C517="",B517,IF(C517="*",B517,IF(I517&lt;B517,B517,I517)))</f>
        <v>0.76</v>
      </c>
      <c r="R517" s="9" t="str">
        <f t="shared" ref="R517:R580" si="62">IF(C517="",C517,IF(C517="*",C517,IF(I517&lt;B517,C517,"*")))</f>
        <v/>
      </c>
      <c r="S517" s="10" t="str">
        <f t="shared" ref="S517:S580" si="63">IF(C517="","",IF(C517="*","Estimated",IF(I517&lt;B517,"First Simulation&lt;Observed, Observed Used","First Silumation patch")))</f>
        <v/>
      </c>
      <c r="T517" s="9"/>
      <c r="U517" s="17">
        <f>VLOOKUP((IF(MONTH($A517)=10,YEAR($A517),IF(MONTH($A517)=11,YEAR($A517),IF(MONTH($A517)=12, YEAR($A517),YEAR($A517)-1)))),'Final Sim'!$A$1:$O$85,VLOOKUP(MONTH($A517),'Conversion WRSM'!$A$1:$B$12,2),FALSE)</f>
        <v>0</v>
      </c>
      <c r="W517" s="9">
        <f t="shared" si="60"/>
        <v>0.76</v>
      </c>
      <c r="X517" s="9" t="str">
        <f t="shared" si="59"/>
        <v/>
      </c>
      <c r="Y517" s="20" t="str">
        <f t="shared" ref="Y517:Y580" si="64">IF(C517="","",IF(C517="*","Observed estimate used",IF(C517="#","Simulated value used", IF(U517&gt;B517,"Simulated value used","Observed estimate used"))))</f>
        <v/>
      </c>
    </row>
    <row r="518" spans="1:25">
      <c r="A518" s="11">
        <v>23224</v>
      </c>
      <c r="B518" s="9">
        <f>VLOOKUP((IF(MONTH($A518)=10,YEAR($A518),IF(MONTH($A518)=11,YEAR($A518),IF(MONTH($A518)=12, YEAR($A518),YEAR($A518)-1)))),File_1.prn!$A$2:$AA$87,VLOOKUP(MONTH($A518),Conversion!$A$1:$B$12,2),FALSE)</f>
        <v>0.22</v>
      </c>
      <c r="C518" s="9" t="str">
        <f>IF(VLOOKUP((IF(MONTH($A518)=10,YEAR($A518),IF(MONTH($A518)=11,YEAR($A518),IF(MONTH($A518)=12, YEAR($A518),YEAR($A518)-1)))),File_1.prn!$A$2:$AA$87,VLOOKUP(MONTH($A518),'Patch Conversion'!$A$1:$B$12,2),FALSE)="","",VLOOKUP((IF(MONTH($A518)=10,YEAR($A518),IF(MONTH($A518)=11,YEAR($A518),IF(MONTH($A518)=12, YEAR($A518),YEAR($A518)-1)))),File_1.prn!$A$2:$AA$87,VLOOKUP(MONTH($A518),'Patch Conversion'!$A$1:$B$12,2),FALSE))</f>
        <v>#</v>
      </c>
      <c r="D518" s="9"/>
      <c r="E518" s="9">
        <f t="shared" ref="E518:E581" si="65">E517+B518</f>
        <v>1530.5799999999997</v>
      </c>
      <c r="F518" s="9">
        <f>F517+VLOOKUP((IF(MONTH($A518)=10,YEAR($A518),IF(MONTH($A518)=11,YEAR($A518),IF(MONTH($A518)=12, YEAR($A518),YEAR($A518)-1)))),Rainfall!$A$1:$Z$87,VLOOKUP(MONTH($A518),Conversion!$A$1:$B$12,2),FALSE)</f>
        <v>25779.359999999997</v>
      </c>
      <c r="G518" s="9"/>
      <c r="H518" s="9"/>
      <c r="I518" s="9">
        <f>VLOOKUP((IF(MONTH($A518)=10,YEAR($A518),IF(MONTH($A518)=11,YEAR($A518),IF(MONTH($A518)=12, YEAR($A518),YEAR($A518)-1)))),FirstSim!$A$1:$Y$86,VLOOKUP(MONTH($A518),Conversion!$A$1:$B$12,2),FALSE)</f>
        <v>0.36</v>
      </c>
      <c r="J518" s="9"/>
      <c r="K518" s="9"/>
      <c r="L518" s="9"/>
      <c r="M518" s="12" t="e">
        <f>VLOOKUP((IF(MONTH($A518)=10,YEAR($A518),IF(MONTH($A518)=11,YEAR($A518),IF(MONTH($A518)=12, YEAR($A518),YEAR($A518)-1)))),#REF!,VLOOKUP(MONTH($A518),Conversion!$A$1:$B$12,2),FALSE)</f>
        <v>#REF!</v>
      </c>
      <c r="N518" s="9" t="e">
        <f>VLOOKUP((IF(MONTH($A518)=10,YEAR($A518),IF(MONTH($A518)=11,YEAR($A518),IF(MONTH($A518)=12, YEAR($A518),YEAR($A518)-1)))),#REF!,VLOOKUP(MONTH($A518),'Patch Conversion'!$A$1:$B$12,2),FALSE)</f>
        <v>#REF!</v>
      </c>
      <c r="O518" s="9"/>
      <c r="P518" s="11"/>
      <c r="Q518" s="9">
        <f t="shared" si="61"/>
        <v>0.36</v>
      </c>
      <c r="R518" s="9" t="str">
        <f t="shared" si="62"/>
        <v>*</v>
      </c>
      <c r="S518" s="10" t="str">
        <f t="shared" si="63"/>
        <v>First Silumation patch</v>
      </c>
      <c r="T518" s="9"/>
      <c r="U518" s="17">
        <f>VLOOKUP((IF(MONTH($A518)=10,YEAR($A518),IF(MONTH($A518)=11,YEAR($A518),IF(MONTH($A518)=12, YEAR($A518),YEAR($A518)-1)))),'Final Sim'!$A$1:$O$85,VLOOKUP(MONTH($A518),'Conversion WRSM'!$A$1:$B$12,2),FALSE)</f>
        <v>109.73</v>
      </c>
      <c r="W518" s="9">
        <f t="shared" si="60"/>
        <v>109.73</v>
      </c>
      <c r="X518" s="9" t="str">
        <f t="shared" ref="X518:X581" si="66">IF(C518="","",IF(C518="*","*",IF(C518="#","*", IF(U518&gt;B518,"*",C518))))</f>
        <v>*</v>
      </c>
      <c r="Y518" s="20" t="str">
        <f t="shared" si="64"/>
        <v>Simulated value used</v>
      </c>
    </row>
    <row r="519" spans="1:25">
      <c r="A519" s="11">
        <v>23255</v>
      </c>
      <c r="B519" s="9">
        <f>VLOOKUP((IF(MONTH($A519)=10,YEAR($A519),IF(MONTH($A519)=11,YEAR($A519),IF(MONTH($A519)=12, YEAR($A519),YEAR($A519)-1)))),File_1.prn!$A$2:$AA$87,VLOOKUP(MONTH($A519),Conversion!$A$1:$B$12,2),FALSE)</f>
        <v>0.09</v>
      </c>
      <c r="C519" s="9" t="str">
        <f>IF(VLOOKUP((IF(MONTH($A519)=10,YEAR($A519),IF(MONTH($A519)=11,YEAR($A519),IF(MONTH($A519)=12, YEAR($A519),YEAR($A519)-1)))),File_1.prn!$A$2:$AA$87,VLOOKUP(MONTH($A519),'Patch Conversion'!$A$1:$B$12,2),FALSE)="","",VLOOKUP((IF(MONTH($A519)=10,YEAR($A519),IF(MONTH($A519)=11,YEAR($A519),IF(MONTH($A519)=12, YEAR($A519),YEAR($A519)-1)))),File_1.prn!$A$2:$AA$87,VLOOKUP(MONTH($A519),'Patch Conversion'!$A$1:$B$12,2),FALSE))</f>
        <v/>
      </c>
      <c r="D519" s="9"/>
      <c r="E519" s="9">
        <f t="shared" si="65"/>
        <v>1530.6699999999996</v>
      </c>
      <c r="F519" s="9">
        <f>F518+VLOOKUP((IF(MONTH($A519)=10,YEAR($A519),IF(MONTH($A519)=11,YEAR($A519),IF(MONTH($A519)=12, YEAR($A519),YEAR($A519)-1)))),Rainfall!$A$1:$Z$87,VLOOKUP(MONTH($A519),Conversion!$A$1:$B$12,2),FALSE)</f>
        <v>25780.859999999997</v>
      </c>
      <c r="G519" s="9"/>
      <c r="H519" s="9"/>
      <c r="I519" s="9">
        <f>VLOOKUP((IF(MONTH($A519)=10,YEAR($A519),IF(MONTH($A519)=11,YEAR($A519),IF(MONTH($A519)=12, YEAR($A519),YEAR($A519)-1)))),FirstSim!$A$1:$Y$86,VLOOKUP(MONTH($A519),Conversion!$A$1:$B$12,2),FALSE)</f>
        <v>0.11</v>
      </c>
      <c r="J519" s="9"/>
      <c r="K519" s="9"/>
      <c r="L519" s="9"/>
      <c r="M519" s="12" t="e">
        <f>VLOOKUP((IF(MONTH($A519)=10,YEAR($A519),IF(MONTH($A519)=11,YEAR($A519),IF(MONTH($A519)=12, YEAR($A519),YEAR($A519)-1)))),#REF!,VLOOKUP(MONTH($A519),Conversion!$A$1:$B$12,2),FALSE)</f>
        <v>#REF!</v>
      </c>
      <c r="N519" s="9" t="e">
        <f>VLOOKUP((IF(MONTH($A519)=10,YEAR($A519),IF(MONTH($A519)=11,YEAR($A519),IF(MONTH($A519)=12, YEAR($A519),YEAR($A519)-1)))),#REF!,VLOOKUP(MONTH($A519),'Patch Conversion'!$A$1:$B$12,2),FALSE)</f>
        <v>#REF!</v>
      </c>
      <c r="O519" s="9"/>
      <c r="P519" s="11"/>
      <c r="Q519" s="9">
        <f t="shared" si="61"/>
        <v>0.09</v>
      </c>
      <c r="R519" s="9" t="str">
        <f t="shared" si="62"/>
        <v/>
      </c>
      <c r="S519" s="10" t="str">
        <f t="shared" si="63"/>
        <v/>
      </c>
      <c r="T519" s="9"/>
      <c r="U519" s="17">
        <f>VLOOKUP((IF(MONTH($A519)=10,YEAR($A519),IF(MONTH($A519)=11,YEAR($A519),IF(MONTH($A519)=12, YEAR($A519),YEAR($A519)-1)))),'Final Sim'!$A$1:$O$85,VLOOKUP(MONTH($A519),'Conversion WRSM'!$A$1:$B$12,2),FALSE)</f>
        <v>0</v>
      </c>
      <c r="W519" s="9">
        <f t="shared" si="60"/>
        <v>0.09</v>
      </c>
      <c r="X519" s="9" t="str">
        <f t="shared" si="66"/>
        <v/>
      </c>
      <c r="Y519" s="20" t="str">
        <f t="shared" si="64"/>
        <v/>
      </c>
    </row>
    <row r="520" spans="1:25">
      <c r="A520" s="11">
        <v>23285</v>
      </c>
      <c r="B520" s="9">
        <f>VLOOKUP((IF(MONTH($A520)=10,YEAR($A520),IF(MONTH($A520)=11,YEAR($A520),IF(MONTH($A520)=12, YEAR($A520),YEAR($A520)-1)))),File_1.prn!$A$2:$AA$87,VLOOKUP(MONTH($A520),Conversion!$A$1:$B$12,2),FALSE)</f>
        <v>4.05</v>
      </c>
      <c r="C520" s="9" t="str">
        <f>IF(VLOOKUP((IF(MONTH($A520)=10,YEAR($A520),IF(MONTH($A520)=11,YEAR($A520),IF(MONTH($A520)=12, YEAR($A520),YEAR($A520)-1)))),File_1.prn!$A$2:$AA$87,VLOOKUP(MONTH($A520),'Patch Conversion'!$A$1:$B$12,2),FALSE)="","",VLOOKUP((IF(MONTH($A520)=10,YEAR($A520),IF(MONTH($A520)=11,YEAR($A520),IF(MONTH($A520)=12, YEAR($A520),YEAR($A520)-1)))),File_1.prn!$A$2:$AA$87,VLOOKUP(MONTH($A520),'Patch Conversion'!$A$1:$B$12,2),FALSE))</f>
        <v/>
      </c>
      <c r="D520" s="9"/>
      <c r="E520" s="9">
        <f t="shared" si="65"/>
        <v>1534.7199999999996</v>
      </c>
      <c r="F520" s="9">
        <f>F519+VLOOKUP((IF(MONTH($A520)=10,YEAR($A520),IF(MONTH($A520)=11,YEAR($A520),IF(MONTH($A520)=12, YEAR($A520),YEAR($A520)-1)))),Rainfall!$A$1:$Z$87,VLOOKUP(MONTH($A520),Conversion!$A$1:$B$12,2),FALSE)</f>
        <v>25849.859999999997</v>
      </c>
      <c r="G520" s="9"/>
      <c r="H520" s="9"/>
      <c r="I520" s="9">
        <f>VLOOKUP((IF(MONTH($A520)=10,YEAR($A520),IF(MONTH($A520)=11,YEAR($A520),IF(MONTH($A520)=12, YEAR($A520),YEAR($A520)-1)))),FirstSim!$A$1:$Y$86,VLOOKUP(MONTH($A520),Conversion!$A$1:$B$12,2),FALSE)</f>
        <v>1.29</v>
      </c>
      <c r="J520" s="9"/>
      <c r="K520" s="9"/>
      <c r="L520" s="9"/>
      <c r="M520" s="12" t="e">
        <f>VLOOKUP((IF(MONTH($A520)=10,YEAR($A520),IF(MONTH($A520)=11,YEAR($A520),IF(MONTH($A520)=12, YEAR($A520),YEAR($A520)-1)))),#REF!,VLOOKUP(MONTH($A520),Conversion!$A$1:$B$12,2),FALSE)</f>
        <v>#REF!</v>
      </c>
      <c r="N520" s="9" t="e">
        <f>VLOOKUP((IF(MONTH($A520)=10,YEAR($A520),IF(MONTH($A520)=11,YEAR($A520),IF(MONTH($A520)=12, YEAR($A520),YEAR($A520)-1)))),#REF!,VLOOKUP(MONTH($A520),'Patch Conversion'!$A$1:$B$12,2),FALSE)</f>
        <v>#REF!</v>
      </c>
      <c r="O520" s="9"/>
      <c r="P520" s="11"/>
      <c r="Q520" s="9">
        <f t="shared" si="61"/>
        <v>4.05</v>
      </c>
      <c r="R520" s="9" t="str">
        <f t="shared" si="62"/>
        <v/>
      </c>
      <c r="S520" s="10" t="str">
        <f t="shared" si="63"/>
        <v/>
      </c>
      <c r="T520" s="9"/>
      <c r="U520" s="17">
        <f>VLOOKUP((IF(MONTH($A520)=10,YEAR($A520),IF(MONTH($A520)=11,YEAR($A520),IF(MONTH($A520)=12, YEAR($A520),YEAR($A520)-1)))),'Final Sim'!$A$1:$O$85,VLOOKUP(MONTH($A520),'Conversion WRSM'!$A$1:$B$12,2),FALSE)</f>
        <v>9.52</v>
      </c>
      <c r="W520" s="9">
        <f t="shared" si="60"/>
        <v>4.05</v>
      </c>
      <c r="X520" s="9" t="str">
        <f t="shared" si="66"/>
        <v/>
      </c>
      <c r="Y520" s="20" t="str">
        <f t="shared" si="64"/>
        <v/>
      </c>
    </row>
    <row r="521" spans="1:25">
      <c r="A521" s="11">
        <v>23316</v>
      </c>
      <c r="B521" s="9">
        <f>VLOOKUP((IF(MONTH($A521)=10,YEAR($A521),IF(MONTH($A521)=11,YEAR($A521),IF(MONTH($A521)=12, YEAR($A521),YEAR($A521)-1)))),File_1.prn!$A$2:$AA$87,VLOOKUP(MONTH($A521),Conversion!$A$1:$B$12,2),FALSE)</f>
        <v>14.8</v>
      </c>
      <c r="C521" s="9" t="str">
        <f>IF(VLOOKUP((IF(MONTH($A521)=10,YEAR($A521),IF(MONTH($A521)=11,YEAR($A521),IF(MONTH($A521)=12, YEAR($A521),YEAR($A521)-1)))),File_1.prn!$A$2:$AA$87,VLOOKUP(MONTH($A521),'Patch Conversion'!$A$1:$B$12,2),FALSE)="","",VLOOKUP((IF(MONTH($A521)=10,YEAR($A521),IF(MONTH($A521)=11,YEAR($A521),IF(MONTH($A521)=12, YEAR($A521),YEAR($A521)-1)))),File_1.prn!$A$2:$AA$87,VLOOKUP(MONTH($A521),'Patch Conversion'!$A$1:$B$12,2),FALSE))</f>
        <v/>
      </c>
      <c r="D521" s="9"/>
      <c r="E521" s="9">
        <f t="shared" si="65"/>
        <v>1549.5199999999995</v>
      </c>
      <c r="F521" s="9">
        <f>F520+VLOOKUP((IF(MONTH($A521)=10,YEAR($A521),IF(MONTH($A521)=11,YEAR($A521),IF(MONTH($A521)=12, YEAR($A521),YEAR($A521)-1)))),Rainfall!$A$1:$Z$87,VLOOKUP(MONTH($A521),Conversion!$A$1:$B$12,2),FALSE)</f>
        <v>26021.579999999998</v>
      </c>
      <c r="G521" s="9"/>
      <c r="H521" s="9"/>
      <c r="I521" s="9">
        <f>VLOOKUP((IF(MONTH($A521)=10,YEAR($A521),IF(MONTH($A521)=11,YEAR($A521),IF(MONTH($A521)=12, YEAR($A521),YEAR($A521)-1)))),FirstSim!$A$1:$Y$86,VLOOKUP(MONTH($A521),Conversion!$A$1:$B$12,2),FALSE)</f>
        <v>9.4700000000000006</v>
      </c>
      <c r="J521" s="9"/>
      <c r="K521" s="9"/>
      <c r="L521" s="9"/>
      <c r="M521" s="12" t="e">
        <f>VLOOKUP((IF(MONTH($A521)=10,YEAR($A521),IF(MONTH($A521)=11,YEAR($A521),IF(MONTH($A521)=12, YEAR($A521),YEAR($A521)-1)))),#REF!,VLOOKUP(MONTH($A521),Conversion!$A$1:$B$12,2),FALSE)</f>
        <v>#REF!</v>
      </c>
      <c r="N521" s="9" t="e">
        <f>VLOOKUP((IF(MONTH($A521)=10,YEAR($A521),IF(MONTH($A521)=11,YEAR($A521),IF(MONTH($A521)=12, YEAR($A521),YEAR($A521)-1)))),#REF!,VLOOKUP(MONTH($A521),'Patch Conversion'!$A$1:$B$12,2),FALSE)</f>
        <v>#REF!</v>
      </c>
      <c r="O521" s="9"/>
      <c r="P521" s="11"/>
      <c r="Q521" s="9">
        <f t="shared" si="61"/>
        <v>14.8</v>
      </c>
      <c r="R521" s="9" t="str">
        <f t="shared" si="62"/>
        <v/>
      </c>
      <c r="S521" s="10" t="str">
        <f t="shared" si="63"/>
        <v/>
      </c>
      <c r="T521" s="9"/>
      <c r="U521" s="17">
        <f>VLOOKUP((IF(MONTH($A521)=10,YEAR($A521),IF(MONTH($A521)=11,YEAR($A521),IF(MONTH($A521)=12, YEAR($A521),YEAR($A521)-1)))),'Final Sim'!$A$1:$O$85,VLOOKUP(MONTH($A521),'Conversion WRSM'!$A$1:$B$12,2),FALSE)</f>
        <v>0</v>
      </c>
      <c r="W521" s="9">
        <f t="shared" si="60"/>
        <v>14.8</v>
      </c>
      <c r="X521" s="9" t="str">
        <f t="shared" si="66"/>
        <v/>
      </c>
      <c r="Y521" s="20" t="str">
        <f t="shared" si="64"/>
        <v/>
      </c>
    </row>
    <row r="522" spans="1:25">
      <c r="A522" s="11">
        <v>23346</v>
      </c>
      <c r="B522" s="9">
        <f>VLOOKUP((IF(MONTH($A522)=10,YEAR($A522),IF(MONTH($A522)=11,YEAR($A522),IF(MONTH($A522)=12, YEAR($A522),YEAR($A522)-1)))),File_1.prn!$A$2:$AA$87,VLOOKUP(MONTH($A522),Conversion!$A$1:$B$12,2),FALSE)</f>
        <v>2.8</v>
      </c>
      <c r="C522" s="9" t="str">
        <f>IF(VLOOKUP((IF(MONTH($A522)=10,YEAR($A522),IF(MONTH($A522)=11,YEAR($A522),IF(MONTH($A522)=12, YEAR($A522),YEAR($A522)-1)))),File_1.prn!$A$2:$AA$87,VLOOKUP(MONTH($A522),'Patch Conversion'!$A$1:$B$12,2),FALSE)="","",VLOOKUP((IF(MONTH($A522)=10,YEAR($A522),IF(MONTH($A522)=11,YEAR($A522),IF(MONTH($A522)=12, YEAR($A522),YEAR($A522)-1)))),File_1.prn!$A$2:$AA$87,VLOOKUP(MONTH($A522),'Patch Conversion'!$A$1:$B$12,2),FALSE))</f>
        <v/>
      </c>
      <c r="D522" s="9"/>
      <c r="E522" s="9">
        <f t="shared" si="65"/>
        <v>1552.3199999999995</v>
      </c>
      <c r="F522" s="9">
        <f>F521+VLOOKUP((IF(MONTH($A522)=10,YEAR($A522),IF(MONTH($A522)=11,YEAR($A522),IF(MONTH($A522)=12, YEAR($A522),YEAR($A522)-1)))),Rainfall!$A$1:$Z$87,VLOOKUP(MONTH($A522),Conversion!$A$1:$B$12,2),FALSE)</f>
        <v>26057.1</v>
      </c>
      <c r="G522" s="9"/>
      <c r="H522" s="9"/>
      <c r="I522" s="9">
        <f>VLOOKUP((IF(MONTH($A522)=10,YEAR($A522),IF(MONTH($A522)=11,YEAR($A522),IF(MONTH($A522)=12, YEAR($A522),YEAR($A522)-1)))),FirstSim!$A$1:$Y$86,VLOOKUP(MONTH($A522),Conversion!$A$1:$B$12,2),FALSE)</f>
        <v>3.17</v>
      </c>
      <c r="J522" s="9"/>
      <c r="K522" s="9"/>
      <c r="L522" s="9"/>
      <c r="M522" s="12" t="e">
        <f>VLOOKUP((IF(MONTH($A522)=10,YEAR($A522),IF(MONTH($A522)=11,YEAR($A522),IF(MONTH($A522)=12, YEAR($A522),YEAR($A522)-1)))),#REF!,VLOOKUP(MONTH($A522),Conversion!$A$1:$B$12,2),FALSE)</f>
        <v>#REF!</v>
      </c>
      <c r="N522" s="9" t="e">
        <f>VLOOKUP((IF(MONTH($A522)=10,YEAR($A522),IF(MONTH($A522)=11,YEAR($A522),IF(MONTH($A522)=12, YEAR($A522),YEAR($A522)-1)))),#REF!,VLOOKUP(MONTH($A522),'Patch Conversion'!$A$1:$B$12,2),FALSE)</f>
        <v>#REF!</v>
      </c>
      <c r="O522" s="9"/>
      <c r="P522" s="11"/>
      <c r="Q522" s="9">
        <f t="shared" si="61"/>
        <v>2.8</v>
      </c>
      <c r="R522" s="9" t="str">
        <f t="shared" si="62"/>
        <v/>
      </c>
      <c r="S522" s="10" t="str">
        <f t="shared" si="63"/>
        <v/>
      </c>
      <c r="T522" s="9"/>
      <c r="U522" s="17">
        <f>VLOOKUP((IF(MONTH($A522)=10,YEAR($A522),IF(MONTH($A522)=11,YEAR($A522),IF(MONTH($A522)=12, YEAR($A522),YEAR($A522)-1)))),'Final Sim'!$A$1:$O$85,VLOOKUP(MONTH($A522),'Conversion WRSM'!$A$1:$B$12,2),FALSE)</f>
        <v>310</v>
      </c>
      <c r="W522" s="9">
        <f t="shared" si="60"/>
        <v>2.8</v>
      </c>
      <c r="X522" s="9" t="str">
        <f t="shared" si="66"/>
        <v/>
      </c>
      <c r="Y522" s="20" t="str">
        <f t="shared" si="64"/>
        <v/>
      </c>
    </row>
    <row r="523" spans="1:25">
      <c r="A523" s="11">
        <v>23377</v>
      </c>
      <c r="B523" s="9">
        <f>VLOOKUP((IF(MONTH($A523)=10,YEAR($A523),IF(MONTH($A523)=11,YEAR($A523),IF(MONTH($A523)=12, YEAR($A523),YEAR($A523)-1)))),File_1.prn!$A$2:$AA$87,VLOOKUP(MONTH($A523),Conversion!$A$1:$B$12,2),FALSE)</f>
        <v>0.15</v>
      </c>
      <c r="C523" s="9" t="str">
        <f>IF(VLOOKUP((IF(MONTH($A523)=10,YEAR($A523),IF(MONTH($A523)=11,YEAR($A523),IF(MONTH($A523)=12, YEAR($A523),YEAR($A523)-1)))),File_1.prn!$A$2:$AA$87,VLOOKUP(MONTH($A523),'Patch Conversion'!$A$1:$B$12,2),FALSE)="","",VLOOKUP((IF(MONTH($A523)=10,YEAR($A523),IF(MONTH($A523)=11,YEAR($A523),IF(MONTH($A523)=12, YEAR($A523),YEAR($A523)-1)))),File_1.prn!$A$2:$AA$87,VLOOKUP(MONTH($A523),'Patch Conversion'!$A$1:$B$12,2),FALSE))</f>
        <v/>
      </c>
      <c r="D523" s="9"/>
      <c r="E523" s="9">
        <f t="shared" si="65"/>
        <v>1552.4699999999996</v>
      </c>
      <c r="F523" s="9">
        <f>F522+VLOOKUP((IF(MONTH($A523)=10,YEAR($A523),IF(MONTH($A523)=11,YEAR($A523),IF(MONTH($A523)=12, YEAR($A523),YEAR($A523)-1)))),Rainfall!$A$1:$Z$87,VLOOKUP(MONTH($A523),Conversion!$A$1:$B$12,2),FALSE)</f>
        <v>26145.66</v>
      </c>
      <c r="G523" s="9"/>
      <c r="H523" s="9"/>
      <c r="I523" s="9">
        <f>VLOOKUP((IF(MONTH($A523)=10,YEAR($A523),IF(MONTH($A523)=11,YEAR($A523),IF(MONTH($A523)=12, YEAR($A523),YEAR($A523)-1)))),FirstSim!$A$1:$Y$86,VLOOKUP(MONTH($A523),Conversion!$A$1:$B$12,2),FALSE)</f>
        <v>0</v>
      </c>
      <c r="J523" s="9"/>
      <c r="K523" s="9"/>
      <c r="L523" s="9"/>
      <c r="M523" s="12" t="e">
        <f>VLOOKUP((IF(MONTH($A523)=10,YEAR($A523),IF(MONTH($A523)=11,YEAR($A523),IF(MONTH($A523)=12, YEAR($A523),YEAR($A523)-1)))),#REF!,VLOOKUP(MONTH($A523),Conversion!$A$1:$B$12,2),FALSE)</f>
        <v>#REF!</v>
      </c>
      <c r="N523" s="9" t="e">
        <f>VLOOKUP((IF(MONTH($A523)=10,YEAR($A523),IF(MONTH($A523)=11,YEAR($A523),IF(MONTH($A523)=12, YEAR($A523),YEAR($A523)-1)))),#REF!,VLOOKUP(MONTH($A523),'Patch Conversion'!$A$1:$B$12,2),FALSE)</f>
        <v>#REF!</v>
      </c>
      <c r="O523" s="9"/>
      <c r="P523" s="11"/>
      <c r="Q523" s="9">
        <f t="shared" si="61"/>
        <v>0.15</v>
      </c>
      <c r="R523" s="9" t="str">
        <f t="shared" si="62"/>
        <v/>
      </c>
      <c r="S523" s="10" t="str">
        <f t="shared" si="63"/>
        <v/>
      </c>
      <c r="T523" s="9"/>
      <c r="U523" s="17">
        <f>VLOOKUP((IF(MONTH($A523)=10,YEAR($A523),IF(MONTH($A523)=11,YEAR($A523),IF(MONTH($A523)=12, YEAR($A523),YEAR($A523)-1)))),'Final Sim'!$A$1:$O$85,VLOOKUP(MONTH($A523),'Conversion WRSM'!$A$1:$B$12,2),FALSE)</f>
        <v>0</v>
      </c>
      <c r="W523" s="9">
        <f t="shared" si="60"/>
        <v>0.15</v>
      </c>
      <c r="X523" s="9" t="str">
        <f t="shared" si="66"/>
        <v/>
      </c>
      <c r="Y523" s="20" t="str">
        <f t="shared" si="64"/>
        <v/>
      </c>
    </row>
    <row r="524" spans="1:25">
      <c r="A524" s="11">
        <v>23408</v>
      </c>
      <c r="B524" s="9">
        <f>VLOOKUP((IF(MONTH($A524)=10,YEAR($A524),IF(MONTH($A524)=11,YEAR($A524),IF(MONTH($A524)=12, YEAR($A524),YEAR($A524)-1)))),File_1.prn!$A$2:$AA$87,VLOOKUP(MONTH($A524),Conversion!$A$1:$B$12,2),FALSE)</f>
        <v>0.01</v>
      </c>
      <c r="C524" s="9" t="str">
        <f>IF(VLOOKUP((IF(MONTH($A524)=10,YEAR($A524),IF(MONTH($A524)=11,YEAR($A524),IF(MONTH($A524)=12, YEAR($A524),YEAR($A524)-1)))),File_1.prn!$A$2:$AA$87,VLOOKUP(MONTH($A524),'Patch Conversion'!$A$1:$B$12,2),FALSE)="","",VLOOKUP((IF(MONTH($A524)=10,YEAR($A524),IF(MONTH($A524)=11,YEAR($A524),IF(MONTH($A524)=12, YEAR($A524),YEAR($A524)-1)))),File_1.prn!$A$2:$AA$87,VLOOKUP(MONTH($A524),'Patch Conversion'!$A$1:$B$12,2),FALSE))</f>
        <v/>
      </c>
      <c r="D524" s="9"/>
      <c r="E524" s="9">
        <f t="shared" si="65"/>
        <v>1552.4799999999996</v>
      </c>
      <c r="F524" s="9">
        <f>F523+VLOOKUP((IF(MONTH($A524)=10,YEAR($A524),IF(MONTH($A524)=11,YEAR($A524),IF(MONTH($A524)=12, YEAR($A524),YEAR($A524)-1)))),Rainfall!$A$1:$Z$87,VLOOKUP(MONTH($A524),Conversion!$A$1:$B$12,2),FALSE)</f>
        <v>26246.46</v>
      </c>
      <c r="G524" s="9"/>
      <c r="H524" s="9"/>
      <c r="I524" s="9">
        <f>VLOOKUP((IF(MONTH($A524)=10,YEAR($A524),IF(MONTH($A524)=11,YEAR($A524),IF(MONTH($A524)=12, YEAR($A524),YEAR($A524)-1)))),FirstSim!$A$1:$Y$86,VLOOKUP(MONTH($A524),Conversion!$A$1:$B$12,2),FALSE)</f>
        <v>0</v>
      </c>
      <c r="J524" s="9"/>
      <c r="K524" s="9"/>
      <c r="L524" s="9"/>
      <c r="M524" s="12" t="e">
        <f>VLOOKUP((IF(MONTH($A524)=10,YEAR($A524),IF(MONTH($A524)=11,YEAR($A524),IF(MONTH($A524)=12, YEAR($A524),YEAR($A524)-1)))),#REF!,VLOOKUP(MONTH($A524),Conversion!$A$1:$B$12,2),FALSE)</f>
        <v>#REF!</v>
      </c>
      <c r="N524" s="9" t="e">
        <f>VLOOKUP((IF(MONTH($A524)=10,YEAR($A524),IF(MONTH($A524)=11,YEAR($A524),IF(MONTH($A524)=12, YEAR($A524),YEAR($A524)-1)))),#REF!,VLOOKUP(MONTH($A524),'Patch Conversion'!$A$1:$B$12,2),FALSE)</f>
        <v>#REF!</v>
      </c>
      <c r="O524" s="9"/>
      <c r="P524" s="11"/>
      <c r="Q524" s="9">
        <f t="shared" si="61"/>
        <v>0.01</v>
      </c>
      <c r="R524" s="9" t="str">
        <f t="shared" si="62"/>
        <v/>
      </c>
      <c r="S524" s="10" t="str">
        <f t="shared" si="63"/>
        <v/>
      </c>
      <c r="T524" s="9"/>
      <c r="U524" s="17">
        <f>VLOOKUP((IF(MONTH($A524)=10,YEAR($A524),IF(MONTH($A524)=11,YEAR($A524),IF(MONTH($A524)=12, YEAR($A524),YEAR($A524)-1)))),'Final Sim'!$A$1:$O$85,VLOOKUP(MONTH($A524),'Conversion WRSM'!$A$1:$B$12,2),FALSE)</f>
        <v>126.45</v>
      </c>
      <c r="W524" s="9">
        <f t="shared" si="60"/>
        <v>0.01</v>
      </c>
      <c r="X524" s="9" t="str">
        <f t="shared" si="66"/>
        <v/>
      </c>
      <c r="Y524" s="20" t="str">
        <f t="shared" si="64"/>
        <v/>
      </c>
    </row>
    <row r="525" spans="1:25">
      <c r="A525" s="11">
        <v>23437</v>
      </c>
      <c r="B525" s="9">
        <f>VLOOKUP((IF(MONTH($A525)=10,YEAR($A525),IF(MONTH($A525)=11,YEAR($A525),IF(MONTH($A525)=12, YEAR($A525),YEAR($A525)-1)))),File_1.prn!$A$2:$AA$87,VLOOKUP(MONTH($A525),Conversion!$A$1:$B$12,2),FALSE)</f>
        <v>0.02</v>
      </c>
      <c r="C525" s="9" t="str">
        <f>IF(VLOOKUP((IF(MONTH($A525)=10,YEAR($A525),IF(MONTH($A525)=11,YEAR($A525),IF(MONTH($A525)=12, YEAR($A525),YEAR($A525)-1)))),File_1.prn!$A$2:$AA$87,VLOOKUP(MONTH($A525),'Patch Conversion'!$A$1:$B$12,2),FALSE)="","",VLOOKUP((IF(MONTH($A525)=10,YEAR($A525),IF(MONTH($A525)=11,YEAR($A525),IF(MONTH($A525)=12, YEAR($A525),YEAR($A525)-1)))),File_1.prn!$A$2:$AA$87,VLOOKUP(MONTH($A525),'Patch Conversion'!$A$1:$B$12,2),FALSE))</f>
        <v/>
      </c>
      <c r="D525" s="9"/>
      <c r="E525" s="9">
        <f t="shared" si="65"/>
        <v>1552.4999999999995</v>
      </c>
      <c r="F525" s="9">
        <f>F524+VLOOKUP((IF(MONTH($A525)=10,YEAR($A525),IF(MONTH($A525)=11,YEAR($A525),IF(MONTH($A525)=12, YEAR($A525),YEAR($A525)-1)))),Rainfall!$A$1:$Z$87,VLOOKUP(MONTH($A525),Conversion!$A$1:$B$12,2),FALSE)</f>
        <v>26290.62</v>
      </c>
      <c r="G525" s="9"/>
      <c r="H525" s="9"/>
      <c r="I525" s="9">
        <f>VLOOKUP((IF(MONTH($A525)=10,YEAR($A525),IF(MONTH($A525)=11,YEAR($A525),IF(MONTH($A525)=12, YEAR($A525),YEAR($A525)-1)))),FirstSim!$A$1:$Y$86,VLOOKUP(MONTH($A525),Conversion!$A$1:$B$12,2),FALSE)</f>
        <v>0.01</v>
      </c>
      <c r="J525" s="9"/>
      <c r="K525" s="9"/>
      <c r="L525" s="9"/>
      <c r="M525" s="12" t="e">
        <f>VLOOKUP((IF(MONTH($A525)=10,YEAR($A525),IF(MONTH($A525)=11,YEAR($A525),IF(MONTH($A525)=12, YEAR($A525),YEAR($A525)-1)))),#REF!,VLOOKUP(MONTH($A525),Conversion!$A$1:$B$12,2),FALSE)</f>
        <v>#REF!</v>
      </c>
      <c r="N525" s="9" t="e">
        <f>VLOOKUP((IF(MONTH($A525)=10,YEAR($A525),IF(MONTH($A525)=11,YEAR($A525),IF(MONTH($A525)=12, YEAR($A525),YEAR($A525)-1)))),#REF!,VLOOKUP(MONTH($A525),'Patch Conversion'!$A$1:$B$12,2),FALSE)</f>
        <v>#REF!</v>
      </c>
      <c r="O525" s="9"/>
      <c r="P525" s="11"/>
      <c r="Q525" s="9">
        <f t="shared" si="61"/>
        <v>0.02</v>
      </c>
      <c r="R525" s="9" t="str">
        <f t="shared" si="62"/>
        <v/>
      </c>
      <c r="S525" s="10" t="str">
        <f t="shared" si="63"/>
        <v/>
      </c>
      <c r="T525" s="9"/>
      <c r="U525" s="17">
        <f>VLOOKUP((IF(MONTH($A525)=10,YEAR($A525),IF(MONTH($A525)=11,YEAR($A525),IF(MONTH($A525)=12, YEAR($A525),YEAR($A525)-1)))),'Final Sim'!$A$1:$O$85,VLOOKUP(MONTH($A525),'Conversion WRSM'!$A$1:$B$12,2),FALSE)</f>
        <v>0</v>
      </c>
      <c r="W525" s="9">
        <f t="shared" si="60"/>
        <v>0.02</v>
      </c>
      <c r="X525" s="9" t="str">
        <f t="shared" si="66"/>
        <v/>
      </c>
      <c r="Y525" s="20" t="str">
        <f t="shared" si="64"/>
        <v/>
      </c>
    </row>
    <row r="526" spans="1:25">
      <c r="A526" s="11">
        <v>23468</v>
      </c>
      <c r="B526" s="9">
        <f>VLOOKUP((IF(MONTH($A526)=10,YEAR($A526),IF(MONTH($A526)=11,YEAR($A526),IF(MONTH($A526)=12, YEAR($A526),YEAR($A526)-1)))),File_1.prn!$A$2:$AA$87,VLOOKUP(MONTH($A526),Conversion!$A$1:$B$12,2),FALSE)</f>
        <v>0.56999999999999995</v>
      </c>
      <c r="C526" s="9" t="str">
        <f>IF(VLOOKUP((IF(MONTH($A526)=10,YEAR($A526),IF(MONTH($A526)=11,YEAR($A526),IF(MONTH($A526)=12, YEAR($A526),YEAR($A526)-1)))),File_1.prn!$A$2:$AA$87,VLOOKUP(MONTH($A526),'Patch Conversion'!$A$1:$B$12,2),FALSE)="","",VLOOKUP((IF(MONTH($A526)=10,YEAR($A526),IF(MONTH($A526)=11,YEAR($A526),IF(MONTH($A526)=12, YEAR($A526),YEAR($A526)-1)))),File_1.prn!$A$2:$AA$87,VLOOKUP(MONTH($A526),'Patch Conversion'!$A$1:$B$12,2),FALSE))</f>
        <v/>
      </c>
      <c r="D526" s="9"/>
      <c r="E526" s="9">
        <f t="shared" si="65"/>
        <v>1553.0699999999995</v>
      </c>
      <c r="F526" s="9">
        <f>F525+VLOOKUP((IF(MONTH($A526)=10,YEAR($A526),IF(MONTH($A526)=11,YEAR($A526),IF(MONTH($A526)=12, YEAR($A526),YEAR($A526)-1)))),Rainfall!$A$1:$Z$87,VLOOKUP(MONTH($A526),Conversion!$A$1:$B$12,2),FALSE)</f>
        <v>26306.639999999999</v>
      </c>
      <c r="G526" s="9"/>
      <c r="H526" s="9"/>
      <c r="I526" s="9">
        <f>VLOOKUP((IF(MONTH($A526)=10,YEAR($A526),IF(MONTH($A526)=11,YEAR($A526),IF(MONTH($A526)=12, YEAR($A526),YEAR($A526)-1)))),FirstSim!$A$1:$Y$86,VLOOKUP(MONTH($A526),Conversion!$A$1:$B$12,2),FALSE)</f>
        <v>0.17</v>
      </c>
      <c r="J526" s="9"/>
      <c r="K526" s="9"/>
      <c r="L526" s="9"/>
      <c r="M526" s="12" t="e">
        <f>VLOOKUP((IF(MONTH($A526)=10,YEAR($A526),IF(MONTH($A526)=11,YEAR($A526),IF(MONTH($A526)=12, YEAR($A526),YEAR($A526)-1)))),#REF!,VLOOKUP(MONTH($A526),Conversion!$A$1:$B$12,2),FALSE)</f>
        <v>#REF!</v>
      </c>
      <c r="N526" s="9" t="e">
        <f>VLOOKUP((IF(MONTH($A526)=10,YEAR($A526),IF(MONTH($A526)=11,YEAR($A526),IF(MONTH($A526)=12, YEAR($A526),YEAR($A526)-1)))),#REF!,VLOOKUP(MONTH($A526),'Patch Conversion'!$A$1:$B$12,2),FALSE)</f>
        <v>#REF!</v>
      </c>
      <c r="O526" s="9"/>
      <c r="P526" s="11"/>
      <c r="Q526" s="9">
        <f t="shared" si="61"/>
        <v>0.56999999999999995</v>
      </c>
      <c r="R526" s="9" t="str">
        <f t="shared" si="62"/>
        <v/>
      </c>
      <c r="S526" s="10" t="str">
        <f t="shared" si="63"/>
        <v/>
      </c>
      <c r="T526" s="9"/>
      <c r="U526" s="17">
        <f>VLOOKUP((IF(MONTH($A526)=10,YEAR($A526),IF(MONTH($A526)=11,YEAR($A526),IF(MONTH($A526)=12, YEAR($A526),YEAR($A526)-1)))),'Final Sim'!$A$1:$O$85,VLOOKUP(MONTH($A526),'Conversion WRSM'!$A$1:$B$12,2),FALSE)</f>
        <v>60.75</v>
      </c>
      <c r="W526" s="9">
        <f t="shared" si="60"/>
        <v>0.56999999999999995</v>
      </c>
      <c r="X526" s="9" t="str">
        <f t="shared" si="66"/>
        <v/>
      </c>
      <c r="Y526" s="20" t="str">
        <f t="shared" si="64"/>
        <v/>
      </c>
    </row>
    <row r="527" spans="1:25">
      <c r="A527" s="11">
        <v>23498</v>
      </c>
      <c r="B527" s="9">
        <f>VLOOKUP((IF(MONTH($A527)=10,YEAR($A527),IF(MONTH($A527)=11,YEAR($A527),IF(MONTH($A527)=12, YEAR($A527),YEAR($A527)-1)))),File_1.prn!$A$2:$AA$87,VLOOKUP(MONTH($A527),Conversion!$A$1:$B$12,2),FALSE)</f>
        <v>0</v>
      </c>
      <c r="C527" s="9" t="str">
        <f>IF(VLOOKUP((IF(MONTH($A527)=10,YEAR($A527),IF(MONTH($A527)=11,YEAR($A527),IF(MONTH($A527)=12, YEAR($A527),YEAR($A527)-1)))),File_1.prn!$A$2:$AA$87,VLOOKUP(MONTH($A527),'Patch Conversion'!$A$1:$B$12,2),FALSE)="","",VLOOKUP((IF(MONTH($A527)=10,YEAR($A527),IF(MONTH($A527)=11,YEAR($A527),IF(MONTH($A527)=12, YEAR($A527),YEAR($A527)-1)))),File_1.prn!$A$2:$AA$87,VLOOKUP(MONTH($A527),'Patch Conversion'!$A$1:$B$12,2),FALSE))</f>
        <v/>
      </c>
      <c r="D527" s="9"/>
      <c r="E527" s="9">
        <f t="shared" si="65"/>
        <v>1553.0699999999995</v>
      </c>
      <c r="F527" s="9">
        <f>F526+VLOOKUP((IF(MONTH($A527)=10,YEAR($A527),IF(MONTH($A527)=11,YEAR($A527),IF(MONTH($A527)=12, YEAR($A527),YEAR($A527)-1)))),Rainfall!$A$1:$Z$87,VLOOKUP(MONTH($A527),Conversion!$A$1:$B$12,2),FALSE)</f>
        <v>26308.5</v>
      </c>
      <c r="G527" s="9"/>
      <c r="H527" s="9"/>
      <c r="I527" s="9">
        <f>VLOOKUP((IF(MONTH($A527)=10,YEAR($A527),IF(MONTH($A527)=11,YEAR($A527),IF(MONTH($A527)=12, YEAR($A527),YEAR($A527)-1)))),FirstSim!$A$1:$Y$86,VLOOKUP(MONTH($A527),Conversion!$A$1:$B$12,2),FALSE)</f>
        <v>0.34</v>
      </c>
      <c r="J527" s="9"/>
      <c r="K527" s="9"/>
      <c r="L527" s="9"/>
      <c r="M527" s="12" t="e">
        <f>VLOOKUP((IF(MONTH($A527)=10,YEAR($A527),IF(MONTH($A527)=11,YEAR($A527),IF(MONTH($A527)=12, YEAR($A527),YEAR($A527)-1)))),#REF!,VLOOKUP(MONTH($A527),Conversion!$A$1:$B$12,2),FALSE)</f>
        <v>#REF!</v>
      </c>
      <c r="N527" s="9" t="e">
        <f>VLOOKUP((IF(MONTH($A527)=10,YEAR($A527),IF(MONTH($A527)=11,YEAR($A527),IF(MONTH($A527)=12, YEAR($A527),YEAR($A527)-1)))),#REF!,VLOOKUP(MONTH($A527),'Patch Conversion'!$A$1:$B$12,2),FALSE)</f>
        <v>#REF!</v>
      </c>
      <c r="O527" s="9"/>
      <c r="P527" s="11"/>
      <c r="Q527" s="9">
        <f t="shared" si="61"/>
        <v>0</v>
      </c>
      <c r="R527" s="9" t="str">
        <f t="shared" si="62"/>
        <v/>
      </c>
      <c r="S527" s="10" t="str">
        <f t="shared" si="63"/>
        <v/>
      </c>
      <c r="T527" s="9"/>
      <c r="U527" s="17">
        <f>VLOOKUP((IF(MONTH($A527)=10,YEAR($A527),IF(MONTH($A527)=11,YEAR($A527),IF(MONTH($A527)=12, YEAR($A527),YEAR($A527)-1)))),'Final Sim'!$A$1:$O$85,VLOOKUP(MONTH($A527),'Conversion WRSM'!$A$1:$B$12,2),FALSE)</f>
        <v>0</v>
      </c>
      <c r="W527" s="9">
        <f t="shared" si="60"/>
        <v>0</v>
      </c>
      <c r="X527" s="9" t="str">
        <f t="shared" si="66"/>
        <v/>
      </c>
      <c r="Y527" s="20" t="str">
        <f t="shared" si="64"/>
        <v/>
      </c>
    </row>
    <row r="528" spans="1:25">
      <c r="A528" s="11">
        <v>23529</v>
      </c>
      <c r="B528" s="9">
        <f>VLOOKUP((IF(MONTH($A528)=10,YEAR($A528),IF(MONTH($A528)=11,YEAR($A528),IF(MONTH($A528)=12, YEAR($A528),YEAR($A528)-1)))),File_1.prn!$A$2:$AA$87,VLOOKUP(MONTH($A528),Conversion!$A$1:$B$12,2),FALSE)</f>
        <v>0.04</v>
      </c>
      <c r="C528" s="9" t="str">
        <f>IF(VLOOKUP((IF(MONTH($A528)=10,YEAR($A528),IF(MONTH($A528)=11,YEAR($A528),IF(MONTH($A528)=12, YEAR($A528),YEAR($A528)-1)))),File_1.prn!$A$2:$AA$87,VLOOKUP(MONTH($A528),'Patch Conversion'!$A$1:$B$12,2),FALSE)="","",VLOOKUP((IF(MONTH($A528)=10,YEAR($A528),IF(MONTH($A528)=11,YEAR($A528),IF(MONTH($A528)=12, YEAR($A528),YEAR($A528)-1)))),File_1.prn!$A$2:$AA$87,VLOOKUP(MONTH($A528),'Patch Conversion'!$A$1:$B$12,2),FALSE))</f>
        <v/>
      </c>
      <c r="D528" s="9"/>
      <c r="E528" s="9">
        <f t="shared" si="65"/>
        <v>1553.1099999999994</v>
      </c>
      <c r="F528" s="9">
        <f>F527+VLOOKUP((IF(MONTH($A528)=10,YEAR($A528),IF(MONTH($A528)=11,YEAR($A528),IF(MONTH($A528)=12, YEAR($A528),YEAR($A528)-1)))),Rainfall!$A$1:$Z$87,VLOOKUP(MONTH($A528),Conversion!$A$1:$B$12,2),FALSE)</f>
        <v>26309.58</v>
      </c>
      <c r="G528" s="9"/>
      <c r="H528" s="9"/>
      <c r="I528" s="9">
        <f>VLOOKUP((IF(MONTH($A528)=10,YEAR($A528),IF(MONTH($A528)=11,YEAR($A528),IF(MONTH($A528)=12, YEAR($A528),YEAR($A528)-1)))),FirstSim!$A$1:$Y$86,VLOOKUP(MONTH($A528),Conversion!$A$1:$B$12,2),FALSE)</f>
        <v>0.48</v>
      </c>
      <c r="J528" s="9"/>
      <c r="K528" s="9"/>
      <c r="L528" s="9"/>
      <c r="M528" s="12" t="e">
        <f>VLOOKUP((IF(MONTH($A528)=10,YEAR($A528),IF(MONTH($A528)=11,YEAR($A528),IF(MONTH($A528)=12, YEAR($A528),YEAR($A528)-1)))),#REF!,VLOOKUP(MONTH($A528),Conversion!$A$1:$B$12,2),FALSE)</f>
        <v>#REF!</v>
      </c>
      <c r="N528" s="9" t="e">
        <f>VLOOKUP((IF(MONTH($A528)=10,YEAR($A528),IF(MONTH($A528)=11,YEAR($A528),IF(MONTH($A528)=12, YEAR($A528),YEAR($A528)-1)))),#REF!,VLOOKUP(MONTH($A528),'Patch Conversion'!$A$1:$B$12,2),FALSE)</f>
        <v>#REF!</v>
      </c>
      <c r="O528" s="9"/>
      <c r="P528" s="11"/>
      <c r="Q528" s="9">
        <f t="shared" si="61"/>
        <v>0.04</v>
      </c>
      <c r="R528" s="9" t="str">
        <f t="shared" si="62"/>
        <v/>
      </c>
      <c r="S528" s="10" t="str">
        <f t="shared" si="63"/>
        <v/>
      </c>
      <c r="T528" s="9"/>
      <c r="U528" s="17">
        <f>VLOOKUP((IF(MONTH($A528)=10,YEAR($A528),IF(MONTH($A528)=11,YEAR($A528),IF(MONTH($A528)=12, YEAR($A528),YEAR($A528)-1)))),'Final Sim'!$A$1:$O$85,VLOOKUP(MONTH($A528),'Conversion WRSM'!$A$1:$B$12,2),FALSE)</f>
        <v>35.01</v>
      </c>
      <c r="W528" s="9">
        <f t="shared" si="60"/>
        <v>0.04</v>
      </c>
      <c r="X528" s="9" t="str">
        <f t="shared" si="66"/>
        <v/>
      </c>
      <c r="Y528" s="20" t="str">
        <f t="shared" si="64"/>
        <v/>
      </c>
    </row>
    <row r="529" spans="1:25">
      <c r="A529" s="11">
        <v>23559</v>
      </c>
      <c r="B529" s="9">
        <f>VLOOKUP((IF(MONTH($A529)=10,YEAR($A529),IF(MONTH($A529)=11,YEAR($A529),IF(MONTH($A529)=12, YEAR($A529),YEAR($A529)-1)))),File_1.prn!$A$2:$AA$87,VLOOKUP(MONTH($A529),Conversion!$A$1:$B$12,2),FALSE)</f>
        <v>0</v>
      </c>
      <c r="C529" s="9" t="str">
        <f>IF(VLOOKUP((IF(MONTH($A529)=10,YEAR($A529),IF(MONTH($A529)=11,YEAR($A529),IF(MONTH($A529)=12, YEAR($A529),YEAR($A529)-1)))),File_1.prn!$A$2:$AA$87,VLOOKUP(MONTH($A529),'Patch Conversion'!$A$1:$B$12,2),FALSE)="","",VLOOKUP((IF(MONTH($A529)=10,YEAR($A529),IF(MONTH($A529)=11,YEAR($A529),IF(MONTH($A529)=12, YEAR($A529),YEAR($A529)-1)))),File_1.prn!$A$2:$AA$87,VLOOKUP(MONTH($A529),'Patch Conversion'!$A$1:$B$12,2),FALSE))</f>
        <v/>
      </c>
      <c r="D529" s="9"/>
      <c r="E529" s="9">
        <f t="shared" si="65"/>
        <v>1553.1099999999994</v>
      </c>
      <c r="F529" s="9">
        <f>F528+VLOOKUP((IF(MONTH($A529)=10,YEAR($A529),IF(MONTH($A529)=11,YEAR($A529),IF(MONTH($A529)=12, YEAR($A529),YEAR($A529)-1)))),Rainfall!$A$1:$Z$87,VLOOKUP(MONTH($A529),Conversion!$A$1:$B$12,2),FALSE)</f>
        <v>26309.58</v>
      </c>
      <c r="G529" s="9"/>
      <c r="H529" s="9"/>
      <c r="I529" s="9">
        <f>VLOOKUP((IF(MONTH($A529)=10,YEAR($A529),IF(MONTH($A529)=11,YEAR($A529),IF(MONTH($A529)=12, YEAR($A529),YEAR($A529)-1)))),FirstSim!$A$1:$Y$86,VLOOKUP(MONTH($A529),Conversion!$A$1:$B$12,2),FALSE)</f>
        <v>0.42</v>
      </c>
      <c r="J529" s="9"/>
      <c r="K529" s="9"/>
      <c r="L529" s="9"/>
      <c r="M529" s="12" t="e">
        <f>VLOOKUP((IF(MONTH($A529)=10,YEAR($A529),IF(MONTH($A529)=11,YEAR($A529),IF(MONTH($A529)=12, YEAR($A529),YEAR($A529)-1)))),#REF!,VLOOKUP(MONTH($A529),Conversion!$A$1:$B$12,2),FALSE)</f>
        <v>#REF!</v>
      </c>
      <c r="N529" s="9" t="e">
        <f>VLOOKUP((IF(MONTH($A529)=10,YEAR($A529),IF(MONTH($A529)=11,YEAR($A529),IF(MONTH($A529)=12, YEAR($A529),YEAR($A529)-1)))),#REF!,VLOOKUP(MONTH($A529),'Patch Conversion'!$A$1:$B$12,2),FALSE)</f>
        <v>#REF!</v>
      </c>
      <c r="O529" s="9"/>
      <c r="P529" s="11"/>
      <c r="Q529" s="9">
        <f t="shared" si="61"/>
        <v>0</v>
      </c>
      <c r="R529" s="9" t="str">
        <f t="shared" si="62"/>
        <v/>
      </c>
      <c r="S529" s="10" t="str">
        <f t="shared" si="63"/>
        <v/>
      </c>
      <c r="T529" s="9"/>
      <c r="U529" s="17">
        <f>VLOOKUP((IF(MONTH($A529)=10,YEAR($A529),IF(MONTH($A529)=11,YEAR($A529),IF(MONTH($A529)=12, YEAR($A529),YEAR($A529)-1)))),'Final Sim'!$A$1:$O$85,VLOOKUP(MONTH($A529),'Conversion WRSM'!$A$1:$B$12,2),FALSE)</f>
        <v>0</v>
      </c>
      <c r="W529" s="9">
        <f t="shared" si="60"/>
        <v>0</v>
      </c>
      <c r="X529" s="9" t="str">
        <f t="shared" si="66"/>
        <v/>
      </c>
      <c r="Y529" s="20" t="str">
        <f t="shared" si="64"/>
        <v/>
      </c>
    </row>
    <row r="530" spans="1:25">
      <c r="A530" s="11">
        <v>23590</v>
      </c>
      <c r="B530" s="9">
        <f>VLOOKUP((IF(MONTH($A530)=10,YEAR($A530),IF(MONTH($A530)=11,YEAR($A530),IF(MONTH($A530)=12, YEAR($A530),YEAR($A530)-1)))),File_1.prn!$A$2:$AA$87,VLOOKUP(MONTH($A530),Conversion!$A$1:$B$12,2),FALSE)</f>
        <v>0</v>
      </c>
      <c r="C530" s="9" t="str">
        <f>IF(VLOOKUP((IF(MONTH($A530)=10,YEAR($A530),IF(MONTH($A530)=11,YEAR($A530),IF(MONTH($A530)=12, YEAR($A530),YEAR($A530)-1)))),File_1.prn!$A$2:$AA$87,VLOOKUP(MONTH($A530),'Patch Conversion'!$A$1:$B$12,2),FALSE)="","",VLOOKUP((IF(MONTH($A530)=10,YEAR($A530),IF(MONTH($A530)=11,YEAR($A530),IF(MONTH($A530)=12, YEAR($A530),YEAR($A530)-1)))),File_1.prn!$A$2:$AA$87,VLOOKUP(MONTH($A530),'Patch Conversion'!$A$1:$B$12,2),FALSE))</f>
        <v/>
      </c>
      <c r="D530" s="9"/>
      <c r="E530" s="9">
        <f t="shared" si="65"/>
        <v>1553.1099999999994</v>
      </c>
      <c r="F530" s="9">
        <f>F529+VLOOKUP((IF(MONTH($A530)=10,YEAR($A530),IF(MONTH($A530)=11,YEAR($A530),IF(MONTH($A530)=12, YEAR($A530),YEAR($A530)-1)))),Rainfall!$A$1:$Z$87,VLOOKUP(MONTH($A530),Conversion!$A$1:$B$12,2),FALSE)</f>
        <v>26309.58</v>
      </c>
      <c r="G530" s="9"/>
      <c r="H530" s="9"/>
      <c r="I530" s="9">
        <f>VLOOKUP((IF(MONTH($A530)=10,YEAR($A530),IF(MONTH($A530)=11,YEAR($A530),IF(MONTH($A530)=12, YEAR($A530),YEAR($A530)-1)))),FirstSim!$A$1:$Y$86,VLOOKUP(MONTH($A530),Conversion!$A$1:$B$12,2),FALSE)</f>
        <v>0.22</v>
      </c>
      <c r="J530" s="9"/>
      <c r="K530" s="9"/>
      <c r="L530" s="9"/>
      <c r="M530" s="12" t="e">
        <f>VLOOKUP((IF(MONTH($A530)=10,YEAR($A530),IF(MONTH($A530)=11,YEAR($A530),IF(MONTH($A530)=12, YEAR($A530),YEAR($A530)-1)))),#REF!,VLOOKUP(MONTH($A530),Conversion!$A$1:$B$12,2),FALSE)</f>
        <v>#REF!</v>
      </c>
      <c r="N530" s="9" t="e">
        <f>VLOOKUP((IF(MONTH($A530)=10,YEAR($A530),IF(MONTH($A530)=11,YEAR($A530),IF(MONTH($A530)=12, YEAR($A530),YEAR($A530)-1)))),#REF!,VLOOKUP(MONTH($A530),'Patch Conversion'!$A$1:$B$12,2),FALSE)</f>
        <v>#REF!</v>
      </c>
      <c r="O530" s="9"/>
      <c r="P530" s="11"/>
      <c r="Q530" s="9">
        <f t="shared" si="61"/>
        <v>0</v>
      </c>
      <c r="R530" s="9" t="str">
        <f t="shared" si="62"/>
        <v/>
      </c>
      <c r="S530" s="10" t="str">
        <f t="shared" si="63"/>
        <v/>
      </c>
      <c r="T530" s="9"/>
      <c r="U530" s="17">
        <f>VLOOKUP((IF(MONTH($A530)=10,YEAR($A530),IF(MONTH($A530)=11,YEAR($A530),IF(MONTH($A530)=12, YEAR($A530),YEAR($A530)-1)))),'Final Sim'!$A$1:$O$85,VLOOKUP(MONTH($A530),'Conversion WRSM'!$A$1:$B$12,2),FALSE)</f>
        <v>479.86</v>
      </c>
      <c r="W530" s="9">
        <f t="shared" si="60"/>
        <v>0</v>
      </c>
      <c r="X530" s="9" t="str">
        <f t="shared" si="66"/>
        <v/>
      </c>
      <c r="Y530" s="20" t="str">
        <f t="shared" si="64"/>
        <v/>
      </c>
    </row>
    <row r="531" spans="1:25">
      <c r="A531" s="11">
        <v>23621</v>
      </c>
      <c r="B531" s="9">
        <f>VLOOKUP((IF(MONTH($A531)=10,YEAR($A531),IF(MONTH($A531)=11,YEAR($A531),IF(MONTH($A531)=12, YEAR($A531),YEAR($A531)-1)))),File_1.prn!$A$2:$AA$87,VLOOKUP(MONTH($A531),Conversion!$A$1:$B$12,2),FALSE)</f>
        <v>0</v>
      </c>
      <c r="C531" s="9" t="str">
        <f>IF(VLOOKUP((IF(MONTH($A531)=10,YEAR($A531),IF(MONTH($A531)=11,YEAR($A531),IF(MONTH($A531)=12, YEAR($A531),YEAR($A531)-1)))),File_1.prn!$A$2:$AA$87,VLOOKUP(MONTH($A531),'Patch Conversion'!$A$1:$B$12,2),FALSE)="","",VLOOKUP((IF(MONTH($A531)=10,YEAR($A531),IF(MONTH($A531)=11,YEAR($A531),IF(MONTH($A531)=12, YEAR($A531),YEAR($A531)-1)))),File_1.prn!$A$2:$AA$87,VLOOKUP(MONTH($A531),'Patch Conversion'!$A$1:$B$12,2),FALSE))</f>
        <v/>
      </c>
      <c r="D531" s="9"/>
      <c r="E531" s="9">
        <f t="shared" si="65"/>
        <v>1553.1099999999994</v>
      </c>
      <c r="F531" s="9">
        <f>F530+VLOOKUP((IF(MONTH($A531)=10,YEAR($A531),IF(MONTH($A531)=11,YEAR($A531),IF(MONTH($A531)=12, YEAR($A531),YEAR($A531)-1)))),Rainfall!$A$1:$Z$87,VLOOKUP(MONTH($A531),Conversion!$A$1:$B$12,2),FALSE)</f>
        <v>26309.58</v>
      </c>
      <c r="G531" s="9"/>
      <c r="H531" s="9"/>
      <c r="I531" s="9">
        <f>VLOOKUP((IF(MONTH($A531)=10,YEAR($A531),IF(MONTH($A531)=11,YEAR($A531),IF(MONTH($A531)=12, YEAR($A531),YEAR($A531)-1)))),FirstSim!$A$1:$Y$86,VLOOKUP(MONTH($A531),Conversion!$A$1:$B$12,2),FALSE)</f>
        <v>0.05</v>
      </c>
      <c r="J531" s="9"/>
      <c r="K531" s="9"/>
      <c r="L531" s="9"/>
      <c r="M531" s="12" t="e">
        <f>VLOOKUP((IF(MONTH($A531)=10,YEAR($A531),IF(MONTH($A531)=11,YEAR($A531),IF(MONTH($A531)=12, YEAR($A531),YEAR($A531)-1)))),#REF!,VLOOKUP(MONTH($A531),Conversion!$A$1:$B$12,2),FALSE)</f>
        <v>#REF!</v>
      </c>
      <c r="N531" s="9" t="e">
        <f>VLOOKUP((IF(MONTH($A531)=10,YEAR($A531),IF(MONTH($A531)=11,YEAR($A531),IF(MONTH($A531)=12, YEAR($A531),YEAR($A531)-1)))),#REF!,VLOOKUP(MONTH($A531),'Patch Conversion'!$A$1:$B$12,2),FALSE)</f>
        <v>#REF!</v>
      </c>
      <c r="O531" s="9"/>
      <c r="P531" s="11"/>
      <c r="Q531" s="9">
        <f t="shared" si="61"/>
        <v>0</v>
      </c>
      <c r="R531" s="9" t="str">
        <f t="shared" si="62"/>
        <v/>
      </c>
      <c r="S531" s="10" t="str">
        <f t="shared" si="63"/>
        <v/>
      </c>
      <c r="T531" s="9"/>
      <c r="U531" s="17">
        <f>VLOOKUP((IF(MONTH($A531)=10,YEAR($A531),IF(MONTH($A531)=11,YEAR($A531),IF(MONTH($A531)=12, YEAR($A531),YEAR($A531)-1)))),'Final Sim'!$A$1:$O$85,VLOOKUP(MONTH($A531),'Conversion WRSM'!$A$1:$B$12,2),FALSE)</f>
        <v>0</v>
      </c>
      <c r="W531" s="9">
        <f t="shared" si="60"/>
        <v>0</v>
      </c>
      <c r="X531" s="9" t="str">
        <f t="shared" si="66"/>
        <v/>
      </c>
      <c r="Y531" s="20" t="str">
        <f t="shared" si="64"/>
        <v/>
      </c>
    </row>
    <row r="532" spans="1:25">
      <c r="A532" s="11">
        <v>23651</v>
      </c>
      <c r="B532" s="9">
        <f>VLOOKUP((IF(MONTH($A532)=10,YEAR($A532),IF(MONTH($A532)=11,YEAR($A532),IF(MONTH($A532)=12, YEAR($A532),YEAR($A532)-1)))),File_1.prn!$A$2:$AA$87,VLOOKUP(MONTH($A532),Conversion!$A$1:$B$12,2),FALSE)</f>
        <v>0.05</v>
      </c>
      <c r="C532" s="9" t="str">
        <f>IF(VLOOKUP((IF(MONTH($A532)=10,YEAR($A532),IF(MONTH($A532)=11,YEAR($A532),IF(MONTH($A532)=12, YEAR($A532),YEAR($A532)-1)))),File_1.prn!$A$2:$AA$87,VLOOKUP(MONTH($A532),'Patch Conversion'!$A$1:$B$12,2),FALSE)="","",VLOOKUP((IF(MONTH($A532)=10,YEAR($A532),IF(MONTH($A532)=11,YEAR($A532),IF(MONTH($A532)=12, YEAR($A532),YEAR($A532)-1)))),File_1.prn!$A$2:$AA$87,VLOOKUP(MONTH($A532),'Patch Conversion'!$A$1:$B$12,2),FALSE))</f>
        <v/>
      </c>
      <c r="D532" s="9"/>
      <c r="E532" s="9">
        <f t="shared" si="65"/>
        <v>1553.1599999999994</v>
      </c>
      <c r="F532" s="9">
        <f>F531+VLOOKUP((IF(MONTH($A532)=10,YEAR($A532),IF(MONTH($A532)=11,YEAR($A532),IF(MONTH($A532)=12, YEAR($A532),YEAR($A532)-1)))),Rainfall!$A$1:$Z$87,VLOOKUP(MONTH($A532),Conversion!$A$1:$B$12,2),FALSE)</f>
        <v>26372.22</v>
      </c>
      <c r="G532" s="9"/>
      <c r="H532" s="9"/>
      <c r="I532" s="9">
        <f>VLOOKUP((IF(MONTH($A532)=10,YEAR($A532),IF(MONTH($A532)=11,YEAR($A532),IF(MONTH($A532)=12, YEAR($A532),YEAR($A532)-1)))),FirstSim!$A$1:$Y$86,VLOOKUP(MONTH($A532),Conversion!$A$1:$B$12,2),FALSE)</f>
        <v>1.17</v>
      </c>
      <c r="J532" s="9"/>
      <c r="K532" s="9"/>
      <c r="L532" s="9"/>
      <c r="M532" s="12" t="e">
        <f>VLOOKUP((IF(MONTH($A532)=10,YEAR($A532),IF(MONTH($A532)=11,YEAR($A532),IF(MONTH($A532)=12, YEAR($A532),YEAR($A532)-1)))),#REF!,VLOOKUP(MONTH($A532),Conversion!$A$1:$B$12,2),FALSE)</f>
        <v>#REF!</v>
      </c>
      <c r="N532" s="9" t="e">
        <f>VLOOKUP((IF(MONTH($A532)=10,YEAR($A532),IF(MONTH($A532)=11,YEAR($A532),IF(MONTH($A532)=12, YEAR($A532),YEAR($A532)-1)))),#REF!,VLOOKUP(MONTH($A532),'Patch Conversion'!$A$1:$B$12,2),FALSE)</f>
        <v>#REF!</v>
      </c>
      <c r="O532" s="9"/>
      <c r="P532" s="11"/>
      <c r="Q532" s="9">
        <f t="shared" si="61"/>
        <v>0.05</v>
      </c>
      <c r="R532" s="9" t="str">
        <f t="shared" si="62"/>
        <v/>
      </c>
      <c r="S532" s="10" t="str">
        <f t="shared" si="63"/>
        <v/>
      </c>
      <c r="T532" s="9"/>
      <c r="U532" s="17">
        <f>VLOOKUP((IF(MONTH($A532)=10,YEAR($A532),IF(MONTH($A532)=11,YEAR($A532),IF(MONTH($A532)=12, YEAR($A532),YEAR($A532)-1)))),'Final Sim'!$A$1:$O$85,VLOOKUP(MONTH($A532),'Conversion WRSM'!$A$1:$B$12,2),FALSE)</f>
        <v>218.96</v>
      </c>
      <c r="W532" s="9">
        <f t="shared" si="60"/>
        <v>0.05</v>
      </c>
      <c r="X532" s="9" t="str">
        <f t="shared" si="66"/>
        <v/>
      </c>
      <c r="Y532" s="20" t="str">
        <f t="shared" si="64"/>
        <v/>
      </c>
    </row>
    <row r="533" spans="1:25">
      <c r="A533" s="11">
        <v>23682</v>
      </c>
      <c r="B533" s="9">
        <f>VLOOKUP((IF(MONTH($A533)=10,YEAR($A533),IF(MONTH($A533)=11,YEAR($A533),IF(MONTH($A533)=12, YEAR($A533),YEAR($A533)-1)))),File_1.prn!$A$2:$AA$87,VLOOKUP(MONTH($A533),Conversion!$A$1:$B$12,2),FALSE)</f>
        <v>0.11</v>
      </c>
      <c r="C533" s="9" t="str">
        <f>IF(VLOOKUP((IF(MONTH($A533)=10,YEAR($A533),IF(MONTH($A533)=11,YEAR($A533),IF(MONTH($A533)=12, YEAR($A533),YEAR($A533)-1)))),File_1.prn!$A$2:$AA$87,VLOOKUP(MONTH($A533),'Patch Conversion'!$A$1:$B$12,2),FALSE)="","",VLOOKUP((IF(MONTH($A533)=10,YEAR($A533),IF(MONTH($A533)=11,YEAR($A533),IF(MONTH($A533)=12, YEAR($A533),YEAR($A533)-1)))),File_1.prn!$A$2:$AA$87,VLOOKUP(MONTH($A533),'Patch Conversion'!$A$1:$B$12,2),FALSE))</f>
        <v/>
      </c>
      <c r="D533" s="9"/>
      <c r="E533" s="9">
        <f t="shared" si="65"/>
        <v>1553.2699999999993</v>
      </c>
      <c r="F533" s="9">
        <f>F532+VLOOKUP((IF(MONTH($A533)=10,YEAR($A533),IF(MONTH($A533)=11,YEAR($A533),IF(MONTH($A533)=12, YEAR($A533),YEAR($A533)-1)))),Rainfall!$A$1:$Z$87,VLOOKUP(MONTH($A533),Conversion!$A$1:$B$12,2),FALSE)</f>
        <v>26395.32</v>
      </c>
      <c r="G533" s="9"/>
      <c r="H533" s="9"/>
      <c r="I533" s="9">
        <f>VLOOKUP((IF(MONTH($A533)=10,YEAR($A533),IF(MONTH($A533)=11,YEAR($A533),IF(MONTH($A533)=12, YEAR($A533),YEAR($A533)-1)))),FirstSim!$A$1:$Y$86,VLOOKUP(MONTH($A533),Conversion!$A$1:$B$12,2),FALSE)</f>
        <v>0.17</v>
      </c>
      <c r="J533" s="9"/>
      <c r="K533" s="9"/>
      <c r="L533" s="9"/>
      <c r="M533" s="12" t="e">
        <f>VLOOKUP((IF(MONTH($A533)=10,YEAR($A533),IF(MONTH($A533)=11,YEAR($A533),IF(MONTH($A533)=12, YEAR($A533),YEAR($A533)-1)))),#REF!,VLOOKUP(MONTH($A533),Conversion!$A$1:$B$12,2),FALSE)</f>
        <v>#REF!</v>
      </c>
      <c r="N533" s="9" t="e">
        <f>VLOOKUP((IF(MONTH($A533)=10,YEAR($A533),IF(MONTH($A533)=11,YEAR($A533),IF(MONTH($A533)=12, YEAR($A533),YEAR($A533)-1)))),#REF!,VLOOKUP(MONTH($A533),'Patch Conversion'!$A$1:$B$12,2),FALSE)</f>
        <v>#REF!</v>
      </c>
      <c r="O533" s="9"/>
      <c r="P533" s="11"/>
      <c r="Q533" s="9">
        <f t="shared" si="61"/>
        <v>0.11</v>
      </c>
      <c r="R533" s="9" t="str">
        <f t="shared" si="62"/>
        <v/>
      </c>
      <c r="S533" s="10" t="str">
        <f t="shared" si="63"/>
        <v/>
      </c>
      <c r="T533" s="9"/>
      <c r="U533" s="17">
        <f>VLOOKUP((IF(MONTH($A533)=10,YEAR($A533),IF(MONTH($A533)=11,YEAR($A533),IF(MONTH($A533)=12, YEAR($A533),YEAR($A533)-1)))),'Final Sim'!$A$1:$O$85,VLOOKUP(MONTH($A533),'Conversion WRSM'!$A$1:$B$12,2),FALSE)</f>
        <v>0</v>
      </c>
      <c r="W533" s="9">
        <f t="shared" si="60"/>
        <v>0.11</v>
      </c>
      <c r="X533" s="9" t="str">
        <f t="shared" si="66"/>
        <v/>
      </c>
      <c r="Y533" s="20" t="str">
        <f t="shared" si="64"/>
        <v/>
      </c>
    </row>
    <row r="534" spans="1:25">
      <c r="A534" s="11">
        <v>23712</v>
      </c>
      <c r="B534" s="9">
        <f>VLOOKUP((IF(MONTH($A534)=10,YEAR($A534),IF(MONTH($A534)=11,YEAR($A534),IF(MONTH($A534)=12, YEAR($A534),YEAR($A534)-1)))),File_1.prn!$A$2:$AA$87,VLOOKUP(MONTH($A534),Conversion!$A$1:$B$12,2),FALSE)</f>
        <v>0.31</v>
      </c>
      <c r="C534" s="9" t="str">
        <f>IF(VLOOKUP((IF(MONTH($A534)=10,YEAR($A534),IF(MONTH($A534)=11,YEAR($A534),IF(MONTH($A534)=12, YEAR($A534),YEAR($A534)-1)))),File_1.prn!$A$2:$AA$87,VLOOKUP(MONTH($A534),'Patch Conversion'!$A$1:$B$12,2),FALSE)="","",VLOOKUP((IF(MONTH($A534)=10,YEAR($A534),IF(MONTH($A534)=11,YEAR($A534),IF(MONTH($A534)=12, YEAR($A534),YEAR($A534)-1)))),File_1.prn!$A$2:$AA$87,VLOOKUP(MONTH($A534),'Patch Conversion'!$A$1:$B$12,2),FALSE))</f>
        <v/>
      </c>
      <c r="D534" s="9"/>
      <c r="E534" s="9">
        <f t="shared" si="65"/>
        <v>1553.5799999999992</v>
      </c>
      <c r="F534" s="9">
        <f>F533+VLOOKUP((IF(MONTH($A534)=10,YEAR($A534),IF(MONTH($A534)=11,YEAR($A534),IF(MONTH($A534)=12, YEAR($A534),YEAR($A534)-1)))),Rainfall!$A$1:$Z$87,VLOOKUP(MONTH($A534),Conversion!$A$1:$B$12,2),FALSE)</f>
        <v>26500.739999999998</v>
      </c>
      <c r="G534" s="9"/>
      <c r="H534" s="9"/>
      <c r="I534" s="9">
        <f>VLOOKUP((IF(MONTH($A534)=10,YEAR($A534),IF(MONTH($A534)=11,YEAR($A534),IF(MONTH($A534)=12, YEAR($A534),YEAR($A534)-1)))),FirstSim!$A$1:$Y$86,VLOOKUP(MONTH($A534),Conversion!$A$1:$B$12,2),FALSE)</f>
        <v>0.13</v>
      </c>
      <c r="J534" s="9"/>
      <c r="K534" s="9"/>
      <c r="L534" s="9"/>
      <c r="M534" s="12" t="e">
        <f>VLOOKUP((IF(MONTH($A534)=10,YEAR($A534),IF(MONTH($A534)=11,YEAR($A534),IF(MONTH($A534)=12, YEAR($A534),YEAR($A534)-1)))),#REF!,VLOOKUP(MONTH($A534),Conversion!$A$1:$B$12,2),FALSE)</f>
        <v>#REF!</v>
      </c>
      <c r="N534" s="9" t="e">
        <f>VLOOKUP((IF(MONTH($A534)=10,YEAR($A534),IF(MONTH($A534)=11,YEAR($A534),IF(MONTH($A534)=12, YEAR($A534),YEAR($A534)-1)))),#REF!,VLOOKUP(MONTH($A534),'Patch Conversion'!$A$1:$B$12,2),FALSE)</f>
        <v>#REF!</v>
      </c>
      <c r="O534" s="9"/>
      <c r="P534" s="11"/>
      <c r="Q534" s="9">
        <f t="shared" si="61"/>
        <v>0.31</v>
      </c>
      <c r="R534" s="9" t="str">
        <f t="shared" si="62"/>
        <v/>
      </c>
      <c r="S534" s="10" t="str">
        <f t="shared" si="63"/>
        <v/>
      </c>
      <c r="T534" s="9"/>
      <c r="U534" s="17">
        <f>VLOOKUP((IF(MONTH($A534)=10,YEAR($A534),IF(MONTH($A534)=11,YEAR($A534),IF(MONTH($A534)=12, YEAR($A534),YEAR($A534)-1)))),'Final Sim'!$A$1:$O$85,VLOOKUP(MONTH($A534),'Conversion WRSM'!$A$1:$B$12,2),FALSE)</f>
        <v>85.14</v>
      </c>
      <c r="W534" s="9">
        <f t="shared" si="60"/>
        <v>0.31</v>
      </c>
      <c r="X534" s="9" t="str">
        <f t="shared" si="66"/>
        <v/>
      </c>
      <c r="Y534" s="20" t="str">
        <f t="shared" si="64"/>
        <v/>
      </c>
    </row>
    <row r="535" spans="1:25">
      <c r="A535" s="11">
        <v>23743</v>
      </c>
      <c r="B535" s="9">
        <f>VLOOKUP((IF(MONTH($A535)=10,YEAR($A535),IF(MONTH($A535)=11,YEAR($A535),IF(MONTH($A535)=12, YEAR($A535),YEAR($A535)-1)))),File_1.prn!$A$2:$AA$87,VLOOKUP(MONTH($A535),Conversion!$A$1:$B$12,2),FALSE)</f>
        <v>0.78</v>
      </c>
      <c r="C535" s="9" t="str">
        <f>IF(VLOOKUP((IF(MONTH($A535)=10,YEAR($A535),IF(MONTH($A535)=11,YEAR($A535),IF(MONTH($A535)=12, YEAR($A535),YEAR($A535)-1)))),File_1.prn!$A$2:$AA$87,VLOOKUP(MONTH($A535),'Patch Conversion'!$A$1:$B$12,2),FALSE)="","",VLOOKUP((IF(MONTH($A535)=10,YEAR($A535),IF(MONTH($A535)=11,YEAR($A535),IF(MONTH($A535)=12, YEAR($A535),YEAR($A535)-1)))),File_1.prn!$A$2:$AA$87,VLOOKUP(MONTH($A535),'Patch Conversion'!$A$1:$B$12,2),FALSE))</f>
        <v/>
      </c>
      <c r="D535" s="9"/>
      <c r="E535" s="9">
        <f t="shared" si="65"/>
        <v>1554.3599999999992</v>
      </c>
      <c r="F535" s="9">
        <f>F534+VLOOKUP((IF(MONTH($A535)=10,YEAR($A535),IF(MONTH($A535)=11,YEAR($A535),IF(MONTH($A535)=12, YEAR($A535),YEAR($A535)-1)))),Rainfall!$A$1:$Z$87,VLOOKUP(MONTH($A535),Conversion!$A$1:$B$12,2),FALSE)</f>
        <v>26585.039999999997</v>
      </c>
      <c r="G535" s="9"/>
      <c r="H535" s="9"/>
      <c r="I535" s="9">
        <f>VLOOKUP((IF(MONTH($A535)=10,YEAR($A535),IF(MONTH($A535)=11,YEAR($A535),IF(MONTH($A535)=12, YEAR($A535),YEAR($A535)-1)))),FirstSim!$A$1:$Y$86,VLOOKUP(MONTH($A535),Conversion!$A$1:$B$12,2),FALSE)</f>
        <v>0.26</v>
      </c>
      <c r="J535" s="9"/>
      <c r="K535" s="9"/>
      <c r="L535" s="9"/>
      <c r="M535" s="12" t="e">
        <f>VLOOKUP((IF(MONTH($A535)=10,YEAR($A535),IF(MONTH($A535)=11,YEAR($A535),IF(MONTH($A535)=12, YEAR($A535),YEAR($A535)-1)))),#REF!,VLOOKUP(MONTH($A535),Conversion!$A$1:$B$12,2),FALSE)</f>
        <v>#REF!</v>
      </c>
      <c r="N535" s="9" t="e">
        <f>VLOOKUP((IF(MONTH($A535)=10,YEAR($A535),IF(MONTH($A535)=11,YEAR($A535),IF(MONTH($A535)=12, YEAR($A535),YEAR($A535)-1)))),#REF!,VLOOKUP(MONTH($A535),'Patch Conversion'!$A$1:$B$12,2),FALSE)</f>
        <v>#REF!</v>
      </c>
      <c r="O535" s="9"/>
      <c r="P535" s="11"/>
      <c r="Q535" s="9">
        <f t="shared" si="61"/>
        <v>0.78</v>
      </c>
      <c r="R535" s="9" t="str">
        <f t="shared" si="62"/>
        <v/>
      </c>
      <c r="S535" s="10" t="str">
        <f t="shared" si="63"/>
        <v/>
      </c>
      <c r="T535" s="9"/>
      <c r="U535" s="17">
        <f>VLOOKUP((IF(MONTH($A535)=10,YEAR($A535),IF(MONTH($A535)=11,YEAR($A535),IF(MONTH($A535)=12, YEAR($A535),YEAR($A535)-1)))),'Final Sim'!$A$1:$O$85,VLOOKUP(MONTH($A535),'Conversion WRSM'!$A$1:$B$12,2),FALSE)</f>
        <v>0</v>
      </c>
      <c r="W535" s="9">
        <f t="shared" si="60"/>
        <v>0.78</v>
      </c>
      <c r="X535" s="9" t="str">
        <f t="shared" si="66"/>
        <v/>
      </c>
      <c r="Y535" s="20" t="str">
        <f t="shared" si="64"/>
        <v/>
      </c>
    </row>
    <row r="536" spans="1:25">
      <c r="A536" s="11">
        <v>23774</v>
      </c>
      <c r="B536" s="9">
        <f>VLOOKUP((IF(MONTH($A536)=10,YEAR($A536),IF(MONTH($A536)=11,YEAR($A536),IF(MONTH($A536)=12, YEAR($A536),YEAR($A536)-1)))),File_1.prn!$A$2:$AA$87,VLOOKUP(MONTH($A536),Conversion!$A$1:$B$12,2),FALSE)</f>
        <v>0.7</v>
      </c>
      <c r="C536" s="9" t="str">
        <f>IF(VLOOKUP((IF(MONTH($A536)=10,YEAR($A536),IF(MONTH($A536)=11,YEAR($A536),IF(MONTH($A536)=12, YEAR($A536),YEAR($A536)-1)))),File_1.prn!$A$2:$AA$87,VLOOKUP(MONTH($A536),'Patch Conversion'!$A$1:$B$12,2),FALSE)="","",VLOOKUP((IF(MONTH($A536)=10,YEAR($A536),IF(MONTH($A536)=11,YEAR($A536),IF(MONTH($A536)=12, YEAR($A536),YEAR($A536)-1)))),File_1.prn!$A$2:$AA$87,VLOOKUP(MONTH($A536),'Patch Conversion'!$A$1:$B$12,2),FALSE))</f>
        <v/>
      </c>
      <c r="D536" s="9"/>
      <c r="E536" s="9">
        <f t="shared" si="65"/>
        <v>1555.0599999999993</v>
      </c>
      <c r="F536" s="9">
        <f>F535+VLOOKUP((IF(MONTH($A536)=10,YEAR($A536),IF(MONTH($A536)=11,YEAR($A536),IF(MONTH($A536)=12, YEAR($A536),YEAR($A536)-1)))),Rainfall!$A$1:$Z$87,VLOOKUP(MONTH($A536),Conversion!$A$1:$B$12,2),FALSE)</f>
        <v>26619.959999999995</v>
      </c>
      <c r="G536" s="9"/>
      <c r="H536" s="9"/>
      <c r="I536" s="9">
        <f>VLOOKUP((IF(MONTH($A536)=10,YEAR($A536),IF(MONTH($A536)=11,YEAR($A536),IF(MONTH($A536)=12, YEAR($A536),YEAR($A536)-1)))),FirstSim!$A$1:$Y$86,VLOOKUP(MONTH($A536),Conversion!$A$1:$B$12,2),FALSE)</f>
        <v>0.04</v>
      </c>
      <c r="J536" s="9"/>
      <c r="K536" s="9"/>
      <c r="L536" s="9"/>
      <c r="M536" s="12" t="e">
        <f>VLOOKUP((IF(MONTH($A536)=10,YEAR($A536),IF(MONTH($A536)=11,YEAR($A536),IF(MONTH($A536)=12, YEAR($A536),YEAR($A536)-1)))),#REF!,VLOOKUP(MONTH($A536),Conversion!$A$1:$B$12,2),FALSE)</f>
        <v>#REF!</v>
      </c>
      <c r="N536" s="9" t="e">
        <f>VLOOKUP((IF(MONTH($A536)=10,YEAR($A536),IF(MONTH($A536)=11,YEAR($A536),IF(MONTH($A536)=12, YEAR($A536),YEAR($A536)-1)))),#REF!,VLOOKUP(MONTH($A536),'Patch Conversion'!$A$1:$B$12,2),FALSE)</f>
        <v>#REF!</v>
      </c>
      <c r="O536" s="9"/>
      <c r="P536" s="11"/>
      <c r="Q536" s="9">
        <f t="shared" si="61"/>
        <v>0.7</v>
      </c>
      <c r="R536" s="9" t="str">
        <f t="shared" si="62"/>
        <v/>
      </c>
      <c r="S536" s="10" t="str">
        <f t="shared" si="63"/>
        <v/>
      </c>
      <c r="T536" s="9"/>
      <c r="U536" s="17">
        <f>VLOOKUP((IF(MONTH($A536)=10,YEAR($A536),IF(MONTH($A536)=11,YEAR($A536),IF(MONTH($A536)=12, YEAR($A536),YEAR($A536)-1)))),'Final Sim'!$A$1:$O$85,VLOOKUP(MONTH($A536),'Conversion WRSM'!$A$1:$B$12,2),FALSE)</f>
        <v>75.260000000000005</v>
      </c>
      <c r="W536" s="9">
        <f t="shared" si="60"/>
        <v>0.7</v>
      </c>
      <c r="X536" s="9" t="str">
        <f t="shared" si="66"/>
        <v/>
      </c>
      <c r="Y536" s="20" t="str">
        <f t="shared" si="64"/>
        <v/>
      </c>
    </row>
    <row r="537" spans="1:25">
      <c r="A537" s="11">
        <v>23802</v>
      </c>
      <c r="B537" s="9">
        <f>VLOOKUP((IF(MONTH($A537)=10,YEAR($A537),IF(MONTH($A537)=11,YEAR($A537),IF(MONTH($A537)=12, YEAR($A537),YEAR($A537)-1)))),File_1.prn!$A$2:$AA$87,VLOOKUP(MONTH($A537),Conversion!$A$1:$B$12,2),FALSE)</f>
        <v>0.05</v>
      </c>
      <c r="C537" s="9" t="str">
        <f>IF(VLOOKUP((IF(MONTH($A537)=10,YEAR($A537),IF(MONTH($A537)=11,YEAR($A537),IF(MONTH($A537)=12, YEAR($A537),YEAR($A537)-1)))),File_1.prn!$A$2:$AA$87,VLOOKUP(MONTH($A537),'Patch Conversion'!$A$1:$B$12,2),FALSE)="","",VLOOKUP((IF(MONTH($A537)=10,YEAR($A537),IF(MONTH($A537)=11,YEAR($A537),IF(MONTH($A537)=12, YEAR($A537),YEAR($A537)-1)))),File_1.prn!$A$2:$AA$87,VLOOKUP(MONTH($A537),'Patch Conversion'!$A$1:$B$12,2),FALSE))</f>
        <v/>
      </c>
      <c r="D537" s="9"/>
      <c r="E537" s="9">
        <f t="shared" si="65"/>
        <v>1555.1099999999992</v>
      </c>
      <c r="F537" s="9">
        <f>F536+VLOOKUP((IF(MONTH($A537)=10,YEAR($A537),IF(MONTH($A537)=11,YEAR($A537),IF(MONTH($A537)=12, YEAR($A537),YEAR($A537)-1)))),Rainfall!$A$1:$Z$87,VLOOKUP(MONTH($A537),Conversion!$A$1:$B$12,2),FALSE)</f>
        <v>26628.059999999994</v>
      </c>
      <c r="G537" s="9"/>
      <c r="H537" s="9"/>
      <c r="I537" s="9">
        <f>VLOOKUP((IF(MONTH($A537)=10,YEAR($A537),IF(MONTH($A537)=11,YEAR($A537),IF(MONTH($A537)=12, YEAR($A537),YEAR($A537)-1)))),FirstSim!$A$1:$Y$86,VLOOKUP(MONTH($A537),Conversion!$A$1:$B$12,2),FALSE)</f>
        <v>0</v>
      </c>
      <c r="J537" s="9"/>
      <c r="K537" s="9"/>
      <c r="L537" s="9"/>
      <c r="M537" s="12" t="e">
        <f>VLOOKUP((IF(MONTH($A537)=10,YEAR($A537),IF(MONTH($A537)=11,YEAR($A537),IF(MONTH($A537)=12, YEAR($A537),YEAR($A537)-1)))),#REF!,VLOOKUP(MONTH($A537),Conversion!$A$1:$B$12,2),FALSE)</f>
        <v>#REF!</v>
      </c>
      <c r="N537" s="9" t="e">
        <f>VLOOKUP((IF(MONTH($A537)=10,YEAR($A537),IF(MONTH($A537)=11,YEAR($A537),IF(MONTH($A537)=12, YEAR($A537),YEAR($A537)-1)))),#REF!,VLOOKUP(MONTH($A537),'Patch Conversion'!$A$1:$B$12,2),FALSE)</f>
        <v>#REF!</v>
      </c>
      <c r="O537" s="9"/>
      <c r="P537" s="11"/>
      <c r="Q537" s="9">
        <f t="shared" si="61"/>
        <v>0.05</v>
      </c>
      <c r="R537" s="9" t="str">
        <f t="shared" si="62"/>
        <v/>
      </c>
      <c r="S537" s="10" t="str">
        <f t="shared" si="63"/>
        <v/>
      </c>
      <c r="T537" s="9"/>
      <c r="U537" s="17">
        <f>VLOOKUP((IF(MONTH($A537)=10,YEAR($A537),IF(MONTH($A537)=11,YEAR($A537),IF(MONTH($A537)=12, YEAR($A537),YEAR($A537)-1)))),'Final Sim'!$A$1:$O$85,VLOOKUP(MONTH($A537),'Conversion WRSM'!$A$1:$B$12,2),FALSE)</f>
        <v>0</v>
      </c>
      <c r="W537" s="9">
        <f t="shared" si="60"/>
        <v>0.05</v>
      </c>
      <c r="X537" s="9" t="str">
        <f t="shared" si="66"/>
        <v/>
      </c>
      <c r="Y537" s="20" t="str">
        <f t="shared" si="64"/>
        <v/>
      </c>
    </row>
    <row r="538" spans="1:25">
      <c r="A538" s="11">
        <v>23833</v>
      </c>
      <c r="B538" s="9">
        <f>VLOOKUP((IF(MONTH($A538)=10,YEAR($A538),IF(MONTH($A538)=11,YEAR($A538),IF(MONTH($A538)=12, YEAR($A538),YEAR($A538)-1)))),File_1.prn!$A$2:$AA$87,VLOOKUP(MONTH($A538),Conversion!$A$1:$B$12,2),FALSE)</f>
        <v>3.46</v>
      </c>
      <c r="C538" s="9" t="str">
        <f>IF(VLOOKUP((IF(MONTH($A538)=10,YEAR($A538),IF(MONTH($A538)=11,YEAR($A538),IF(MONTH($A538)=12, YEAR($A538),YEAR($A538)-1)))),File_1.prn!$A$2:$AA$87,VLOOKUP(MONTH($A538),'Patch Conversion'!$A$1:$B$12,2),FALSE)="","",VLOOKUP((IF(MONTH($A538)=10,YEAR($A538),IF(MONTH($A538)=11,YEAR($A538),IF(MONTH($A538)=12, YEAR($A538),YEAR($A538)-1)))),File_1.prn!$A$2:$AA$87,VLOOKUP(MONTH($A538),'Patch Conversion'!$A$1:$B$12,2),FALSE))</f>
        <v/>
      </c>
      <c r="D538" s="9"/>
      <c r="E538" s="9">
        <f t="shared" si="65"/>
        <v>1558.5699999999993</v>
      </c>
      <c r="F538" s="9">
        <f>F537+VLOOKUP((IF(MONTH($A538)=10,YEAR($A538),IF(MONTH($A538)=11,YEAR($A538),IF(MONTH($A538)=12, YEAR($A538),YEAR($A538)-1)))),Rainfall!$A$1:$Z$87,VLOOKUP(MONTH($A538),Conversion!$A$1:$B$12,2),FALSE)</f>
        <v>26714.939999999995</v>
      </c>
      <c r="G538" s="9"/>
      <c r="H538" s="9"/>
      <c r="I538" s="9">
        <f>VLOOKUP((IF(MONTH($A538)=10,YEAR($A538),IF(MONTH($A538)=11,YEAR($A538),IF(MONTH($A538)=12, YEAR($A538),YEAR($A538)-1)))),FirstSim!$A$1:$Y$86,VLOOKUP(MONTH($A538),Conversion!$A$1:$B$12,2),FALSE)</f>
        <v>2.5499999999999998</v>
      </c>
      <c r="J538" s="9"/>
      <c r="K538" s="9"/>
      <c r="L538" s="9"/>
      <c r="M538" s="12" t="e">
        <f>VLOOKUP((IF(MONTH($A538)=10,YEAR($A538),IF(MONTH($A538)=11,YEAR($A538),IF(MONTH($A538)=12, YEAR($A538),YEAR($A538)-1)))),#REF!,VLOOKUP(MONTH($A538),Conversion!$A$1:$B$12,2),FALSE)</f>
        <v>#REF!</v>
      </c>
      <c r="N538" s="9" t="e">
        <f>VLOOKUP((IF(MONTH($A538)=10,YEAR($A538),IF(MONTH($A538)=11,YEAR($A538),IF(MONTH($A538)=12, YEAR($A538),YEAR($A538)-1)))),#REF!,VLOOKUP(MONTH($A538),'Patch Conversion'!$A$1:$B$12,2),FALSE)</f>
        <v>#REF!</v>
      </c>
      <c r="O538" s="9"/>
      <c r="P538" s="11"/>
      <c r="Q538" s="9">
        <f t="shared" si="61"/>
        <v>3.46</v>
      </c>
      <c r="R538" s="9" t="str">
        <f t="shared" si="62"/>
        <v/>
      </c>
      <c r="S538" s="10" t="str">
        <f t="shared" si="63"/>
        <v/>
      </c>
      <c r="T538" s="9"/>
      <c r="U538" s="17">
        <f>VLOOKUP((IF(MONTH($A538)=10,YEAR($A538),IF(MONTH($A538)=11,YEAR($A538),IF(MONTH($A538)=12, YEAR($A538),YEAR($A538)-1)))),'Final Sim'!$A$1:$O$85,VLOOKUP(MONTH($A538),'Conversion WRSM'!$A$1:$B$12,2),FALSE)</f>
        <v>92.56</v>
      </c>
      <c r="W538" s="9">
        <f t="shared" si="60"/>
        <v>3.46</v>
      </c>
      <c r="X538" s="9" t="str">
        <f t="shared" si="66"/>
        <v/>
      </c>
      <c r="Y538" s="20" t="str">
        <f t="shared" si="64"/>
        <v/>
      </c>
    </row>
    <row r="539" spans="1:25">
      <c r="A539" s="11">
        <v>23863</v>
      </c>
      <c r="B539" s="9">
        <f>VLOOKUP((IF(MONTH($A539)=10,YEAR($A539),IF(MONTH($A539)=11,YEAR($A539),IF(MONTH($A539)=12, YEAR($A539),YEAR($A539)-1)))),File_1.prn!$A$2:$AA$87,VLOOKUP(MONTH($A539),Conversion!$A$1:$B$12,2),FALSE)</f>
        <v>0.13</v>
      </c>
      <c r="C539" s="9" t="str">
        <f>IF(VLOOKUP((IF(MONTH($A539)=10,YEAR($A539),IF(MONTH($A539)=11,YEAR($A539),IF(MONTH($A539)=12, YEAR($A539),YEAR($A539)-1)))),File_1.prn!$A$2:$AA$87,VLOOKUP(MONTH($A539),'Patch Conversion'!$A$1:$B$12,2),FALSE)="","",VLOOKUP((IF(MONTH($A539)=10,YEAR($A539),IF(MONTH($A539)=11,YEAR($A539),IF(MONTH($A539)=12, YEAR($A539),YEAR($A539)-1)))),File_1.prn!$A$2:$AA$87,VLOOKUP(MONTH($A539),'Patch Conversion'!$A$1:$B$12,2),FALSE))</f>
        <v/>
      </c>
      <c r="D539" s="9"/>
      <c r="E539" s="9">
        <f t="shared" si="65"/>
        <v>1558.6999999999994</v>
      </c>
      <c r="F539" s="9">
        <f>F538+VLOOKUP((IF(MONTH($A539)=10,YEAR($A539),IF(MONTH($A539)=11,YEAR($A539),IF(MONTH($A539)=12, YEAR($A539),YEAR($A539)-1)))),Rainfall!$A$1:$Z$87,VLOOKUP(MONTH($A539),Conversion!$A$1:$B$12,2),FALSE)</f>
        <v>26716.439999999995</v>
      </c>
      <c r="G539" s="9"/>
      <c r="H539" s="9"/>
      <c r="I539" s="9">
        <f>VLOOKUP((IF(MONTH($A539)=10,YEAR($A539),IF(MONTH($A539)=11,YEAR($A539),IF(MONTH($A539)=12, YEAR($A539),YEAR($A539)-1)))),FirstSim!$A$1:$Y$86,VLOOKUP(MONTH($A539),Conversion!$A$1:$B$12,2),FALSE)</f>
        <v>1.31</v>
      </c>
      <c r="J539" s="9"/>
      <c r="K539" s="9"/>
      <c r="L539" s="9"/>
      <c r="M539" s="12" t="e">
        <f>VLOOKUP((IF(MONTH($A539)=10,YEAR($A539),IF(MONTH($A539)=11,YEAR($A539),IF(MONTH($A539)=12, YEAR($A539),YEAR($A539)-1)))),#REF!,VLOOKUP(MONTH($A539),Conversion!$A$1:$B$12,2),FALSE)</f>
        <v>#REF!</v>
      </c>
      <c r="N539" s="9" t="e">
        <f>VLOOKUP((IF(MONTH($A539)=10,YEAR($A539),IF(MONTH($A539)=11,YEAR($A539),IF(MONTH($A539)=12, YEAR($A539),YEAR($A539)-1)))),#REF!,VLOOKUP(MONTH($A539),'Patch Conversion'!$A$1:$B$12,2),FALSE)</f>
        <v>#REF!</v>
      </c>
      <c r="O539" s="9"/>
      <c r="P539" s="11"/>
      <c r="Q539" s="9">
        <f t="shared" si="61"/>
        <v>0.13</v>
      </c>
      <c r="R539" s="9" t="str">
        <f t="shared" si="62"/>
        <v/>
      </c>
      <c r="S539" s="10" t="str">
        <f t="shared" si="63"/>
        <v/>
      </c>
      <c r="T539" s="9"/>
      <c r="U539" s="17">
        <f>VLOOKUP((IF(MONTH($A539)=10,YEAR($A539),IF(MONTH($A539)=11,YEAR($A539),IF(MONTH($A539)=12, YEAR($A539),YEAR($A539)-1)))),'Final Sim'!$A$1:$O$85,VLOOKUP(MONTH($A539),'Conversion WRSM'!$A$1:$B$12,2),FALSE)</f>
        <v>0</v>
      </c>
      <c r="W539" s="9">
        <f t="shared" si="60"/>
        <v>0.13</v>
      </c>
      <c r="X539" s="9" t="str">
        <f t="shared" si="66"/>
        <v/>
      </c>
      <c r="Y539" s="20" t="str">
        <f t="shared" si="64"/>
        <v/>
      </c>
    </row>
    <row r="540" spans="1:25">
      <c r="A540" s="11">
        <v>23894</v>
      </c>
      <c r="B540" s="9">
        <f>VLOOKUP((IF(MONTH($A540)=10,YEAR($A540),IF(MONTH($A540)=11,YEAR($A540),IF(MONTH($A540)=12, YEAR($A540),YEAR($A540)-1)))),File_1.prn!$A$2:$AA$87,VLOOKUP(MONTH($A540),Conversion!$A$1:$B$12,2),FALSE)</f>
        <v>0.2</v>
      </c>
      <c r="C540" s="9" t="str">
        <f>IF(VLOOKUP((IF(MONTH($A540)=10,YEAR($A540),IF(MONTH($A540)=11,YEAR($A540),IF(MONTH($A540)=12, YEAR($A540),YEAR($A540)-1)))),File_1.prn!$A$2:$AA$87,VLOOKUP(MONTH($A540),'Patch Conversion'!$A$1:$B$12,2),FALSE)="","",VLOOKUP((IF(MONTH($A540)=10,YEAR($A540),IF(MONTH($A540)=11,YEAR($A540),IF(MONTH($A540)=12, YEAR($A540),YEAR($A540)-1)))),File_1.prn!$A$2:$AA$87,VLOOKUP(MONTH($A540),'Patch Conversion'!$A$1:$B$12,2),FALSE))</f>
        <v/>
      </c>
      <c r="D540" s="9"/>
      <c r="E540" s="9">
        <f t="shared" si="65"/>
        <v>1558.8999999999994</v>
      </c>
      <c r="F540" s="9">
        <f>F539+VLOOKUP((IF(MONTH($A540)=10,YEAR($A540),IF(MONTH($A540)=11,YEAR($A540),IF(MONTH($A540)=12, YEAR($A540),YEAR($A540)-1)))),Rainfall!$A$1:$Z$87,VLOOKUP(MONTH($A540),Conversion!$A$1:$B$12,2),FALSE)</f>
        <v>26716.919999999995</v>
      </c>
      <c r="G540" s="9"/>
      <c r="H540" s="9"/>
      <c r="I540" s="9">
        <f>VLOOKUP((IF(MONTH($A540)=10,YEAR($A540),IF(MONTH($A540)=11,YEAR($A540),IF(MONTH($A540)=12, YEAR($A540),YEAR($A540)-1)))),FirstSim!$A$1:$Y$86,VLOOKUP(MONTH($A540),Conversion!$A$1:$B$12,2),FALSE)</f>
        <v>0.44</v>
      </c>
      <c r="J540" s="9"/>
      <c r="K540" s="9"/>
      <c r="L540" s="9"/>
      <c r="M540" s="12" t="e">
        <f>VLOOKUP((IF(MONTH($A540)=10,YEAR($A540),IF(MONTH($A540)=11,YEAR($A540),IF(MONTH($A540)=12, YEAR($A540),YEAR($A540)-1)))),#REF!,VLOOKUP(MONTH($A540),Conversion!$A$1:$B$12,2),FALSE)</f>
        <v>#REF!</v>
      </c>
      <c r="N540" s="9" t="e">
        <f>VLOOKUP((IF(MONTH($A540)=10,YEAR($A540),IF(MONTH($A540)=11,YEAR($A540),IF(MONTH($A540)=12, YEAR($A540),YEAR($A540)-1)))),#REF!,VLOOKUP(MONTH($A540),'Patch Conversion'!$A$1:$B$12,2),FALSE)</f>
        <v>#REF!</v>
      </c>
      <c r="O540" s="9"/>
      <c r="P540" s="11"/>
      <c r="Q540" s="9">
        <f t="shared" si="61"/>
        <v>0.2</v>
      </c>
      <c r="R540" s="9" t="str">
        <f t="shared" si="62"/>
        <v/>
      </c>
      <c r="S540" s="10" t="str">
        <f t="shared" si="63"/>
        <v/>
      </c>
      <c r="T540" s="9"/>
      <c r="U540" s="17">
        <f>VLOOKUP((IF(MONTH($A540)=10,YEAR($A540),IF(MONTH($A540)=11,YEAR($A540),IF(MONTH($A540)=12, YEAR($A540),YEAR($A540)-1)))),'Final Sim'!$A$1:$O$85,VLOOKUP(MONTH($A540),'Conversion WRSM'!$A$1:$B$12,2),FALSE)</f>
        <v>25.43</v>
      </c>
      <c r="W540" s="9">
        <f t="shared" si="60"/>
        <v>0.2</v>
      </c>
      <c r="X540" s="9" t="str">
        <f t="shared" si="66"/>
        <v/>
      </c>
      <c r="Y540" s="20" t="str">
        <f t="shared" si="64"/>
        <v/>
      </c>
    </row>
    <row r="541" spans="1:25">
      <c r="A541" s="11">
        <v>23924</v>
      </c>
      <c r="B541" s="9">
        <f>VLOOKUP((IF(MONTH($A541)=10,YEAR($A541),IF(MONTH($A541)=11,YEAR($A541),IF(MONTH($A541)=12, YEAR($A541),YEAR($A541)-1)))),File_1.prn!$A$2:$AA$87,VLOOKUP(MONTH($A541),Conversion!$A$1:$B$12,2),FALSE)</f>
        <v>7.0000000000000007E-2</v>
      </c>
      <c r="C541" s="9" t="str">
        <f>IF(VLOOKUP((IF(MONTH($A541)=10,YEAR($A541),IF(MONTH($A541)=11,YEAR($A541),IF(MONTH($A541)=12, YEAR($A541),YEAR($A541)-1)))),File_1.prn!$A$2:$AA$87,VLOOKUP(MONTH($A541),'Patch Conversion'!$A$1:$B$12,2),FALSE)="","",VLOOKUP((IF(MONTH($A541)=10,YEAR($A541),IF(MONTH($A541)=11,YEAR($A541),IF(MONTH($A541)=12, YEAR($A541),YEAR($A541)-1)))),File_1.prn!$A$2:$AA$87,VLOOKUP(MONTH($A541),'Patch Conversion'!$A$1:$B$12,2),FALSE))</f>
        <v/>
      </c>
      <c r="D541" s="9"/>
      <c r="E541" s="9">
        <f t="shared" si="65"/>
        <v>1558.9699999999993</v>
      </c>
      <c r="F541" s="9">
        <f>F540+VLOOKUP((IF(MONTH($A541)=10,YEAR($A541),IF(MONTH($A541)=11,YEAR($A541),IF(MONTH($A541)=12, YEAR($A541),YEAR($A541)-1)))),Rainfall!$A$1:$Z$87,VLOOKUP(MONTH($A541),Conversion!$A$1:$B$12,2),FALSE)</f>
        <v>26717.639999999996</v>
      </c>
      <c r="G541" s="9"/>
      <c r="H541" s="9"/>
      <c r="I541" s="9">
        <f>VLOOKUP((IF(MONTH($A541)=10,YEAR($A541),IF(MONTH($A541)=11,YEAR($A541),IF(MONTH($A541)=12, YEAR($A541),YEAR($A541)-1)))),FirstSim!$A$1:$Y$86,VLOOKUP(MONTH($A541),Conversion!$A$1:$B$12,2),FALSE)</f>
        <v>0.54</v>
      </c>
      <c r="J541" s="9"/>
      <c r="K541" s="9"/>
      <c r="L541" s="9"/>
      <c r="M541" s="12" t="e">
        <f>VLOOKUP((IF(MONTH($A541)=10,YEAR($A541),IF(MONTH($A541)=11,YEAR($A541),IF(MONTH($A541)=12, YEAR($A541),YEAR($A541)-1)))),#REF!,VLOOKUP(MONTH($A541),Conversion!$A$1:$B$12,2),FALSE)</f>
        <v>#REF!</v>
      </c>
      <c r="N541" s="9" t="e">
        <f>VLOOKUP((IF(MONTH($A541)=10,YEAR($A541),IF(MONTH($A541)=11,YEAR($A541),IF(MONTH($A541)=12, YEAR($A541),YEAR($A541)-1)))),#REF!,VLOOKUP(MONTH($A541),'Patch Conversion'!$A$1:$B$12,2),FALSE)</f>
        <v>#REF!</v>
      </c>
      <c r="O541" s="9"/>
      <c r="P541" s="11"/>
      <c r="Q541" s="9">
        <f t="shared" si="61"/>
        <v>7.0000000000000007E-2</v>
      </c>
      <c r="R541" s="9" t="str">
        <f t="shared" si="62"/>
        <v/>
      </c>
      <c r="S541" s="10" t="str">
        <f t="shared" si="63"/>
        <v/>
      </c>
      <c r="T541" s="9"/>
      <c r="U541" s="17">
        <f>VLOOKUP((IF(MONTH($A541)=10,YEAR($A541),IF(MONTH($A541)=11,YEAR($A541),IF(MONTH($A541)=12, YEAR($A541),YEAR($A541)-1)))),'Final Sim'!$A$1:$O$85,VLOOKUP(MONTH($A541),'Conversion WRSM'!$A$1:$B$12,2),FALSE)</f>
        <v>0</v>
      </c>
      <c r="W541" s="9">
        <f t="shared" si="60"/>
        <v>7.0000000000000007E-2</v>
      </c>
      <c r="X541" s="9" t="str">
        <f t="shared" si="66"/>
        <v/>
      </c>
      <c r="Y541" s="20" t="str">
        <f t="shared" si="64"/>
        <v/>
      </c>
    </row>
    <row r="542" spans="1:25">
      <c r="A542" s="11">
        <v>23955</v>
      </c>
      <c r="B542" s="9">
        <f>VLOOKUP((IF(MONTH($A542)=10,YEAR($A542),IF(MONTH($A542)=11,YEAR($A542),IF(MONTH($A542)=12, YEAR($A542),YEAR($A542)-1)))),File_1.prn!$A$2:$AA$87,VLOOKUP(MONTH($A542),Conversion!$A$1:$B$12,2),FALSE)</f>
        <v>7.0000000000000007E-2</v>
      </c>
      <c r="C542" s="9" t="str">
        <f>IF(VLOOKUP((IF(MONTH($A542)=10,YEAR($A542),IF(MONTH($A542)=11,YEAR($A542),IF(MONTH($A542)=12, YEAR($A542),YEAR($A542)-1)))),File_1.prn!$A$2:$AA$87,VLOOKUP(MONTH($A542),'Patch Conversion'!$A$1:$B$12,2),FALSE)="","",VLOOKUP((IF(MONTH($A542)=10,YEAR($A542),IF(MONTH($A542)=11,YEAR($A542),IF(MONTH($A542)=12, YEAR($A542),YEAR($A542)-1)))),File_1.prn!$A$2:$AA$87,VLOOKUP(MONTH($A542),'Patch Conversion'!$A$1:$B$12,2),FALSE))</f>
        <v/>
      </c>
      <c r="D542" s="9"/>
      <c r="E542" s="9">
        <f t="shared" si="65"/>
        <v>1559.0399999999993</v>
      </c>
      <c r="F542" s="9">
        <f>F541+VLOOKUP((IF(MONTH($A542)=10,YEAR($A542),IF(MONTH($A542)=11,YEAR($A542),IF(MONTH($A542)=12, YEAR($A542),YEAR($A542)-1)))),Rainfall!$A$1:$Z$87,VLOOKUP(MONTH($A542),Conversion!$A$1:$B$12,2),FALSE)</f>
        <v>26717.639999999996</v>
      </c>
      <c r="G542" s="9"/>
      <c r="H542" s="9"/>
      <c r="I542" s="9">
        <f>VLOOKUP((IF(MONTH($A542)=10,YEAR($A542),IF(MONTH($A542)=11,YEAR($A542),IF(MONTH($A542)=12, YEAR($A542),YEAR($A542)-1)))),FirstSim!$A$1:$Y$86,VLOOKUP(MONTH($A542),Conversion!$A$1:$B$12,2),FALSE)</f>
        <v>0.38</v>
      </c>
      <c r="J542" s="9"/>
      <c r="K542" s="9"/>
      <c r="L542" s="9"/>
      <c r="M542" s="12" t="e">
        <f>VLOOKUP((IF(MONTH($A542)=10,YEAR($A542),IF(MONTH($A542)=11,YEAR($A542),IF(MONTH($A542)=12, YEAR($A542),YEAR($A542)-1)))),#REF!,VLOOKUP(MONTH($A542),Conversion!$A$1:$B$12,2),FALSE)</f>
        <v>#REF!</v>
      </c>
      <c r="N542" s="9" t="e">
        <f>VLOOKUP((IF(MONTH($A542)=10,YEAR($A542),IF(MONTH($A542)=11,YEAR($A542),IF(MONTH($A542)=12, YEAR($A542),YEAR($A542)-1)))),#REF!,VLOOKUP(MONTH($A542),'Patch Conversion'!$A$1:$B$12,2),FALSE)</f>
        <v>#REF!</v>
      </c>
      <c r="O542" s="9"/>
      <c r="P542" s="11"/>
      <c r="Q542" s="9">
        <f t="shared" si="61"/>
        <v>7.0000000000000007E-2</v>
      </c>
      <c r="R542" s="9" t="str">
        <f t="shared" si="62"/>
        <v/>
      </c>
      <c r="S542" s="10" t="str">
        <f t="shared" si="63"/>
        <v/>
      </c>
      <c r="T542" s="9"/>
      <c r="U542" s="17">
        <f>VLOOKUP((IF(MONTH($A542)=10,YEAR($A542),IF(MONTH($A542)=11,YEAR($A542),IF(MONTH($A542)=12, YEAR($A542),YEAR($A542)-1)))),'Final Sim'!$A$1:$O$85,VLOOKUP(MONTH($A542),'Conversion WRSM'!$A$1:$B$12,2),FALSE)</f>
        <v>3.76</v>
      </c>
      <c r="W542" s="9">
        <f t="shared" si="60"/>
        <v>7.0000000000000007E-2</v>
      </c>
      <c r="X542" s="9" t="str">
        <f t="shared" si="66"/>
        <v/>
      </c>
      <c r="Y542" s="20" t="str">
        <f t="shared" si="64"/>
        <v/>
      </c>
    </row>
    <row r="543" spans="1:25">
      <c r="A543" s="11">
        <v>23986</v>
      </c>
      <c r="B543" s="9">
        <f>VLOOKUP((IF(MONTH($A543)=10,YEAR($A543),IF(MONTH($A543)=11,YEAR($A543),IF(MONTH($A543)=12, YEAR($A543),YEAR($A543)-1)))),File_1.prn!$A$2:$AA$87,VLOOKUP(MONTH($A543),Conversion!$A$1:$B$12,2),FALSE)</f>
        <v>0.02</v>
      </c>
      <c r="C543" s="9" t="str">
        <f>IF(VLOOKUP((IF(MONTH($A543)=10,YEAR($A543),IF(MONTH($A543)=11,YEAR($A543),IF(MONTH($A543)=12, YEAR($A543),YEAR($A543)-1)))),File_1.prn!$A$2:$AA$87,VLOOKUP(MONTH($A543),'Patch Conversion'!$A$1:$B$12,2),FALSE)="","",VLOOKUP((IF(MONTH($A543)=10,YEAR($A543),IF(MONTH($A543)=11,YEAR($A543),IF(MONTH($A543)=12, YEAR($A543),YEAR($A543)-1)))),File_1.prn!$A$2:$AA$87,VLOOKUP(MONTH($A543),'Patch Conversion'!$A$1:$B$12,2),FALSE))</f>
        <v/>
      </c>
      <c r="D543" s="9"/>
      <c r="E543" s="9">
        <f t="shared" si="65"/>
        <v>1559.0599999999993</v>
      </c>
      <c r="F543" s="9">
        <f>F542+VLOOKUP((IF(MONTH($A543)=10,YEAR($A543),IF(MONTH($A543)=11,YEAR($A543),IF(MONTH($A543)=12, YEAR($A543),YEAR($A543)-1)))),Rainfall!$A$1:$Z$87,VLOOKUP(MONTH($A543),Conversion!$A$1:$B$12,2),FALSE)</f>
        <v>26723.819999999996</v>
      </c>
      <c r="G543" s="9"/>
      <c r="H543" s="9"/>
      <c r="I543" s="9">
        <f>VLOOKUP((IF(MONTH($A543)=10,YEAR($A543),IF(MONTH($A543)=11,YEAR($A543),IF(MONTH($A543)=12, YEAR($A543),YEAR($A543)-1)))),FirstSim!$A$1:$Y$86,VLOOKUP(MONTH($A543),Conversion!$A$1:$B$12,2),FALSE)</f>
        <v>0.14000000000000001</v>
      </c>
      <c r="J543" s="9"/>
      <c r="K543" s="9"/>
      <c r="L543" s="9"/>
      <c r="M543" s="12" t="e">
        <f>VLOOKUP((IF(MONTH($A543)=10,YEAR($A543),IF(MONTH($A543)=11,YEAR($A543),IF(MONTH($A543)=12, YEAR($A543),YEAR($A543)-1)))),#REF!,VLOOKUP(MONTH($A543),Conversion!$A$1:$B$12,2),FALSE)</f>
        <v>#REF!</v>
      </c>
      <c r="N543" s="9" t="e">
        <f>VLOOKUP((IF(MONTH($A543)=10,YEAR($A543),IF(MONTH($A543)=11,YEAR($A543),IF(MONTH($A543)=12, YEAR($A543),YEAR($A543)-1)))),#REF!,VLOOKUP(MONTH($A543),'Patch Conversion'!$A$1:$B$12,2),FALSE)</f>
        <v>#REF!</v>
      </c>
      <c r="O543" s="9"/>
      <c r="P543" s="11"/>
      <c r="Q543" s="9">
        <f t="shared" si="61"/>
        <v>0.02</v>
      </c>
      <c r="R543" s="9" t="str">
        <f t="shared" si="62"/>
        <v/>
      </c>
      <c r="S543" s="10" t="str">
        <f t="shared" si="63"/>
        <v/>
      </c>
      <c r="T543" s="9"/>
      <c r="U543" s="17">
        <f>VLOOKUP((IF(MONTH($A543)=10,YEAR($A543),IF(MONTH($A543)=11,YEAR($A543),IF(MONTH($A543)=12, YEAR($A543),YEAR($A543)-1)))),'Final Sim'!$A$1:$O$85,VLOOKUP(MONTH($A543),'Conversion WRSM'!$A$1:$B$12,2),FALSE)</f>
        <v>0</v>
      </c>
      <c r="W543" s="9">
        <f t="shared" si="60"/>
        <v>0.02</v>
      </c>
      <c r="X543" s="9" t="str">
        <f t="shared" si="66"/>
        <v/>
      </c>
      <c r="Y543" s="20" t="str">
        <f t="shared" si="64"/>
        <v/>
      </c>
    </row>
    <row r="544" spans="1:25">
      <c r="A544" s="11">
        <v>24016</v>
      </c>
      <c r="B544" s="9">
        <f>VLOOKUP((IF(MONTH($A544)=10,YEAR($A544),IF(MONTH($A544)=11,YEAR($A544),IF(MONTH($A544)=12, YEAR($A544),YEAR($A544)-1)))),File_1.prn!$A$2:$AA$87,VLOOKUP(MONTH($A544),Conversion!$A$1:$B$12,2),FALSE)</f>
        <v>0.08</v>
      </c>
      <c r="C544" s="9" t="str">
        <f>IF(VLOOKUP((IF(MONTH($A544)=10,YEAR($A544),IF(MONTH($A544)=11,YEAR($A544),IF(MONTH($A544)=12, YEAR($A544),YEAR($A544)-1)))),File_1.prn!$A$2:$AA$87,VLOOKUP(MONTH($A544),'Patch Conversion'!$A$1:$B$12,2),FALSE)="","",VLOOKUP((IF(MONTH($A544)=10,YEAR($A544),IF(MONTH($A544)=11,YEAR($A544),IF(MONTH($A544)=12, YEAR($A544),YEAR($A544)-1)))),File_1.prn!$A$2:$AA$87,VLOOKUP(MONTH($A544),'Patch Conversion'!$A$1:$B$12,2),FALSE))</f>
        <v/>
      </c>
      <c r="D544" s="9"/>
      <c r="E544" s="9">
        <f t="shared" si="65"/>
        <v>1559.1399999999992</v>
      </c>
      <c r="F544" s="9">
        <f>F543+VLOOKUP((IF(MONTH($A544)=10,YEAR($A544),IF(MONTH($A544)=11,YEAR($A544),IF(MONTH($A544)=12, YEAR($A544),YEAR($A544)-1)))),Rainfall!$A$1:$Z$87,VLOOKUP(MONTH($A544),Conversion!$A$1:$B$12,2),FALSE)</f>
        <v>26739.599999999995</v>
      </c>
      <c r="G544" s="9"/>
      <c r="H544" s="9"/>
      <c r="I544" s="9">
        <f>VLOOKUP((IF(MONTH($A544)=10,YEAR($A544),IF(MONTH($A544)=11,YEAR($A544),IF(MONTH($A544)=12, YEAR($A544),YEAR($A544)-1)))),FirstSim!$A$1:$Y$86,VLOOKUP(MONTH($A544),Conversion!$A$1:$B$12,2),FALSE)</f>
        <v>0.74</v>
      </c>
      <c r="J544" s="9"/>
      <c r="K544" s="9"/>
      <c r="L544" s="9"/>
      <c r="M544" s="12" t="e">
        <f>VLOOKUP((IF(MONTH($A544)=10,YEAR($A544),IF(MONTH($A544)=11,YEAR($A544),IF(MONTH($A544)=12, YEAR($A544),YEAR($A544)-1)))),#REF!,VLOOKUP(MONTH($A544),Conversion!$A$1:$B$12,2),FALSE)</f>
        <v>#REF!</v>
      </c>
      <c r="N544" s="9" t="e">
        <f>VLOOKUP((IF(MONTH($A544)=10,YEAR($A544),IF(MONTH($A544)=11,YEAR($A544),IF(MONTH($A544)=12, YEAR($A544),YEAR($A544)-1)))),#REF!,VLOOKUP(MONTH($A544),'Patch Conversion'!$A$1:$B$12,2),FALSE)</f>
        <v>#REF!</v>
      </c>
      <c r="O544" s="9"/>
      <c r="P544" s="11"/>
      <c r="Q544" s="9">
        <f t="shared" si="61"/>
        <v>0.08</v>
      </c>
      <c r="R544" s="9" t="str">
        <f t="shared" si="62"/>
        <v/>
      </c>
      <c r="S544" s="10" t="str">
        <f t="shared" si="63"/>
        <v/>
      </c>
      <c r="T544" s="9"/>
      <c r="U544" s="17">
        <f>VLOOKUP((IF(MONTH($A544)=10,YEAR($A544),IF(MONTH($A544)=11,YEAR($A544),IF(MONTH($A544)=12, YEAR($A544),YEAR($A544)-1)))),'Final Sim'!$A$1:$O$85,VLOOKUP(MONTH($A544),'Conversion WRSM'!$A$1:$B$12,2),FALSE)</f>
        <v>3.85</v>
      </c>
      <c r="W544" s="9">
        <f t="shared" si="60"/>
        <v>0.08</v>
      </c>
      <c r="X544" s="9" t="str">
        <f t="shared" si="66"/>
        <v/>
      </c>
      <c r="Y544" s="20" t="str">
        <f t="shared" si="64"/>
        <v/>
      </c>
    </row>
    <row r="545" spans="1:25">
      <c r="A545" s="11">
        <v>24047</v>
      </c>
      <c r="B545" s="9">
        <f>VLOOKUP((IF(MONTH($A545)=10,YEAR($A545),IF(MONTH($A545)=11,YEAR($A545),IF(MONTH($A545)=12, YEAR($A545),YEAR($A545)-1)))),File_1.prn!$A$2:$AA$87,VLOOKUP(MONTH($A545),Conversion!$A$1:$B$12,2),FALSE)</f>
        <v>0.7</v>
      </c>
      <c r="C545" s="9" t="str">
        <f>IF(VLOOKUP((IF(MONTH($A545)=10,YEAR($A545),IF(MONTH($A545)=11,YEAR($A545),IF(MONTH($A545)=12, YEAR($A545),YEAR($A545)-1)))),File_1.prn!$A$2:$AA$87,VLOOKUP(MONTH($A545),'Patch Conversion'!$A$1:$B$12,2),FALSE)="","",VLOOKUP((IF(MONTH($A545)=10,YEAR($A545),IF(MONTH($A545)=11,YEAR($A545),IF(MONTH($A545)=12, YEAR($A545),YEAR($A545)-1)))),File_1.prn!$A$2:$AA$87,VLOOKUP(MONTH($A545),'Patch Conversion'!$A$1:$B$12,2),FALSE))</f>
        <v/>
      </c>
      <c r="D545" s="9"/>
      <c r="E545" s="9">
        <f t="shared" si="65"/>
        <v>1559.8399999999992</v>
      </c>
      <c r="F545" s="9">
        <f>F544+VLOOKUP((IF(MONTH($A545)=10,YEAR($A545),IF(MONTH($A545)=11,YEAR($A545),IF(MONTH($A545)=12, YEAR($A545),YEAR($A545)-1)))),Rainfall!$A$1:$Z$87,VLOOKUP(MONTH($A545),Conversion!$A$1:$B$12,2),FALSE)</f>
        <v>26812.379999999994</v>
      </c>
      <c r="G545" s="9"/>
      <c r="H545" s="9"/>
      <c r="I545" s="9">
        <f>VLOOKUP((IF(MONTH($A545)=10,YEAR($A545),IF(MONTH($A545)=11,YEAR($A545),IF(MONTH($A545)=12, YEAR($A545),YEAR($A545)-1)))),FirstSim!$A$1:$Y$86,VLOOKUP(MONTH($A545),Conversion!$A$1:$B$12,2),FALSE)</f>
        <v>0.01</v>
      </c>
      <c r="J545" s="9"/>
      <c r="K545" s="9"/>
      <c r="L545" s="9"/>
      <c r="M545" s="12" t="e">
        <f>VLOOKUP((IF(MONTH($A545)=10,YEAR($A545),IF(MONTH($A545)=11,YEAR($A545),IF(MONTH($A545)=12, YEAR($A545),YEAR($A545)-1)))),#REF!,VLOOKUP(MONTH($A545),Conversion!$A$1:$B$12,2),FALSE)</f>
        <v>#REF!</v>
      </c>
      <c r="N545" s="9" t="e">
        <f>VLOOKUP((IF(MONTH($A545)=10,YEAR($A545),IF(MONTH($A545)=11,YEAR($A545),IF(MONTH($A545)=12, YEAR($A545),YEAR($A545)-1)))),#REF!,VLOOKUP(MONTH($A545),'Patch Conversion'!$A$1:$B$12,2),FALSE)</f>
        <v>#REF!</v>
      </c>
      <c r="O545" s="9"/>
      <c r="P545" s="11"/>
      <c r="Q545" s="9">
        <f t="shared" si="61"/>
        <v>0.7</v>
      </c>
      <c r="R545" s="9" t="str">
        <f t="shared" si="62"/>
        <v/>
      </c>
      <c r="S545" s="10" t="str">
        <f t="shared" si="63"/>
        <v/>
      </c>
      <c r="T545" s="9"/>
      <c r="U545" s="17">
        <f>VLOOKUP((IF(MONTH($A545)=10,YEAR($A545),IF(MONTH($A545)=11,YEAR($A545),IF(MONTH($A545)=12, YEAR($A545),YEAR($A545)-1)))),'Final Sim'!$A$1:$O$85,VLOOKUP(MONTH($A545),'Conversion WRSM'!$A$1:$B$12,2),FALSE)</f>
        <v>0</v>
      </c>
      <c r="W545" s="9">
        <f t="shared" si="60"/>
        <v>0.7</v>
      </c>
      <c r="X545" s="9" t="str">
        <f t="shared" si="66"/>
        <v/>
      </c>
      <c r="Y545" s="20" t="str">
        <f t="shared" si="64"/>
        <v/>
      </c>
    </row>
    <row r="546" spans="1:25">
      <c r="A546" s="11">
        <v>24077</v>
      </c>
      <c r="B546" s="9">
        <f>VLOOKUP((IF(MONTH($A546)=10,YEAR($A546),IF(MONTH($A546)=11,YEAR($A546),IF(MONTH($A546)=12, YEAR($A546),YEAR($A546)-1)))),File_1.prn!$A$2:$AA$87,VLOOKUP(MONTH($A546),Conversion!$A$1:$B$12,2),FALSE)</f>
        <v>0.02</v>
      </c>
      <c r="C546" s="9" t="str">
        <f>IF(VLOOKUP((IF(MONTH($A546)=10,YEAR($A546),IF(MONTH($A546)=11,YEAR($A546),IF(MONTH($A546)=12, YEAR($A546),YEAR($A546)-1)))),File_1.prn!$A$2:$AA$87,VLOOKUP(MONTH($A546),'Patch Conversion'!$A$1:$B$12,2),FALSE)="","",VLOOKUP((IF(MONTH($A546)=10,YEAR($A546),IF(MONTH($A546)=11,YEAR($A546),IF(MONTH($A546)=12, YEAR($A546),YEAR($A546)-1)))),File_1.prn!$A$2:$AA$87,VLOOKUP(MONTH($A546),'Patch Conversion'!$A$1:$B$12,2),FALSE))</f>
        <v/>
      </c>
      <c r="D546" s="9"/>
      <c r="E546" s="9">
        <f t="shared" si="65"/>
        <v>1559.8599999999992</v>
      </c>
      <c r="F546" s="9">
        <f>F545+VLOOKUP((IF(MONTH($A546)=10,YEAR($A546),IF(MONTH($A546)=11,YEAR($A546),IF(MONTH($A546)=12, YEAR($A546),YEAR($A546)-1)))),Rainfall!$A$1:$Z$87,VLOOKUP(MONTH($A546),Conversion!$A$1:$B$12,2),FALSE)</f>
        <v>26832.959999999995</v>
      </c>
      <c r="G546" s="9"/>
      <c r="H546" s="9"/>
      <c r="I546" s="9">
        <f>VLOOKUP((IF(MONTH($A546)=10,YEAR($A546),IF(MONTH($A546)=11,YEAR($A546),IF(MONTH($A546)=12, YEAR($A546),YEAR($A546)-1)))),FirstSim!$A$1:$Y$86,VLOOKUP(MONTH($A546),Conversion!$A$1:$B$12,2),FALSE)</f>
        <v>0</v>
      </c>
      <c r="J546" s="9"/>
      <c r="K546" s="9"/>
      <c r="L546" s="9"/>
      <c r="M546" s="12" t="e">
        <f>VLOOKUP((IF(MONTH($A546)=10,YEAR($A546),IF(MONTH($A546)=11,YEAR($A546),IF(MONTH($A546)=12, YEAR($A546),YEAR($A546)-1)))),#REF!,VLOOKUP(MONTH($A546),Conversion!$A$1:$B$12,2),FALSE)</f>
        <v>#REF!</v>
      </c>
      <c r="N546" s="9" t="e">
        <f>VLOOKUP((IF(MONTH($A546)=10,YEAR($A546),IF(MONTH($A546)=11,YEAR($A546),IF(MONTH($A546)=12, YEAR($A546),YEAR($A546)-1)))),#REF!,VLOOKUP(MONTH($A546),'Patch Conversion'!$A$1:$B$12,2),FALSE)</f>
        <v>#REF!</v>
      </c>
      <c r="O546" s="9"/>
      <c r="P546" s="11"/>
      <c r="Q546" s="9">
        <f t="shared" si="61"/>
        <v>0.02</v>
      </c>
      <c r="R546" s="9" t="str">
        <f t="shared" si="62"/>
        <v/>
      </c>
      <c r="S546" s="10" t="str">
        <f t="shared" si="63"/>
        <v/>
      </c>
      <c r="T546" s="9"/>
      <c r="U546" s="17">
        <f>VLOOKUP((IF(MONTH($A546)=10,YEAR($A546),IF(MONTH($A546)=11,YEAR($A546),IF(MONTH($A546)=12, YEAR($A546),YEAR($A546)-1)))),'Final Sim'!$A$1:$O$85,VLOOKUP(MONTH($A546),'Conversion WRSM'!$A$1:$B$12,2),FALSE)</f>
        <v>39.69</v>
      </c>
      <c r="W546" s="9">
        <f t="shared" si="60"/>
        <v>0.02</v>
      </c>
      <c r="X546" s="9" t="str">
        <f t="shared" si="66"/>
        <v/>
      </c>
      <c r="Y546" s="20" t="str">
        <f t="shared" si="64"/>
        <v/>
      </c>
    </row>
    <row r="547" spans="1:25">
      <c r="A547" s="11">
        <v>24108</v>
      </c>
      <c r="B547" s="9">
        <f>VLOOKUP((IF(MONTH($A547)=10,YEAR($A547),IF(MONTH($A547)=11,YEAR($A547),IF(MONTH($A547)=12, YEAR($A547),YEAR($A547)-1)))),File_1.prn!$A$2:$AA$87,VLOOKUP(MONTH($A547),Conversion!$A$1:$B$12,2),FALSE)</f>
        <v>0.44</v>
      </c>
      <c r="C547" s="9" t="str">
        <f>IF(VLOOKUP((IF(MONTH($A547)=10,YEAR($A547),IF(MONTH($A547)=11,YEAR($A547),IF(MONTH($A547)=12, YEAR($A547),YEAR($A547)-1)))),File_1.prn!$A$2:$AA$87,VLOOKUP(MONTH($A547),'Patch Conversion'!$A$1:$B$12,2),FALSE)="","",VLOOKUP((IF(MONTH($A547)=10,YEAR($A547),IF(MONTH($A547)=11,YEAR($A547),IF(MONTH($A547)=12, YEAR($A547),YEAR($A547)-1)))),File_1.prn!$A$2:$AA$87,VLOOKUP(MONTH($A547),'Patch Conversion'!$A$1:$B$12,2),FALSE))</f>
        <v/>
      </c>
      <c r="D547" s="9"/>
      <c r="E547" s="9">
        <f t="shared" si="65"/>
        <v>1560.2999999999993</v>
      </c>
      <c r="F547" s="9">
        <f>F546+VLOOKUP((IF(MONTH($A547)=10,YEAR($A547),IF(MONTH($A547)=11,YEAR($A547),IF(MONTH($A547)=12, YEAR($A547),YEAR($A547)-1)))),Rainfall!$A$1:$Z$87,VLOOKUP(MONTH($A547),Conversion!$A$1:$B$12,2),FALSE)</f>
        <v>26920.319999999996</v>
      </c>
      <c r="G547" s="9"/>
      <c r="H547" s="9"/>
      <c r="I547" s="9">
        <f>VLOOKUP((IF(MONTH($A547)=10,YEAR($A547),IF(MONTH($A547)=11,YEAR($A547),IF(MONTH($A547)=12, YEAR($A547),YEAR($A547)-1)))),FirstSim!$A$1:$Y$86,VLOOKUP(MONTH($A547),Conversion!$A$1:$B$12,2),FALSE)</f>
        <v>7.31</v>
      </c>
      <c r="J547" s="9"/>
      <c r="K547" s="9"/>
      <c r="L547" s="9"/>
      <c r="M547" s="12" t="e">
        <f>VLOOKUP((IF(MONTH($A547)=10,YEAR($A547),IF(MONTH($A547)=11,YEAR($A547),IF(MONTH($A547)=12, YEAR($A547),YEAR($A547)-1)))),#REF!,VLOOKUP(MONTH($A547),Conversion!$A$1:$B$12,2),FALSE)</f>
        <v>#REF!</v>
      </c>
      <c r="N547" s="9" t="e">
        <f>VLOOKUP((IF(MONTH($A547)=10,YEAR($A547),IF(MONTH($A547)=11,YEAR($A547),IF(MONTH($A547)=12, YEAR($A547),YEAR($A547)-1)))),#REF!,VLOOKUP(MONTH($A547),'Patch Conversion'!$A$1:$B$12,2),FALSE)</f>
        <v>#REF!</v>
      </c>
      <c r="O547" s="9"/>
      <c r="P547" s="11"/>
      <c r="Q547" s="9">
        <f t="shared" si="61"/>
        <v>0.44</v>
      </c>
      <c r="R547" s="9" t="str">
        <f t="shared" si="62"/>
        <v/>
      </c>
      <c r="S547" s="10" t="str">
        <f t="shared" si="63"/>
        <v/>
      </c>
      <c r="T547" s="9"/>
      <c r="U547" s="17">
        <f>VLOOKUP((IF(MONTH($A547)=10,YEAR($A547),IF(MONTH($A547)=11,YEAR($A547),IF(MONTH($A547)=12, YEAR($A547),YEAR($A547)-1)))),'Final Sim'!$A$1:$O$85,VLOOKUP(MONTH($A547),'Conversion WRSM'!$A$1:$B$12,2),FALSE)</f>
        <v>0</v>
      </c>
      <c r="W547" s="9">
        <f t="shared" si="60"/>
        <v>0.44</v>
      </c>
      <c r="X547" s="9" t="str">
        <f t="shared" si="66"/>
        <v/>
      </c>
      <c r="Y547" s="20" t="str">
        <f t="shared" si="64"/>
        <v/>
      </c>
    </row>
    <row r="548" spans="1:25">
      <c r="A548" s="11">
        <v>24139</v>
      </c>
      <c r="B548" s="9">
        <f>VLOOKUP((IF(MONTH($A548)=10,YEAR($A548),IF(MONTH($A548)=11,YEAR($A548),IF(MONTH($A548)=12, YEAR($A548),YEAR($A548)-1)))),File_1.prn!$A$2:$AA$87,VLOOKUP(MONTH($A548),Conversion!$A$1:$B$12,2),FALSE)</f>
        <v>0.32</v>
      </c>
      <c r="C548" s="9" t="str">
        <f>IF(VLOOKUP((IF(MONTH($A548)=10,YEAR($A548),IF(MONTH($A548)=11,YEAR($A548),IF(MONTH($A548)=12, YEAR($A548),YEAR($A548)-1)))),File_1.prn!$A$2:$AA$87,VLOOKUP(MONTH($A548),'Patch Conversion'!$A$1:$B$12,2),FALSE)="","",VLOOKUP((IF(MONTH($A548)=10,YEAR($A548),IF(MONTH($A548)=11,YEAR($A548),IF(MONTH($A548)=12, YEAR($A548),YEAR($A548)-1)))),File_1.prn!$A$2:$AA$87,VLOOKUP(MONTH($A548),'Patch Conversion'!$A$1:$B$12,2),FALSE))</f>
        <v/>
      </c>
      <c r="D548" s="9" t="str">
        <f>IF(C548="","",B548)</f>
        <v/>
      </c>
      <c r="E548" s="9">
        <f t="shared" si="65"/>
        <v>1560.6199999999992</v>
      </c>
      <c r="F548" s="9">
        <f>F547+VLOOKUP((IF(MONTH($A548)=10,YEAR($A548),IF(MONTH($A548)=11,YEAR($A548),IF(MONTH($A548)=12, YEAR($A548),YEAR($A548)-1)))),Rainfall!$A$1:$Z$87,VLOOKUP(MONTH($A548),Conversion!$A$1:$B$12,2),FALSE)</f>
        <v>27066.479999999996</v>
      </c>
      <c r="G548" s="9"/>
      <c r="H548" s="9"/>
      <c r="I548" s="9">
        <f>VLOOKUP((IF(MONTH($A548)=10,YEAR($A548),IF(MONTH($A548)=11,YEAR($A548),IF(MONTH($A548)=12, YEAR($A548),YEAR($A548)-1)))),FirstSim!$A$1:$Y$86,VLOOKUP(MONTH($A548),Conversion!$A$1:$B$12,2),FALSE)</f>
        <v>6.73</v>
      </c>
      <c r="J548" s="9"/>
      <c r="K548" s="9"/>
      <c r="L548" s="9"/>
      <c r="M548" s="12" t="e">
        <f>VLOOKUP((IF(MONTH($A548)=10,YEAR($A548),IF(MONTH($A548)=11,YEAR($A548),IF(MONTH($A548)=12, YEAR($A548),YEAR($A548)-1)))),#REF!,VLOOKUP(MONTH($A548),Conversion!$A$1:$B$12,2),FALSE)</f>
        <v>#REF!</v>
      </c>
      <c r="N548" s="9" t="e">
        <f>VLOOKUP((IF(MONTH($A548)=10,YEAR($A548),IF(MONTH($A548)=11,YEAR($A548),IF(MONTH($A548)=12, YEAR($A548),YEAR($A548)-1)))),#REF!,VLOOKUP(MONTH($A548),'Patch Conversion'!$A$1:$B$12,2),FALSE)</f>
        <v>#REF!</v>
      </c>
      <c r="O548" s="9"/>
      <c r="P548" s="11"/>
      <c r="Q548" s="9">
        <f t="shared" si="61"/>
        <v>0.32</v>
      </c>
      <c r="R548" s="9" t="str">
        <f t="shared" si="62"/>
        <v/>
      </c>
      <c r="S548" s="10" t="str">
        <f t="shared" si="63"/>
        <v/>
      </c>
      <c r="T548" s="9"/>
      <c r="U548" s="17">
        <f>VLOOKUP((IF(MONTH($A548)=10,YEAR($A548),IF(MONTH($A548)=11,YEAR($A548),IF(MONTH($A548)=12, YEAR($A548),YEAR($A548)-1)))),'Final Sim'!$A$1:$O$85,VLOOKUP(MONTH($A548),'Conversion WRSM'!$A$1:$B$12,2),FALSE)</f>
        <v>14.11</v>
      </c>
      <c r="W548" s="9">
        <f t="shared" si="60"/>
        <v>0.32</v>
      </c>
      <c r="X548" s="9" t="str">
        <f t="shared" si="66"/>
        <v/>
      </c>
      <c r="Y548" s="20" t="str">
        <f t="shared" si="64"/>
        <v/>
      </c>
    </row>
    <row r="549" spans="1:25">
      <c r="A549" s="11">
        <v>24167</v>
      </c>
      <c r="B549" s="9">
        <f>VLOOKUP((IF(MONTH($A549)=10,YEAR($A549),IF(MONTH($A549)=11,YEAR($A549),IF(MONTH($A549)=12, YEAR($A549),YEAR($A549)-1)))),File_1.prn!$A$2:$AA$87,VLOOKUP(MONTH($A549),Conversion!$A$1:$B$12,2),FALSE)</f>
        <v>0</v>
      </c>
      <c r="C549" s="9" t="str">
        <f>IF(VLOOKUP((IF(MONTH($A549)=10,YEAR($A549),IF(MONTH($A549)=11,YEAR($A549),IF(MONTH($A549)=12, YEAR($A549),YEAR($A549)-1)))),File_1.prn!$A$2:$AA$87,VLOOKUP(MONTH($A549),'Patch Conversion'!$A$1:$B$12,2),FALSE)="","",VLOOKUP((IF(MONTH($A549)=10,YEAR($A549),IF(MONTH($A549)=11,YEAR($A549),IF(MONTH($A549)=12, YEAR($A549),YEAR($A549)-1)))),File_1.prn!$A$2:$AA$87,VLOOKUP(MONTH($A549),'Patch Conversion'!$A$1:$B$12,2),FALSE))</f>
        <v/>
      </c>
      <c r="D549" s="9"/>
      <c r="E549" s="9">
        <f t="shared" si="65"/>
        <v>1560.6199999999992</v>
      </c>
      <c r="F549" s="9">
        <f>F548+VLOOKUP((IF(MONTH($A549)=10,YEAR($A549),IF(MONTH($A549)=11,YEAR($A549),IF(MONTH($A549)=12, YEAR($A549),YEAR($A549)-1)))),Rainfall!$A$1:$Z$87,VLOOKUP(MONTH($A549),Conversion!$A$1:$B$12,2),FALSE)</f>
        <v>27075.899999999994</v>
      </c>
      <c r="G549" s="9"/>
      <c r="H549" s="9"/>
      <c r="I549" s="9">
        <f>VLOOKUP((IF(MONTH($A549)=10,YEAR($A549),IF(MONTH($A549)=11,YEAR($A549),IF(MONTH($A549)=12, YEAR($A549),YEAR($A549)-1)))),FirstSim!$A$1:$Y$86,VLOOKUP(MONTH($A549),Conversion!$A$1:$B$12,2),FALSE)</f>
        <v>0.81</v>
      </c>
      <c r="J549" s="9"/>
      <c r="K549" s="9"/>
      <c r="L549" s="9"/>
      <c r="M549" s="12" t="e">
        <f>VLOOKUP((IF(MONTH($A549)=10,YEAR($A549),IF(MONTH($A549)=11,YEAR($A549),IF(MONTH($A549)=12, YEAR($A549),YEAR($A549)-1)))),#REF!,VLOOKUP(MONTH($A549),Conversion!$A$1:$B$12,2),FALSE)</f>
        <v>#REF!</v>
      </c>
      <c r="N549" s="9" t="e">
        <f>VLOOKUP((IF(MONTH($A549)=10,YEAR($A549),IF(MONTH($A549)=11,YEAR($A549),IF(MONTH($A549)=12, YEAR($A549),YEAR($A549)-1)))),#REF!,VLOOKUP(MONTH($A549),'Patch Conversion'!$A$1:$B$12,2),FALSE)</f>
        <v>#REF!</v>
      </c>
      <c r="O549" s="9"/>
      <c r="P549" s="11"/>
      <c r="Q549" s="9">
        <f t="shared" si="61"/>
        <v>0</v>
      </c>
      <c r="R549" s="9" t="str">
        <f t="shared" si="62"/>
        <v/>
      </c>
      <c r="S549" s="10" t="str">
        <f t="shared" si="63"/>
        <v/>
      </c>
      <c r="T549" s="9"/>
      <c r="U549" s="17">
        <f>VLOOKUP((IF(MONTH($A549)=10,YEAR($A549),IF(MONTH($A549)=11,YEAR($A549),IF(MONTH($A549)=12, YEAR($A549),YEAR($A549)-1)))),'Final Sim'!$A$1:$O$85,VLOOKUP(MONTH($A549),'Conversion WRSM'!$A$1:$B$12,2),FALSE)</f>
        <v>0</v>
      </c>
      <c r="W549" s="9">
        <f t="shared" si="60"/>
        <v>0</v>
      </c>
      <c r="X549" s="9" t="str">
        <f t="shared" si="66"/>
        <v/>
      </c>
      <c r="Y549" s="20" t="str">
        <f t="shared" si="64"/>
        <v/>
      </c>
    </row>
    <row r="550" spans="1:25">
      <c r="A550" s="11">
        <v>24198</v>
      </c>
      <c r="B550" s="9">
        <f>VLOOKUP((IF(MONTH($A550)=10,YEAR($A550),IF(MONTH($A550)=11,YEAR($A550),IF(MONTH($A550)=12, YEAR($A550),YEAR($A550)-1)))),File_1.prn!$A$2:$AA$87,VLOOKUP(MONTH($A550),Conversion!$A$1:$B$12,2),FALSE)</f>
        <v>0</v>
      </c>
      <c r="C550" s="9" t="str">
        <f>IF(VLOOKUP((IF(MONTH($A550)=10,YEAR($A550),IF(MONTH($A550)=11,YEAR($A550),IF(MONTH($A550)=12, YEAR($A550),YEAR($A550)-1)))),File_1.prn!$A$2:$AA$87,VLOOKUP(MONTH($A550),'Patch Conversion'!$A$1:$B$12,2),FALSE)="","",VLOOKUP((IF(MONTH($A550)=10,YEAR($A550),IF(MONTH($A550)=11,YEAR($A550),IF(MONTH($A550)=12, YEAR($A550),YEAR($A550)-1)))),File_1.prn!$A$2:$AA$87,VLOOKUP(MONTH($A550),'Patch Conversion'!$A$1:$B$12,2),FALSE))</f>
        <v/>
      </c>
      <c r="D550" s="9"/>
      <c r="E550" s="9">
        <f t="shared" si="65"/>
        <v>1560.6199999999992</v>
      </c>
      <c r="F550" s="9">
        <f>F549+VLOOKUP((IF(MONTH($A550)=10,YEAR($A550),IF(MONTH($A550)=11,YEAR($A550),IF(MONTH($A550)=12, YEAR($A550),YEAR($A550)-1)))),Rainfall!$A$1:$Z$87,VLOOKUP(MONTH($A550),Conversion!$A$1:$B$12,2),FALSE)</f>
        <v>27082.859999999993</v>
      </c>
      <c r="G550" s="9"/>
      <c r="H550" s="9"/>
      <c r="I550" s="9">
        <f>VLOOKUP((IF(MONTH($A550)=10,YEAR($A550),IF(MONTH($A550)=11,YEAR($A550),IF(MONTH($A550)=12, YEAR($A550),YEAR($A550)-1)))),FirstSim!$A$1:$Y$86,VLOOKUP(MONTH($A550),Conversion!$A$1:$B$12,2),FALSE)</f>
        <v>0.04</v>
      </c>
      <c r="J550" s="9"/>
      <c r="K550" s="9"/>
      <c r="L550" s="9"/>
      <c r="M550" s="12" t="e">
        <f>VLOOKUP((IF(MONTH($A550)=10,YEAR($A550),IF(MONTH($A550)=11,YEAR($A550),IF(MONTH($A550)=12, YEAR($A550),YEAR($A550)-1)))),#REF!,VLOOKUP(MONTH($A550),Conversion!$A$1:$B$12,2),FALSE)</f>
        <v>#REF!</v>
      </c>
      <c r="N550" s="9" t="e">
        <f>VLOOKUP((IF(MONTH($A550)=10,YEAR($A550),IF(MONTH($A550)=11,YEAR($A550),IF(MONTH($A550)=12, YEAR($A550),YEAR($A550)-1)))),#REF!,VLOOKUP(MONTH($A550),'Patch Conversion'!$A$1:$B$12,2),FALSE)</f>
        <v>#REF!</v>
      </c>
      <c r="O550" s="9"/>
      <c r="P550" s="11"/>
      <c r="Q550" s="9">
        <f t="shared" si="61"/>
        <v>0</v>
      </c>
      <c r="R550" s="9" t="str">
        <f t="shared" si="62"/>
        <v/>
      </c>
      <c r="S550" s="10" t="str">
        <f t="shared" si="63"/>
        <v/>
      </c>
      <c r="T550" s="9"/>
      <c r="U550" s="17">
        <f>VLOOKUP((IF(MONTH($A550)=10,YEAR($A550),IF(MONTH($A550)=11,YEAR($A550),IF(MONTH($A550)=12, YEAR($A550),YEAR($A550)-1)))),'Final Sim'!$A$1:$O$85,VLOOKUP(MONTH($A550),'Conversion WRSM'!$A$1:$B$12,2),FALSE)</f>
        <v>900.28</v>
      </c>
      <c r="W550" s="9">
        <f t="shared" si="60"/>
        <v>0</v>
      </c>
      <c r="X550" s="9" t="str">
        <f t="shared" si="66"/>
        <v/>
      </c>
      <c r="Y550" s="20" t="str">
        <f t="shared" si="64"/>
        <v/>
      </c>
    </row>
    <row r="551" spans="1:25">
      <c r="A551" s="11">
        <v>24228</v>
      </c>
      <c r="B551" s="9">
        <f>VLOOKUP((IF(MONTH($A551)=10,YEAR($A551),IF(MONTH($A551)=11,YEAR($A551),IF(MONTH($A551)=12, YEAR($A551),YEAR($A551)-1)))),File_1.prn!$A$2:$AA$87,VLOOKUP(MONTH($A551),Conversion!$A$1:$B$12,2),FALSE)</f>
        <v>0.02</v>
      </c>
      <c r="C551" s="9" t="str">
        <f>IF(VLOOKUP((IF(MONTH($A551)=10,YEAR($A551),IF(MONTH($A551)=11,YEAR($A551),IF(MONTH($A551)=12, YEAR($A551),YEAR($A551)-1)))),File_1.prn!$A$2:$AA$87,VLOOKUP(MONTH($A551),'Patch Conversion'!$A$1:$B$12,2),FALSE)="","",VLOOKUP((IF(MONTH($A551)=10,YEAR($A551),IF(MONTH($A551)=11,YEAR($A551),IF(MONTH($A551)=12, YEAR($A551),YEAR($A551)-1)))),File_1.prn!$A$2:$AA$87,VLOOKUP(MONTH($A551),'Patch Conversion'!$A$1:$B$12,2),FALSE))</f>
        <v/>
      </c>
      <c r="D551" s="9"/>
      <c r="E551" s="9">
        <f t="shared" si="65"/>
        <v>1560.6399999999992</v>
      </c>
      <c r="F551" s="9">
        <f>F550+VLOOKUP((IF(MONTH($A551)=10,YEAR($A551),IF(MONTH($A551)=11,YEAR($A551),IF(MONTH($A551)=12, YEAR($A551),YEAR($A551)-1)))),Rainfall!$A$1:$Z$87,VLOOKUP(MONTH($A551),Conversion!$A$1:$B$12,2),FALSE)</f>
        <v>27097.919999999995</v>
      </c>
      <c r="G551" s="9"/>
      <c r="H551" s="9"/>
      <c r="I551" s="9">
        <f>VLOOKUP((IF(MONTH($A551)=10,YEAR($A551),IF(MONTH($A551)=11,YEAR($A551),IF(MONTH($A551)=12, YEAR($A551),YEAR($A551)-1)))),FirstSim!$A$1:$Y$86,VLOOKUP(MONTH($A551),Conversion!$A$1:$B$12,2),FALSE)</f>
        <v>7.0000000000000007E-2</v>
      </c>
      <c r="J551" s="9"/>
      <c r="K551" s="9"/>
      <c r="L551" s="9"/>
      <c r="M551" s="12" t="e">
        <f>VLOOKUP((IF(MONTH($A551)=10,YEAR($A551),IF(MONTH($A551)=11,YEAR($A551),IF(MONTH($A551)=12, YEAR($A551),YEAR($A551)-1)))),#REF!,VLOOKUP(MONTH($A551),Conversion!$A$1:$B$12,2),FALSE)</f>
        <v>#REF!</v>
      </c>
      <c r="N551" s="9" t="e">
        <f>VLOOKUP((IF(MONTH($A551)=10,YEAR($A551),IF(MONTH($A551)=11,YEAR($A551),IF(MONTH($A551)=12, YEAR($A551),YEAR($A551)-1)))),#REF!,VLOOKUP(MONTH($A551),'Patch Conversion'!$A$1:$B$12,2),FALSE)</f>
        <v>#REF!</v>
      </c>
      <c r="O551" s="9"/>
      <c r="P551" s="11"/>
      <c r="Q551" s="9">
        <f t="shared" si="61"/>
        <v>0.02</v>
      </c>
      <c r="R551" s="9" t="str">
        <f t="shared" si="62"/>
        <v/>
      </c>
      <c r="S551" s="10" t="str">
        <f t="shared" si="63"/>
        <v/>
      </c>
      <c r="T551" s="9"/>
      <c r="U551" s="17">
        <f>VLOOKUP((IF(MONTH($A551)=10,YEAR($A551),IF(MONTH($A551)=11,YEAR($A551),IF(MONTH($A551)=12, YEAR($A551),YEAR($A551)-1)))),'Final Sim'!$A$1:$O$85,VLOOKUP(MONTH($A551),'Conversion WRSM'!$A$1:$B$12,2),FALSE)</f>
        <v>0</v>
      </c>
      <c r="W551" s="9">
        <f t="shared" si="60"/>
        <v>0.02</v>
      </c>
      <c r="X551" s="9" t="str">
        <f t="shared" si="66"/>
        <v/>
      </c>
      <c r="Y551" s="20" t="str">
        <f t="shared" si="64"/>
        <v/>
      </c>
    </row>
    <row r="552" spans="1:25">
      <c r="A552" s="11">
        <v>24259</v>
      </c>
      <c r="B552" s="9">
        <f>VLOOKUP((IF(MONTH($A552)=10,YEAR($A552),IF(MONTH($A552)=11,YEAR($A552),IF(MONTH($A552)=12, YEAR($A552),YEAR($A552)-1)))),File_1.prn!$A$2:$AA$87,VLOOKUP(MONTH($A552),Conversion!$A$1:$B$12,2),FALSE)</f>
        <v>0</v>
      </c>
      <c r="C552" s="9" t="str">
        <f>IF(VLOOKUP((IF(MONTH($A552)=10,YEAR($A552),IF(MONTH($A552)=11,YEAR($A552),IF(MONTH($A552)=12, YEAR($A552),YEAR($A552)-1)))),File_1.prn!$A$2:$AA$87,VLOOKUP(MONTH($A552),'Patch Conversion'!$A$1:$B$12,2),FALSE)="","",VLOOKUP((IF(MONTH($A552)=10,YEAR($A552),IF(MONTH($A552)=11,YEAR($A552),IF(MONTH($A552)=12, YEAR($A552),YEAR($A552)-1)))),File_1.prn!$A$2:$AA$87,VLOOKUP(MONTH($A552),'Patch Conversion'!$A$1:$B$12,2),FALSE))</f>
        <v/>
      </c>
      <c r="D552" s="9"/>
      <c r="E552" s="9">
        <f t="shared" si="65"/>
        <v>1560.6399999999992</v>
      </c>
      <c r="F552" s="9">
        <f>F551+VLOOKUP((IF(MONTH($A552)=10,YEAR($A552),IF(MONTH($A552)=11,YEAR($A552),IF(MONTH($A552)=12, YEAR($A552),YEAR($A552)-1)))),Rainfall!$A$1:$Z$87,VLOOKUP(MONTH($A552),Conversion!$A$1:$B$12,2),FALSE)</f>
        <v>27132.239999999994</v>
      </c>
      <c r="G552" s="9"/>
      <c r="H552" s="9"/>
      <c r="I552" s="9">
        <f>VLOOKUP((IF(MONTH($A552)=10,YEAR($A552),IF(MONTH($A552)=11,YEAR($A552),IF(MONTH($A552)=12, YEAR($A552),YEAR($A552)-1)))),FirstSim!$A$1:$Y$86,VLOOKUP(MONTH($A552),Conversion!$A$1:$B$12,2),FALSE)</f>
        <v>0.16</v>
      </c>
      <c r="J552" s="9"/>
      <c r="K552" s="9"/>
      <c r="L552" s="9"/>
      <c r="M552" s="12" t="e">
        <f>VLOOKUP((IF(MONTH($A552)=10,YEAR($A552),IF(MONTH($A552)=11,YEAR($A552),IF(MONTH($A552)=12, YEAR($A552),YEAR($A552)-1)))),#REF!,VLOOKUP(MONTH($A552),Conversion!$A$1:$B$12,2),FALSE)</f>
        <v>#REF!</v>
      </c>
      <c r="N552" s="9" t="e">
        <f>VLOOKUP((IF(MONTH($A552)=10,YEAR($A552),IF(MONTH($A552)=11,YEAR($A552),IF(MONTH($A552)=12, YEAR($A552),YEAR($A552)-1)))),#REF!,VLOOKUP(MONTH($A552),'Patch Conversion'!$A$1:$B$12,2),FALSE)</f>
        <v>#REF!</v>
      </c>
      <c r="O552" s="9"/>
      <c r="P552" s="11"/>
      <c r="Q552" s="9">
        <f t="shared" si="61"/>
        <v>0</v>
      </c>
      <c r="R552" s="9" t="str">
        <f t="shared" si="62"/>
        <v/>
      </c>
      <c r="S552" s="10" t="str">
        <f t="shared" si="63"/>
        <v/>
      </c>
      <c r="T552" s="9"/>
      <c r="U552" s="17">
        <f>VLOOKUP((IF(MONTH($A552)=10,YEAR($A552),IF(MONTH($A552)=11,YEAR($A552),IF(MONTH($A552)=12, YEAR($A552),YEAR($A552)-1)))),'Final Sim'!$A$1:$O$85,VLOOKUP(MONTH($A552),'Conversion WRSM'!$A$1:$B$12,2),FALSE)</f>
        <v>360.02</v>
      </c>
      <c r="W552" s="9">
        <f t="shared" si="60"/>
        <v>0</v>
      </c>
      <c r="X552" s="9" t="str">
        <f t="shared" si="66"/>
        <v/>
      </c>
      <c r="Y552" s="20" t="str">
        <f t="shared" si="64"/>
        <v/>
      </c>
    </row>
    <row r="553" spans="1:25">
      <c r="A553" s="11">
        <v>24289</v>
      </c>
      <c r="B553" s="9">
        <f>VLOOKUP((IF(MONTH($A553)=10,YEAR($A553),IF(MONTH($A553)=11,YEAR($A553),IF(MONTH($A553)=12, YEAR($A553),YEAR($A553)-1)))),File_1.prn!$A$2:$AA$87,VLOOKUP(MONTH($A553),Conversion!$A$1:$B$12,2),FALSE)</f>
        <v>0</v>
      </c>
      <c r="C553" s="9" t="str">
        <f>IF(VLOOKUP((IF(MONTH($A553)=10,YEAR($A553),IF(MONTH($A553)=11,YEAR($A553),IF(MONTH($A553)=12, YEAR($A553),YEAR($A553)-1)))),File_1.prn!$A$2:$AA$87,VLOOKUP(MONTH($A553),'Patch Conversion'!$A$1:$B$12,2),FALSE)="","",VLOOKUP((IF(MONTH($A553)=10,YEAR($A553),IF(MONTH($A553)=11,YEAR($A553),IF(MONTH($A553)=12, YEAR($A553),YEAR($A553)-1)))),File_1.prn!$A$2:$AA$87,VLOOKUP(MONTH($A553),'Patch Conversion'!$A$1:$B$12,2),FALSE))</f>
        <v/>
      </c>
      <c r="D553" s="9"/>
      <c r="E553" s="9">
        <f t="shared" si="65"/>
        <v>1560.6399999999992</v>
      </c>
      <c r="F553" s="9">
        <f>F552+VLOOKUP((IF(MONTH($A553)=10,YEAR($A553),IF(MONTH($A553)=11,YEAR($A553),IF(MONTH($A553)=12, YEAR($A553),YEAR($A553)-1)))),Rainfall!$A$1:$Z$87,VLOOKUP(MONTH($A553),Conversion!$A$1:$B$12,2),FALSE)</f>
        <v>27132.239999999994</v>
      </c>
      <c r="G553" s="9"/>
      <c r="H553" s="9"/>
      <c r="I553" s="9">
        <f>VLOOKUP((IF(MONTH($A553)=10,YEAR($A553),IF(MONTH($A553)=11,YEAR($A553),IF(MONTH($A553)=12, YEAR($A553),YEAR($A553)-1)))),FirstSim!$A$1:$Y$86,VLOOKUP(MONTH($A553),Conversion!$A$1:$B$12,2),FALSE)</f>
        <v>0.18</v>
      </c>
      <c r="J553" s="9"/>
      <c r="K553" s="9"/>
      <c r="L553" s="9"/>
      <c r="M553" s="12" t="e">
        <f>VLOOKUP((IF(MONTH($A553)=10,YEAR($A553),IF(MONTH($A553)=11,YEAR($A553),IF(MONTH($A553)=12, YEAR($A553),YEAR($A553)-1)))),#REF!,VLOOKUP(MONTH($A553),Conversion!$A$1:$B$12,2),FALSE)</f>
        <v>#REF!</v>
      </c>
      <c r="N553" s="9" t="e">
        <f>VLOOKUP((IF(MONTH($A553)=10,YEAR($A553),IF(MONTH($A553)=11,YEAR($A553),IF(MONTH($A553)=12, YEAR($A553),YEAR($A553)-1)))),#REF!,VLOOKUP(MONTH($A553),'Patch Conversion'!$A$1:$B$12,2),FALSE)</f>
        <v>#REF!</v>
      </c>
      <c r="O553" s="9"/>
      <c r="P553" s="11"/>
      <c r="Q553" s="9">
        <f t="shared" si="61"/>
        <v>0</v>
      </c>
      <c r="R553" s="9" t="str">
        <f t="shared" si="62"/>
        <v/>
      </c>
      <c r="S553" s="10" t="str">
        <f t="shared" si="63"/>
        <v/>
      </c>
      <c r="T553" s="9"/>
      <c r="U553" s="17">
        <f>VLOOKUP((IF(MONTH($A553)=10,YEAR($A553),IF(MONTH($A553)=11,YEAR($A553),IF(MONTH($A553)=12, YEAR($A553),YEAR($A553)-1)))),'Final Sim'!$A$1:$O$85,VLOOKUP(MONTH($A553),'Conversion WRSM'!$A$1:$B$12,2),FALSE)</f>
        <v>0</v>
      </c>
      <c r="W553" s="9">
        <f t="shared" si="60"/>
        <v>0</v>
      </c>
      <c r="X553" s="9" t="str">
        <f t="shared" si="66"/>
        <v/>
      </c>
      <c r="Y553" s="20" t="str">
        <f t="shared" si="64"/>
        <v/>
      </c>
    </row>
    <row r="554" spans="1:25">
      <c r="A554" s="11">
        <v>24320</v>
      </c>
      <c r="B554" s="9">
        <f>VLOOKUP((IF(MONTH($A554)=10,YEAR($A554),IF(MONTH($A554)=11,YEAR($A554),IF(MONTH($A554)=12, YEAR($A554),YEAR($A554)-1)))),File_1.prn!$A$2:$AA$87,VLOOKUP(MONTH($A554),Conversion!$A$1:$B$12,2),FALSE)</f>
        <v>0</v>
      </c>
      <c r="C554" s="9" t="str">
        <f>IF(VLOOKUP((IF(MONTH($A554)=10,YEAR($A554),IF(MONTH($A554)=11,YEAR($A554),IF(MONTH($A554)=12, YEAR($A554),YEAR($A554)-1)))),File_1.prn!$A$2:$AA$87,VLOOKUP(MONTH($A554),'Patch Conversion'!$A$1:$B$12,2),FALSE)="","",VLOOKUP((IF(MONTH($A554)=10,YEAR($A554),IF(MONTH($A554)=11,YEAR($A554),IF(MONTH($A554)=12, YEAR($A554),YEAR($A554)-1)))),File_1.prn!$A$2:$AA$87,VLOOKUP(MONTH($A554),'Patch Conversion'!$A$1:$B$12,2),FALSE))</f>
        <v/>
      </c>
      <c r="D554" s="9"/>
      <c r="E554" s="9">
        <f t="shared" si="65"/>
        <v>1560.6399999999992</v>
      </c>
      <c r="F554" s="9">
        <f>F553+VLOOKUP((IF(MONTH($A554)=10,YEAR($A554),IF(MONTH($A554)=11,YEAR($A554),IF(MONTH($A554)=12, YEAR($A554),YEAR($A554)-1)))),Rainfall!$A$1:$Z$87,VLOOKUP(MONTH($A554),Conversion!$A$1:$B$12,2),FALSE)</f>
        <v>27132.239999999994</v>
      </c>
      <c r="G554" s="9"/>
      <c r="H554" s="9"/>
      <c r="I554" s="9">
        <f>VLOOKUP((IF(MONTH($A554)=10,YEAR($A554),IF(MONTH($A554)=11,YEAR($A554),IF(MONTH($A554)=12, YEAR($A554),YEAR($A554)-1)))),FirstSim!$A$1:$Y$86,VLOOKUP(MONTH($A554),Conversion!$A$1:$B$12,2),FALSE)</f>
        <v>0.12</v>
      </c>
      <c r="J554" s="9"/>
      <c r="K554" s="9"/>
      <c r="L554" s="9"/>
      <c r="M554" s="12" t="e">
        <f>VLOOKUP((IF(MONTH($A554)=10,YEAR($A554),IF(MONTH($A554)=11,YEAR($A554),IF(MONTH($A554)=12, YEAR($A554),YEAR($A554)-1)))),#REF!,VLOOKUP(MONTH($A554),Conversion!$A$1:$B$12,2),FALSE)</f>
        <v>#REF!</v>
      </c>
      <c r="N554" s="9" t="e">
        <f>VLOOKUP((IF(MONTH($A554)=10,YEAR($A554),IF(MONTH($A554)=11,YEAR($A554),IF(MONTH($A554)=12, YEAR($A554),YEAR($A554)-1)))),#REF!,VLOOKUP(MONTH($A554),'Patch Conversion'!$A$1:$B$12,2),FALSE)</f>
        <v>#REF!</v>
      </c>
      <c r="O554" s="9"/>
      <c r="P554" s="11"/>
      <c r="Q554" s="9">
        <f t="shared" si="61"/>
        <v>0</v>
      </c>
      <c r="R554" s="9" t="str">
        <f t="shared" si="62"/>
        <v/>
      </c>
      <c r="S554" s="10" t="str">
        <f t="shared" si="63"/>
        <v/>
      </c>
      <c r="T554" s="9"/>
      <c r="U554" s="17">
        <f>VLOOKUP((IF(MONTH($A554)=10,YEAR($A554),IF(MONTH($A554)=11,YEAR($A554),IF(MONTH($A554)=12, YEAR($A554),YEAR($A554)-1)))),'Final Sim'!$A$1:$O$85,VLOOKUP(MONTH($A554),'Conversion WRSM'!$A$1:$B$12,2),FALSE)</f>
        <v>18.98</v>
      </c>
      <c r="W554" s="9">
        <f t="shared" si="60"/>
        <v>0</v>
      </c>
      <c r="X554" s="9" t="str">
        <f t="shared" si="66"/>
        <v/>
      </c>
      <c r="Y554" s="20" t="str">
        <f t="shared" si="64"/>
        <v/>
      </c>
    </row>
    <row r="555" spans="1:25">
      <c r="A555" s="11">
        <v>24351</v>
      </c>
      <c r="B555" s="9">
        <f>VLOOKUP((IF(MONTH($A555)=10,YEAR($A555),IF(MONTH($A555)=11,YEAR($A555),IF(MONTH($A555)=12, YEAR($A555),YEAR($A555)-1)))),File_1.prn!$A$2:$AA$87,VLOOKUP(MONTH($A555),Conversion!$A$1:$B$12,2),FALSE)</f>
        <v>0</v>
      </c>
      <c r="C555" s="9" t="str">
        <f>IF(VLOOKUP((IF(MONTH($A555)=10,YEAR($A555),IF(MONTH($A555)=11,YEAR($A555),IF(MONTH($A555)=12, YEAR($A555),YEAR($A555)-1)))),File_1.prn!$A$2:$AA$87,VLOOKUP(MONTH($A555),'Patch Conversion'!$A$1:$B$12,2),FALSE)="","",VLOOKUP((IF(MONTH($A555)=10,YEAR($A555),IF(MONTH($A555)=11,YEAR($A555),IF(MONTH($A555)=12, YEAR($A555),YEAR($A555)-1)))),File_1.prn!$A$2:$AA$87,VLOOKUP(MONTH($A555),'Patch Conversion'!$A$1:$B$12,2),FALSE))</f>
        <v/>
      </c>
      <c r="D555" s="9"/>
      <c r="E555" s="9">
        <f t="shared" si="65"/>
        <v>1560.6399999999992</v>
      </c>
      <c r="F555" s="9">
        <f>F554+VLOOKUP((IF(MONTH($A555)=10,YEAR($A555),IF(MONTH($A555)=11,YEAR($A555),IF(MONTH($A555)=12, YEAR($A555),YEAR($A555)-1)))),Rainfall!$A$1:$Z$87,VLOOKUP(MONTH($A555),Conversion!$A$1:$B$12,2),FALSE)</f>
        <v>27143.159999999993</v>
      </c>
      <c r="G555" s="9"/>
      <c r="H555" s="9"/>
      <c r="I555" s="9">
        <f>VLOOKUP((IF(MONTH($A555)=10,YEAR($A555),IF(MONTH($A555)=11,YEAR($A555),IF(MONTH($A555)=12, YEAR($A555),YEAR($A555)-1)))),FirstSim!$A$1:$Y$86,VLOOKUP(MONTH($A555),Conversion!$A$1:$B$12,2),FALSE)</f>
        <v>0.03</v>
      </c>
      <c r="J555" s="9"/>
      <c r="K555" s="9"/>
      <c r="L555" s="9"/>
      <c r="M555" s="12" t="e">
        <f>VLOOKUP((IF(MONTH($A555)=10,YEAR($A555),IF(MONTH($A555)=11,YEAR($A555),IF(MONTH($A555)=12, YEAR($A555),YEAR($A555)-1)))),#REF!,VLOOKUP(MONTH($A555),Conversion!$A$1:$B$12,2),FALSE)</f>
        <v>#REF!</v>
      </c>
      <c r="N555" s="9" t="e">
        <f>VLOOKUP((IF(MONTH($A555)=10,YEAR($A555),IF(MONTH($A555)=11,YEAR($A555),IF(MONTH($A555)=12, YEAR($A555),YEAR($A555)-1)))),#REF!,VLOOKUP(MONTH($A555),'Patch Conversion'!$A$1:$B$12,2),FALSE)</f>
        <v>#REF!</v>
      </c>
      <c r="O555" s="9"/>
      <c r="P555" s="11"/>
      <c r="Q555" s="9">
        <f t="shared" si="61"/>
        <v>0</v>
      </c>
      <c r="R555" s="9" t="str">
        <f t="shared" si="62"/>
        <v/>
      </c>
      <c r="S555" s="10" t="str">
        <f t="shared" si="63"/>
        <v/>
      </c>
      <c r="T555" s="9"/>
      <c r="U555" s="17">
        <f>VLOOKUP((IF(MONTH($A555)=10,YEAR($A555),IF(MONTH($A555)=11,YEAR($A555),IF(MONTH($A555)=12, YEAR($A555),YEAR($A555)-1)))),'Final Sim'!$A$1:$O$85,VLOOKUP(MONTH($A555),'Conversion WRSM'!$A$1:$B$12,2),FALSE)</f>
        <v>0</v>
      </c>
      <c r="W555" s="9">
        <f t="shared" si="60"/>
        <v>0</v>
      </c>
      <c r="X555" s="9" t="str">
        <f t="shared" si="66"/>
        <v/>
      </c>
      <c r="Y555" s="20" t="str">
        <f t="shared" si="64"/>
        <v/>
      </c>
    </row>
    <row r="556" spans="1:25">
      <c r="A556" s="11">
        <v>24381</v>
      </c>
      <c r="B556" s="9">
        <f>VLOOKUP((IF(MONTH($A556)=10,YEAR($A556),IF(MONTH($A556)=11,YEAR($A556),IF(MONTH($A556)=12, YEAR($A556),YEAR($A556)-1)))),File_1.prn!$A$2:$AA$87,VLOOKUP(MONTH($A556),Conversion!$A$1:$B$12,2),FALSE)</f>
        <v>0.01</v>
      </c>
      <c r="C556" s="9" t="str">
        <f>IF(VLOOKUP((IF(MONTH($A556)=10,YEAR($A556),IF(MONTH($A556)=11,YEAR($A556),IF(MONTH($A556)=12, YEAR($A556),YEAR($A556)-1)))),File_1.prn!$A$2:$AA$87,VLOOKUP(MONTH($A556),'Patch Conversion'!$A$1:$B$12,2),FALSE)="","",VLOOKUP((IF(MONTH($A556)=10,YEAR($A556),IF(MONTH($A556)=11,YEAR($A556),IF(MONTH($A556)=12, YEAR($A556),YEAR($A556)-1)))),File_1.prn!$A$2:$AA$87,VLOOKUP(MONTH($A556),'Patch Conversion'!$A$1:$B$12,2),FALSE))</f>
        <v/>
      </c>
      <c r="D556" s="9"/>
      <c r="E556" s="9">
        <f t="shared" si="65"/>
        <v>1560.6499999999992</v>
      </c>
      <c r="F556" s="9">
        <f>F555+VLOOKUP((IF(MONTH($A556)=10,YEAR($A556),IF(MONTH($A556)=11,YEAR($A556),IF(MONTH($A556)=12, YEAR($A556),YEAR($A556)-1)))),Rainfall!$A$1:$Z$87,VLOOKUP(MONTH($A556),Conversion!$A$1:$B$12,2),FALSE)</f>
        <v>27203.219999999994</v>
      </c>
      <c r="G556" s="9"/>
      <c r="H556" s="9"/>
      <c r="I556" s="9">
        <f>VLOOKUP((IF(MONTH($A556)=10,YEAR($A556),IF(MONTH($A556)=11,YEAR($A556),IF(MONTH($A556)=12, YEAR($A556),YEAR($A556)-1)))),FirstSim!$A$1:$Y$86,VLOOKUP(MONTH($A556),Conversion!$A$1:$B$12,2),FALSE)</f>
        <v>0.64</v>
      </c>
      <c r="J556" s="9"/>
      <c r="K556" s="9"/>
      <c r="L556" s="9"/>
      <c r="M556" s="12" t="e">
        <f>VLOOKUP((IF(MONTH($A556)=10,YEAR($A556),IF(MONTH($A556)=11,YEAR($A556),IF(MONTH($A556)=12, YEAR($A556),YEAR($A556)-1)))),#REF!,VLOOKUP(MONTH($A556),Conversion!$A$1:$B$12,2),FALSE)</f>
        <v>#REF!</v>
      </c>
      <c r="N556" s="9" t="e">
        <f>VLOOKUP((IF(MONTH($A556)=10,YEAR($A556),IF(MONTH($A556)=11,YEAR($A556),IF(MONTH($A556)=12, YEAR($A556),YEAR($A556)-1)))),#REF!,VLOOKUP(MONTH($A556),'Patch Conversion'!$A$1:$B$12,2),FALSE)</f>
        <v>#REF!</v>
      </c>
      <c r="O556" s="9"/>
      <c r="P556" s="11"/>
      <c r="Q556" s="9">
        <f t="shared" si="61"/>
        <v>0.01</v>
      </c>
      <c r="R556" s="9" t="str">
        <f t="shared" si="62"/>
        <v/>
      </c>
      <c r="S556" s="10" t="str">
        <f t="shared" si="63"/>
        <v/>
      </c>
      <c r="T556" s="9"/>
      <c r="U556" s="17">
        <f>VLOOKUP((IF(MONTH($A556)=10,YEAR($A556),IF(MONTH($A556)=11,YEAR($A556),IF(MONTH($A556)=12, YEAR($A556),YEAR($A556)-1)))),'Final Sim'!$A$1:$O$85,VLOOKUP(MONTH($A556),'Conversion WRSM'!$A$1:$B$12,2),FALSE)</f>
        <v>3.56</v>
      </c>
      <c r="W556" s="9">
        <f t="shared" si="60"/>
        <v>0.01</v>
      </c>
      <c r="X556" s="9" t="str">
        <f t="shared" si="66"/>
        <v/>
      </c>
      <c r="Y556" s="20" t="str">
        <f t="shared" si="64"/>
        <v/>
      </c>
    </row>
    <row r="557" spans="1:25">
      <c r="A557" s="11">
        <v>24412</v>
      </c>
      <c r="B557" s="9">
        <f>VLOOKUP((IF(MONTH($A557)=10,YEAR($A557),IF(MONTH($A557)=11,YEAR($A557),IF(MONTH($A557)=12, YEAR($A557),YEAR($A557)-1)))),File_1.prn!$A$2:$AA$87,VLOOKUP(MONTH($A557),Conversion!$A$1:$B$12,2),FALSE)</f>
        <v>0.14000000000000001</v>
      </c>
      <c r="C557" s="9" t="str">
        <f>IF(VLOOKUP((IF(MONTH($A557)=10,YEAR($A557),IF(MONTH($A557)=11,YEAR($A557),IF(MONTH($A557)=12, YEAR($A557),YEAR($A557)-1)))),File_1.prn!$A$2:$AA$87,VLOOKUP(MONTH($A557),'Patch Conversion'!$A$1:$B$12,2),FALSE)="","",VLOOKUP((IF(MONTH($A557)=10,YEAR($A557),IF(MONTH($A557)=11,YEAR($A557),IF(MONTH($A557)=12, YEAR($A557),YEAR($A557)-1)))),File_1.prn!$A$2:$AA$87,VLOOKUP(MONTH($A557),'Patch Conversion'!$A$1:$B$12,2),FALSE))</f>
        <v/>
      </c>
      <c r="D557" s="9"/>
      <c r="E557" s="9">
        <f t="shared" si="65"/>
        <v>1560.7899999999993</v>
      </c>
      <c r="F557" s="9">
        <f>F556+VLOOKUP((IF(MONTH($A557)=10,YEAR($A557),IF(MONTH($A557)=11,YEAR($A557),IF(MONTH($A557)=12, YEAR($A557),YEAR($A557)-1)))),Rainfall!$A$1:$Z$87,VLOOKUP(MONTH($A557),Conversion!$A$1:$B$12,2),FALSE)</f>
        <v>27251.819999999992</v>
      </c>
      <c r="G557" s="9"/>
      <c r="H557" s="9"/>
      <c r="I557" s="9">
        <f>VLOOKUP((IF(MONTH($A557)=10,YEAR($A557),IF(MONTH($A557)=11,YEAR($A557),IF(MONTH($A557)=12, YEAR($A557),YEAR($A557)-1)))),FirstSim!$A$1:$Y$86,VLOOKUP(MONTH($A557),Conversion!$A$1:$B$12,2),FALSE)</f>
        <v>0.1</v>
      </c>
      <c r="J557" s="9"/>
      <c r="K557" s="9"/>
      <c r="L557" s="9"/>
      <c r="M557" s="12" t="e">
        <f>VLOOKUP((IF(MONTH($A557)=10,YEAR($A557),IF(MONTH($A557)=11,YEAR($A557),IF(MONTH($A557)=12, YEAR($A557),YEAR($A557)-1)))),#REF!,VLOOKUP(MONTH($A557),Conversion!$A$1:$B$12,2),FALSE)</f>
        <v>#REF!</v>
      </c>
      <c r="N557" s="9" t="e">
        <f>VLOOKUP((IF(MONTH($A557)=10,YEAR($A557),IF(MONTH($A557)=11,YEAR($A557),IF(MONTH($A557)=12, YEAR($A557),YEAR($A557)-1)))),#REF!,VLOOKUP(MONTH($A557),'Patch Conversion'!$A$1:$B$12,2),FALSE)</f>
        <v>#REF!</v>
      </c>
      <c r="O557" s="9"/>
      <c r="P557" s="11"/>
      <c r="Q557" s="9">
        <f t="shared" si="61"/>
        <v>0.14000000000000001</v>
      </c>
      <c r="R557" s="9" t="str">
        <f t="shared" si="62"/>
        <v/>
      </c>
      <c r="S557" s="10" t="str">
        <f t="shared" si="63"/>
        <v/>
      </c>
      <c r="T557" s="9"/>
      <c r="U557" s="17">
        <f>VLOOKUP((IF(MONTH($A557)=10,YEAR($A557),IF(MONTH($A557)=11,YEAR($A557),IF(MONTH($A557)=12, YEAR($A557),YEAR($A557)-1)))),'Final Sim'!$A$1:$O$85,VLOOKUP(MONTH($A557),'Conversion WRSM'!$A$1:$B$12,2),FALSE)</f>
        <v>0</v>
      </c>
      <c r="W557" s="9">
        <f t="shared" si="60"/>
        <v>0.14000000000000001</v>
      </c>
      <c r="X557" s="9" t="str">
        <f t="shared" si="66"/>
        <v/>
      </c>
      <c r="Y557" s="20" t="str">
        <f t="shared" si="64"/>
        <v/>
      </c>
    </row>
    <row r="558" spans="1:25">
      <c r="A558" s="11">
        <v>24442</v>
      </c>
      <c r="B558" s="9">
        <f>VLOOKUP((IF(MONTH($A558)=10,YEAR($A558),IF(MONTH($A558)=11,YEAR($A558),IF(MONTH($A558)=12, YEAR($A558),YEAR($A558)-1)))),File_1.prn!$A$2:$AA$87,VLOOKUP(MONTH($A558),Conversion!$A$1:$B$12,2),FALSE)</f>
        <v>2.6</v>
      </c>
      <c r="C558" s="9" t="str">
        <f>IF(VLOOKUP((IF(MONTH($A558)=10,YEAR($A558),IF(MONTH($A558)=11,YEAR($A558),IF(MONTH($A558)=12, YEAR($A558),YEAR($A558)-1)))),File_1.prn!$A$2:$AA$87,VLOOKUP(MONTH($A558),'Patch Conversion'!$A$1:$B$12,2),FALSE)="","",VLOOKUP((IF(MONTH($A558)=10,YEAR($A558),IF(MONTH($A558)=11,YEAR($A558),IF(MONTH($A558)=12, YEAR($A558),YEAR($A558)-1)))),File_1.prn!$A$2:$AA$87,VLOOKUP(MONTH($A558),'Patch Conversion'!$A$1:$B$12,2),FALSE))</f>
        <v/>
      </c>
      <c r="D558" s="9"/>
      <c r="E558" s="9">
        <f t="shared" si="65"/>
        <v>1563.3899999999992</v>
      </c>
      <c r="F558" s="9">
        <f>F557+VLOOKUP((IF(MONTH($A558)=10,YEAR($A558),IF(MONTH($A558)=11,YEAR($A558),IF(MONTH($A558)=12, YEAR($A558),YEAR($A558)-1)))),Rainfall!$A$1:$Z$87,VLOOKUP(MONTH($A558),Conversion!$A$1:$B$12,2),FALSE)</f>
        <v>27406.619999999992</v>
      </c>
      <c r="G558" s="9"/>
      <c r="H558" s="9"/>
      <c r="I558" s="9">
        <f>VLOOKUP((IF(MONTH($A558)=10,YEAR($A558),IF(MONTH($A558)=11,YEAR($A558),IF(MONTH($A558)=12, YEAR($A558),YEAR($A558)-1)))),FirstSim!$A$1:$Y$86,VLOOKUP(MONTH($A558),Conversion!$A$1:$B$12,2),FALSE)</f>
        <v>0.49</v>
      </c>
      <c r="J558" s="9"/>
      <c r="K558" s="9"/>
      <c r="L558" s="9"/>
      <c r="M558" s="12" t="e">
        <f>VLOOKUP((IF(MONTH($A558)=10,YEAR($A558),IF(MONTH($A558)=11,YEAR($A558),IF(MONTH($A558)=12, YEAR($A558),YEAR($A558)-1)))),#REF!,VLOOKUP(MONTH($A558),Conversion!$A$1:$B$12,2),FALSE)</f>
        <v>#REF!</v>
      </c>
      <c r="N558" s="9" t="e">
        <f>VLOOKUP((IF(MONTH($A558)=10,YEAR($A558),IF(MONTH($A558)=11,YEAR($A558),IF(MONTH($A558)=12, YEAR($A558),YEAR($A558)-1)))),#REF!,VLOOKUP(MONTH($A558),'Patch Conversion'!$A$1:$B$12,2),FALSE)</f>
        <v>#REF!</v>
      </c>
      <c r="O558" s="9"/>
      <c r="P558" s="11"/>
      <c r="Q558" s="9">
        <f t="shared" si="61"/>
        <v>2.6</v>
      </c>
      <c r="R558" s="9" t="str">
        <f t="shared" si="62"/>
        <v/>
      </c>
      <c r="S558" s="10" t="str">
        <f t="shared" si="63"/>
        <v/>
      </c>
      <c r="T558" s="9"/>
      <c r="U558" s="17">
        <f>VLOOKUP((IF(MONTH($A558)=10,YEAR($A558),IF(MONTH($A558)=11,YEAR($A558),IF(MONTH($A558)=12, YEAR($A558),YEAR($A558)-1)))),'Final Sim'!$A$1:$O$85,VLOOKUP(MONTH($A558),'Conversion WRSM'!$A$1:$B$12,2),FALSE)</f>
        <v>12.4</v>
      </c>
      <c r="W558" s="9">
        <f t="shared" si="60"/>
        <v>2.6</v>
      </c>
      <c r="X558" s="9" t="str">
        <f t="shared" si="66"/>
        <v/>
      </c>
      <c r="Y558" s="20" t="str">
        <f t="shared" si="64"/>
        <v/>
      </c>
    </row>
    <row r="559" spans="1:25">
      <c r="A559" s="11">
        <v>24473</v>
      </c>
      <c r="B559" s="9">
        <f>VLOOKUP((IF(MONTH($A559)=10,YEAR($A559),IF(MONTH($A559)=11,YEAR($A559),IF(MONTH($A559)=12, YEAR($A559),YEAR($A559)-1)))),File_1.prn!$A$2:$AA$87,VLOOKUP(MONTH($A559),Conversion!$A$1:$B$12,2),FALSE)</f>
        <v>27.6</v>
      </c>
      <c r="C559" s="9" t="str">
        <f>IF(VLOOKUP((IF(MONTH($A559)=10,YEAR($A559),IF(MONTH($A559)=11,YEAR($A559),IF(MONTH($A559)=12, YEAR($A559),YEAR($A559)-1)))),File_1.prn!$A$2:$AA$87,VLOOKUP(MONTH($A559),'Patch Conversion'!$A$1:$B$12,2),FALSE)="","",VLOOKUP((IF(MONTH($A559)=10,YEAR($A559),IF(MONTH($A559)=11,YEAR($A559),IF(MONTH($A559)=12, YEAR($A559),YEAR($A559)-1)))),File_1.prn!$A$2:$AA$87,VLOOKUP(MONTH($A559),'Patch Conversion'!$A$1:$B$12,2),FALSE))</f>
        <v>+</v>
      </c>
      <c r="D559" s="9"/>
      <c r="E559" s="9">
        <f t="shared" si="65"/>
        <v>1590.9899999999991</v>
      </c>
      <c r="F559" s="9">
        <f>F558+VLOOKUP((IF(MONTH($A559)=10,YEAR($A559),IF(MONTH($A559)=11,YEAR($A559),IF(MONTH($A559)=12, YEAR($A559),YEAR($A559)-1)))),Rainfall!$A$1:$Z$87,VLOOKUP(MONTH($A559),Conversion!$A$1:$B$12,2),FALSE)</f>
        <v>27645.479999999992</v>
      </c>
      <c r="G559" s="9"/>
      <c r="H559" s="9"/>
      <c r="I559" s="9">
        <f>VLOOKUP((IF(MONTH($A559)=10,YEAR($A559),IF(MONTH($A559)=11,YEAR($A559),IF(MONTH($A559)=12, YEAR($A559),YEAR($A559)-1)))),FirstSim!$A$1:$Y$86,VLOOKUP(MONTH($A559),Conversion!$A$1:$B$12,2),FALSE)</f>
        <v>16.87</v>
      </c>
      <c r="J559" s="9"/>
      <c r="K559" s="9"/>
      <c r="L559" s="9"/>
      <c r="M559" s="12" t="e">
        <f>VLOOKUP((IF(MONTH($A559)=10,YEAR($A559),IF(MONTH($A559)=11,YEAR($A559),IF(MONTH($A559)=12, YEAR($A559),YEAR($A559)-1)))),#REF!,VLOOKUP(MONTH($A559),Conversion!$A$1:$B$12,2),FALSE)</f>
        <v>#REF!</v>
      </c>
      <c r="N559" s="9" t="e">
        <f>VLOOKUP((IF(MONTH($A559)=10,YEAR($A559),IF(MONTH($A559)=11,YEAR($A559),IF(MONTH($A559)=12, YEAR($A559),YEAR($A559)-1)))),#REF!,VLOOKUP(MONTH($A559),'Patch Conversion'!$A$1:$B$12,2),FALSE)</f>
        <v>#REF!</v>
      </c>
      <c r="O559" s="9"/>
      <c r="P559" s="11"/>
      <c r="Q559" s="9">
        <f t="shared" si="61"/>
        <v>27.6</v>
      </c>
      <c r="R559" s="9" t="str">
        <f t="shared" si="62"/>
        <v>+</v>
      </c>
      <c r="S559" s="10" t="str">
        <f t="shared" si="63"/>
        <v>First Simulation&lt;Observed, Observed Used</v>
      </c>
      <c r="T559" s="9"/>
      <c r="U559" s="17">
        <f>VLOOKUP((IF(MONTH($A559)=10,YEAR($A559),IF(MONTH($A559)=11,YEAR($A559),IF(MONTH($A559)=12, YEAR($A559),YEAR($A559)-1)))),'Final Sim'!$A$1:$O$85,VLOOKUP(MONTH($A559),'Conversion WRSM'!$A$1:$B$12,2),FALSE)</f>
        <v>0</v>
      </c>
      <c r="W559" s="9">
        <f t="shared" si="60"/>
        <v>27.6</v>
      </c>
      <c r="X559" s="9" t="str">
        <f t="shared" si="66"/>
        <v>+</v>
      </c>
      <c r="Y559" s="20" t="str">
        <f t="shared" si="64"/>
        <v>Observed estimate used</v>
      </c>
    </row>
    <row r="560" spans="1:25">
      <c r="A560" s="11">
        <v>24504</v>
      </c>
      <c r="B560" s="9">
        <f>VLOOKUP((IF(MONTH($A560)=10,YEAR($A560),IF(MONTH($A560)=11,YEAR($A560),IF(MONTH($A560)=12, YEAR($A560),YEAR($A560)-1)))),File_1.prn!$A$2:$AA$87,VLOOKUP(MONTH($A560),Conversion!$A$1:$B$12,2),FALSE)</f>
        <v>13.9</v>
      </c>
      <c r="C560" s="9" t="str">
        <f>IF(VLOOKUP((IF(MONTH($A560)=10,YEAR($A560),IF(MONTH($A560)=11,YEAR($A560),IF(MONTH($A560)=12, YEAR($A560),YEAR($A560)-1)))),File_1.prn!$A$2:$AA$87,VLOOKUP(MONTH($A560),'Patch Conversion'!$A$1:$B$12,2),FALSE)="","",VLOOKUP((IF(MONTH($A560)=10,YEAR($A560),IF(MONTH($A560)=11,YEAR($A560),IF(MONTH($A560)=12, YEAR($A560),YEAR($A560)-1)))),File_1.prn!$A$2:$AA$87,VLOOKUP(MONTH($A560),'Patch Conversion'!$A$1:$B$12,2),FALSE))</f>
        <v/>
      </c>
      <c r="D560" s="9"/>
      <c r="E560" s="9">
        <f t="shared" si="65"/>
        <v>1604.8899999999992</v>
      </c>
      <c r="F560" s="9">
        <f>F559+VLOOKUP((IF(MONTH($A560)=10,YEAR($A560),IF(MONTH($A560)=11,YEAR($A560),IF(MONTH($A560)=12, YEAR($A560),YEAR($A560)-1)))),Rainfall!$A$1:$Z$87,VLOOKUP(MONTH($A560),Conversion!$A$1:$B$12,2),FALSE)</f>
        <v>27777.899999999991</v>
      </c>
      <c r="G560" s="9"/>
      <c r="H560" s="9"/>
      <c r="I560" s="9">
        <f>VLOOKUP((IF(MONTH($A560)=10,YEAR($A560),IF(MONTH($A560)=11,YEAR($A560),IF(MONTH($A560)=12, YEAR($A560),YEAR($A560)-1)))),FirstSim!$A$1:$Y$86,VLOOKUP(MONTH($A560),Conversion!$A$1:$B$12,2),FALSE)</f>
        <v>8.6</v>
      </c>
      <c r="J560" s="9"/>
      <c r="K560" s="9"/>
      <c r="L560" s="9"/>
      <c r="M560" s="12" t="e">
        <f>VLOOKUP((IF(MONTH($A560)=10,YEAR($A560),IF(MONTH($A560)=11,YEAR($A560),IF(MONTH($A560)=12, YEAR($A560),YEAR($A560)-1)))),#REF!,VLOOKUP(MONTH($A560),Conversion!$A$1:$B$12,2),FALSE)</f>
        <v>#REF!</v>
      </c>
      <c r="N560" s="9" t="e">
        <f>VLOOKUP((IF(MONTH($A560)=10,YEAR($A560),IF(MONTH($A560)=11,YEAR($A560),IF(MONTH($A560)=12, YEAR($A560),YEAR($A560)-1)))),#REF!,VLOOKUP(MONTH($A560),'Patch Conversion'!$A$1:$B$12,2),FALSE)</f>
        <v>#REF!</v>
      </c>
      <c r="O560" s="9"/>
      <c r="P560" s="11"/>
      <c r="Q560" s="9">
        <f t="shared" si="61"/>
        <v>13.9</v>
      </c>
      <c r="R560" s="9" t="str">
        <f t="shared" si="62"/>
        <v/>
      </c>
      <c r="S560" s="10" t="str">
        <f t="shared" si="63"/>
        <v/>
      </c>
      <c r="T560" s="9"/>
      <c r="U560" s="17">
        <f>VLOOKUP((IF(MONTH($A560)=10,YEAR($A560),IF(MONTH($A560)=11,YEAR($A560),IF(MONTH($A560)=12, YEAR($A560),YEAR($A560)-1)))),'Final Sim'!$A$1:$O$85,VLOOKUP(MONTH($A560),'Conversion WRSM'!$A$1:$B$12,2),FALSE)</f>
        <v>56.68</v>
      </c>
      <c r="W560" s="9">
        <f t="shared" si="60"/>
        <v>13.9</v>
      </c>
      <c r="X560" s="9" t="str">
        <f t="shared" si="66"/>
        <v/>
      </c>
      <c r="Y560" s="20" t="str">
        <f t="shared" si="64"/>
        <v/>
      </c>
    </row>
    <row r="561" spans="1:25">
      <c r="A561" s="11">
        <v>24532</v>
      </c>
      <c r="B561" s="9">
        <f>VLOOKUP((IF(MONTH($A561)=10,YEAR($A561),IF(MONTH($A561)=11,YEAR($A561),IF(MONTH($A561)=12, YEAR($A561),YEAR($A561)-1)))),File_1.prn!$A$2:$AA$87,VLOOKUP(MONTH($A561),Conversion!$A$1:$B$12,2),FALSE)</f>
        <v>8.24</v>
      </c>
      <c r="C561" s="9" t="str">
        <f>IF(VLOOKUP((IF(MONTH($A561)=10,YEAR($A561),IF(MONTH($A561)=11,YEAR($A561),IF(MONTH($A561)=12, YEAR($A561),YEAR($A561)-1)))),File_1.prn!$A$2:$AA$87,VLOOKUP(MONTH($A561),'Patch Conversion'!$A$1:$B$12,2),FALSE)="","",VLOOKUP((IF(MONTH($A561)=10,YEAR($A561),IF(MONTH($A561)=11,YEAR($A561),IF(MONTH($A561)=12, YEAR($A561),YEAR($A561)-1)))),File_1.prn!$A$2:$AA$87,VLOOKUP(MONTH($A561),'Patch Conversion'!$A$1:$B$12,2),FALSE))</f>
        <v/>
      </c>
      <c r="D561" s="9"/>
      <c r="E561" s="9">
        <f t="shared" si="65"/>
        <v>1613.1299999999992</v>
      </c>
      <c r="F561" s="9">
        <f>F560+VLOOKUP((IF(MONTH($A561)=10,YEAR($A561),IF(MONTH($A561)=11,YEAR($A561),IF(MONTH($A561)=12, YEAR($A561),YEAR($A561)-1)))),Rainfall!$A$1:$Z$87,VLOOKUP(MONTH($A561),Conversion!$A$1:$B$12,2),FALSE)</f>
        <v>27965.159999999989</v>
      </c>
      <c r="G561" s="9"/>
      <c r="H561" s="9"/>
      <c r="I561" s="9">
        <f>VLOOKUP((IF(MONTH($A561)=10,YEAR($A561),IF(MONTH($A561)=11,YEAR($A561),IF(MONTH($A561)=12, YEAR($A561),YEAR($A561)-1)))),FirstSim!$A$1:$Y$86,VLOOKUP(MONTH($A561),Conversion!$A$1:$B$12,2),FALSE)</f>
        <v>4.2</v>
      </c>
      <c r="J561" s="9"/>
      <c r="K561" s="9"/>
      <c r="L561" s="9"/>
      <c r="M561" s="12" t="e">
        <f>VLOOKUP((IF(MONTH($A561)=10,YEAR($A561),IF(MONTH($A561)=11,YEAR($A561),IF(MONTH($A561)=12, YEAR($A561),YEAR($A561)-1)))),#REF!,VLOOKUP(MONTH($A561),Conversion!$A$1:$B$12,2),FALSE)</f>
        <v>#REF!</v>
      </c>
      <c r="N561" s="9" t="e">
        <f>VLOOKUP((IF(MONTH($A561)=10,YEAR($A561),IF(MONTH($A561)=11,YEAR($A561),IF(MONTH($A561)=12, YEAR($A561),YEAR($A561)-1)))),#REF!,VLOOKUP(MONTH($A561),'Patch Conversion'!$A$1:$B$12,2),FALSE)</f>
        <v>#REF!</v>
      </c>
      <c r="O561" s="9"/>
      <c r="P561" s="11"/>
      <c r="Q561" s="9">
        <f t="shared" si="61"/>
        <v>8.24</v>
      </c>
      <c r="R561" s="9" t="str">
        <f t="shared" si="62"/>
        <v/>
      </c>
      <c r="S561" s="10" t="str">
        <f t="shared" si="63"/>
        <v/>
      </c>
      <c r="T561" s="9"/>
      <c r="U561" s="17">
        <f>VLOOKUP((IF(MONTH($A561)=10,YEAR($A561),IF(MONTH($A561)=11,YEAR($A561),IF(MONTH($A561)=12, YEAR($A561),YEAR($A561)-1)))),'Final Sim'!$A$1:$O$85,VLOOKUP(MONTH($A561),'Conversion WRSM'!$A$1:$B$12,2),FALSE)</f>
        <v>0</v>
      </c>
      <c r="W561" s="9">
        <f t="shared" si="60"/>
        <v>8.24</v>
      </c>
      <c r="X561" s="9" t="str">
        <f t="shared" si="66"/>
        <v/>
      </c>
      <c r="Y561" s="20" t="str">
        <f t="shared" si="64"/>
        <v/>
      </c>
    </row>
    <row r="562" spans="1:25">
      <c r="A562" s="11">
        <v>24563</v>
      </c>
      <c r="B562" s="9">
        <f>VLOOKUP((IF(MONTH($A562)=10,YEAR($A562),IF(MONTH($A562)=11,YEAR($A562),IF(MONTH($A562)=12, YEAR($A562),YEAR($A562)-1)))),File_1.prn!$A$2:$AA$87,VLOOKUP(MONTH($A562),Conversion!$A$1:$B$12,2),FALSE)</f>
        <v>27.5</v>
      </c>
      <c r="C562" s="9" t="str">
        <f>IF(VLOOKUP((IF(MONTH($A562)=10,YEAR($A562),IF(MONTH($A562)=11,YEAR($A562),IF(MONTH($A562)=12, YEAR($A562),YEAR($A562)-1)))),File_1.prn!$A$2:$AA$87,VLOOKUP(MONTH($A562),'Patch Conversion'!$A$1:$B$12,2),FALSE)="","",VLOOKUP((IF(MONTH($A562)=10,YEAR($A562),IF(MONTH($A562)=11,YEAR($A562),IF(MONTH($A562)=12, YEAR($A562),YEAR($A562)-1)))),File_1.prn!$A$2:$AA$87,VLOOKUP(MONTH($A562),'Patch Conversion'!$A$1:$B$12,2),FALSE))</f>
        <v/>
      </c>
      <c r="D562" s="9"/>
      <c r="E562" s="9">
        <f t="shared" si="65"/>
        <v>1640.6299999999992</v>
      </c>
      <c r="F562" s="9">
        <f>F561+VLOOKUP((IF(MONTH($A562)=10,YEAR($A562),IF(MONTH($A562)=11,YEAR($A562),IF(MONTH($A562)=12, YEAR($A562),YEAR($A562)-1)))),Rainfall!$A$1:$Z$87,VLOOKUP(MONTH($A562),Conversion!$A$1:$B$12,2),FALSE)</f>
        <v>28151.819999999989</v>
      </c>
      <c r="G562" s="9"/>
      <c r="H562" s="9"/>
      <c r="I562" s="9">
        <f>VLOOKUP((IF(MONTH($A562)=10,YEAR($A562),IF(MONTH($A562)=11,YEAR($A562),IF(MONTH($A562)=12, YEAR($A562),YEAR($A562)-1)))),FirstSim!$A$1:$Y$86,VLOOKUP(MONTH($A562),Conversion!$A$1:$B$12,2),FALSE)</f>
        <v>35.57</v>
      </c>
      <c r="J562" s="9"/>
      <c r="K562" s="9"/>
      <c r="L562" s="9"/>
      <c r="M562" s="12" t="e">
        <f>VLOOKUP((IF(MONTH($A562)=10,YEAR($A562),IF(MONTH($A562)=11,YEAR($A562),IF(MONTH($A562)=12, YEAR($A562),YEAR($A562)-1)))),#REF!,VLOOKUP(MONTH($A562),Conversion!$A$1:$B$12,2),FALSE)</f>
        <v>#REF!</v>
      </c>
      <c r="N562" s="9" t="e">
        <f>VLOOKUP((IF(MONTH($A562)=10,YEAR($A562),IF(MONTH($A562)=11,YEAR($A562),IF(MONTH($A562)=12, YEAR($A562),YEAR($A562)-1)))),#REF!,VLOOKUP(MONTH($A562),'Patch Conversion'!$A$1:$B$12,2),FALSE)</f>
        <v>#REF!</v>
      </c>
      <c r="O562" s="9"/>
      <c r="P562" s="11"/>
      <c r="Q562" s="9">
        <f t="shared" si="61"/>
        <v>27.5</v>
      </c>
      <c r="R562" s="9" t="str">
        <f t="shared" si="62"/>
        <v/>
      </c>
      <c r="S562" s="10" t="str">
        <f t="shared" si="63"/>
        <v/>
      </c>
      <c r="T562" s="9"/>
      <c r="U562" s="17">
        <f>VLOOKUP((IF(MONTH($A562)=10,YEAR($A562),IF(MONTH($A562)=11,YEAR($A562),IF(MONTH($A562)=12, YEAR($A562),YEAR($A562)-1)))),'Final Sim'!$A$1:$O$85,VLOOKUP(MONTH($A562),'Conversion WRSM'!$A$1:$B$12,2),FALSE)</f>
        <v>940.5</v>
      </c>
      <c r="W562" s="9">
        <f t="shared" si="60"/>
        <v>27.5</v>
      </c>
      <c r="X562" s="9" t="str">
        <f t="shared" si="66"/>
        <v/>
      </c>
      <c r="Y562" s="20" t="str">
        <f t="shared" si="64"/>
        <v/>
      </c>
    </row>
    <row r="563" spans="1:25">
      <c r="A563" s="11">
        <v>24593</v>
      </c>
      <c r="B563" s="9">
        <f>VLOOKUP((IF(MONTH($A563)=10,YEAR($A563),IF(MONTH($A563)=11,YEAR($A563),IF(MONTH($A563)=12, YEAR($A563),YEAR($A563)-1)))),File_1.prn!$A$2:$AA$87,VLOOKUP(MONTH($A563),Conversion!$A$1:$B$12,2),FALSE)</f>
        <v>13.9</v>
      </c>
      <c r="C563" s="9" t="str">
        <f>IF(VLOOKUP((IF(MONTH($A563)=10,YEAR($A563),IF(MONTH($A563)=11,YEAR($A563),IF(MONTH($A563)=12, YEAR($A563),YEAR($A563)-1)))),File_1.prn!$A$2:$AA$87,VLOOKUP(MONTH($A563),'Patch Conversion'!$A$1:$B$12,2),FALSE)="","",VLOOKUP((IF(MONTH($A563)=10,YEAR($A563),IF(MONTH($A563)=11,YEAR($A563),IF(MONTH($A563)=12, YEAR($A563),YEAR($A563)-1)))),File_1.prn!$A$2:$AA$87,VLOOKUP(MONTH($A563),'Patch Conversion'!$A$1:$B$12,2),FALSE))</f>
        <v/>
      </c>
      <c r="D563" s="9"/>
      <c r="E563" s="9">
        <f t="shared" si="65"/>
        <v>1654.5299999999993</v>
      </c>
      <c r="F563" s="9">
        <f>F562+VLOOKUP((IF(MONTH($A563)=10,YEAR($A563),IF(MONTH($A563)=11,YEAR($A563),IF(MONTH($A563)=12, YEAR($A563),YEAR($A563)-1)))),Rainfall!$A$1:$Z$87,VLOOKUP(MONTH($A563),Conversion!$A$1:$B$12,2),FALSE)</f>
        <v>28168.799999999988</v>
      </c>
      <c r="G563" s="9"/>
      <c r="H563" s="9"/>
      <c r="I563" s="9">
        <f>VLOOKUP((IF(MONTH($A563)=10,YEAR($A563),IF(MONTH($A563)=11,YEAR($A563),IF(MONTH($A563)=12, YEAR($A563),YEAR($A563)-1)))),FirstSim!$A$1:$Y$86,VLOOKUP(MONTH($A563),Conversion!$A$1:$B$12,2),FALSE)</f>
        <v>27.5</v>
      </c>
      <c r="J563" s="9"/>
      <c r="K563" s="9"/>
      <c r="L563" s="9"/>
      <c r="M563" s="12" t="e">
        <f>VLOOKUP((IF(MONTH($A563)=10,YEAR($A563),IF(MONTH($A563)=11,YEAR($A563),IF(MONTH($A563)=12, YEAR($A563),YEAR($A563)-1)))),#REF!,VLOOKUP(MONTH($A563),Conversion!$A$1:$B$12,2),FALSE)</f>
        <v>#REF!</v>
      </c>
      <c r="N563" s="9" t="e">
        <f>VLOOKUP((IF(MONTH($A563)=10,YEAR($A563),IF(MONTH($A563)=11,YEAR($A563),IF(MONTH($A563)=12, YEAR($A563),YEAR($A563)-1)))),#REF!,VLOOKUP(MONTH($A563),'Patch Conversion'!$A$1:$B$12,2),FALSE)</f>
        <v>#REF!</v>
      </c>
      <c r="O563" s="9"/>
      <c r="P563" s="11"/>
      <c r="Q563" s="9">
        <f t="shared" si="61"/>
        <v>13.9</v>
      </c>
      <c r="R563" s="9" t="str">
        <f t="shared" si="62"/>
        <v/>
      </c>
      <c r="S563" s="10" t="str">
        <f t="shared" si="63"/>
        <v/>
      </c>
      <c r="T563" s="9"/>
      <c r="U563" s="17">
        <f>VLOOKUP((IF(MONTH($A563)=10,YEAR($A563),IF(MONTH($A563)=11,YEAR($A563),IF(MONTH($A563)=12, YEAR($A563),YEAR($A563)-1)))),'Final Sim'!$A$1:$O$85,VLOOKUP(MONTH($A563),'Conversion WRSM'!$A$1:$B$12,2),FALSE)</f>
        <v>0</v>
      </c>
      <c r="W563" s="9">
        <f t="shared" si="60"/>
        <v>13.9</v>
      </c>
      <c r="X563" s="9" t="str">
        <f t="shared" si="66"/>
        <v/>
      </c>
      <c r="Y563" s="20" t="str">
        <f t="shared" si="64"/>
        <v/>
      </c>
    </row>
    <row r="564" spans="1:25">
      <c r="A564" s="11">
        <v>24624</v>
      </c>
      <c r="B564" s="9">
        <f>VLOOKUP((IF(MONTH($A564)=10,YEAR($A564),IF(MONTH($A564)=11,YEAR($A564),IF(MONTH($A564)=12, YEAR($A564),YEAR($A564)-1)))),File_1.prn!$A$2:$AA$87,VLOOKUP(MONTH($A564),Conversion!$A$1:$B$12,2),FALSE)</f>
        <v>15.3</v>
      </c>
      <c r="C564" s="9" t="str">
        <f>IF(VLOOKUP((IF(MONTH($A564)=10,YEAR($A564),IF(MONTH($A564)=11,YEAR($A564),IF(MONTH($A564)=12, YEAR($A564),YEAR($A564)-1)))),File_1.prn!$A$2:$AA$87,VLOOKUP(MONTH($A564),'Patch Conversion'!$A$1:$B$12,2),FALSE)="","",VLOOKUP((IF(MONTH($A564)=10,YEAR($A564),IF(MONTH($A564)=11,YEAR($A564),IF(MONTH($A564)=12, YEAR($A564),YEAR($A564)-1)))),File_1.prn!$A$2:$AA$87,VLOOKUP(MONTH($A564),'Patch Conversion'!$A$1:$B$12,2),FALSE))</f>
        <v/>
      </c>
      <c r="D564" s="9"/>
      <c r="E564" s="9">
        <f t="shared" si="65"/>
        <v>1669.8299999999992</v>
      </c>
      <c r="F564" s="9">
        <f>F563+VLOOKUP((IF(MONTH($A564)=10,YEAR($A564),IF(MONTH($A564)=11,YEAR($A564),IF(MONTH($A564)=12, YEAR($A564),YEAR($A564)-1)))),Rainfall!$A$1:$Z$87,VLOOKUP(MONTH($A564),Conversion!$A$1:$B$12,2),FALSE)</f>
        <v>28168.799999999988</v>
      </c>
      <c r="G564" s="9"/>
      <c r="H564" s="9"/>
      <c r="I564" s="9">
        <f>VLOOKUP((IF(MONTH($A564)=10,YEAR($A564),IF(MONTH($A564)=11,YEAR($A564),IF(MONTH($A564)=12, YEAR($A564),YEAR($A564)-1)))),FirstSim!$A$1:$Y$86,VLOOKUP(MONTH($A564),Conversion!$A$1:$B$12,2),FALSE)</f>
        <v>12.92</v>
      </c>
      <c r="J564" s="9"/>
      <c r="K564" s="9"/>
      <c r="L564" s="9"/>
      <c r="M564" s="12" t="e">
        <f>VLOOKUP((IF(MONTH($A564)=10,YEAR($A564),IF(MONTH($A564)=11,YEAR($A564),IF(MONTH($A564)=12, YEAR($A564),YEAR($A564)-1)))),#REF!,VLOOKUP(MONTH($A564),Conversion!$A$1:$B$12,2),FALSE)</f>
        <v>#REF!</v>
      </c>
      <c r="N564" s="9" t="e">
        <f>VLOOKUP((IF(MONTH($A564)=10,YEAR($A564),IF(MONTH($A564)=11,YEAR($A564),IF(MONTH($A564)=12, YEAR($A564),YEAR($A564)-1)))),#REF!,VLOOKUP(MONTH($A564),'Patch Conversion'!$A$1:$B$12,2),FALSE)</f>
        <v>#REF!</v>
      </c>
      <c r="O564" s="9"/>
      <c r="P564" s="11"/>
      <c r="Q564" s="9">
        <f t="shared" si="61"/>
        <v>15.3</v>
      </c>
      <c r="R564" s="9" t="str">
        <f t="shared" si="62"/>
        <v/>
      </c>
      <c r="S564" s="10" t="str">
        <f t="shared" si="63"/>
        <v/>
      </c>
      <c r="T564" s="9"/>
      <c r="U564" s="17">
        <f>VLOOKUP((IF(MONTH($A564)=10,YEAR($A564),IF(MONTH($A564)=11,YEAR($A564),IF(MONTH($A564)=12, YEAR($A564),YEAR($A564)-1)))),'Final Sim'!$A$1:$O$85,VLOOKUP(MONTH($A564),'Conversion WRSM'!$A$1:$B$12,2),FALSE)</f>
        <v>747.28</v>
      </c>
      <c r="W564" s="9">
        <f t="shared" si="60"/>
        <v>15.3</v>
      </c>
      <c r="X564" s="9" t="str">
        <f t="shared" si="66"/>
        <v/>
      </c>
      <c r="Y564" s="20" t="str">
        <f t="shared" si="64"/>
        <v/>
      </c>
    </row>
    <row r="565" spans="1:25">
      <c r="A565" s="11">
        <v>24654</v>
      </c>
      <c r="B565" s="9">
        <f>VLOOKUP((IF(MONTH($A565)=10,YEAR($A565),IF(MONTH($A565)=11,YEAR($A565),IF(MONTH($A565)=12, YEAR($A565),YEAR($A565)-1)))),File_1.prn!$A$2:$AA$87,VLOOKUP(MONTH($A565),Conversion!$A$1:$B$12,2),FALSE)</f>
        <v>1.25</v>
      </c>
      <c r="C565" s="9" t="str">
        <f>IF(VLOOKUP((IF(MONTH($A565)=10,YEAR($A565),IF(MONTH($A565)=11,YEAR($A565),IF(MONTH($A565)=12, YEAR($A565),YEAR($A565)-1)))),File_1.prn!$A$2:$AA$87,VLOOKUP(MONTH($A565),'Patch Conversion'!$A$1:$B$12,2),FALSE)="","",VLOOKUP((IF(MONTH($A565)=10,YEAR($A565),IF(MONTH($A565)=11,YEAR($A565),IF(MONTH($A565)=12, YEAR($A565),YEAR($A565)-1)))),File_1.prn!$A$2:$AA$87,VLOOKUP(MONTH($A565),'Patch Conversion'!$A$1:$B$12,2),FALSE))</f>
        <v/>
      </c>
      <c r="D565" s="9"/>
      <c r="E565" s="9">
        <f t="shared" si="65"/>
        <v>1671.0799999999992</v>
      </c>
      <c r="F565" s="9">
        <f>F564+VLOOKUP((IF(MONTH($A565)=10,YEAR($A565),IF(MONTH($A565)=11,YEAR($A565),IF(MONTH($A565)=12, YEAR($A565),YEAR($A565)-1)))),Rainfall!$A$1:$Z$87,VLOOKUP(MONTH($A565),Conversion!$A$1:$B$12,2),FALSE)</f>
        <v>28168.799999999988</v>
      </c>
      <c r="G565" s="9"/>
      <c r="H565" s="9"/>
      <c r="I565" s="9">
        <f>VLOOKUP((IF(MONTH($A565)=10,YEAR($A565),IF(MONTH($A565)=11,YEAR($A565),IF(MONTH($A565)=12, YEAR($A565),YEAR($A565)-1)))),FirstSim!$A$1:$Y$86,VLOOKUP(MONTH($A565),Conversion!$A$1:$B$12,2),FALSE)</f>
        <v>7.41</v>
      </c>
      <c r="J565" s="9"/>
      <c r="K565" s="9"/>
      <c r="L565" s="9"/>
      <c r="M565" s="12" t="e">
        <f>VLOOKUP((IF(MONTH($A565)=10,YEAR($A565),IF(MONTH($A565)=11,YEAR($A565),IF(MONTH($A565)=12, YEAR($A565),YEAR($A565)-1)))),#REF!,VLOOKUP(MONTH($A565),Conversion!$A$1:$B$12,2),FALSE)</f>
        <v>#REF!</v>
      </c>
      <c r="N565" s="9" t="e">
        <f>VLOOKUP((IF(MONTH($A565)=10,YEAR($A565),IF(MONTH($A565)=11,YEAR($A565),IF(MONTH($A565)=12, YEAR($A565),YEAR($A565)-1)))),#REF!,VLOOKUP(MONTH($A565),'Patch Conversion'!$A$1:$B$12,2),FALSE)</f>
        <v>#REF!</v>
      </c>
      <c r="O565" s="9"/>
      <c r="P565" s="11"/>
      <c r="Q565" s="9">
        <f t="shared" si="61"/>
        <v>1.25</v>
      </c>
      <c r="R565" s="9" t="str">
        <f t="shared" si="62"/>
        <v/>
      </c>
      <c r="S565" s="10" t="str">
        <f t="shared" si="63"/>
        <v/>
      </c>
      <c r="T565" s="9"/>
      <c r="U565" s="17">
        <f>VLOOKUP((IF(MONTH($A565)=10,YEAR($A565),IF(MONTH($A565)=11,YEAR($A565),IF(MONTH($A565)=12, YEAR($A565),YEAR($A565)-1)))),'Final Sim'!$A$1:$O$85,VLOOKUP(MONTH($A565),'Conversion WRSM'!$A$1:$B$12,2),FALSE)</f>
        <v>0</v>
      </c>
      <c r="W565" s="9">
        <f t="shared" si="60"/>
        <v>1.25</v>
      </c>
      <c r="X565" s="9" t="str">
        <f t="shared" si="66"/>
        <v/>
      </c>
      <c r="Y565" s="20" t="str">
        <f t="shared" si="64"/>
        <v/>
      </c>
    </row>
    <row r="566" spans="1:25">
      <c r="A566" s="11">
        <v>24685</v>
      </c>
      <c r="B566" s="9">
        <f>VLOOKUP((IF(MONTH($A566)=10,YEAR($A566),IF(MONTH($A566)=11,YEAR($A566),IF(MONTH($A566)=12, YEAR($A566),YEAR($A566)-1)))),File_1.prn!$A$2:$AA$87,VLOOKUP(MONTH($A566),Conversion!$A$1:$B$12,2),FALSE)</f>
        <v>0.38</v>
      </c>
      <c r="C566" s="9" t="str">
        <f>IF(VLOOKUP((IF(MONTH($A566)=10,YEAR($A566),IF(MONTH($A566)=11,YEAR($A566),IF(MONTH($A566)=12, YEAR($A566),YEAR($A566)-1)))),File_1.prn!$A$2:$AA$87,VLOOKUP(MONTH($A566),'Patch Conversion'!$A$1:$B$12,2),FALSE)="","",VLOOKUP((IF(MONTH($A566)=10,YEAR($A566),IF(MONTH($A566)=11,YEAR($A566),IF(MONTH($A566)=12, YEAR($A566),YEAR($A566)-1)))),File_1.prn!$A$2:$AA$87,VLOOKUP(MONTH($A566),'Patch Conversion'!$A$1:$B$12,2),FALSE))</f>
        <v/>
      </c>
      <c r="D566" s="9"/>
      <c r="E566" s="9">
        <f t="shared" si="65"/>
        <v>1671.4599999999994</v>
      </c>
      <c r="F566" s="9">
        <f>F565+VLOOKUP((IF(MONTH($A566)=10,YEAR($A566),IF(MONTH($A566)=11,YEAR($A566),IF(MONTH($A566)=12, YEAR($A566),YEAR($A566)-1)))),Rainfall!$A$1:$Z$87,VLOOKUP(MONTH($A566),Conversion!$A$1:$B$12,2),FALSE)</f>
        <v>28198.01999999999</v>
      </c>
      <c r="G566" s="9"/>
      <c r="H566" s="9"/>
      <c r="I566" s="9">
        <f>VLOOKUP((IF(MONTH($A566)=10,YEAR($A566),IF(MONTH($A566)=11,YEAR($A566),IF(MONTH($A566)=12, YEAR($A566),YEAR($A566)-1)))),FirstSim!$A$1:$Y$86,VLOOKUP(MONTH($A566),Conversion!$A$1:$B$12,2),FALSE)</f>
        <v>4.78</v>
      </c>
      <c r="J566" s="9"/>
      <c r="K566" s="9"/>
      <c r="L566" s="9"/>
      <c r="M566" s="12" t="e">
        <f>VLOOKUP((IF(MONTH($A566)=10,YEAR($A566),IF(MONTH($A566)=11,YEAR($A566),IF(MONTH($A566)=12, YEAR($A566),YEAR($A566)-1)))),#REF!,VLOOKUP(MONTH($A566),Conversion!$A$1:$B$12,2),FALSE)</f>
        <v>#REF!</v>
      </c>
      <c r="N566" s="9" t="e">
        <f>VLOOKUP((IF(MONTH($A566)=10,YEAR($A566),IF(MONTH($A566)=11,YEAR($A566),IF(MONTH($A566)=12, YEAR($A566),YEAR($A566)-1)))),#REF!,VLOOKUP(MONTH($A566),'Patch Conversion'!$A$1:$B$12,2),FALSE)</f>
        <v>#REF!</v>
      </c>
      <c r="O566" s="9"/>
      <c r="P566" s="11"/>
      <c r="Q566" s="9">
        <f t="shared" si="61"/>
        <v>0.38</v>
      </c>
      <c r="R566" s="9" t="str">
        <f t="shared" si="62"/>
        <v/>
      </c>
      <c r="S566" s="10" t="str">
        <f t="shared" si="63"/>
        <v/>
      </c>
      <c r="T566" s="9"/>
      <c r="U566" s="17">
        <f>VLOOKUP((IF(MONTH($A566)=10,YEAR($A566),IF(MONTH($A566)=11,YEAR($A566),IF(MONTH($A566)=12, YEAR($A566),YEAR($A566)-1)))),'Final Sim'!$A$1:$O$85,VLOOKUP(MONTH($A566),'Conversion WRSM'!$A$1:$B$12,2),FALSE)</f>
        <v>225.34</v>
      </c>
      <c r="W566" s="9">
        <f t="shared" si="60"/>
        <v>0.38</v>
      </c>
      <c r="X566" s="9" t="str">
        <f t="shared" si="66"/>
        <v/>
      </c>
      <c r="Y566" s="20" t="str">
        <f t="shared" si="64"/>
        <v/>
      </c>
    </row>
    <row r="567" spans="1:25">
      <c r="A567" s="11">
        <v>24716</v>
      </c>
      <c r="B567" s="9">
        <f>VLOOKUP((IF(MONTH($A567)=10,YEAR($A567),IF(MONTH($A567)=11,YEAR($A567),IF(MONTH($A567)=12, YEAR($A567),YEAR($A567)-1)))),File_1.prn!$A$2:$AA$87,VLOOKUP(MONTH($A567),Conversion!$A$1:$B$12,2),FALSE)</f>
        <v>0.13</v>
      </c>
      <c r="C567" s="9" t="str">
        <f>IF(VLOOKUP((IF(MONTH($A567)=10,YEAR($A567),IF(MONTH($A567)=11,YEAR($A567),IF(MONTH($A567)=12, YEAR($A567),YEAR($A567)-1)))),File_1.prn!$A$2:$AA$87,VLOOKUP(MONTH($A567),'Patch Conversion'!$A$1:$B$12,2),FALSE)="","",VLOOKUP((IF(MONTH($A567)=10,YEAR($A567),IF(MONTH($A567)=11,YEAR($A567),IF(MONTH($A567)=12, YEAR($A567),YEAR($A567)-1)))),File_1.prn!$A$2:$AA$87,VLOOKUP(MONTH($A567),'Patch Conversion'!$A$1:$B$12,2),FALSE))</f>
        <v/>
      </c>
      <c r="D567" s="9"/>
      <c r="E567" s="9">
        <f t="shared" si="65"/>
        <v>1671.5899999999995</v>
      </c>
      <c r="F567" s="9">
        <f>F566+VLOOKUP((IF(MONTH($A567)=10,YEAR($A567),IF(MONTH($A567)=11,YEAR($A567),IF(MONTH($A567)=12, YEAR($A567),YEAR($A567)-1)))),Rainfall!$A$1:$Z$87,VLOOKUP(MONTH($A567),Conversion!$A$1:$B$12,2),FALSE)</f>
        <v>28199.939999999988</v>
      </c>
      <c r="G567" s="9"/>
      <c r="H567" s="9"/>
      <c r="I567" s="9">
        <f>VLOOKUP((IF(MONTH($A567)=10,YEAR($A567),IF(MONTH($A567)=11,YEAR($A567),IF(MONTH($A567)=12, YEAR($A567),YEAR($A567)-1)))),FirstSim!$A$1:$Y$86,VLOOKUP(MONTH($A567),Conversion!$A$1:$B$12,2),FALSE)</f>
        <v>2.94</v>
      </c>
      <c r="J567" s="9"/>
      <c r="K567" s="9"/>
      <c r="L567" s="9"/>
      <c r="M567" s="12" t="e">
        <f>VLOOKUP((IF(MONTH($A567)=10,YEAR($A567),IF(MONTH($A567)=11,YEAR($A567),IF(MONTH($A567)=12, YEAR($A567),YEAR($A567)-1)))),#REF!,VLOOKUP(MONTH($A567),Conversion!$A$1:$B$12,2),FALSE)</f>
        <v>#REF!</v>
      </c>
      <c r="N567" s="9" t="e">
        <f>VLOOKUP((IF(MONTH($A567)=10,YEAR($A567),IF(MONTH($A567)=11,YEAR($A567),IF(MONTH($A567)=12, YEAR($A567),YEAR($A567)-1)))),#REF!,VLOOKUP(MONTH($A567),'Patch Conversion'!$A$1:$B$12,2),FALSE)</f>
        <v>#REF!</v>
      </c>
      <c r="O567" s="9"/>
      <c r="P567" s="11"/>
      <c r="Q567" s="9">
        <f t="shared" si="61"/>
        <v>0.13</v>
      </c>
      <c r="R567" s="9" t="str">
        <f t="shared" si="62"/>
        <v/>
      </c>
      <c r="S567" s="10" t="str">
        <f t="shared" si="63"/>
        <v/>
      </c>
      <c r="T567" s="9"/>
      <c r="U567" s="17">
        <f>VLOOKUP((IF(MONTH($A567)=10,YEAR($A567),IF(MONTH($A567)=11,YEAR($A567),IF(MONTH($A567)=12, YEAR($A567),YEAR($A567)-1)))),'Final Sim'!$A$1:$O$85,VLOOKUP(MONTH($A567),'Conversion WRSM'!$A$1:$B$12,2),FALSE)</f>
        <v>0</v>
      </c>
      <c r="W567" s="9">
        <f t="shared" si="60"/>
        <v>0.13</v>
      </c>
      <c r="X567" s="9" t="str">
        <f t="shared" si="66"/>
        <v/>
      </c>
      <c r="Y567" s="20" t="str">
        <f t="shared" si="64"/>
        <v/>
      </c>
    </row>
    <row r="568" spans="1:25">
      <c r="A568" s="11">
        <v>24746</v>
      </c>
      <c r="B568" s="9">
        <f>VLOOKUP((IF(MONTH($A568)=10,YEAR($A568),IF(MONTH($A568)=11,YEAR($A568),IF(MONTH($A568)=12, YEAR($A568),YEAR($A568)-1)))),File_1.prn!$A$2:$AA$87,VLOOKUP(MONTH($A568),Conversion!$A$1:$B$12,2),FALSE)</f>
        <v>7.0000000000000007E-2</v>
      </c>
      <c r="C568" s="9" t="str">
        <f>IF(VLOOKUP((IF(MONTH($A568)=10,YEAR($A568),IF(MONTH($A568)=11,YEAR($A568),IF(MONTH($A568)=12, YEAR($A568),YEAR($A568)-1)))),File_1.prn!$A$2:$AA$87,VLOOKUP(MONTH($A568),'Patch Conversion'!$A$1:$B$12,2),FALSE)="","",VLOOKUP((IF(MONTH($A568)=10,YEAR($A568),IF(MONTH($A568)=11,YEAR($A568),IF(MONTH($A568)=12, YEAR($A568),YEAR($A568)-1)))),File_1.prn!$A$2:$AA$87,VLOOKUP(MONTH($A568),'Patch Conversion'!$A$1:$B$12,2),FALSE))</f>
        <v/>
      </c>
      <c r="D568" s="9"/>
      <c r="E568" s="9">
        <f t="shared" si="65"/>
        <v>1671.6599999999994</v>
      </c>
      <c r="F568" s="9">
        <f>F567+VLOOKUP((IF(MONTH($A568)=10,YEAR($A568),IF(MONTH($A568)=11,YEAR($A568),IF(MONTH($A568)=12, YEAR($A568),YEAR($A568)-1)))),Rainfall!$A$1:$Z$87,VLOOKUP(MONTH($A568),Conversion!$A$1:$B$12,2),FALSE)</f>
        <v>28237.139999999989</v>
      </c>
      <c r="G568" s="9"/>
      <c r="H568" s="9"/>
      <c r="I568" s="9">
        <f>VLOOKUP((IF(MONTH($A568)=10,YEAR($A568),IF(MONTH($A568)=11,YEAR($A568),IF(MONTH($A568)=12, YEAR($A568),YEAR($A568)-1)))),FirstSim!$A$1:$Y$86,VLOOKUP(MONTH($A568),Conversion!$A$1:$B$12,2),FALSE)</f>
        <v>2.78</v>
      </c>
      <c r="J568" s="9"/>
      <c r="K568" s="9"/>
      <c r="L568" s="9"/>
      <c r="M568" s="12" t="e">
        <f>VLOOKUP((IF(MONTH($A568)=10,YEAR($A568),IF(MONTH($A568)=11,YEAR($A568),IF(MONTH($A568)=12, YEAR($A568),YEAR($A568)-1)))),#REF!,VLOOKUP(MONTH($A568),Conversion!$A$1:$B$12,2),FALSE)</f>
        <v>#REF!</v>
      </c>
      <c r="N568" s="9" t="e">
        <f>VLOOKUP((IF(MONTH($A568)=10,YEAR($A568),IF(MONTH($A568)=11,YEAR($A568),IF(MONTH($A568)=12, YEAR($A568),YEAR($A568)-1)))),#REF!,VLOOKUP(MONTH($A568),'Patch Conversion'!$A$1:$B$12,2),FALSE)</f>
        <v>#REF!</v>
      </c>
      <c r="O568" s="9"/>
      <c r="P568" s="11"/>
      <c r="Q568" s="9">
        <f t="shared" si="61"/>
        <v>7.0000000000000007E-2</v>
      </c>
      <c r="R568" s="9" t="str">
        <f t="shared" si="62"/>
        <v/>
      </c>
      <c r="S568" s="10" t="str">
        <f t="shared" si="63"/>
        <v/>
      </c>
      <c r="T568" s="9"/>
      <c r="U568" s="17">
        <f>VLOOKUP((IF(MONTH($A568)=10,YEAR($A568),IF(MONTH($A568)=11,YEAR($A568),IF(MONTH($A568)=12, YEAR($A568),YEAR($A568)-1)))),'Final Sim'!$A$1:$O$85,VLOOKUP(MONTH($A568),'Conversion WRSM'!$A$1:$B$12,2),FALSE)</f>
        <v>11.92</v>
      </c>
      <c r="W568" s="9">
        <f t="shared" si="60"/>
        <v>7.0000000000000007E-2</v>
      </c>
      <c r="X568" s="9" t="str">
        <f t="shared" si="66"/>
        <v/>
      </c>
      <c r="Y568" s="20" t="str">
        <f t="shared" si="64"/>
        <v/>
      </c>
    </row>
    <row r="569" spans="1:25">
      <c r="A569" s="11">
        <v>24777</v>
      </c>
      <c r="B569" s="9">
        <f>VLOOKUP((IF(MONTH($A569)=10,YEAR($A569),IF(MONTH($A569)=11,YEAR($A569),IF(MONTH($A569)=12, YEAR($A569),YEAR($A569)-1)))),File_1.prn!$A$2:$AA$87,VLOOKUP(MONTH($A569),Conversion!$A$1:$B$12,2),FALSE)</f>
        <v>0.09</v>
      </c>
      <c r="C569" s="9" t="str">
        <f>IF(VLOOKUP((IF(MONTH($A569)=10,YEAR($A569),IF(MONTH($A569)=11,YEAR($A569),IF(MONTH($A569)=12, YEAR($A569),YEAR($A569)-1)))),File_1.prn!$A$2:$AA$87,VLOOKUP(MONTH($A569),'Patch Conversion'!$A$1:$B$12,2),FALSE)="","",VLOOKUP((IF(MONTH($A569)=10,YEAR($A569),IF(MONTH($A569)=11,YEAR($A569),IF(MONTH($A569)=12, YEAR($A569),YEAR($A569)-1)))),File_1.prn!$A$2:$AA$87,VLOOKUP(MONTH($A569),'Patch Conversion'!$A$1:$B$12,2),FALSE))</f>
        <v/>
      </c>
      <c r="D569" s="9"/>
      <c r="E569" s="9">
        <f t="shared" si="65"/>
        <v>1671.7499999999993</v>
      </c>
      <c r="F569" s="9">
        <f>F568+VLOOKUP((IF(MONTH($A569)=10,YEAR($A569),IF(MONTH($A569)=11,YEAR($A569),IF(MONTH($A569)=12, YEAR($A569),YEAR($A569)-1)))),Rainfall!$A$1:$Z$87,VLOOKUP(MONTH($A569),Conversion!$A$1:$B$12,2),FALSE)</f>
        <v>28286.759999999987</v>
      </c>
      <c r="G569" s="9"/>
      <c r="H569" s="9"/>
      <c r="I569" s="9">
        <f>VLOOKUP((IF(MONTH($A569)=10,YEAR($A569),IF(MONTH($A569)=11,YEAR($A569),IF(MONTH($A569)=12, YEAR($A569),YEAR($A569)-1)))),FirstSim!$A$1:$Y$86,VLOOKUP(MONTH($A569),Conversion!$A$1:$B$12,2),FALSE)</f>
        <v>0.87</v>
      </c>
      <c r="J569" s="9"/>
      <c r="K569" s="9"/>
      <c r="L569" s="9"/>
      <c r="M569" s="12" t="e">
        <f>VLOOKUP((IF(MONTH($A569)=10,YEAR($A569),IF(MONTH($A569)=11,YEAR($A569),IF(MONTH($A569)=12, YEAR($A569),YEAR($A569)-1)))),#REF!,VLOOKUP(MONTH($A569),Conversion!$A$1:$B$12,2),FALSE)</f>
        <v>#REF!</v>
      </c>
      <c r="N569" s="9" t="e">
        <f>VLOOKUP((IF(MONTH($A569)=10,YEAR($A569),IF(MONTH($A569)=11,YEAR($A569),IF(MONTH($A569)=12, YEAR($A569),YEAR($A569)-1)))),#REF!,VLOOKUP(MONTH($A569),'Patch Conversion'!$A$1:$B$12,2),FALSE)</f>
        <v>#REF!</v>
      </c>
      <c r="O569" s="9"/>
      <c r="P569" s="11"/>
      <c r="Q569" s="9">
        <f t="shared" si="61"/>
        <v>0.09</v>
      </c>
      <c r="R569" s="9" t="str">
        <f t="shared" si="62"/>
        <v/>
      </c>
      <c r="S569" s="10" t="str">
        <f t="shared" si="63"/>
        <v/>
      </c>
      <c r="T569" s="9"/>
      <c r="U569" s="17">
        <f>VLOOKUP((IF(MONTH($A569)=10,YEAR($A569),IF(MONTH($A569)=11,YEAR($A569),IF(MONTH($A569)=12, YEAR($A569),YEAR($A569)-1)))),'Final Sim'!$A$1:$O$85,VLOOKUP(MONTH($A569),'Conversion WRSM'!$A$1:$B$12,2),FALSE)</f>
        <v>0</v>
      </c>
      <c r="W569" s="9">
        <f t="shared" si="60"/>
        <v>0.09</v>
      </c>
      <c r="X569" s="9" t="str">
        <f t="shared" si="66"/>
        <v/>
      </c>
      <c r="Y569" s="20" t="str">
        <f t="shared" si="64"/>
        <v/>
      </c>
    </row>
    <row r="570" spans="1:25">
      <c r="A570" s="11">
        <v>24807</v>
      </c>
      <c r="B570" s="9">
        <f>VLOOKUP((IF(MONTH($A570)=10,YEAR($A570),IF(MONTH($A570)=11,YEAR($A570),IF(MONTH($A570)=12, YEAR($A570),YEAR($A570)-1)))),File_1.prn!$A$2:$AA$87,VLOOKUP(MONTH($A570),Conversion!$A$1:$B$12,2),FALSE)</f>
        <v>0</v>
      </c>
      <c r="C570" s="9" t="str">
        <f>IF(VLOOKUP((IF(MONTH($A570)=10,YEAR($A570),IF(MONTH($A570)=11,YEAR($A570),IF(MONTH($A570)=12, YEAR($A570),YEAR($A570)-1)))),File_1.prn!$A$2:$AA$87,VLOOKUP(MONTH($A570),'Patch Conversion'!$A$1:$B$12,2),FALSE)="","",VLOOKUP((IF(MONTH($A570)=10,YEAR($A570),IF(MONTH($A570)=11,YEAR($A570),IF(MONTH($A570)=12, YEAR($A570),YEAR($A570)-1)))),File_1.prn!$A$2:$AA$87,VLOOKUP(MONTH($A570),'Patch Conversion'!$A$1:$B$12,2),FALSE))</f>
        <v/>
      </c>
      <c r="D570" s="9" t="str">
        <f>IF(C570="","",B570)</f>
        <v/>
      </c>
      <c r="E570" s="9">
        <f t="shared" si="65"/>
        <v>1671.7499999999993</v>
      </c>
      <c r="F570" s="9">
        <f>F569+VLOOKUP((IF(MONTH($A570)=10,YEAR($A570),IF(MONTH($A570)=11,YEAR($A570),IF(MONTH($A570)=12, YEAR($A570),YEAR($A570)-1)))),Rainfall!$A$1:$Z$87,VLOOKUP(MONTH($A570),Conversion!$A$1:$B$12,2),FALSE)</f>
        <v>28354.319999999989</v>
      </c>
      <c r="G570" s="9"/>
      <c r="H570" s="9"/>
      <c r="I570" s="9">
        <f>VLOOKUP((IF(MONTH($A570)=10,YEAR($A570),IF(MONTH($A570)=11,YEAR($A570),IF(MONTH($A570)=12, YEAR($A570),YEAR($A570)-1)))),FirstSim!$A$1:$Y$86,VLOOKUP(MONTH($A570),Conversion!$A$1:$B$12,2),FALSE)</f>
        <v>0.46</v>
      </c>
      <c r="J570" s="9"/>
      <c r="K570" s="9"/>
      <c r="L570" s="9"/>
      <c r="M570" s="12" t="e">
        <f>VLOOKUP((IF(MONTH($A570)=10,YEAR($A570),IF(MONTH($A570)=11,YEAR($A570),IF(MONTH($A570)=12, YEAR($A570),YEAR($A570)-1)))),#REF!,VLOOKUP(MONTH($A570),Conversion!$A$1:$B$12,2),FALSE)</f>
        <v>#REF!</v>
      </c>
      <c r="N570" s="9" t="e">
        <f>VLOOKUP((IF(MONTH($A570)=10,YEAR($A570),IF(MONTH($A570)=11,YEAR($A570),IF(MONTH($A570)=12, YEAR($A570),YEAR($A570)-1)))),#REF!,VLOOKUP(MONTH($A570),'Patch Conversion'!$A$1:$B$12,2),FALSE)</f>
        <v>#REF!</v>
      </c>
      <c r="O570" s="9"/>
      <c r="P570" s="11"/>
      <c r="Q570" s="9">
        <f t="shared" si="61"/>
        <v>0</v>
      </c>
      <c r="R570" s="9" t="str">
        <f t="shared" si="62"/>
        <v/>
      </c>
      <c r="S570" s="10" t="str">
        <f t="shared" si="63"/>
        <v/>
      </c>
      <c r="T570" s="9"/>
      <c r="U570" s="17">
        <f>VLOOKUP((IF(MONTH($A570)=10,YEAR($A570),IF(MONTH($A570)=11,YEAR($A570),IF(MONTH($A570)=12, YEAR($A570),YEAR($A570)-1)))),'Final Sim'!$A$1:$O$85,VLOOKUP(MONTH($A570),'Conversion WRSM'!$A$1:$B$12,2),FALSE)</f>
        <v>26.61</v>
      </c>
      <c r="W570" s="9">
        <f t="shared" si="60"/>
        <v>0</v>
      </c>
      <c r="X570" s="9" t="str">
        <f t="shared" si="66"/>
        <v/>
      </c>
      <c r="Y570" s="20" t="str">
        <f t="shared" si="64"/>
        <v/>
      </c>
    </row>
    <row r="571" spans="1:25">
      <c r="A571" s="11">
        <v>24838</v>
      </c>
      <c r="B571" s="9">
        <f>VLOOKUP((IF(MONTH($A571)=10,YEAR($A571),IF(MONTH($A571)=11,YEAR($A571),IF(MONTH($A571)=12, YEAR($A571),YEAR($A571)-1)))),File_1.prn!$A$2:$AA$87,VLOOKUP(MONTH($A571),Conversion!$A$1:$B$12,2),FALSE)</f>
        <v>0.03</v>
      </c>
      <c r="C571" s="9" t="str">
        <f>IF(VLOOKUP((IF(MONTH($A571)=10,YEAR($A571),IF(MONTH($A571)=11,YEAR($A571),IF(MONTH($A571)=12, YEAR($A571),YEAR($A571)-1)))),File_1.prn!$A$2:$AA$87,VLOOKUP(MONTH($A571),'Patch Conversion'!$A$1:$B$12,2),FALSE)="","",VLOOKUP((IF(MONTH($A571)=10,YEAR($A571),IF(MONTH($A571)=11,YEAR($A571),IF(MONTH($A571)=12, YEAR($A571),YEAR($A571)-1)))),File_1.prn!$A$2:$AA$87,VLOOKUP(MONTH($A571),'Patch Conversion'!$A$1:$B$12,2),FALSE))</f>
        <v/>
      </c>
      <c r="D571" s="9" t="str">
        <f>IF(C571="","",B571)</f>
        <v/>
      </c>
      <c r="E571" s="9">
        <f t="shared" si="65"/>
        <v>1671.7799999999993</v>
      </c>
      <c r="F571" s="9">
        <f>F570+VLOOKUP((IF(MONTH($A571)=10,YEAR($A571),IF(MONTH($A571)=11,YEAR($A571),IF(MONTH($A571)=12, YEAR($A571),YEAR($A571)-1)))),Rainfall!$A$1:$Z$87,VLOOKUP(MONTH($A571),Conversion!$A$1:$B$12,2),FALSE)</f>
        <v>28416.599999999988</v>
      </c>
      <c r="G571" s="9"/>
      <c r="H571" s="9"/>
      <c r="I571" s="9">
        <f>VLOOKUP((IF(MONTH($A571)=10,YEAR($A571),IF(MONTH($A571)=11,YEAR($A571),IF(MONTH($A571)=12, YEAR($A571),YEAR($A571)-1)))),FirstSim!$A$1:$Y$86,VLOOKUP(MONTH($A571),Conversion!$A$1:$B$12,2),FALSE)</f>
        <v>0.27</v>
      </c>
      <c r="J571" s="9"/>
      <c r="K571" s="9"/>
      <c r="L571" s="9"/>
      <c r="M571" s="12" t="e">
        <f>VLOOKUP((IF(MONTH($A571)=10,YEAR($A571),IF(MONTH($A571)=11,YEAR($A571),IF(MONTH($A571)=12, YEAR($A571),YEAR($A571)-1)))),#REF!,VLOOKUP(MONTH($A571),Conversion!$A$1:$B$12,2),FALSE)</f>
        <v>#REF!</v>
      </c>
      <c r="N571" s="9" t="e">
        <f>VLOOKUP((IF(MONTH($A571)=10,YEAR($A571),IF(MONTH($A571)=11,YEAR($A571),IF(MONTH($A571)=12, YEAR($A571),YEAR($A571)-1)))),#REF!,VLOOKUP(MONTH($A571),'Patch Conversion'!$A$1:$B$12,2),FALSE)</f>
        <v>#REF!</v>
      </c>
      <c r="O571" s="9"/>
      <c r="P571" s="11"/>
      <c r="Q571" s="9">
        <f t="shared" si="61"/>
        <v>0.03</v>
      </c>
      <c r="R571" s="9" t="str">
        <f t="shared" si="62"/>
        <v/>
      </c>
      <c r="S571" s="10" t="str">
        <f t="shared" si="63"/>
        <v/>
      </c>
      <c r="T571" s="9"/>
      <c r="U571" s="17">
        <f>VLOOKUP((IF(MONTH($A571)=10,YEAR($A571),IF(MONTH($A571)=11,YEAR($A571),IF(MONTH($A571)=12, YEAR($A571),YEAR($A571)-1)))),'Final Sim'!$A$1:$O$85,VLOOKUP(MONTH($A571),'Conversion WRSM'!$A$1:$B$12,2),FALSE)</f>
        <v>0</v>
      </c>
      <c r="W571" s="9">
        <f t="shared" si="60"/>
        <v>0.03</v>
      </c>
      <c r="X571" s="9" t="str">
        <f t="shared" si="66"/>
        <v/>
      </c>
      <c r="Y571" s="20" t="str">
        <f t="shared" si="64"/>
        <v/>
      </c>
    </row>
    <row r="572" spans="1:25">
      <c r="A572" s="11">
        <v>24869</v>
      </c>
      <c r="B572" s="9">
        <f>VLOOKUP((IF(MONTH($A572)=10,YEAR($A572),IF(MONTH($A572)=11,YEAR($A572),IF(MONTH($A572)=12, YEAR($A572),YEAR($A572)-1)))),File_1.prn!$A$2:$AA$87,VLOOKUP(MONTH($A572),Conversion!$A$1:$B$12,2),FALSE)</f>
        <v>0.01</v>
      </c>
      <c r="C572" s="9" t="str">
        <f>IF(VLOOKUP((IF(MONTH($A572)=10,YEAR($A572),IF(MONTH($A572)=11,YEAR($A572),IF(MONTH($A572)=12, YEAR($A572),YEAR($A572)-1)))),File_1.prn!$A$2:$AA$87,VLOOKUP(MONTH($A572),'Patch Conversion'!$A$1:$B$12,2),FALSE)="","",VLOOKUP((IF(MONTH($A572)=10,YEAR($A572),IF(MONTH($A572)=11,YEAR($A572),IF(MONTH($A572)=12, YEAR($A572),YEAR($A572)-1)))),File_1.prn!$A$2:$AA$87,VLOOKUP(MONTH($A572),'Patch Conversion'!$A$1:$B$12,2),FALSE))</f>
        <v/>
      </c>
      <c r="D572" s="9" t="str">
        <f>IF(C572="","",B572)</f>
        <v/>
      </c>
      <c r="E572" s="9">
        <f t="shared" si="65"/>
        <v>1671.7899999999993</v>
      </c>
      <c r="F572" s="9">
        <f>F571+VLOOKUP((IF(MONTH($A572)=10,YEAR($A572),IF(MONTH($A572)=11,YEAR($A572),IF(MONTH($A572)=12, YEAR($A572),YEAR($A572)-1)))),Rainfall!$A$1:$Z$87,VLOOKUP(MONTH($A572),Conversion!$A$1:$B$12,2),FALSE)</f>
        <v>28457.879999999986</v>
      </c>
      <c r="G572" s="9"/>
      <c r="H572" s="9"/>
      <c r="I572" s="9">
        <f>VLOOKUP((IF(MONTH($A572)=10,YEAR($A572),IF(MONTH($A572)=11,YEAR($A572),IF(MONTH($A572)=12, YEAR($A572),YEAR($A572)-1)))),FirstSim!$A$1:$Y$86,VLOOKUP(MONTH($A572),Conversion!$A$1:$B$12,2),FALSE)</f>
        <v>0.17</v>
      </c>
      <c r="J572" s="9"/>
      <c r="K572" s="9"/>
      <c r="L572" s="9"/>
      <c r="M572" s="12" t="e">
        <f>VLOOKUP((IF(MONTH($A572)=10,YEAR($A572),IF(MONTH($A572)=11,YEAR($A572),IF(MONTH($A572)=12, YEAR($A572),YEAR($A572)-1)))),#REF!,VLOOKUP(MONTH($A572),Conversion!$A$1:$B$12,2),FALSE)</f>
        <v>#REF!</v>
      </c>
      <c r="N572" s="9" t="e">
        <f>VLOOKUP((IF(MONTH($A572)=10,YEAR($A572),IF(MONTH($A572)=11,YEAR($A572),IF(MONTH($A572)=12, YEAR($A572),YEAR($A572)-1)))),#REF!,VLOOKUP(MONTH($A572),'Patch Conversion'!$A$1:$B$12,2),FALSE)</f>
        <v>#REF!</v>
      </c>
      <c r="O572" s="9"/>
      <c r="P572" s="11"/>
      <c r="Q572" s="9">
        <f t="shared" si="61"/>
        <v>0.01</v>
      </c>
      <c r="R572" s="9" t="str">
        <f t="shared" si="62"/>
        <v/>
      </c>
      <c r="S572" s="10" t="str">
        <f t="shared" si="63"/>
        <v/>
      </c>
      <c r="T572" s="9"/>
      <c r="U572" s="17">
        <f>VLOOKUP((IF(MONTH($A572)=10,YEAR($A572),IF(MONTH($A572)=11,YEAR($A572),IF(MONTH($A572)=12, YEAR($A572),YEAR($A572)-1)))),'Final Sim'!$A$1:$O$85,VLOOKUP(MONTH($A572),'Conversion WRSM'!$A$1:$B$12,2),FALSE)</f>
        <v>15.39</v>
      </c>
      <c r="W572" s="9">
        <f t="shared" si="60"/>
        <v>0.01</v>
      </c>
      <c r="X572" s="9" t="str">
        <f t="shared" si="66"/>
        <v/>
      </c>
      <c r="Y572" s="20" t="str">
        <f t="shared" si="64"/>
        <v/>
      </c>
    </row>
    <row r="573" spans="1:25">
      <c r="A573" s="11">
        <v>24898</v>
      </c>
      <c r="B573" s="9">
        <f>VLOOKUP((IF(MONTH($A573)=10,YEAR($A573),IF(MONTH($A573)=11,YEAR($A573),IF(MONTH($A573)=12, YEAR($A573),YEAR($A573)-1)))),File_1.prn!$A$2:$AA$87,VLOOKUP(MONTH($A573),Conversion!$A$1:$B$12,2),FALSE)</f>
        <v>0.03</v>
      </c>
      <c r="C573" s="9" t="str">
        <f>IF(VLOOKUP((IF(MONTH($A573)=10,YEAR($A573),IF(MONTH($A573)=11,YEAR($A573),IF(MONTH($A573)=12, YEAR($A573),YEAR($A573)-1)))),File_1.prn!$A$2:$AA$87,VLOOKUP(MONTH($A573),'Patch Conversion'!$A$1:$B$12,2),FALSE)="","",VLOOKUP((IF(MONTH($A573)=10,YEAR($A573),IF(MONTH($A573)=11,YEAR($A573),IF(MONTH($A573)=12, YEAR($A573),YEAR($A573)-1)))),File_1.prn!$A$2:$AA$87,VLOOKUP(MONTH($A573),'Patch Conversion'!$A$1:$B$12,2),FALSE))</f>
        <v/>
      </c>
      <c r="D573" s="9" t="str">
        <f>IF(C573="","",B573)</f>
        <v/>
      </c>
      <c r="E573" s="9">
        <f t="shared" si="65"/>
        <v>1671.8199999999993</v>
      </c>
      <c r="F573" s="9">
        <f>F572+VLOOKUP((IF(MONTH($A573)=10,YEAR($A573),IF(MONTH($A573)=11,YEAR($A573),IF(MONTH($A573)=12, YEAR($A573),YEAR($A573)-1)))),Rainfall!$A$1:$Z$87,VLOOKUP(MONTH($A573),Conversion!$A$1:$B$12,2),FALSE)</f>
        <v>28606.079999999987</v>
      </c>
      <c r="G573" s="9"/>
      <c r="H573" s="9"/>
      <c r="I573" s="9">
        <f>VLOOKUP((IF(MONTH($A573)=10,YEAR($A573),IF(MONTH($A573)=11,YEAR($A573),IF(MONTH($A573)=12, YEAR($A573),YEAR($A573)-1)))),FirstSim!$A$1:$Y$86,VLOOKUP(MONTH($A573),Conversion!$A$1:$B$12,2),FALSE)</f>
        <v>1.89</v>
      </c>
      <c r="J573" s="9"/>
      <c r="K573" s="9"/>
      <c r="L573" s="9"/>
      <c r="M573" s="12" t="e">
        <f>VLOOKUP((IF(MONTH($A573)=10,YEAR($A573),IF(MONTH($A573)=11,YEAR($A573),IF(MONTH($A573)=12, YEAR($A573),YEAR($A573)-1)))),#REF!,VLOOKUP(MONTH($A573),Conversion!$A$1:$B$12,2),FALSE)</f>
        <v>#REF!</v>
      </c>
      <c r="N573" s="9" t="e">
        <f>VLOOKUP((IF(MONTH($A573)=10,YEAR($A573),IF(MONTH($A573)=11,YEAR($A573),IF(MONTH($A573)=12, YEAR($A573),YEAR($A573)-1)))),#REF!,VLOOKUP(MONTH($A573),'Patch Conversion'!$A$1:$B$12,2),FALSE)</f>
        <v>#REF!</v>
      </c>
      <c r="O573" s="9"/>
      <c r="P573" s="11"/>
      <c r="Q573" s="9">
        <f t="shared" si="61"/>
        <v>0.03</v>
      </c>
      <c r="R573" s="9" t="str">
        <f t="shared" si="62"/>
        <v/>
      </c>
      <c r="S573" s="10" t="str">
        <f t="shared" si="63"/>
        <v/>
      </c>
      <c r="T573" s="9"/>
      <c r="U573" s="17">
        <f>VLOOKUP((IF(MONTH($A573)=10,YEAR($A573),IF(MONTH($A573)=11,YEAR($A573),IF(MONTH($A573)=12, YEAR($A573),YEAR($A573)-1)))),'Final Sim'!$A$1:$O$85,VLOOKUP(MONTH($A573),'Conversion WRSM'!$A$1:$B$12,2),FALSE)</f>
        <v>0</v>
      </c>
      <c r="W573" s="9">
        <f t="shared" si="60"/>
        <v>0.03</v>
      </c>
      <c r="X573" s="9" t="str">
        <f t="shared" si="66"/>
        <v/>
      </c>
      <c r="Y573" s="20" t="str">
        <f t="shared" si="64"/>
        <v/>
      </c>
    </row>
    <row r="574" spans="1:25">
      <c r="A574" s="11">
        <v>24929</v>
      </c>
      <c r="B574" s="9">
        <f>VLOOKUP((IF(MONTH($A574)=10,YEAR($A574),IF(MONTH($A574)=11,YEAR($A574),IF(MONTH($A574)=12, YEAR($A574),YEAR($A574)-1)))),File_1.prn!$A$2:$AA$87,VLOOKUP(MONTH($A574),Conversion!$A$1:$B$12,2),FALSE)</f>
        <v>0.27</v>
      </c>
      <c r="C574" s="9" t="str">
        <f>IF(VLOOKUP((IF(MONTH($A574)=10,YEAR($A574),IF(MONTH($A574)=11,YEAR($A574),IF(MONTH($A574)=12, YEAR($A574),YEAR($A574)-1)))),File_1.prn!$A$2:$AA$87,VLOOKUP(MONTH($A574),'Patch Conversion'!$A$1:$B$12,2),FALSE)="","",VLOOKUP((IF(MONTH($A574)=10,YEAR($A574),IF(MONTH($A574)=11,YEAR($A574),IF(MONTH($A574)=12, YEAR($A574),YEAR($A574)-1)))),File_1.prn!$A$2:$AA$87,VLOOKUP(MONTH($A574),'Patch Conversion'!$A$1:$B$12,2),FALSE))</f>
        <v/>
      </c>
      <c r="D574" s="9"/>
      <c r="E574" s="9">
        <f t="shared" si="65"/>
        <v>1672.0899999999992</v>
      </c>
      <c r="F574" s="9">
        <f>F573+VLOOKUP((IF(MONTH($A574)=10,YEAR($A574),IF(MONTH($A574)=11,YEAR($A574),IF(MONTH($A574)=12, YEAR($A574),YEAR($A574)-1)))),Rainfall!$A$1:$Z$87,VLOOKUP(MONTH($A574),Conversion!$A$1:$B$12,2),FALSE)</f>
        <v>28692.719999999987</v>
      </c>
      <c r="G574" s="9"/>
      <c r="H574" s="9"/>
      <c r="I574" s="9">
        <f>VLOOKUP((IF(MONTH($A574)=10,YEAR($A574),IF(MONTH($A574)=11,YEAR($A574),IF(MONTH($A574)=12, YEAR($A574),YEAR($A574)-1)))),FirstSim!$A$1:$Y$86,VLOOKUP(MONTH($A574),Conversion!$A$1:$B$12,2),FALSE)</f>
        <v>3.04</v>
      </c>
      <c r="J574" s="9"/>
      <c r="K574" s="9"/>
      <c r="L574" s="9"/>
      <c r="M574" s="12" t="e">
        <f>VLOOKUP((IF(MONTH($A574)=10,YEAR($A574),IF(MONTH($A574)=11,YEAR($A574),IF(MONTH($A574)=12, YEAR($A574),YEAR($A574)-1)))),#REF!,VLOOKUP(MONTH($A574),Conversion!$A$1:$B$12,2),FALSE)</f>
        <v>#REF!</v>
      </c>
      <c r="N574" s="9" t="e">
        <f>VLOOKUP((IF(MONTH($A574)=10,YEAR($A574),IF(MONTH($A574)=11,YEAR($A574),IF(MONTH($A574)=12, YEAR($A574),YEAR($A574)-1)))),#REF!,VLOOKUP(MONTH($A574),'Patch Conversion'!$A$1:$B$12,2),FALSE)</f>
        <v>#REF!</v>
      </c>
      <c r="O574" s="9"/>
      <c r="P574" s="11"/>
      <c r="Q574" s="9">
        <f t="shared" si="61"/>
        <v>0.27</v>
      </c>
      <c r="R574" s="9" t="str">
        <f t="shared" si="62"/>
        <v/>
      </c>
      <c r="S574" s="10" t="str">
        <f t="shared" si="63"/>
        <v/>
      </c>
      <c r="T574" s="9"/>
      <c r="U574" s="17">
        <f>VLOOKUP((IF(MONTH($A574)=10,YEAR($A574),IF(MONTH($A574)=11,YEAR($A574),IF(MONTH($A574)=12, YEAR($A574),YEAR($A574)-1)))),'Final Sim'!$A$1:$O$85,VLOOKUP(MONTH($A574),'Conversion WRSM'!$A$1:$B$12,2),FALSE)</f>
        <v>4.29</v>
      </c>
      <c r="W574" s="9">
        <f t="shared" si="60"/>
        <v>0.27</v>
      </c>
      <c r="X574" s="9" t="str">
        <f t="shared" si="66"/>
        <v/>
      </c>
      <c r="Y574" s="20" t="str">
        <f t="shared" si="64"/>
        <v/>
      </c>
    </row>
    <row r="575" spans="1:25">
      <c r="A575" s="11">
        <v>24959</v>
      </c>
      <c r="B575" s="9">
        <f>VLOOKUP((IF(MONTH($A575)=10,YEAR($A575),IF(MONTH($A575)=11,YEAR($A575),IF(MONTH($A575)=12, YEAR($A575),YEAR($A575)-1)))),File_1.prn!$A$2:$AA$87,VLOOKUP(MONTH($A575),Conversion!$A$1:$B$12,2),FALSE)</f>
        <v>0.02</v>
      </c>
      <c r="C575" s="9" t="str">
        <f>IF(VLOOKUP((IF(MONTH($A575)=10,YEAR($A575),IF(MONTH($A575)=11,YEAR($A575),IF(MONTH($A575)=12, YEAR($A575),YEAR($A575)-1)))),File_1.prn!$A$2:$AA$87,VLOOKUP(MONTH($A575),'Patch Conversion'!$A$1:$B$12,2),FALSE)="","",VLOOKUP((IF(MONTH($A575)=10,YEAR($A575),IF(MONTH($A575)=11,YEAR($A575),IF(MONTH($A575)=12, YEAR($A575),YEAR($A575)-1)))),File_1.prn!$A$2:$AA$87,VLOOKUP(MONTH($A575),'Patch Conversion'!$A$1:$B$12,2),FALSE))</f>
        <v/>
      </c>
      <c r="D575" s="9"/>
      <c r="E575" s="9">
        <f t="shared" si="65"/>
        <v>1672.1099999999992</v>
      </c>
      <c r="F575" s="9">
        <f>F574+VLOOKUP((IF(MONTH($A575)=10,YEAR($A575),IF(MONTH($A575)=11,YEAR($A575),IF(MONTH($A575)=12, YEAR($A575),YEAR($A575)-1)))),Rainfall!$A$1:$Z$87,VLOOKUP(MONTH($A575),Conversion!$A$1:$B$12,2),FALSE)</f>
        <v>28726.019999999986</v>
      </c>
      <c r="G575" s="9"/>
      <c r="H575" s="9"/>
      <c r="I575" s="9">
        <f>VLOOKUP((IF(MONTH($A575)=10,YEAR($A575),IF(MONTH($A575)=11,YEAR($A575),IF(MONTH($A575)=12, YEAR($A575),YEAR($A575)-1)))),FirstSim!$A$1:$Y$86,VLOOKUP(MONTH($A575),Conversion!$A$1:$B$12,2),FALSE)</f>
        <v>1.34</v>
      </c>
      <c r="J575" s="9"/>
      <c r="K575" s="9"/>
      <c r="L575" s="9"/>
      <c r="M575" s="12" t="e">
        <f>VLOOKUP((IF(MONTH($A575)=10,YEAR($A575),IF(MONTH($A575)=11,YEAR($A575),IF(MONTH($A575)=12, YEAR($A575),YEAR($A575)-1)))),#REF!,VLOOKUP(MONTH($A575),Conversion!$A$1:$B$12,2),FALSE)</f>
        <v>#REF!</v>
      </c>
      <c r="N575" s="9" t="e">
        <f>VLOOKUP((IF(MONTH($A575)=10,YEAR($A575),IF(MONTH($A575)=11,YEAR($A575),IF(MONTH($A575)=12, YEAR($A575),YEAR($A575)-1)))),#REF!,VLOOKUP(MONTH($A575),'Patch Conversion'!$A$1:$B$12,2),FALSE)</f>
        <v>#REF!</v>
      </c>
      <c r="O575" s="9"/>
      <c r="P575" s="11"/>
      <c r="Q575" s="9">
        <f t="shared" si="61"/>
        <v>0.02</v>
      </c>
      <c r="R575" s="9" t="str">
        <f t="shared" si="62"/>
        <v/>
      </c>
      <c r="S575" s="10" t="str">
        <f t="shared" si="63"/>
        <v/>
      </c>
      <c r="T575" s="9"/>
      <c r="U575" s="17">
        <f>VLOOKUP((IF(MONTH($A575)=10,YEAR($A575),IF(MONTH($A575)=11,YEAR($A575),IF(MONTH($A575)=12, YEAR($A575),YEAR($A575)-1)))),'Final Sim'!$A$1:$O$85,VLOOKUP(MONTH($A575),'Conversion WRSM'!$A$1:$B$12,2),FALSE)</f>
        <v>0</v>
      </c>
      <c r="W575" s="9">
        <f t="shared" si="60"/>
        <v>0.02</v>
      </c>
      <c r="X575" s="9" t="str">
        <f t="shared" si="66"/>
        <v/>
      </c>
      <c r="Y575" s="20" t="str">
        <f t="shared" si="64"/>
        <v/>
      </c>
    </row>
    <row r="576" spans="1:25">
      <c r="A576" s="11">
        <v>24990</v>
      </c>
      <c r="B576" s="9">
        <f>VLOOKUP((IF(MONTH($A576)=10,YEAR($A576),IF(MONTH($A576)=11,YEAR($A576),IF(MONTH($A576)=12, YEAR($A576),YEAR($A576)-1)))),File_1.prn!$A$2:$AA$87,VLOOKUP(MONTH($A576),Conversion!$A$1:$B$12,2),FALSE)</f>
        <v>0.02</v>
      </c>
      <c r="C576" s="9" t="str">
        <f>IF(VLOOKUP((IF(MONTH($A576)=10,YEAR($A576),IF(MONTH($A576)=11,YEAR($A576),IF(MONTH($A576)=12, YEAR($A576),YEAR($A576)-1)))),File_1.prn!$A$2:$AA$87,VLOOKUP(MONTH($A576),'Patch Conversion'!$A$1:$B$12,2),FALSE)="","",VLOOKUP((IF(MONTH($A576)=10,YEAR($A576),IF(MONTH($A576)=11,YEAR($A576),IF(MONTH($A576)=12, YEAR($A576),YEAR($A576)-1)))),File_1.prn!$A$2:$AA$87,VLOOKUP(MONTH($A576),'Patch Conversion'!$A$1:$B$12,2),FALSE))</f>
        <v/>
      </c>
      <c r="D576" s="9"/>
      <c r="E576" s="9">
        <f t="shared" si="65"/>
        <v>1672.1299999999992</v>
      </c>
      <c r="F576" s="9">
        <f>F575+VLOOKUP((IF(MONTH($A576)=10,YEAR($A576),IF(MONTH($A576)=11,YEAR($A576),IF(MONTH($A576)=12, YEAR($A576),YEAR($A576)-1)))),Rainfall!$A$1:$Z$87,VLOOKUP(MONTH($A576),Conversion!$A$1:$B$12,2),FALSE)</f>
        <v>28726.019999999986</v>
      </c>
      <c r="G576" s="9"/>
      <c r="H576" s="9"/>
      <c r="I576" s="9">
        <f>VLOOKUP((IF(MONTH($A576)=10,YEAR($A576),IF(MONTH($A576)=11,YEAR($A576),IF(MONTH($A576)=12, YEAR($A576),YEAR($A576)-1)))),FirstSim!$A$1:$Y$86,VLOOKUP(MONTH($A576),Conversion!$A$1:$B$12,2),FALSE)</f>
        <v>0.59</v>
      </c>
      <c r="J576" s="9"/>
      <c r="K576" s="9"/>
      <c r="L576" s="9"/>
      <c r="M576" s="12" t="e">
        <f>VLOOKUP((IF(MONTH($A576)=10,YEAR($A576),IF(MONTH($A576)=11,YEAR($A576),IF(MONTH($A576)=12, YEAR($A576),YEAR($A576)-1)))),#REF!,VLOOKUP(MONTH($A576),Conversion!$A$1:$B$12,2),FALSE)</f>
        <v>#REF!</v>
      </c>
      <c r="N576" s="9" t="e">
        <f>VLOOKUP((IF(MONTH($A576)=10,YEAR($A576),IF(MONTH($A576)=11,YEAR($A576),IF(MONTH($A576)=12, YEAR($A576),YEAR($A576)-1)))),#REF!,VLOOKUP(MONTH($A576),'Patch Conversion'!$A$1:$B$12,2),FALSE)</f>
        <v>#REF!</v>
      </c>
      <c r="O576" s="9"/>
      <c r="P576" s="11"/>
      <c r="Q576" s="9">
        <f t="shared" si="61"/>
        <v>0.02</v>
      </c>
      <c r="R576" s="9" t="str">
        <f t="shared" si="62"/>
        <v/>
      </c>
      <c r="S576" s="10" t="str">
        <f t="shared" si="63"/>
        <v/>
      </c>
      <c r="T576" s="9"/>
      <c r="U576" s="17">
        <f>VLOOKUP((IF(MONTH($A576)=10,YEAR($A576),IF(MONTH($A576)=11,YEAR($A576),IF(MONTH($A576)=12, YEAR($A576),YEAR($A576)-1)))),'Final Sim'!$A$1:$O$85,VLOOKUP(MONTH($A576),'Conversion WRSM'!$A$1:$B$12,2),FALSE)</f>
        <v>1.95</v>
      </c>
      <c r="W576" s="9">
        <f t="shared" si="60"/>
        <v>0.02</v>
      </c>
      <c r="X576" s="9" t="str">
        <f t="shared" si="66"/>
        <v/>
      </c>
      <c r="Y576" s="20" t="str">
        <f t="shared" si="64"/>
        <v/>
      </c>
    </row>
    <row r="577" spans="1:25">
      <c r="A577" s="11">
        <v>25020</v>
      </c>
      <c r="B577" s="9">
        <f>VLOOKUP((IF(MONTH($A577)=10,YEAR($A577),IF(MONTH($A577)=11,YEAR($A577),IF(MONTH($A577)=12, YEAR($A577),YEAR($A577)-1)))),File_1.prn!$A$2:$AA$87,VLOOKUP(MONTH($A577),Conversion!$A$1:$B$12,2),FALSE)</f>
        <v>0.01</v>
      </c>
      <c r="C577" s="9" t="str">
        <f>IF(VLOOKUP((IF(MONTH($A577)=10,YEAR($A577),IF(MONTH($A577)=11,YEAR($A577),IF(MONTH($A577)=12, YEAR($A577),YEAR($A577)-1)))),File_1.prn!$A$2:$AA$87,VLOOKUP(MONTH($A577),'Patch Conversion'!$A$1:$B$12,2),FALSE)="","",VLOOKUP((IF(MONTH($A577)=10,YEAR($A577),IF(MONTH($A577)=11,YEAR($A577),IF(MONTH($A577)=12, YEAR($A577),YEAR($A577)-1)))),File_1.prn!$A$2:$AA$87,VLOOKUP(MONTH($A577),'Patch Conversion'!$A$1:$B$12,2),FALSE))</f>
        <v/>
      </c>
      <c r="D577" s="9"/>
      <c r="E577" s="9">
        <f t="shared" si="65"/>
        <v>1672.1399999999992</v>
      </c>
      <c r="F577" s="9">
        <f>F576+VLOOKUP((IF(MONTH($A577)=10,YEAR($A577),IF(MONTH($A577)=11,YEAR($A577),IF(MONTH($A577)=12, YEAR($A577),YEAR($A577)-1)))),Rainfall!$A$1:$Z$87,VLOOKUP(MONTH($A577),Conversion!$A$1:$B$12,2),FALSE)</f>
        <v>28726.019999999986</v>
      </c>
      <c r="G577" s="9"/>
      <c r="H577" s="9"/>
      <c r="I577" s="9">
        <f>VLOOKUP((IF(MONTH($A577)=10,YEAR($A577),IF(MONTH($A577)=11,YEAR($A577),IF(MONTH($A577)=12, YEAR($A577),YEAR($A577)-1)))),FirstSim!$A$1:$Y$86,VLOOKUP(MONTH($A577),Conversion!$A$1:$B$12,2),FALSE)</f>
        <v>0.33</v>
      </c>
      <c r="J577" s="9"/>
      <c r="K577" s="9"/>
      <c r="L577" s="9"/>
      <c r="M577" s="12" t="e">
        <f>VLOOKUP((IF(MONTH($A577)=10,YEAR($A577),IF(MONTH($A577)=11,YEAR($A577),IF(MONTH($A577)=12, YEAR($A577),YEAR($A577)-1)))),#REF!,VLOOKUP(MONTH($A577),Conversion!$A$1:$B$12,2),FALSE)</f>
        <v>#REF!</v>
      </c>
      <c r="N577" s="9" t="e">
        <f>VLOOKUP((IF(MONTH($A577)=10,YEAR($A577),IF(MONTH($A577)=11,YEAR($A577),IF(MONTH($A577)=12, YEAR($A577),YEAR($A577)-1)))),#REF!,VLOOKUP(MONTH($A577),'Patch Conversion'!$A$1:$B$12,2),FALSE)</f>
        <v>#REF!</v>
      </c>
      <c r="O577" s="9"/>
      <c r="P577" s="11"/>
      <c r="Q577" s="9">
        <f t="shared" si="61"/>
        <v>0.01</v>
      </c>
      <c r="R577" s="9" t="str">
        <f t="shared" si="62"/>
        <v/>
      </c>
      <c r="S577" s="10" t="str">
        <f t="shared" si="63"/>
        <v/>
      </c>
      <c r="T577" s="9"/>
      <c r="U577" s="17">
        <f>VLOOKUP((IF(MONTH($A577)=10,YEAR($A577),IF(MONTH($A577)=11,YEAR($A577),IF(MONTH($A577)=12, YEAR($A577),YEAR($A577)-1)))),'Final Sim'!$A$1:$O$85,VLOOKUP(MONTH($A577),'Conversion WRSM'!$A$1:$B$12,2),FALSE)</f>
        <v>0</v>
      </c>
      <c r="W577" s="9">
        <f t="shared" si="60"/>
        <v>0.01</v>
      </c>
      <c r="X577" s="9" t="str">
        <f t="shared" si="66"/>
        <v/>
      </c>
      <c r="Y577" s="20" t="str">
        <f t="shared" si="64"/>
        <v/>
      </c>
    </row>
    <row r="578" spans="1:25">
      <c r="A578" s="11">
        <v>25051</v>
      </c>
      <c r="B578" s="9">
        <f>VLOOKUP((IF(MONTH($A578)=10,YEAR($A578),IF(MONTH($A578)=11,YEAR($A578),IF(MONTH($A578)=12, YEAR($A578),YEAR($A578)-1)))),File_1.prn!$A$2:$AA$87,VLOOKUP(MONTH($A578),Conversion!$A$1:$B$12,2),FALSE)</f>
        <v>0</v>
      </c>
      <c r="C578" s="9" t="str">
        <f>IF(VLOOKUP((IF(MONTH($A578)=10,YEAR($A578),IF(MONTH($A578)=11,YEAR($A578),IF(MONTH($A578)=12, YEAR($A578),YEAR($A578)-1)))),File_1.prn!$A$2:$AA$87,VLOOKUP(MONTH($A578),'Patch Conversion'!$A$1:$B$12,2),FALSE)="","",VLOOKUP((IF(MONTH($A578)=10,YEAR($A578),IF(MONTH($A578)=11,YEAR($A578),IF(MONTH($A578)=12, YEAR($A578),YEAR($A578)-1)))),File_1.prn!$A$2:$AA$87,VLOOKUP(MONTH($A578),'Patch Conversion'!$A$1:$B$12,2),FALSE))</f>
        <v/>
      </c>
      <c r="D578" s="9"/>
      <c r="E578" s="9">
        <f t="shared" si="65"/>
        <v>1672.1399999999992</v>
      </c>
      <c r="F578" s="9">
        <f>F577+VLOOKUP((IF(MONTH($A578)=10,YEAR($A578),IF(MONTH($A578)=11,YEAR($A578),IF(MONTH($A578)=12, YEAR($A578),YEAR($A578)-1)))),Rainfall!$A$1:$Z$87,VLOOKUP(MONTH($A578),Conversion!$A$1:$B$12,2),FALSE)</f>
        <v>28732.139999999985</v>
      </c>
      <c r="G578" s="9"/>
      <c r="H578" s="9"/>
      <c r="I578" s="9">
        <f>VLOOKUP((IF(MONTH($A578)=10,YEAR($A578),IF(MONTH($A578)=11,YEAR($A578),IF(MONTH($A578)=12, YEAR($A578),YEAR($A578)-1)))),FirstSim!$A$1:$Y$86,VLOOKUP(MONTH($A578),Conversion!$A$1:$B$12,2),FALSE)</f>
        <v>0.17</v>
      </c>
      <c r="J578" s="9"/>
      <c r="K578" s="9"/>
      <c r="L578" s="9"/>
      <c r="M578" s="12" t="e">
        <f>VLOOKUP((IF(MONTH($A578)=10,YEAR($A578),IF(MONTH($A578)=11,YEAR($A578),IF(MONTH($A578)=12, YEAR($A578),YEAR($A578)-1)))),#REF!,VLOOKUP(MONTH($A578),Conversion!$A$1:$B$12,2),FALSE)</f>
        <v>#REF!</v>
      </c>
      <c r="N578" s="9" t="e">
        <f>VLOOKUP((IF(MONTH($A578)=10,YEAR($A578),IF(MONTH($A578)=11,YEAR($A578),IF(MONTH($A578)=12, YEAR($A578),YEAR($A578)-1)))),#REF!,VLOOKUP(MONTH($A578),'Patch Conversion'!$A$1:$B$12,2),FALSE)</f>
        <v>#REF!</v>
      </c>
      <c r="O578" s="9"/>
      <c r="P578" s="11"/>
      <c r="Q578" s="9">
        <f t="shared" si="61"/>
        <v>0</v>
      </c>
      <c r="R578" s="9" t="str">
        <f t="shared" si="62"/>
        <v/>
      </c>
      <c r="S578" s="10" t="str">
        <f t="shared" si="63"/>
        <v/>
      </c>
      <c r="T578" s="9"/>
      <c r="U578" s="17">
        <f>VLOOKUP((IF(MONTH($A578)=10,YEAR($A578),IF(MONTH($A578)=11,YEAR($A578),IF(MONTH($A578)=12, YEAR($A578),YEAR($A578)-1)))),'Final Sim'!$A$1:$O$85,VLOOKUP(MONTH($A578),'Conversion WRSM'!$A$1:$B$12,2),FALSE)</f>
        <v>67.260000000000005</v>
      </c>
      <c r="W578" s="9">
        <f t="shared" si="60"/>
        <v>0</v>
      </c>
      <c r="X578" s="9" t="str">
        <f t="shared" si="66"/>
        <v/>
      </c>
      <c r="Y578" s="20" t="str">
        <f t="shared" si="64"/>
        <v/>
      </c>
    </row>
    <row r="579" spans="1:25">
      <c r="A579" s="11">
        <v>25082</v>
      </c>
      <c r="B579" s="9">
        <f>VLOOKUP((IF(MONTH($A579)=10,YEAR($A579),IF(MONTH($A579)=11,YEAR($A579),IF(MONTH($A579)=12, YEAR($A579),YEAR($A579)-1)))),File_1.prn!$A$2:$AA$87,VLOOKUP(MONTH($A579),Conversion!$A$1:$B$12,2),FALSE)</f>
        <v>0</v>
      </c>
      <c r="C579" s="9" t="str">
        <f>IF(VLOOKUP((IF(MONTH($A579)=10,YEAR($A579),IF(MONTH($A579)=11,YEAR($A579),IF(MONTH($A579)=12, YEAR($A579),YEAR($A579)-1)))),File_1.prn!$A$2:$AA$87,VLOOKUP(MONTH($A579),'Patch Conversion'!$A$1:$B$12,2),FALSE)="","",VLOOKUP((IF(MONTH($A579)=10,YEAR($A579),IF(MONTH($A579)=11,YEAR($A579),IF(MONTH($A579)=12, YEAR($A579),YEAR($A579)-1)))),File_1.prn!$A$2:$AA$87,VLOOKUP(MONTH($A579),'Patch Conversion'!$A$1:$B$12,2),FALSE))</f>
        <v/>
      </c>
      <c r="D579" s="9"/>
      <c r="E579" s="9">
        <f t="shared" si="65"/>
        <v>1672.1399999999992</v>
      </c>
      <c r="F579" s="9">
        <f>F578+VLOOKUP((IF(MONTH($A579)=10,YEAR($A579),IF(MONTH($A579)=11,YEAR($A579),IF(MONTH($A579)=12, YEAR($A579),YEAR($A579)-1)))),Rainfall!$A$1:$Z$87,VLOOKUP(MONTH($A579),Conversion!$A$1:$B$12,2),FALSE)</f>
        <v>28732.139999999985</v>
      </c>
      <c r="G579" s="9"/>
      <c r="H579" s="9"/>
      <c r="I579" s="9">
        <f>VLOOKUP((IF(MONTH($A579)=10,YEAR($A579),IF(MONTH($A579)=11,YEAR($A579),IF(MONTH($A579)=12, YEAR($A579),YEAR($A579)-1)))),FirstSim!$A$1:$Y$86,VLOOKUP(MONTH($A579),Conversion!$A$1:$B$12,2),FALSE)</f>
        <v>7.0000000000000007E-2</v>
      </c>
      <c r="J579" s="9"/>
      <c r="K579" s="9"/>
      <c r="L579" s="9"/>
      <c r="M579" s="12" t="e">
        <f>VLOOKUP((IF(MONTH($A579)=10,YEAR($A579),IF(MONTH($A579)=11,YEAR($A579),IF(MONTH($A579)=12, YEAR($A579),YEAR($A579)-1)))),#REF!,VLOOKUP(MONTH($A579),Conversion!$A$1:$B$12,2),FALSE)</f>
        <v>#REF!</v>
      </c>
      <c r="N579" s="9" t="e">
        <f>VLOOKUP((IF(MONTH($A579)=10,YEAR($A579),IF(MONTH($A579)=11,YEAR($A579),IF(MONTH($A579)=12, YEAR($A579),YEAR($A579)-1)))),#REF!,VLOOKUP(MONTH($A579),'Patch Conversion'!$A$1:$B$12,2),FALSE)</f>
        <v>#REF!</v>
      </c>
      <c r="O579" s="9"/>
      <c r="P579" s="11"/>
      <c r="Q579" s="9">
        <f t="shared" si="61"/>
        <v>0</v>
      </c>
      <c r="R579" s="9" t="str">
        <f t="shared" si="62"/>
        <v/>
      </c>
      <c r="S579" s="10" t="str">
        <f t="shared" si="63"/>
        <v/>
      </c>
      <c r="T579" s="9"/>
      <c r="U579" s="17">
        <f>VLOOKUP((IF(MONTH($A579)=10,YEAR($A579),IF(MONTH($A579)=11,YEAR($A579),IF(MONTH($A579)=12, YEAR($A579),YEAR($A579)-1)))),'Final Sim'!$A$1:$O$85,VLOOKUP(MONTH($A579),'Conversion WRSM'!$A$1:$B$12,2),FALSE)</f>
        <v>0</v>
      </c>
      <c r="W579" s="9">
        <f t="shared" si="60"/>
        <v>0</v>
      </c>
      <c r="X579" s="9" t="str">
        <f t="shared" si="66"/>
        <v/>
      </c>
      <c r="Y579" s="20" t="str">
        <f t="shared" si="64"/>
        <v/>
      </c>
    </row>
    <row r="580" spans="1:25">
      <c r="A580" s="11">
        <v>25112</v>
      </c>
      <c r="B580" s="9">
        <f>VLOOKUP((IF(MONTH($A580)=10,YEAR($A580),IF(MONTH($A580)=11,YEAR($A580),IF(MONTH($A580)=12, YEAR($A580),YEAR($A580)-1)))),File_1.prn!$A$2:$AA$87,VLOOKUP(MONTH($A580),Conversion!$A$1:$B$12,2),FALSE)</f>
        <v>0.06</v>
      </c>
      <c r="C580" s="9" t="str">
        <f>IF(VLOOKUP((IF(MONTH($A580)=10,YEAR($A580),IF(MONTH($A580)=11,YEAR($A580),IF(MONTH($A580)=12, YEAR($A580),YEAR($A580)-1)))),File_1.prn!$A$2:$AA$87,VLOOKUP(MONTH($A580),'Patch Conversion'!$A$1:$B$12,2),FALSE)="","",VLOOKUP((IF(MONTH($A580)=10,YEAR($A580),IF(MONTH($A580)=11,YEAR($A580),IF(MONTH($A580)=12, YEAR($A580),YEAR($A580)-1)))),File_1.prn!$A$2:$AA$87,VLOOKUP(MONTH($A580),'Patch Conversion'!$A$1:$B$12,2),FALSE))</f>
        <v/>
      </c>
      <c r="D580" s="9"/>
      <c r="E580" s="9">
        <f t="shared" si="65"/>
        <v>1672.1999999999991</v>
      </c>
      <c r="F580" s="9">
        <f>F579+VLOOKUP((IF(MONTH($A580)=10,YEAR($A580),IF(MONTH($A580)=11,YEAR($A580),IF(MONTH($A580)=12, YEAR($A580),YEAR($A580)-1)))),Rainfall!$A$1:$Z$87,VLOOKUP(MONTH($A580),Conversion!$A$1:$B$12,2),FALSE)</f>
        <v>28750.139999999985</v>
      </c>
      <c r="G580" s="9"/>
      <c r="H580" s="9"/>
      <c r="I580" s="9">
        <f>VLOOKUP((IF(MONTH($A580)=10,YEAR($A580),IF(MONTH($A580)=11,YEAR($A580),IF(MONTH($A580)=12, YEAR($A580),YEAR($A580)-1)))),FirstSim!$A$1:$Y$86,VLOOKUP(MONTH($A580),Conversion!$A$1:$B$12,2),FALSE)</f>
        <v>0.99</v>
      </c>
      <c r="J580" s="9"/>
      <c r="K580" s="9"/>
      <c r="L580" s="9"/>
      <c r="M580" s="12" t="e">
        <f>VLOOKUP((IF(MONTH($A580)=10,YEAR($A580),IF(MONTH($A580)=11,YEAR($A580),IF(MONTH($A580)=12, YEAR($A580),YEAR($A580)-1)))),#REF!,VLOOKUP(MONTH($A580),Conversion!$A$1:$B$12,2),FALSE)</f>
        <v>#REF!</v>
      </c>
      <c r="N580" s="9" t="e">
        <f>VLOOKUP((IF(MONTH($A580)=10,YEAR($A580),IF(MONTH($A580)=11,YEAR($A580),IF(MONTH($A580)=12, YEAR($A580),YEAR($A580)-1)))),#REF!,VLOOKUP(MONTH($A580),'Patch Conversion'!$A$1:$B$12,2),FALSE)</f>
        <v>#REF!</v>
      </c>
      <c r="O580" s="9"/>
      <c r="P580" s="11"/>
      <c r="Q580" s="9">
        <f t="shared" si="61"/>
        <v>0.06</v>
      </c>
      <c r="R580" s="9" t="str">
        <f t="shared" si="62"/>
        <v/>
      </c>
      <c r="S580" s="10" t="str">
        <f t="shared" si="63"/>
        <v/>
      </c>
      <c r="T580" s="9"/>
      <c r="U580" s="17">
        <f>VLOOKUP((IF(MONTH($A580)=10,YEAR($A580),IF(MONTH($A580)=11,YEAR($A580),IF(MONTH($A580)=12, YEAR($A580),YEAR($A580)-1)))),'Final Sim'!$A$1:$O$85,VLOOKUP(MONTH($A580),'Conversion WRSM'!$A$1:$B$12,2),FALSE)</f>
        <v>5.3</v>
      </c>
      <c r="W580" s="9">
        <f t="shared" ref="W580:W643" si="67">IF(C580="",B580,IF(C580="*",B580,IF(U580&gt;B580,U580,B580)))</f>
        <v>0.06</v>
      </c>
      <c r="X580" s="9" t="str">
        <f t="shared" si="66"/>
        <v/>
      </c>
      <c r="Y580" s="20" t="str">
        <f t="shared" si="64"/>
        <v/>
      </c>
    </row>
    <row r="581" spans="1:25">
      <c r="A581" s="11">
        <v>25143</v>
      </c>
      <c r="B581" s="9">
        <f>VLOOKUP((IF(MONTH($A581)=10,YEAR($A581),IF(MONTH($A581)=11,YEAR($A581),IF(MONTH($A581)=12, YEAR($A581),YEAR($A581)-1)))),File_1.prn!$A$2:$AA$87,VLOOKUP(MONTH($A581),Conversion!$A$1:$B$12,2),FALSE)</f>
        <v>0</v>
      </c>
      <c r="C581" s="9" t="str">
        <f>IF(VLOOKUP((IF(MONTH($A581)=10,YEAR($A581),IF(MONTH($A581)=11,YEAR($A581),IF(MONTH($A581)=12, YEAR($A581),YEAR($A581)-1)))),File_1.prn!$A$2:$AA$87,VLOOKUP(MONTH($A581),'Patch Conversion'!$A$1:$B$12,2),FALSE)="","",VLOOKUP((IF(MONTH($A581)=10,YEAR($A581),IF(MONTH($A581)=11,YEAR($A581),IF(MONTH($A581)=12, YEAR($A581),YEAR($A581)-1)))),File_1.prn!$A$2:$AA$87,VLOOKUP(MONTH($A581),'Patch Conversion'!$A$1:$B$12,2),FALSE))</f>
        <v/>
      </c>
      <c r="D581" s="9"/>
      <c r="E581" s="9">
        <f t="shared" si="65"/>
        <v>1672.1999999999991</v>
      </c>
      <c r="F581" s="9">
        <f>F580+VLOOKUP((IF(MONTH($A581)=10,YEAR($A581),IF(MONTH($A581)=11,YEAR($A581),IF(MONTH($A581)=12, YEAR($A581),YEAR($A581)-1)))),Rainfall!$A$1:$Z$87,VLOOKUP(MONTH($A581),Conversion!$A$1:$B$12,2),FALSE)</f>
        <v>28845.239999999983</v>
      </c>
      <c r="G581" s="9"/>
      <c r="H581" s="9"/>
      <c r="I581" s="9">
        <f>VLOOKUP((IF(MONTH($A581)=10,YEAR($A581),IF(MONTH($A581)=11,YEAR($A581),IF(MONTH($A581)=12, YEAR($A581),YEAR($A581)-1)))),FirstSim!$A$1:$Y$86,VLOOKUP(MONTH($A581),Conversion!$A$1:$B$12,2),FALSE)</f>
        <v>0</v>
      </c>
      <c r="J581" s="9"/>
      <c r="K581" s="9"/>
      <c r="L581" s="9"/>
      <c r="M581" s="12" t="e">
        <f>VLOOKUP((IF(MONTH($A581)=10,YEAR($A581),IF(MONTH($A581)=11,YEAR($A581),IF(MONTH($A581)=12, YEAR($A581),YEAR($A581)-1)))),#REF!,VLOOKUP(MONTH($A581),Conversion!$A$1:$B$12,2),FALSE)</f>
        <v>#REF!</v>
      </c>
      <c r="N581" s="9" t="e">
        <f>VLOOKUP((IF(MONTH($A581)=10,YEAR($A581),IF(MONTH($A581)=11,YEAR($A581),IF(MONTH($A581)=12, YEAR($A581),YEAR($A581)-1)))),#REF!,VLOOKUP(MONTH($A581),'Patch Conversion'!$A$1:$B$12,2),FALSE)</f>
        <v>#REF!</v>
      </c>
      <c r="O581" s="9"/>
      <c r="P581" s="11"/>
      <c r="Q581" s="9">
        <f t="shared" ref="Q581:Q644" si="68">IF(C581="",B581,IF(C581="*",B581,IF(I581&lt;B581,B581,I581)))</f>
        <v>0</v>
      </c>
      <c r="R581" s="9" t="str">
        <f t="shared" ref="R581:R644" si="69">IF(C581="",C581,IF(C581="*",C581,IF(I581&lt;B581,C581,"*")))</f>
        <v/>
      </c>
      <c r="S581" s="10" t="str">
        <f t="shared" ref="S581:S644" si="70">IF(C581="","",IF(C581="*","Estimated",IF(I581&lt;B581,"First Simulation&lt;Observed, Observed Used","First Silumation patch")))</f>
        <v/>
      </c>
      <c r="T581" s="9"/>
      <c r="U581" s="17">
        <f>VLOOKUP((IF(MONTH($A581)=10,YEAR($A581),IF(MONTH($A581)=11,YEAR($A581),IF(MONTH($A581)=12, YEAR($A581),YEAR($A581)-1)))),'Final Sim'!$A$1:$O$85,VLOOKUP(MONTH($A581),'Conversion WRSM'!$A$1:$B$12,2),FALSE)</f>
        <v>0</v>
      </c>
      <c r="W581" s="9">
        <f t="shared" si="67"/>
        <v>0</v>
      </c>
      <c r="X581" s="9" t="str">
        <f t="shared" si="66"/>
        <v/>
      </c>
      <c r="Y581" s="20" t="str">
        <f t="shared" ref="Y581:Y644" si="71">IF(C581="","",IF(C581="*","Observed estimate used",IF(C581="#","Simulated value used", IF(U581&gt;B581,"Simulated value used","Observed estimate used"))))</f>
        <v/>
      </c>
    </row>
    <row r="582" spans="1:25">
      <c r="A582" s="11">
        <v>25173</v>
      </c>
      <c r="B582" s="9">
        <f>VLOOKUP((IF(MONTH($A582)=10,YEAR($A582),IF(MONTH($A582)=11,YEAR($A582),IF(MONTH($A582)=12, YEAR($A582),YEAR($A582)-1)))),File_1.prn!$A$2:$AA$87,VLOOKUP(MONTH($A582),Conversion!$A$1:$B$12,2),FALSE)</f>
        <v>2.67</v>
      </c>
      <c r="C582" s="9" t="str">
        <f>IF(VLOOKUP((IF(MONTH($A582)=10,YEAR($A582),IF(MONTH($A582)=11,YEAR($A582),IF(MONTH($A582)=12, YEAR($A582),YEAR($A582)-1)))),File_1.prn!$A$2:$AA$87,VLOOKUP(MONTH($A582),'Patch Conversion'!$A$1:$B$12,2),FALSE)="","",VLOOKUP((IF(MONTH($A582)=10,YEAR($A582),IF(MONTH($A582)=11,YEAR($A582),IF(MONTH($A582)=12, YEAR($A582),YEAR($A582)-1)))),File_1.prn!$A$2:$AA$87,VLOOKUP(MONTH($A582),'Patch Conversion'!$A$1:$B$12,2),FALSE))</f>
        <v/>
      </c>
      <c r="D582" s="9"/>
      <c r="E582" s="9">
        <f t="shared" ref="E582:E645" si="72">E581+B582</f>
        <v>1674.8699999999992</v>
      </c>
      <c r="F582" s="9">
        <f>F581+VLOOKUP((IF(MONTH($A582)=10,YEAR($A582),IF(MONTH($A582)=11,YEAR($A582),IF(MONTH($A582)=12, YEAR($A582),YEAR($A582)-1)))),Rainfall!$A$1:$Z$87,VLOOKUP(MONTH($A582),Conversion!$A$1:$B$12,2),FALSE)</f>
        <v>28912.319999999985</v>
      </c>
      <c r="G582" s="9"/>
      <c r="H582" s="9"/>
      <c r="I582" s="9">
        <f>VLOOKUP((IF(MONTH($A582)=10,YEAR($A582),IF(MONTH($A582)=11,YEAR($A582),IF(MONTH($A582)=12, YEAR($A582),YEAR($A582)-1)))),FirstSim!$A$1:$Y$86,VLOOKUP(MONTH($A582),Conversion!$A$1:$B$12,2),FALSE)</f>
        <v>0.55000000000000004</v>
      </c>
      <c r="J582" s="9"/>
      <c r="K582" s="9"/>
      <c r="L582" s="9"/>
      <c r="M582" s="12" t="e">
        <f>VLOOKUP((IF(MONTH($A582)=10,YEAR($A582),IF(MONTH($A582)=11,YEAR($A582),IF(MONTH($A582)=12, YEAR($A582),YEAR($A582)-1)))),#REF!,VLOOKUP(MONTH($A582),Conversion!$A$1:$B$12,2),FALSE)</f>
        <v>#REF!</v>
      </c>
      <c r="N582" s="9" t="e">
        <f>VLOOKUP((IF(MONTH($A582)=10,YEAR($A582),IF(MONTH($A582)=11,YEAR($A582),IF(MONTH($A582)=12, YEAR($A582),YEAR($A582)-1)))),#REF!,VLOOKUP(MONTH($A582),'Patch Conversion'!$A$1:$B$12,2),FALSE)</f>
        <v>#REF!</v>
      </c>
      <c r="O582" s="9"/>
      <c r="P582" s="11"/>
      <c r="Q582" s="9">
        <f t="shared" si="68"/>
        <v>2.67</v>
      </c>
      <c r="R582" s="9" t="str">
        <f t="shared" si="69"/>
        <v/>
      </c>
      <c r="S582" s="10" t="str">
        <f t="shared" si="70"/>
        <v/>
      </c>
      <c r="T582" s="9"/>
      <c r="U582" s="17">
        <f>VLOOKUP((IF(MONTH($A582)=10,YEAR($A582),IF(MONTH($A582)=11,YEAR($A582),IF(MONTH($A582)=12, YEAR($A582),YEAR($A582)-1)))),'Final Sim'!$A$1:$O$85,VLOOKUP(MONTH($A582),'Conversion WRSM'!$A$1:$B$12,2),FALSE)</f>
        <v>9</v>
      </c>
      <c r="W582" s="9">
        <f t="shared" si="67"/>
        <v>2.67</v>
      </c>
      <c r="X582" s="9" t="str">
        <f t="shared" ref="X582:X645" si="73">IF(C582="","",IF(C582="*","*",IF(C582="#","*", IF(U582&gt;B582,"*",C582))))</f>
        <v/>
      </c>
      <c r="Y582" s="20" t="str">
        <f t="shared" si="71"/>
        <v/>
      </c>
    </row>
    <row r="583" spans="1:25">
      <c r="A583" s="11">
        <v>25204</v>
      </c>
      <c r="B583" s="9">
        <f>VLOOKUP((IF(MONTH($A583)=10,YEAR($A583),IF(MONTH($A583)=11,YEAR($A583),IF(MONTH($A583)=12, YEAR($A583),YEAR($A583)-1)))),File_1.prn!$A$2:$AA$87,VLOOKUP(MONTH($A583),Conversion!$A$1:$B$12,2),FALSE)</f>
        <v>0.13</v>
      </c>
      <c r="C583" s="9" t="str">
        <f>IF(VLOOKUP((IF(MONTH($A583)=10,YEAR($A583),IF(MONTH($A583)=11,YEAR($A583),IF(MONTH($A583)=12, YEAR($A583),YEAR($A583)-1)))),File_1.prn!$A$2:$AA$87,VLOOKUP(MONTH($A583),'Patch Conversion'!$A$1:$B$12,2),FALSE)="","",VLOOKUP((IF(MONTH($A583)=10,YEAR($A583),IF(MONTH($A583)=11,YEAR($A583),IF(MONTH($A583)=12, YEAR($A583),YEAR($A583)-1)))),File_1.prn!$A$2:$AA$87,VLOOKUP(MONTH($A583),'Patch Conversion'!$A$1:$B$12,2),FALSE))</f>
        <v/>
      </c>
      <c r="D583" s="9" t="str">
        <f>IF(C583="","",B583)</f>
        <v/>
      </c>
      <c r="E583" s="9">
        <f t="shared" si="72"/>
        <v>1674.9999999999993</v>
      </c>
      <c r="F583" s="9">
        <f>F582+VLOOKUP((IF(MONTH($A583)=10,YEAR($A583),IF(MONTH($A583)=11,YEAR($A583),IF(MONTH($A583)=12, YEAR($A583),YEAR($A583)-1)))),Rainfall!$A$1:$Z$87,VLOOKUP(MONTH($A583),Conversion!$A$1:$B$12,2),FALSE)</f>
        <v>28953.899999999987</v>
      </c>
      <c r="G583" s="9"/>
      <c r="H583" s="9"/>
      <c r="I583" s="9">
        <f>VLOOKUP((IF(MONTH($A583)=10,YEAR($A583),IF(MONTH($A583)=11,YEAR($A583),IF(MONTH($A583)=12, YEAR($A583),YEAR($A583)-1)))),FirstSim!$A$1:$Y$86,VLOOKUP(MONTH($A583),Conversion!$A$1:$B$12,2),FALSE)</f>
        <v>0.12</v>
      </c>
      <c r="J583" s="9"/>
      <c r="K583" s="9"/>
      <c r="L583" s="9"/>
      <c r="M583" s="12" t="e">
        <f>VLOOKUP((IF(MONTH($A583)=10,YEAR($A583),IF(MONTH($A583)=11,YEAR($A583),IF(MONTH($A583)=12, YEAR($A583),YEAR($A583)-1)))),#REF!,VLOOKUP(MONTH($A583),Conversion!$A$1:$B$12,2),FALSE)</f>
        <v>#REF!</v>
      </c>
      <c r="N583" s="9" t="e">
        <f>VLOOKUP((IF(MONTH($A583)=10,YEAR($A583),IF(MONTH($A583)=11,YEAR($A583),IF(MONTH($A583)=12, YEAR($A583),YEAR($A583)-1)))),#REF!,VLOOKUP(MONTH($A583),'Patch Conversion'!$A$1:$B$12,2),FALSE)</f>
        <v>#REF!</v>
      </c>
      <c r="O583" s="9"/>
      <c r="P583" s="11"/>
      <c r="Q583" s="9">
        <f t="shared" si="68"/>
        <v>0.13</v>
      </c>
      <c r="R583" s="9" t="str">
        <f t="shared" si="69"/>
        <v/>
      </c>
      <c r="S583" s="10" t="str">
        <f t="shared" si="70"/>
        <v/>
      </c>
      <c r="T583" s="9"/>
      <c r="U583" s="17">
        <f>VLOOKUP((IF(MONTH($A583)=10,YEAR($A583),IF(MONTH($A583)=11,YEAR($A583),IF(MONTH($A583)=12, YEAR($A583),YEAR($A583)-1)))),'Final Sim'!$A$1:$O$85,VLOOKUP(MONTH($A583),'Conversion WRSM'!$A$1:$B$12,2),FALSE)</f>
        <v>0</v>
      </c>
      <c r="W583" s="9">
        <f t="shared" si="67"/>
        <v>0.13</v>
      </c>
      <c r="X583" s="9" t="str">
        <f t="shared" si="73"/>
        <v/>
      </c>
      <c r="Y583" s="20" t="str">
        <f t="shared" si="71"/>
        <v/>
      </c>
    </row>
    <row r="584" spans="1:25">
      <c r="A584" s="11">
        <v>25235</v>
      </c>
      <c r="B584" s="9">
        <f>VLOOKUP((IF(MONTH($A584)=10,YEAR($A584),IF(MONTH($A584)=11,YEAR($A584),IF(MONTH($A584)=12, YEAR($A584),YEAR($A584)-1)))),File_1.prn!$A$2:$AA$87,VLOOKUP(MONTH($A584),Conversion!$A$1:$B$12,2),FALSE)</f>
        <v>3.18</v>
      </c>
      <c r="C584" s="9" t="str">
        <f>IF(VLOOKUP((IF(MONTH($A584)=10,YEAR($A584),IF(MONTH($A584)=11,YEAR($A584),IF(MONTH($A584)=12, YEAR($A584),YEAR($A584)-1)))),File_1.prn!$A$2:$AA$87,VLOOKUP(MONTH($A584),'Patch Conversion'!$A$1:$B$12,2),FALSE)="","",VLOOKUP((IF(MONTH($A584)=10,YEAR($A584),IF(MONTH($A584)=11,YEAR($A584),IF(MONTH($A584)=12, YEAR($A584),YEAR($A584)-1)))),File_1.prn!$A$2:$AA$87,VLOOKUP(MONTH($A584),'Patch Conversion'!$A$1:$B$12,2),FALSE))</f>
        <v/>
      </c>
      <c r="D584" s="9"/>
      <c r="E584" s="9">
        <f t="shared" si="72"/>
        <v>1678.1799999999994</v>
      </c>
      <c r="F584" s="9">
        <f>F583+VLOOKUP((IF(MONTH($A584)=10,YEAR($A584),IF(MONTH($A584)=11,YEAR($A584),IF(MONTH($A584)=12, YEAR($A584),YEAR($A584)-1)))),Rainfall!$A$1:$Z$87,VLOOKUP(MONTH($A584),Conversion!$A$1:$B$12,2),FALSE)</f>
        <v>29035.799999999988</v>
      </c>
      <c r="G584" s="9"/>
      <c r="H584" s="9"/>
      <c r="I584" s="9">
        <f>VLOOKUP((IF(MONTH($A584)=10,YEAR($A584),IF(MONTH($A584)=11,YEAR($A584),IF(MONTH($A584)=12, YEAR($A584),YEAR($A584)-1)))),FirstSim!$A$1:$Y$86,VLOOKUP(MONTH($A584),Conversion!$A$1:$B$12,2),FALSE)</f>
        <v>1.06</v>
      </c>
      <c r="J584" s="9"/>
      <c r="K584" s="9"/>
      <c r="L584" s="9"/>
      <c r="M584" s="12" t="e">
        <f>VLOOKUP((IF(MONTH($A584)=10,YEAR($A584),IF(MONTH($A584)=11,YEAR($A584),IF(MONTH($A584)=12, YEAR($A584),YEAR($A584)-1)))),#REF!,VLOOKUP(MONTH($A584),Conversion!$A$1:$B$12,2),FALSE)</f>
        <v>#REF!</v>
      </c>
      <c r="N584" s="9" t="e">
        <f>VLOOKUP((IF(MONTH($A584)=10,YEAR($A584),IF(MONTH($A584)=11,YEAR($A584),IF(MONTH($A584)=12, YEAR($A584),YEAR($A584)-1)))),#REF!,VLOOKUP(MONTH($A584),'Patch Conversion'!$A$1:$B$12,2),FALSE)</f>
        <v>#REF!</v>
      </c>
      <c r="O584" s="9"/>
      <c r="P584" s="11"/>
      <c r="Q584" s="9">
        <f t="shared" si="68"/>
        <v>3.18</v>
      </c>
      <c r="R584" s="9" t="str">
        <f t="shared" si="69"/>
        <v/>
      </c>
      <c r="S584" s="10" t="str">
        <f t="shared" si="70"/>
        <v/>
      </c>
      <c r="T584" s="9"/>
      <c r="U584" s="17">
        <f>VLOOKUP((IF(MONTH($A584)=10,YEAR($A584),IF(MONTH($A584)=11,YEAR($A584),IF(MONTH($A584)=12, YEAR($A584),YEAR($A584)-1)))),'Final Sim'!$A$1:$O$85,VLOOKUP(MONTH($A584),'Conversion WRSM'!$A$1:$B$12,2),FALSE)</f>
        <v>82.42</v>
      </c>
      <c r="W584" s="9">
        <f t="shared" si="67"/>
        <v>3.18</v>
      </c>
      <c r="X584" s="9" t="str">
        <f t="shared" si="73"/>
        <v/>
      </c>
      <c r="Y584" s="20" t="str">
        <f t="shared" si="71"/>
        <v/>
      </c>
    </row>
    <row r="585" spans="1:25">
      <c r="A585" s="11">
        <v>25263</v>
      </c>
      <c r="B585" s="9">
        <f>VLOOKUP((IF(MONTH($A585)=10,YEAR($A585),IF(MONTH($A585)=11,YEAR($A585),IF(MONTH($A585)=12, YEAR($A585),YEAR($A585)-1)))),File_1.prn!$A$2:$AA$87,VLOOKUP(MONTH($A585),Conversion!$A$1:$B$12,2),FALSE)</f>
        <v>20.6</v>
      </c>
      <c r="C585" s="9" t="str">
        <f>IF(VLOOKUP((IF(MONTH($A585)=10,YEAR($A585),IF(MONTH($A585)=11,YEAR($A585),IF(MONTH($A585)=12, YEAR($A585),YEAR($A585)-1)))),File_1.prn!$A$2:$AA$87,VLOOKUP(MONTH($A585),'Patch Conversion'!$A$1:$B$12,2),FALSE)="","",VLOOKUP((IF(MONTH($A585)=10,YEAR($A585),IF(MONTH($A585)=11,YEAR($A585),IF(MONTH($A585)=12, YEAR($A585),YEAR($A585)-1)))),File_1.prn!$A$2:$AA$87,VLOOKUP(MONTH($A585),'Patch Conversion'!$A$1:$B$12,2),FALSE))</f>
        <v/>
      </c>
      <c r="D585" s="9" t="str">
        <f>IF(C585="","",B585)</f>
        <v/>
      </c>
      <c r="E585" s="9">
        <f t="shared" si="72"/>
        <v>1698.7799999999993</v>
      </c>
      <c r="F585" s="9">
        <f>F584+VLOOKUP((IF(MONTH($A585)=10,YEAR($A585),IF(MONTH($A585)=11,YEAR($A585),IF(MONTH($A585)=12, YEAR($A585),YEAR($A585)-1)))),Rainfall!$A$1:$Z$87,VLOOKUP(MONTH($A585),Conversion!$A$1:$B$12,2),FALSE)</f>
        <v>29139.419999999987</v>
      </c>
      <c r="G585" s="9"/>
      <c r="H585" s="9"/>
      <c r="I585" s="9">
        <f>VLOOKUP((IF(MONTH($A585)=10,YEAR($A585),IF(MONTH($A585)=11,YEAR($A585),IF(MONTH($A585)=12, YEAR($A585),YEAR($A585)-1)))),FirstSim!$A$1:$Y$86,VLOOKUP(MONTH($A585),Conversion!$A$1:$B$12,2),FALSE)</f>
        <v>4.2699999999999996</v>
      </c>
      <c r="J585" s="9"/>
      <c r="K585" s="9"/>
      <c r="L585" s="9"/>
      <c r="M585" s="12" t="e">
        <f>VLOOKUP((IF(MONTH($A585)=10,YEAR($A585),IF(MONTH($A585)=11,YEAR($A585),IF(MONTH($A585)=12, YEAR($A585),YEAR($A585)-1)))),#REF!,VLOOKUP(MONTH($A585),Conversion!$A$1:$B$12,2),FALSE)</f>
        <v>#REF!</v>
      </c>
      <c r="N585" s="9" t="e">
        <f>VLOOKUP((IF(MONTH($A585)=10,YEAR($A585),IF(MONTH($A585)=11,YEAR($A585),IF(MONTH($A585)=12, YEAR($A585),YEAR($A585)-1)))),#REF!,VLOOKUP(MONTH($A585),'Patch Conversion'!$A$1:$B$12,2),FALSE)</f>
        <v>#REF!</v>
      </c>
      <c r="O585" s="9"/>
      <c r="P585" s="11"/>
      <c r="Q585" s="9">
        <f t="shared" si="68"/>
        <v>20.6</v>
      </c>
      <c r="R585" s="9" t="str">
        <f t="shared" si="69"/>
        <v/>
      </c>
      <c r="S585" s="10" t="str">
        <f t="shared" si="70"/>
        <v/>
      </c>
      <c r="T585" s="9"/>
      <c r="U585" s="17">
        <f>VLOOKUP((IF(MONTH($A585)=10,YEAR($A585),IF(MONTH($A585)=11,YEAR($A585),IF(MONTH($A585)=12, YEAR($A585),YEAR($A585)-1)))),'Final Sim'!$A$1:$O$85,VLOOKUP(MONTH($A585),'Conversion WRSM'!$A$1:$B$12,2),FALSE)</f>
        <v>0</v>
      </c>
      <c r="W585" s="9">
        <f t="shared" si="67"/>
        <v>20.6</v>
      </c>
      <c r="X585" s="9" t="str">
        <f t="shared" si="73"/>
        <v/>
      </c>
      <c r="Y585" s="20" t="str">
        <f t="shared" si="71"/>
        <v/>
      </c>
    </row>
    <row r="586" spans="1:25">
      <c r="A586" s="11">
        <v>25294</v>
      </c>
      <c r="B586" s="9">
        <f>VLOOKUP((IF(MONTH($A586)=10,YEAR($A586),IF(MONTH($A586)=11,YEAR($A586),IF(MONTH($A586)=12, YEAR($A586),YEAR($A586)-1)))),File_1.prn!$A$2:$AA$87,VLOOKUP(MONTH($A586),Conversion!$A$1:$B$12,2),FALSE)</f>
        <v>7.15</v>
      </c>
      <c r="C586" s="9" t="str">
        <f>IF(VLOOKUP((IF(MONTH($A586)=10,YEAR($A586),IF(MONTH($A586)=11,YEAR($A586),IF(MONTH($A586)=12, YEAR($A586),YEAR($A586)-1)))),File_1.prn!$A$2:$AA$87,VLOOKUP(MONTH($A586),'Patch Conversion'!$A$1:$B$12,2),FALSE)="","",VLOOKUP((IF(MONTH($A586)=10,YEAR($A586),IF(MONTH($A586)=11,YEAR($A586),IF(MONTH($A586)=12, YEAR($A586),YEAR($A586)-1)))),File_1.prn!$A$2:$AA$87,VLOOKUP(MONTH($A586),'Patch Conversion'!$A$1:$B$12,2),FALSE))</f>
        <v/>
      </c>
      <c r="D586" s="9"/>
      <c r="E586" s="9">
        <f t="shared" si="72"/>
        <v>1705.9299999999994</v>
      </c>
      <c r="F586" s="9">
        <f>F585+VLOOKUP((IF(MONTH($A586)=10,YEAR($A586),IF(MONTH($A586)=11,YEAR($A586),IF(MONTH($A586)=12, YEAR($A586),YEAR($A586)-1)))),Rainfall!$A$1:$Z$87,VLOOKUP(MONTH($A586),Conversion!$A$1:$B$12,2),FALSE)</f>
        <v>29197.079999999987</v>
      </c>
      <c r="G586" s="9"/>
      <c r="H586" s="9"/>
      <c r="I586" s="9">
        <f>VLOOKUP((IF(MONTH($A586)=10,YEAR($A586),IF(MONTH($A586)=11,YEAR($A586),IF(MONTH($A586)=12, YEAR($A586),YEAR($A586)-1)))),FirstSim!$A$1:$Y$86,VLOOKUP(MONTH($A586),Conversion!$A$1:$B$12,2),FALSE)</f>
        <v>3.41</v>
      </c>
      <c r="J586" s="9"/>
      <c r="K586" s="9"/>
      <c r="L586" s="9"/>
      <c r="M586" s="12" t="e">
        <f>VLOOKUP((IF(MONTH($A586)=10,YEAR($A586),IF(MONTH($A586)=11,YEAR($A586),IF(MONTH($A586)=12, YEAR($A586),YEAR($A586)-1)))),#REF!,VLOOKUP(MONTH($A586),Conversion!$A$1:$B$12,2),FALSE)</f>
        <v>#REF!</v>
      </c>
      <c r="N586" s="9" t="e">
        <f>VLOOKUP((IF(MONTH($A586)=10,YEAR($A586),IF(MONTH($A586)=11,YEAR($A586),IF(MONTH($A586)=12, YEAR($A586),YEAR($A586)-1)))),#REF!,VLOOKUP(MONTH($A586),'Patch Conversion'!$A$1:$B$12,2),FALSE)</f>
        <v>#REF!</v>
      </c>
      <c r="O586" s="9"/>
      <c r="P586" s="11"/>
      <c r="Q586" s="9">
        <f t="shared" si="68"/>
        <v>7.15</v>
      </c>
      <c r="R586" s="9" t="str">
        <f t="shared" si="69"/>
        <v/>
      </c>
      <c r="S586" s="10" t="str">
        <f t="shared" si="70"/>
        <v/>
      </c>
      <c r="T586" s="9"/>
      <c r="U586" s="17">
        <f>VLOOKUP((IF(MONTH($A586)=10,YEAR($A586),IF(MONTH($A586)=11,YEAR($A586),IF(MONTH($A586)=12, YEAR($A586),YEAR($A586)-1)))),'Final Sim'!$A$1:$O$85,VLOOKUP(MONTH($A586),'Conversion WRSM'!$A$1:$B$12,2),FALSE)</f>
        <v>30.63</v>
      </c>
      <c r="W586" s="9">
        <f t="shared" si="67"/>
        <v>7.15</v>
      </c>
      <c r="X586" s="9" t="str">
        <f t="shared" si="73"/>
        <v/>
      </c>
      <c r="Y586" s="20" t="str">
        <f t="shared" si="71"/>
        <v/>
      </c>
    </row>
    <row r="587" spans="1:25">
      <c r="A587" s="11">
        <v>25324</v>
      </c>
      <c r="B587" s="9">
        <f>VLOOKUP((IF(MONTH($A587)=10,YEAR($A587),IF(MONTH($A587)=11,YEAR($A587),IF(MONTH($A587)=12, YEAR($A587),YEAR($A587)-1)))),File_1.prn!$A$2:$AA$87,VLOOKUP(MONTH($A587),Conversion!$A$1:$B$12,2),FALSE)</f>
        <v>0.05</v>
      </c>
      <c r="C587" s="9" t="str">
        <f>IF(VLOOKUP((IF(MONTH($A587)=10,YEAR($A587),IF(MONTH($A587)=11,YEAR($A587),IF(MONTH($A587)=12, YEAR($A587),YEAR($A587)-1)))),File_1.prn!$A$2:$AA$87,VLOOKUP(MONTH($A587),'Patch Conversion'!$A$1:$B$12,2),FALSE)="","",VLOOKUP((IF(MONTH($A587)=10,YEAR($A587),IF(MONTH($A587)=11,YEAR($A587),IF(MONTH($A587)=12, YEAR($A587),YEAR($A587)-1)))),File_1.prn!$A$2:$AA$87,VLOOKUP(MONTH($A587),'Patch Conversion'!$A$1:$B$12,2),FALSE))</f>
        <v/>
      </c>
      <c r="D587" s="9" t="str">
        <f>IF(C587="","",B587)</f>
        <v/>
      </c>
      <c r="E587" s="9">
        <f t="shared" si="72"/>
        <v>1705.9799999999993</v>
      </c>
      <c r="F587" s="9">
        <f>F586+VLOOKUP((IF(MONTH($A587)=10,YEAR($A587),IF(MONTH($A587)=11,YEAR($A587),IF(MONTH($A587)=12, YEAR($A587),YEAR($A587)-1)))),Rainfall!$A$1:$Z$87,VLOOKUP(MONTH($A587),Conversion!$A$1:$B$12,2),FALSE)</f>
        <v>29244.299999999988</v>
      </c>
      <c r="G587" s="9"/>
      <c r="H587" s="9"/>
      <c r="I587" s="9">
        <f>VLOOKUP((IF(MONTH($A587)=10,YEAR($A587),IF(MONTH($A587)=11,YEAR($A587),IF(MONTH($A587)=12, YEAR($A587),YEAR($A587)-1)))),FirstSim!$A$1:$Y$86,VLOOKUP(MONTH($A587),Conversion!$A$1:$B$12,2),FALSE)</f>
        <v>1.05</v>
      </c>
      <c r="J587" s="9"/>
      <c r="K587" s="9"/>
      <c r="L587" s="9"/>
      <c r="M587" s="12" t="e">
        <f>VLOOKUP((IF(MONTH($A587)=10,YEAR($A587),IF(MONTH($A587)=11,YEAR($A587),IF(MONTH($A587)=12, YEAR($A587),YEAR($A587)-1)))),#REF!,VLOOKUP(MONTH($A587),Conversion!$A$1:$B$12,2),FALSE)</f>
        <v>#REF!</v>
      </c>
      <c r="N587" s="9" t="e">
        <f>VLOOKUP((IF(MONTH($A587)=10,YEAR($A587),IF(MONTH($A587)=11,YEAR($A587),IF(MONTH($A587)=12, YEAR($A587),YEAR($A587)-1)))),#REF!,VLOOKUP(MONTH($A587),'Patch Conversion'!$A$1:$B$12,2),FALSE)</f>
        <v>#REF!</v>
      </c>
      <c r="O587" s="9"/>
      <c r="P587" s="11"/>
      <c r="Q587" s="9">
        <f t="shared" si="68"/>
        <v>0.05</v>
      </c>
      <c r="R587" s="9" t="str">
        <f t="shared" si="69"/>
        <v/>
      </c>
      <c r="S587" s="10" t="str">
        <f t="shared" si="70"/>
        <v/>
      </c>
      <c r="T587" s="9"/>
      <c r="U587" s="17">
        <f>VLOOKUP((IF(MONTH($A587)=10,YEAR($A587),IF(MONTH($A587)=11,YEAR($A587),IF(MONTH($A587)=12, YEAR($A587),YEAR($A587)-1)))),'Final Sim'!$A$1:$O$85,VLOOKUP(MONTH($A587),'Conversion WRSM'!$A$1:$B$12,2),FALSE)</f>
        <v>0</v>
      </c>
      <c r="W587" s="9">
        <f t="shared" si="67"/>
        <v>0.05</v>
      </c>
      <c r="X587" s="9" t="str">
        <f t="shared" si="73"/>
        <v/>
      </c>
      <c r="Y587" s="20" t="str">
        <f t="shared" si="71"/>
        <v/>
      </c>
    </row>
    <row r="588" spans="1:25">
      <c r="A588" s="11">
        <v>25355</v>
      </c>
      <c r="B588" s="9">
        <f>VLOOKUP((IF(MONTH($A588)=10,YEAR($A588),IF(MONTH($A588)=11,YEAR($A588),IF(MONTH($A588)=12, YEAR($A588),YEAR($A588)-1)))),File_1.prn!$A$2:$AA$87,VLOOKUP(MONTH($A588),Conversion!$A$1:$B$12,2),FALSE)</f>
        <v>0.02</v>
      </c>
      <c r="C588" s="9" t="str">
        <f>IF(VLOOKUP((IF(MONTH($A588)=10,YEAR($A588),IF(MONTH($A588)=11,YEAR($A588),IF(MONTH($A588)=12, YEAR($A588),YEAR($A588)-1)))),File_1.prn!$A$2:$AA$87,VLOOKUP(MONTH($A588),'Patch Conversion'!$A$1:$B$12,2),FALSE)="","",VLOOKUP((IF(MONTH($A588)=10,YEAR($A588),IF(MONTH($A588)=11,YEAR($A588),IF(MONTH($A588)=12, YEAR($A588),YEAR($A588)-1)))),File_1.prn!$A$2:$AA$87,VLOOKUP(MONTH($A588),'Patch Conversion'!$A$1:$B$12,2),FALSE))</f>
        <v/>
      </c>
      <c r="D588" s="9"/>
      <c r="E588" s="9">
        <f t="shared" si="72"/>
        <v>1705.9999999999993</v>
      </c>
      <c r="F588" s="9">
        <f>F587+VLOOKUP((IF(MONTH($A588)=10,YEAR($A588),IF(MONTH($A588)=11,YEAR($A588),IF(MONTH($A588)=12, YEAR($A588),YEAR($A588)-1)))),Rainfall!$A$1:$Z$87,VLOOKUP(MONTH($A588),Conversion!$A$1:$B$12,2),FALSE)</f>
        <v>29244.299999999988</v>
      </c>
      <c r="G588" s="9"/>
      <c r="H588" s="9"/>
      <c r="I588" s="9">
        <f>VLOOKUP((IF(MONTH($A588)=10,YEAR($A588),IF(MONTH($A588)=11,YEAR($A588),IF(MONTH($A588)=12, YEAR($A588),YEAR($A588)-1)))),FirstSim!$A$1:$Y$86,VLOOKUP(MONTH($A588),Conversion!$A$1:$B$12,2),FALSE)</f>
        <v>0.43</v>
      </c>
      <c r="J588" s="9"/>
      <c r="K588" s="9"/>
      <c r="L588" s="9"/>
      <c r="M588" s="12" t="e">
        <f>VLOOKUP((IF(MONTH($A588)=10,YEAR($A588),IF(MONTH($A588)=11,YEAR($A588),IF(MONTH($A588)=12, YEAR($A588),YEAR($A588)-1)))),#REF!,VLOOKUP(MONTH($A588),Conversion!$A$1:$B$12,2),FALSE)</f>
        <v>#REF!</v>
      </c>
      <c r="N588" s="9" t="e">
        <f>VLOOKUP((IF(MONTH($A588)=10,YEAR($A588),IF(MONTH($A588)=11,YEAR($A588),IF(MONTH($A588)=12, YEAR($A588),YEAR($A588)-1)))),#REF!,VLOOKUP(MONTH($A588),'Patch Conversion'!$A$1:$B$12,2),FALSE)</f>
        <v>#REF!</v>
      </c>
      <c r="O588" s="9"/>
      <c r="P588" s="11"/>
      <c r="Q588" s="9">
        <f t="shared" si="68"/>
        <v>0.02</v>
      </c>
      <c r="R588" s="9" t="str">
        <f t="shared" si="69"/>
        <v/>
      </c>
      <c r="S588" s="10" t="str">
        <f t="shared" si="70"/>
        <v/>
      </c>
      <c r="T588" s="9"/>
      <c r="U588" s="17">
        <f>VLOOKUP((IF(MONTH($A588)=10,YEAR($A588),IF(MONTH($A588)=11,YEAR($A588),IF(MONTH($A588)=12, YEAR($A588),YEAR($A588)-1)))),'Final Sim'!$A$1:$O$85,VLOOKUP(MONTH($A588),'Conversion WRSM'!$A$1:$B$12,2),FALSE)</f>
        <v>41.92</v>
      </c>
      <c r="W588" s="9">
        <f t="shared" si="67"/>
        <v>0.02</v>
      </c>
      <c r="X588" s="9" t="str">
        <f t="shared" si="73"/>
        <v/>
      </c>
      <c r="Y588" s="20" t="str">
        <f t="shared" si="71"/>
        <v/>
      </c>
    </row>
    <row r="589" spans="1:25">
      <c r="A589" s="11">
        <v>25385</v>
      </c>
      <c r="B589" s="9">
        <f>VLOOKUP((IF(MONTH($A589)=10,YEAR($A589),IF(MONTH($A589)=11,YEAR($A589),IF(MONTH($A589)=12, YEAR($A589),YEAR($A589)-1)))),File_1.prn!$A$2:$AA$87,VLOOKUP(MONTH($A589),Conversion!$A$1:$B$12,2),FALSE)</f>
        <v>0.06</v>
      </c>
      <c r="C589" s="9" t="str">
        <f>IF(VLOOKUP((IF(MONTH($A589)=10,YEAR($A589),IF(MONTH($A589)=11,YEAR($A589),IF(MONTH($A589)=12, YEAR($A589),YEAR($A589)-1)))),File_1.prn!$A$2:$AA$87,VLOOKUP(MONTH($A589),'Patch Conversion'!$A$1:$B$12,2),FALSE)="","",VLOOKUP((IF(MONTH($A589)=10,YEAR($A589),IF(MONTH($A589)=11,YEAR($A589),IF(MONTH($A589)=12, YEAR($A589),YEAR($A589)-1)))),File_1.prn!$A$2:$AA$87,VLOOKUP(MONTH($A589),'Patch Conversion'!$A$1:$B$12,2),FALSE))</f>
        <v/>
      </c>
      <c r="D589" s="9"/>
      <c r="E589" s="9">
        <f t="shared" si="72"/>
        <v>1706.0599999999993</v>
      </c>
      <c r="F589" s="9">
        <f>F588+VLOOKUP((IF(MONTH($A589)=10,YEAR($A589),IF(MONTH($A589)=11,YEAR($A589),IF(MONTH($A589)=12, YEAR($A589),YEAR($A589)-1)))),Rainfall!$A$1:$Z$87,VLOOKUP(MONTH($A589),Conversion!$A$1:$B$12,2),FALSE)</f>
        <v>29246.87999999999</v>
      </c>
      <c r="G589" s="9"/>
      <c r="H589" s="9"/>
      <c r="I589" s="9">
        <f>VLOOKUP((IF(MONTH($A589)=10,YEAR($A589),IF(MONTH($A589)=11,YEAR($A589),IF(MONTH($A589)=12, YEAR($A589),YEAR($A589)-1)))),FirstSim!$A$1:$Y$86,VLOOKUP(MONTH($A589),Conversion!$A$1:$B$12,2),FALSE)</f>
        <v>0.26</v>
      </c>
      <c r="J589" s="9"/>
      <c r="K589" s="9"/>
      <c r="L589" s="9"/>
      <c r="M589" s="12" t="e">
        <f>VLOOKUP((IF(MONTH($A589)=10,YEAR($A589),IF(MONTH($A589)=11,YEAR($A589),IF(MONTH($A589)=12, YEAR($A589),YEAR($A589)-1)))),#REF!,VLOOKUP(MONTH($A589),Conversion!$A$1:$B$12,2),FALSE)</f>
        <v>#REF!</v>
      </c>
      <c r="N589" s="9" t="e">
        <f>VLOOKUP((IF(MONTH($A589)=10,YEAR($A589),IF(MONTH($A589)=11,YEAR($A589),IF(MONTH($A589)=12, YEAR($A589),YEAR($A589)-1)))),#REF!,VLOOKUP(MONTH($A589),'Patch Conversion'!$A$1:$B$12,2),FALSE)</f>
        <v>#REF!</v>
      </c>
      <c r="O589" s="9"/>
      <c r="P589" s="11"/>
      <c r="Q589" s="9">
        <f t="shared" si="68"/>
        <v>0.06</v>
      </c>
      <c r="R589" s="9" t="str">
        <f t="shared" si="69"/>
        <v/>
      </c>
      <c r="S589" s="10" t="str">
        <f t="shared" si="70"/>
        <v/>
      </c>
      <c r="T589" s="9"/>
      <c r="U589" s="17">
        <f>VLOOKUP((IF(MONTH($A589)=10,YEAR($A589),IF(MONTH($A589)=11,YEAR($A589),IF(MONTH($A589)=12, YEAR($A589),YEAR($A589)-1)))),'Final Sim'!$A$1:$O$85,VLOOKUP(MONTH($A589),'Conversion WRSM'!$A$1:$B$12,2),FALSE)</f>
        <v>0</v>
      </c>
      <c r="W589" s="9">
        <f t="shared" si="67"/>
        <v>0.06</v>
      </c>
      <c r="X589" s="9" t="str">
        <f t="shared" si="73"/>
        <v/>
      </c>
      <c r="Y589" s="20" t="str">
        <f t="shared" si="71"/>
        <v/>
      </c>
    </row>
    <row r="590" spans="1:25">
      <c r="A590" s="11">
        <v>25416</v>
      </c>
      <c r="B590" s="9">
        <f>VLOOKUP((IF(MONTH($A590)=10,YEAR($A590),IF(MONTH($A590)=11,YEAR($A590),IF(MONTH($A590)=12, YEAR($A590),YEAR($A590)-1)))),File_1.prn!$A$2:$AA$87,VLOOKUP(MONTH($A590),Conversion!$A$1:$B$12,2),FALSE)</f>
        <v>0.09</v>
      </c>
      <c r="C590" s="9" t="str">
        <f>IF(VLOOKUP((IF(MONTH($A590)=10,YEAR($A590),IF(MONTH($A590)=11,YEAR($A590),IF(MONTH($A590)=12, YEAR($A590),YEAR($A590)-1)))),File_1.prn!$A$2:$AA$87,VLOOKUP(MONTH($A590),'Patch Conversion'!$A$1:$B$12,2),FALSE)="","",VLOOKUP((IF(MONTH($A590)=10,YEAR($A590),IF(MONTH($A590)=11,YEAR($A590),IF(MONTH($A590)=12, YEAR($A590),YEAR($A590)-1)))),File_1.prn!$A$2:$AA$87,VLOOKUP(MONTH($A590),'Patch Conversion'!$A$1:$B$12,2),FALSE))</f>
        <v/>
      </c>
      <c r="D590" s="9"/>
      <c r="E590" s="9">
        <f t="shared" si="72"/>
        <v>1706.1499999999992</v>
      </c>
      <c r="F590" s="9">
        <f>F589+VLOOKUP((IF(MONTH($A590)=10,YEAR($A590),IF(MONTH($A590)=11,YEAR($A590),IF(MONTH($A590)=12, YEAR($A590),YEAR($A590)-1)))),Rainfall!$A$1:$Z$87,VLOOKUP(MONTH($A590),Conversion!$A$1:$B$12,2),FALSE)</f>
        <v>29248.139999999989</v>
      </c>
      <c r="G590" s="9"/>
      <c r="H590" s="9"/>
      <c r="I590" s="9">
        <f>VLOOKUP((IF(MONTH($A590)=10,YEAR($A590),IF(MONTH($A590)=11,YEAR($A590),IF(MONTH($A590)=12, YEAR($A590),YEAR($A590)-1)))),FirstSim!$A$1:$Y$86,VLOOKUP(MONTH($A590),Conversion!$A$1:$B$12,2),FALSE)</f>
        <v>0.17</v>
      </c>
      <c r="J590" s="9"/>
      <c r="K590" s="9"/>
      <c r="L590" s="9"/>
      <c r="M590" s="12" t="e">
        <f>VLOOKUP((IF(MONTH($A590)=10,YEAR($A590),IF(MONTH($A590)=11,YEAR($A590),IF(MONTH($A590)=12, YEAR($A590),YEAR($A590)-1)))),#REF!,VLOOKUP(MONTH($A590),Conversion!$A$1:$B$12,2),FALSE)</f>
        <v>#REF!</v>
      </c>
      <c r="N590" s="9" t="e">
        <f>VLOOKUP((IF(MONTH($A590)=10,YEAR($A590),IF(MONTH($A590)=11,YEAR($A590),IF(MONTH($A590)=12, YEAR($A590),YEAR($A590)-1)))),#REF!,VLOOKUP(MONTH($A590),'Patch Conversion'!$A$1:$B$12,2),FALSE)</f>
        <v>#REF!</v>
      </c>
      <c r="O590" s="9"/>
      <c r="P590" s="11"/>
      <c r="Q590" s="9">
        <f t="shared" si="68"/>
        <v>0.09</v>
      </c>
      <c r="R590" s="9" t="str">
        <f t="shared" si="69"/>
        <v/>
      </c>
      <c r="S590" s="10" t="str">
        <f t="shared" si="70"/>
        <v/>
      </c>
      <c r="T590" s="9"/>
      <c r="U590" s="17">
        <f>VLOOKUP((IF(MONTH($A590)=10,YEAR($A590),IF(MONTH($A590)=11,YEAR($A590),IF(MONTH($A590)=12, YEAR($A590),YEAR($A590)-1)))),'Final Sim'!$A$1:$O$85,VLOOKUP(MONTH($A590),'Conversion WRSM'!$A$1:$B$12,2),FALSE)</f>
        <v>228.1</v>
      </c>
      <c r="W590" s="9">
        <f t="shared" si="67"/>
        <v>0.09</v>
      </c>
      <c r="X590" s="9" t="str">
        <f t="shared" si="73"/>
        <v/>
      </c>
      <c r="Y590" s="20" t="str">
        <f t="shared" si="71"/>
        <v/>
      </c>
    </row>
    <row r="591" spans="1:25">
      <c r="A591" s="11">
        <v>25447</v>
      </c>
      <c r="B591" s="9">
        <f>VLOOKUP((IF(MONTH($A591)=10,YEAR($A591),IF(MONTH($A591)=11,YEAR($A591),IF(MONTH($A591)=12, YEAR($A591),YEAR($A591)-1)))),File_1.prn!$A$2:$AA$87,VLOOKUP(MONTH($A591),Conversion!$A$1:$B$12,2),FALSE)</f>
        <v>0.12</v>
      </c>
      <c r="C591" s="9" t="str">
        <f>IF(VLOOKUP((IF(MONTH($A591)=10,YEAR($A591),IF(MONTH($A591)=11,YEAR($A591),IF(MONTH($A591)=12, YEAR($A591),YEAR($A591)-1)))),File_1.prn!$A$2:$AA$87,VLOOKUP(MONTH($A591),'Patch Conversion'!$A$1:$B$12,2),FALSE)="","",VLOOKUP((IF(MONTH($A591)=10,YEAR($A591),IF(MONTH($A591)=11,YEAR($A591),IF(MONTH($A591)=12, YEAR($A591),YEAR($A591)-1)))),File_1.prn!$A$2:$AA$87,VLOOKUP(MONTH($A591),'Patch Conversion'!$A$1:$B$12,2),FALSE))</f>
        <v/>
      </c>
      <c r="D591" s="9"/>
      <c r="E591" s="9">
        <f t="shared" si="72"/>
        <v>1706.2699999999991</v>
      </c>
      <c r="F591" s="9">
        <f>F590+VLOOKUP((IF(MONTH($A591)=10,YEAR($A591),IF(MONTH($A591)=11,YEAR($A591),IF(MONTH($A591)=12, YEAR($A591),YEAR($A591)-1)))),Rainfall!$A$1:$Z$87,VLOOKUP(MONTH($A591),Conversion!$A$1:$B$12,2),FALSE)</f>
        <v>29251.01999999999</v>
      </c>
      <c r="G591" s="9"/>
      <c r="H591" s="9"/>
      <c r="I591" s="9">
        <f>VLOOKUP((IF(MONTH($A591)=10,YEAR($A591),IF(MONTH($A591)=11,YEAR($A591),IF(MONTH($A591)=12, YEAR($A591),YEAR($A591)-1)))),FirstSim!$A$1:$Y$86,VLOOKUP(MONTH($A591),Conversion!$A$1:$B$12,2),FALSE)</f>
        <v>0.09</v>
      </c>
      <c r="J591" s="9"/>
      <c r="K591" s="9"/>
      <c r="L591" s="9"/>
      <c r="M591" s="12" t="e">
        <f>VLOOKUP((IF(MONTH($A591)=10,YEAR($A591),IF(MONTH($A591)=11,YEAR($A591),IF(MONTH($A591)=12, YEAR($A591),YEAR($A591)-1)))),#REF!,VLOOKUP(MONTH($A591),Conversion!$A$1:$B$12,2),FALSE)</f>
        <v>#REF!</v>
      </c>
      <c r="N591" s="9" t="e">
        <f>VLOOKUP((IF(MONTH($A591)=10,YEAR($A591),IF(MONTH($A591)=11,YEAR($A591),IF(MONTH($A591)=12, YEAR($A591),YEAR($A591)-1)))),#REF!,VLOOKUP(MONTH($A591),'Patch Conversion'!$A$1:$B$12,2),FALSE)</f>
        <v>#REF!</v>
      </c>
      <c r="O591" s="9"/>
      <c r="P591" s="11"/>
      <c r="Q591" s="9">
        <f t="shared" si="68"/>
        <v>0.12</v>
      </c>
      <c r="R591" s="9" t="str">
        <f t="shared" si="69"/>
        <v/>
      </c>
      <c r="S591" s="10" t="str">
        <f t="shared" si="70"/>
        <v/>
      </c>
      <c r="T591" s="9"/>
      <c r="U591" s="17">
        <f>VLOOKUP((IF(MONTH($A591)=10,YEAR($A591),IF(MONTH($A591)=11,YEAR($A591),IF(MONTH($A591)=12, YEAR($A591),YEAR($A591)-1)))),'Final Sim'!$A$1:$O$85,VLOOKUP(MONTH($A591),'Conversion WRSM'!$A$1:$B$12,2),FALSE)</f>
        <v>0</v>
      </c>
      <c r="W591" s="9">
        <f t="shared" si="67"/>
        <v>0.12</v>
      </c>
      <c r="X591" s="9" t="str">
        <f t="shared" si="73"/>
        <v/>
      </c>
      <c r="Y591" s="20" t="str">
        <f t="shared" si="71"/>
        <v/>
      </c>
    </row>
    <row r="592" spans="1:25">
      <c r="A592" s="11">
        <v>25477</v>
      </c>
      <c r="B592" s="9">
        <f>VLOOKUP((IF(MONTH($A592)=10,YEAR($A592),IF(MONTH($A592)=11,YEAR($A592),IF(MONTH($A592)=12, YEAR($A592),YEAR($A592)-1)))),File_1.prn!$A$2:$AA$87,VLOOKUP(MONTH($A592),Conversion!$A$1:$B$12,2),FALSE)</f>
        <v>0.47</v>
      </c>
      <c r="C592" s="9" t="str">
        <f>IF(VLOOKUP((IF(MONTH($A592)=10,YEAR($A592),IF(MONTH($A592)=11,YEAR($A592),IF(MONTH($A592)=12, YEAR($A592),YEAR($A592)-1)))),File_1.prn!$A$2:$AA$87,VLOOKUP(MONTH($A592),'Patch Conversion'!$A$1:$B$12,2),FALSE)="","",VLOOKUP((IF(MONTH($A592)=10,YEAR($A592),IF(MONTH($A592)=11,YEAR($A592),IF(MONTH($A592)=12, YEAR($A592),YEAR($A592)-1)))),File_1.prn!$A$2:$AA$87,VLOOKUP(MONTH($A592),'Patch Conversion'!$A$1:$B$12,2),FALSE))</f>
        <v/>
      </c>
      <c r="D592" s="9"/>
      <c r="E592" s="9">
        <f t="shared" si="72"/>
        <v>1706.7399999999991</v>
      </c>
      <c r="F592" s="9">
        <f>F591+VLOOKUP((IF(MONTH($A592)=10,YEAR($A592),IF(MONTH($A592)=11,YEAR($A592),IF(MONTH($A592)=12, YEAR($A592),YEAR($A592)-1)))),Rainfall!$A$1:$Z$87,VLOOKUP(MONTH($A592),Conversion!$A$1:$B$12,2),FALSE)</f>
        <v>29315.21999999999</v>
      </c>
      <c r="G592" s="9"/>
      <c r="H592" s="9"/>
      <c r="I592" s="9">
        <f>VLOOKUP((IF(MONTH($A592)=10,YEAR($A592),IF(MONTH($A592)=11,YEAR($A592),IF(MONTH($A592)=12, YEAR($A592),YEAR($A592)-1)))),FirstSim!$A$1:$Y$86,VLOOKUP(MONTH($A592),Conversion!$A$1:$B$12,2),FALSE)</f>
        <v>2.73</v>
      </c>
      <c r="J592" s="9"/>
      <c r="K592" s="9"/>
      <c r="L592" s="9"/>
      <c r="M592" s="12" t="e">
        <f>VLOOKUP((IF(MONTH($A592)=10,YEAR($A592),IF(MONTH($A592)=11,YEAR($A592),IF(MONTH($A592)=12, YEAR($A592),YEAR($A592)-1)))),#REF!,VLOOKUP(MONTH($A592),Conversion!$A$1:$B$12,2),FALSE)</f>
        <v>#REF!</v>
      </c>
      <c r="N592" s="9" t="e">
        <f>VLOOKUP((IF(MONTH($A592)=10,YEAR($A592),IF(MONTH($A592)=11,YEAR($A592),IF(MONTH($A592)=12, YEAR($A592),YEAR($A592)-1)))),#REF!,VLOOKUP(MONTH($A592),'Patch Conversion'!$A$1:$B$12,2),FALSE)</f>
        <v>#REF!</v>
      </c>
      <c r="O592" s="9"/>
      <c r="P592" s="11"/>
      <c r="Q592" s="9">
        <f t="shared" si="68"/>
        <v>0.47</v>
      </c>
      <c r="R592" s="9" t="str">
        <f t="shared" si="69"/>
        <v/>
      </c>
      <c r="S592" s="10" t="str">
        <f t="shared" si="70"/>
        <v/>
      </c>
      <c r="T592" s="9"/>
      <c r="U592" s="17">
        <f>VLOOKUP((IF(MONTH($A592)=10,YEAR($A592),IF(MONTH($A592)=11,YEAR($A592),IF(MONTH($A592)=12, YEAR($A592),YEAR($A592)-1)))),'Final Sim'!$A$1:$O$85,VLOOKUP(MONTH($A592),'Conversion WRSM'!$A$1:$B$12,2),FALSE)</f>
        <v>105.04</v>
      </c>
      <c r="W592" s="9">
        <f t="shared" si="67"/>
        <v>0.47</v>
      </c>
      <c r="X592" s="9" t="str">
        <f t="shared" si="73"/>
        <v/>
      </c>
      <c r="Y592" s="20" t="str">
        <f t="shared" si="71"/>
        <v/>
      </c>
    </row>
    <row r="593" spans="1:25">
      <c r="A593" s="11">
        <v>25508</v>
      </c>
      <c r="B593" s="9">
        <f>VLOOKUP((IF(MONTH($A593)=10,YEAR($A593),IF(MONTH($A593)=11,YEAR($A593),IF(MONTH($A593)=12, YEAR($A593),YEAR($A593)-1)))),File_1.prn!$A$2:$AA$87,VLOOKUP(MONTH($A593),Conversion!$A$1:$B$12,2),FALSE)</f>
        <v>0.08</v>
      </c>
      <c r="C593" s="9" t="str">
        <f>IF(VLOOKUP((IF(MONTH($A593)=10,YEAR($A593),IF(MONTH($A593)=11,YEAR($A593),IF(MONTH($A593)=12, YEAR($A593),YEAR($A593)-1)))),File_1.prn!$A$2:$AA$87,VLOOKUP(MONTH($A593),'Patch Conversion'!$A$1:$B$12,2),FALSE)="","",VLOOKUP((IF(MONTH($A593)=10,YEAR($A593),IF(MONTH($A593)=11,YEAR($A593),IF(MONTH($A593)=12, YEAR($A593),YEAR($A593)-1)))),File_1.prn!$A$2:$AA$87,VLOOKUP(MONTH($A593),'Patch Conversion'!$A$1:$B$12,2),FALSE))</f>
        <v/>
      </c>
      <c r="D593" s="9"/>
      <c r="E593" s="9">
        <f t="shared" si="72"/>
        <v>1706.819999999999</v>
      </c>
      <c r="F593" s="9">
        <f>F592+VLOOKUP((IF(MONTH($A593)=10,YEAR($A593),IF(MONTH($A593)=11,YEAR($A593),IF(MONTH($A593)=12, YEAR($A593),YEAR($A593)-1)))),Rainfall!$A$1:$Z$87,VLOOKUP(MONTH($A593),Conversion!$A$1:$B$12,2),FALSE)</f>
        <v>29408.759999999991</v>
      </c>
      <c r="G593" s="9"/>
      <c r="H593" s="9"/>
      <c r="I593" s="9">
        <f>VLOOKUP((IF(MONTH($A593)=10,YEAR($A593),IF(MONTH($A593)=11,YEAR($A593),IF(MONTH($A593)=12, YEAR($A593),YEAR($A593)-1)))),FirstSim!$A$1:$Y$86,VLOOKUP(MONTH($A593),Conversion!$A$1:$B$12,2),FALSE)</f>
        <v>0.49</v>
      </c>
      <c r="J593" s="9"/>
      <c r="K593" s="9"/>
      <c r="L593" s="9"/>
      <c r="M593" s="12" t="e">
        <f>VLOOKUP((IF(MONTH($A593)=10,YEAR($A593),IF(MONTH($A593)=11,YEAR($A593),IF(MONTH($A593)=12, YEAR($A593),YEAR($A593)-1)))),#REF!,VLOOKUP(MONTH($A593),Conversion!$A$1:$B$12,2),FALSE)</f>
        <v>#REF!</v>
      </c>
      <c r="N593" s="9" t="e">
        <f>VLOOKUP((IF(MONTH($A593)=10,YEAR($A593),IF(MONTH($A593)=11,YEAR($A593),IF(MONTH($A593)=12, YEAR($A593),YEAR($A593)-1)))),#REF!,VLOOKUP(MONTH($A593),'Patch Conversion'!$A$1:$B$12,2),FALSE)</f>
        <v>#REF!</v>
      </c>
      <c r="O593" s="9"/>
      <c r="P593" s="11"/>
      <c r="Q593" s="9">
        <f t="shared" si="68"/>
        <v>0.08</v>
      </c>
      <c r="R593" s="9" t="str">
        <f t="shared" si="69"/>
        <v/>
      </c>
      <c r="S593" s="10" t="str">
        <f t="shared" si="70"/>
        <v/>
      </c>
      <c r="T593" s="9"/>
      <c r="U593" s="17">
        <f>VLOOKUP((IF(MONTH($A593)=10,YEAR($A593),IF(MONTH($A593)=11,YEAR($A593),IF(MONTH($A593)=12, YEAR($A593),YEAR($A593)-1)))),'Final Sim'!$A$1:$O$85,VLOOKUP(MONTH($A593),'Conversion WRSM'!$A$1:$B$12,2),FALSE)</f>
        <v>0</v>
      </c>
      <c r="W593" s="9">
        <f t="shared" si="67"/>
        <v>0.08</v>
      </c>
      <c r="X593" s="9" t="str">
        <f t="shared" si="73"/>
        <v/>
      </c>
      <c r="Y593" s="20" t="str">
        <f t="shared" si="71"/>
        <v/>
      </c>
    </row>
    <row r="594" spans="1:25">
      <c r="A594" s="11">
        <v>25538</v>
      </c>
      <c r="B594" s="9">
        <f>VLOOKUP((IF(MONTH($A594)=10,YEAR($A594),IF(MONTH($A594)=11,YEAR($A594),IF(MONTH($A594)=12, YEAR($A594),YEAR($A594)-1)))),File_1.prn!$A$2:$AA$87,VLOOKUP(MONTH($A594),Conversion!$A$1:$B$12,2),FALSE)</f>
        <v>0</v>
      </c>
      <c r="C594" s="9" t="str">
        <f>IF(VLOOKUP((IF(MONTH($A594)=10,YEAR($A594),IF(MONTH($A594)=11,YEAR($A594),IF(MONTH($A594)=12, YEAR($A594),YEAR($A594)-1)))),File_1.prn!$A$2:$AA$87,VLOOKUP(MONTH($A594),'Patch Conversion'!$A$1:$B$12,2),FALSE)="","",VLOOKUP((IF(MONTH($A594)=10,YEAR($A594),IF(MONTH($A594)=11,YEAR($A594),IF(MONTH($A594)=12, YEAR($A594),YEAR($A594)-1)))),File_1.prn!$A$2:$AA$87,VLOOKUP(MONTH($A594),'Patch Conversion'!$A$1:$B$12,2),FALSE))</f>
        <v/>
      </c>
      <c r="D594" s="9"/>
      <c r="E594" s="9">
        <f t="shared" si="72"/>
        <v>1706.819999999999</v>
      </c>
      <c r="F594" s="9">
        <f>F593+VLOOKUP((IF(MONTH($A594)=10,YEAR($A594),IF(MONTH($A594)=11,YEAR($A594),IF(MONTH($A594)=12, YEAR($A594),YEAR($A594)-1)))),Rainfall!$A$1:$Z$87,VLOOKUP(MONTH($A594),Conversion!$A$1:$B$12,2),FALSE)</f>
        <v>29495.099999999991</v>
      </c>
      <c r="G594" s="9"/>
      <c r="H594" s="9"/>
      <c r="I594" s="9">
        <f>VLOOKUP((IF(MONTH($A594)=10,YEAR($A594),IF(MONTH($A594)=11,YEAR($A594),IF(MONTH($A594)=12, YEAR($A594),YEAR($A594)-1)))),FirstSim!$A$1:$Y$86,VLOOKUP(MONTH($A594),Conversion!$A$1:$B$12,2),FALSE)</f>
        <v>0</v>
      </c>
      <c r="J594" s="9"/>
      <c r="K594" s="9"/>
      <c r="L594" s="9"/>
      <c r="M594" s="12" t="e">
        <f>VLOOKUP((IF(MONTH($A594)=10,YEAR($A594),IF(MONTH($A594)=11,YEAR($A594),IF(MONTH($A594)=12, YEAR($A594),YEAR($A594)-1)))),#REF!,VLOOKUP(MONTH($A594),Conversion!$A$1:$B$12,2),FALSE)</f>
        <v>#REF!</v>
      </c>
      <c r="N594" s="9" t="e">
        <f>VLOOKUP((IF(MONTH($A594)=10,YEAR($A594),IF(MONTH($A594)=11,YEAR($A594),IF(MONTH($A594)=12, YEAR($A594),YEAR($A594)-1)))),#REF!,VLOOKUP(MONTH($A594),'Patch Conversion'!$A$1:$B$12,2),FALSE)</f>
        <v>#REF!</v>
      </c>
      <c r="O594" s="9"/>
      <c r="P594" s="11"/>
      <c r="Q594" s="9">
        <f t="shared" si="68"/>
        <v>0</v>
      </c>
      <c r="R594" s="9" t="str">
        <f t="shared" si="69"/>
        <v/>
      </c>
      <c r="S594" s="10" t="str">
        <f t="shared" si="70"/>
        <v/>
      </c>
      <c r="T594" s="9"/>
      <c r="U594" s="17">
        <f>VLOOKUP((IF(MONTH($A594)=10,YEAR($A594),IF(MONTH($A594)=11,YEAR($A594),IF(MONTH($A594)=12, YEAR($A594),YEAR($A594)-1)))),'Final Sim'!$A$1:$O$85,VLOOKUP(MONTH($A594),'Conversion WRSM'!$A$1:$B$12,2),FALSE)</f>
        <v>43.7</v>
      </c>
      <c r="W594" s="9">
        <f t="shared" si="67"/>
        <v>0</v>
      </c>
      <c r="X594" s="9" t="str">
        <f t="shared" si="73"/>
        <v/>
      </c>
      <c r="Y594" s="20" t="str">
        <f t="shared" si="71"/>
        <v/>
      </c>
    </row>
    <row r="595" spans="1:25">
      <c r="A595" s="11">
        <v>25569</v>
      </c>
      <c r="B595" s="9">
        <f>VLOOKUP((IF(MONTH($A595)=10,YEAR($A595),IF(MONTH($A595)=11,YEAR($A595),IF(MONTH($A595)=12, YEAR($A595),YEAR($A595)-1)))),File_1.prn!$A$2:$AA$87,VLOOKUP(MONTH($A595),Conversion!$A$1:$B$12,2),FALSE)</f>
        <v>0</v>
      </c>
      <c r="C595" s="9" t="str">
        <f>IF(VLOOKUP((IF(MONTH($A595)=10,YEAR($A595),IF(MONTH($A595)=11,YEAR($A595),IF(MONTH($A595)=12, YEAR($A595),YEAR($A595)-1)))),File_1.prn!$A$2:$AA$87,VLOOKUP(MONTH($A595),'Patch Conversion'!$A$1:$B$12,2),FALSE)="","",VLOOKUP((IF(MONTH($A595)=10,YEAR($A595),IF(MONTH($A595)=11,YEAR($A595),IF(MONTH($A595)=12, YEAR($A595),YEAR($A595)-1)))),File_1.prn!$A$2:$AA$87,VLOOKUP(MONTH($A595),'Patch Conversion'!$A$1:$B$12,2),FALSE))</f>
        <v/>
      </c>
      <c r="D595" s="9" t="str">
        <f>IF(C595="","",B595)</f>
        <v/>
      </c>
      <c r="E595" s="9">
        <f t="shared" si="72"/>
        <v>1706.819999999999</v>
      </c>
      <c r="F595" s="9">
        <f>F594+VLOOKUP((IF(MONTH($A595)=10,YEAR($A595),IF(MONTH($A595)=11,YEAR($A595),IF(MONTH($A595)=12, YEAR($A595),YEAR($A595)-1)))),Rainfall!$A$1:$Z$87,VLOOKUP(MONTH($A595),Conversion!$A$1:$B$12,2),FALSE)</f>
        <v>29594.69999999999</v>
      </c>
      <c r="G595" s="9"/>
      <c r="H595" s="9"/>
      <c r="I595" s="9">
        <f>VLOOKUP((IF(MONTH($A595)=10,YEAR($A595),IF(MONTH($A595)=11,YEAR($A595),IF(MONTH($A595)=12, YEAR($A595),YEAR($A595)-1)))),FirstSim!$A$1:$Y$86,VLOOKUP(MONTH($A595),Conversion!$A$1:$B$12,2),FALSE)</f>
        <v>0</v>
      </c>
      <c r="J595" s="9"/>
      <c r="K595" s="9"/>
      <c r="L595" s="9"/>
      <c r="M595" s="12" t="e">
        <f>VLOOKUP((IF(MONTH($A595)=10,YEAR($A595),IF(MONTH($A595)=11,YEAR($A595),IF(MONTH($A595)=12, YEAR($A595),YEAR($A595)-1)))),#REF!,VLOOKUP(MONTH($A595),Conversion!$A$1:$B$12,2),FALSE)</f>
        <v>#REF!</v>
      </c>
      <c r="N595" s="9" t="e">
        <f>VLOOKUP((IF(MONTH($A595)=10,YEAR($A595),IF(MONTH($A595)=11,YEAR($A595),IF(MONTH($A595)=12, YEAR($A595),YEAR($A595)-1)))),#REF!,VLOOKUP(MONTH($A595),'Patch Conversion'!$A$1:$B$12,2),FALSE)</f>
        <v>#REF!</v>
      </c>
      <c r="O595" s="9"/>
      <c r="P595" s="11"/>
      <c r="Q595" s="9">
        <f t="shared" si="68"/>
        <v>0</v>
      </c>
      <c r="R595" s="9" t="str">
        <f t="shared" si="69"/>
        <v/>
      </c>
      <c r="S595" s="10" t="str">
        <f t="shared" si="70"/>
        <v/>
      </c>
      <c r="T595" s="9"/>
      <c r="U595" s="17">
        <f>VLOOKUP((IF(MONTH($A595)=10,YEAR($A595),IF(MONTH($A595)=11,YEAR($A595),IF(MONTH($A595)=12, YEAR($A595),YEAR($A595)-1)))),'Final Sim'!$A$1:$O$85,VLOOKUP(MONTH($A595),'Conversion WRSM'!$A$1:$B$12,2),FALSE)</f>
        <v>0</v>
      </c>
      <c r="W595" s="9">
        <f t="shared" si="67"/>
        <v>0</v>
      </c>
      <c r="X595" s="9" t="str">
        <f t="shared" si="73"/>
        <v/>
      </c>
      <c r="Y595" s="20" t="str">
        <f t="shared" si="71"/>
        <v/>
      </c>
    </row>
    <row r="596" spans="1:25">
      <c r="A596" s="11">
        <v>25600</v>
      </c>
      <c r="B596" s="9">
        <f>VLOOKUP((IF(MONTH($A596)=10,YEAR($A596),IF(MONTH($A596)=11,YEAR($A596),IF(MONTH($A596)=12, YEAR($A596),YEAR($A596)-1)))),File_1.prn!$A$2:$AA$87,VLOOKUP(MONTH($A596),Conversion!$A$1:$B$12,2),FALSE)</f>
        <v>0.87</v>
      </c>
      <c r="C596" s="9" t="str">
        <f>IF(VLOOKUP((IF(MONTH($A596)=10,YEAR($A596),IF(MONTH($A596)=11,YEAR($A596),IF(MONTH($A596)=12, YEAR($A596),YEAR($A596)-1)))),File_1.prn!$A$2:$AA$87,VLOOKUP(MONTH($A596),'Patch Conversion'!$A$1:$B$12,2),FALSE)="","",VLOOKUP((IF(MONTH($A596)=10,YEAR($A596),IF(MONTH($A596)=11,YEAR($A596),IF(MONTH($A596)=12, YEAR($A596),YEAR($A596)-1)))),File_1.prn!$A$2:$AA$87,VLOOKUP(MONTH($A596),'Patch Conversion'!$A$1:$B$12,2),FALSE))</f>
        <v/>
      </c>
      <c r="D596" s="9"/>
      <c r="E596" s="9">
        <f t="shared" si="72"/>
        <v>1707.6899999999989</v>
      </c>
      <c r="F596" s="9">
        <f>F595+VLOOKUP((IF(MONTH($A596)=10,YEAR($A596),IF(MONTH($A596)=11,YEAR($A596),IF(MONTH($A596)=12, YEAR($A596),YEAR($A596)-1)))),Rainfall!$A$1:$Z$87,VLOOKUP(MONTH($A596),Conversion!$A$1:$B$12,2),FALSE)</f>
        <v>29643.599999999991</v>
      </c>
      <c r="G596" s="9"/>
      <c r="H596" s="9"/>
      <c r="I596" s="9">
        <f>VLOOKUP((IF(MONTH($A596)=10,YEAR($A596),IF(MONTH($A596)=11,YEAR($A596),IF(MONTH($A596)=12, YEAR($A596),YEAR($A596)-1)))),FirstSim!$A$1:$Y$86,VLOOKUP(MONTH($A596),Conversion!$A$1:$B$12,2),FALSE)</f>
        <v>0</v>
      </c>
      <c r="J596" s="9"/>
      <c r="K596" s="9"/>
      <c r="L596" s="9"/>
      <c r="M596" s="12" t="e">
        <f>VLOOKUP((IF(MONTH($A596)=10,YEAR($A596),IF(MONTH($A596)=11,YEAR($A596),IF(MONTH($A596)=12, YEAR($A596),YEAR($A596)-1)))),#REF!,VLOOKUP(MONTH($A596),Conversion!$A$1:$B$12,2),FALSE)</f>
        <v>#REF!</v>
      </c>
      <c r="N596" s="9" t="e">
        <f>VLOOKUP((IF(MONTH($A596)=10,YEAR($A596),IF(MONTH($A596)=11,YEAR($A596),IF(MONTH($A596)=12, YEAR($A596),YEAR($A596)-1)))),#REF!,VLOOKUP(MONTH($A596),'Patch Conversion'!$A$1:$B$12,2),FALSE)</f>
        <v>#REF!</v>
      </c>
      <c r="O596" s="9"/>
      <c r="P596" s="11"/>
      <c r="Q596" s="9">
        <f t="shared" si="68"/>
        <v>0.87</v>
      </c>
      <c r="R596" s="9" t="str">
        <f t="shared" si="69"/>
        <v/>
      </c>
      <c r="S596" s="10" t="str">
        <f t="shared" si="70"/>
        <v/>
      </c>
      <c r="T596" s="9"/>
      <c r="U596" s="17">
        <f>VLOOKUP((IF(MONTH($A596)=10,YEAR($A596),IF(MONTH($A596)=11,YEAR($A596),IF(MONTH($A596)=12, YEAR($A596),YEAR($A596)-1)))),'Final Sim'!$A$1:$O$85,VLOOKUP(MONTH($A596),'Conversion WRSM'!$A$1:$B$12,2),FALSE)</f>
        <v>56.26</v>
      </c>
      <c r="W596" s="9">
        <f t="shared" si="67"/>
        <v>0.87</v>
      </c>
      <c r="X596" s="9" t="str">
        <f t="shared" si="73"/>
        <v/>
      </c>
      <c r="Y596" s="20" t="str">
        <f t="shared" si="71"/>
        <v/>
      </c>
    </row>
    <row r="597" spans="1:25">
      <c r="A597" s="11">
        <v>25628</v>
      </c>
      <c r="B597" s="9">
        <f>VLOOKUP((IF(MONTH($A597)=10,YEAR($A597),IF(MONTH($A597)=11,YEAR($A597),IF(MONTH($A597)=12, YEAR($A597),YEAR($A597)-1)))),File_1.prn!$A$2:$AA$87,VLOOKUP(MONTH($A597),Conversion!$A$1:$B$12,2),FALSE)</f>
        <v>0</v>
      </c>
      <c r="C597" s="9" t="str">
        <f>IF(VLOOKUP((IF(MONTH($A597)=10,YEAR($A597),IF(MONTH($A597)=11,YEAR($A597),IF(MONTH($A597)=12, YEAR($A597),YEAR($A597)-1)))),File_1.prn!$A$2:$AA$87,VLOOKUP(MONTH($A597),'Patch Conversion'!$A$1:$B$12,2),FALSE)="","",VLOOKUP((IF(MONTH($A597)=10,YEAR($A597),IF(MONTH($A597)=11,YEAR($A597),IF(MONTH($A597)=12, YEAR($A597),YEAR($A597)-1)))),File_1.prn!$A$2:$AA$87,VLOOKUP(MONTH($A597),'Patch Conversion'!$A$1:$B$12,2),FALSE))</f>
        <v/>
      </c>
      <c r="D597" s="9"/>
      <c r="E597" s="9">
        <f t="shared" si="72"/>
        <v>1707.6899999999989</v>
      </c>
      <c r="F597" s="9">
        <f>F596+VLOOKUP((IF(MONTH($A597)=10,YEAR($A597),IF(MONTH($A597)=11,YEAR($A597),IF(MONTH($A597)=12, YEAR($A597),YEAR($A597)-1)))),Rainfall!$A$1:$Z$87,VLOOKUP(MONTH($A597),Conversion!$A$1:$B$12,2),FALSE)</f>
        <v>29671.919999999991</v>
      </c>
      <c r="G597" s="9"/>
      <c r="H597" s="9"/>
      <c r="I597" s="9">
        <f>VLOOKUP((IF(MONTH($A597)=10,YEAR($A597),IF(MONTH($A597)=11,YEAR($A597),IF(MONTH($A597)=12, YEAR($A597),YEAR($A597)-1)))),FirstSim!$A$1:$Y$86,VLOOKUP(MONTH($A597),Conversion!$A$1:$B$12,2),FALSE)</f>
        <v>0</v>
      </c>
      <c r="J597" s="9"/>
      <c r="K597" s="9"/>
      <c r="L597" s="9"/>
      <c r="M597" s="12" t="e">
        <f>VLOOKUP((IF(MONTH($A597)=10,YEAR($A597),IF(MONTH($A597)=11,YEAR($A597),IF(MONTH($A597)=12, YEAR($A597),YEAR($A597)-1)))),#REF!,VLOOKUP(MONTH($A597),Conversion!$A$1:$B$12,2),FALSE)</f>
        <v>#REF!</v>
      </c>
      <c r="N597" s="9" t="e">
        <f>VLOOKUP((IF(MONTH($A597)=10,YEAR($A597),IF(MONTH($A597)=11,YEAR($A597),IF(MONTH($A597)=12, YEAR($A597),YEAR($A597)-1)))),#REF!,VLOOKUP(MONTH($A597),'Patch Conversion'!$A$1:$B$12,2),FALSE)</f>
        <v>#REF!</v>
      </c>
      <c r="O597" s="9"/>
      <c r="P597" s="11"/>
      <c r="Q597" s="9">
        <f t="shared" si="68"/>
        <v>0</v>
      </c>
      <c r="R597" s="9" t="str">
        <f t="shared" si="69"/>
        <v/>
      </c>
      <c r="S597" s="10" t="str">
        <f t="shared" si="70"/>
        <v/>
      </c>
      <c r="T597" s="9"/>
      <c r="U597" s="17">
        <f>VLOOKUP((IF(MONTH($A597)=10,YEAR($A597),IF(MONTH($A597)=11,YEAR($A597),IF(MONTH($A597)=12, YEAR($A597),YEAR($A597)-1)))),'Final Sim'!$A$1:$O$85,VLOOKUP(MONTH($A597),'Conversion WRSM'!$A$1:$B$12,2),FALSE)</f>
        <v>0</v>
      </c>
      <c r="W597" s="9">
        <f t="shared" si="67"/>
        <v>0</v>
      </c>
      <c r="X597" s="9" t="str">
        <f t="shared" si="73"/>
        <v/>
      </c>
      <c r="Y597" s="20" t="str">
        <f t="shared" si="71"/>
        <v/>
      </c>
    </row>
    <row r="598" spans="1:25">
      <c r="A598" s="11">
        <v>25659</v>
      </c>
      <c r="B598" s="9">
        <f>VLOOKUP((IF(MONTH($A598)=10,YEAR($A598),IF(MONTH($A598)=11,YEAR($A598),IF(MONTH($A598)=12, YEAR($A598),YEAR($A598)-1)))),File_1.prn!$A$2:$AA$87,VLOOKUP(MONTH($A598),Conversion!$A$1:$B$12,2),FALSE)</f>
        <v>0</v>
      </c>
      <c r="C598" s="9" t="str">
        <f>IF(VLOOKUP((IF(MONTH($A598)=10,YEAR($A598),IF(MONTH($A598)=11,YEAR($A598),IF(MONTH($A598)=12, YEAR($A598),YEAR($A598)-1)))),File_1.prn!$A$2:$AA$87,VLOOKUP(MONTH($A598),'Patch Conversion'!$A$1:$B$12,2),FALSE)="","",VLOOKUP((IF(MONTH($A598)=10,YEAR($A598),IF(MONTH($A598)=11,YEAR($A598),IF(MONTH($A598)=12, YEAR($A598),YEAR($A598)-1)))),File_1.prn!$A$2:$AA$87,VLOOKUP(MONTH($A598),'Patch Conversion'!$A$1:$B$12,2),FALSE))</f>
        <v/>
      </c>
      <c r="D598" s="9"/>
      <c r="E598" s="9">
        <f t="shared" si="72"/>
        <v>1707.6899999999989</v>
      </c>
      <c r="F598" s="9">
        <f>F597+VLOOKUP((IF(MONTH($A598)=10,YEAR($A598),IF(MONTH($A598)=11,YEAR($A598),IF(MONTH($A598)=12, YEAR($A598),YEAR($A598)-1)))),Rainfall!$A$1:$Z$87,VLOOKUP(MONTH($A598),Conversion!$A$1:$B$12,2),FALSE)</f>
        <v>29699.639999999992</v>
      </c>
      <c r="G598" s="9"/>
      <c r="H598" s="9"/>
      <c r="I598" s="9">
        <f>VLOOKUP((IF(MONTH($A598)=10,YEAR($A598),IF(MONTH($A598)=11,YEAR($A598),IF(MONTH($A598)=12, YEAR($A598),YEAR($A598)-1)))),FirstSim!$A$1:$Y$86,VLOOKUP(MONTH($A598),Conversion!$A$1:$B$12,2),FALSE)</f>
        <v>0</v>
      </c>
      <c r="J598" s="9"/>
      <c r="K598" s="9"/>
      <c r="L598" s="9"/>
      <c r="M598" s="12" t="e">
        <f>VLOOKUP((IF(MONTH($A598)=10,YEAR($A598),IF(MONTH($A598)=11,YEAR($A598),IF(MONTH($A598)=12, YEAR($A598),YEAR($A598)-1)))),#REF!,VLOOKUP(MONTH($A598),Conversion!$A$1:$B$12,2),FALSE)</f>
        <v>#REF!</v>
      </c>
      <c r="N598" s="9" t="e">
        <f>VLOOKUP((IF(MONTH($A598)=10,YEAR($A598),IF(MONTH($A598)=11,YEAR($A598),IF(MONTH($A598)=12, YEAR($A598),YEAR($A598)-1)))),#REF!,VLOOKUP(MONTH($A598),'Patch Conversion'!$A$1:$B$12,2),FALSE)</f>
        <v>#REF!</v>
      </c>
      <c r="O598" s="9"/>
      <c r="P598" s="11"/>
      <c r="Q598" s="9">
        <f t="shared" si="68"/>
        <v>0</v>
      </c>
      <c r="R598" s="9" t="str">
        <f t="shared" si="69"/>
        <v/>
      </c>
      <c r="S598" s="10" t="str">
        <f t="shared" si="70"/>
        <v/>
      </c>
      <c r="T598" s="9"/>
      <c r="U598" s="17">
        <f>VLOOKUP((IF(MONTH($A598)=10,YEAR($A598),IF(MONTH($A598)=11,YEAR($A598),IF(MONTH($A598)=12, YEAR($A598),YEAR($A598)-1)))),'Final Sim'!$A$1:$O$85,VLOOKUP(MONTH($A598),'Conversion WRSM'!$A$1:$B$12,2),FALSE)</f>
        <v>51.83</v>
      </c>
      <c r="W598" s="9">
        <f t="shared" si="67"/>
        <v>0</v>
      </c>
      <c r="X598" s="9" t="str">
        <f t="shared" si="73"/>
        <v/>
      </c>
      <c r="Y598" s="20" t="str">
        <f t="shared" si="71"/>
        <v/>
      </c>
    </row>
    <row r="599" spans="1:25">
      <c r="A599" s="11">
        <v>25689</v>
      </c>
      <c r="B599" s="9">
        <f>VLOOKUP((IF(MONTH($A599)=10,YEAR($A599),IF(MONTH($A599)=11,YEAR($A599),IF(MONTH($A599)=12, YEAR($A599),YEAR($A599)-1)))),File_1.prn!$A$2:$AA$87,VLOOKUP(MONTH($A599),Conversion!$A$1:$B$12,2),FALSE)</f>
        <v>0</v>
      </c>
      <c r="C599" s="9" t="str">
        <f>IF(VLOOKUP((IF(MONTH($A599)=10,YEAR($A599),IF(MONTH($A599)=11,YEAR($A599),IF(MONTH($A599)=12, YEAR($A599),YEAR($A599)-1)))),File_1.prn!$A$2:$AA$87,VLOOKUP(MONTH($A599),'Patch Conversion'!$A$1:$B$12,2),FALSE)="","",VLOOKUP((IF(MONTH($A599)=10,YEAR($A599),IF(MONTH($A599)=11,YEAR($A599),IF(MONTH($A599)=12, YEAR($A599),YEAR($A599)-1)))),File_1.prn!$A$2:$AA$87,VLOOKUP(MONTH($A599),'Patch Conversion'!$A$1:$B$12,2),FALSE))</f>
        <v/>
      </c>
      <c r="D599" s="9"/>
      <c r="E599" s="9">
        <f t="shared" si="72"/>
        <v>1707.6899999999989</v>
      </c>
      <c r="F599" s="9">
        <f>F598+VLOOKUP((IF(MONTH($A599)=10,YEAR($A599),IF(MONTH($A599)=11,YEAR($A599),IF(MONTH($A599)=12, YEAR($A599),YEAR($A599)-1)))),Rainfall!$A$1:$Z$87,VLOOKUP(MONTH($A599),Conversion!$A$1:$B$12,2),FALSE)</f>
        <v>29716.919999999991</v>
      </c>
      <c r="G599" s="9"/>
      <c r="H599" s="9"/>
      <c r="I599" s="9">
        <f>VLOOKUP((IF(MONTH($A599)=10,YEAR($A599),IF(MONTH($A599)=11,YEAR($A599),IF(MONTH($A599)=12, YEAR($A599),YEAR($A599)-1)))),FirstSim!$A$1:$Y$86,VLOOKUP(MONTH($A599),Conversion!$A$1:$B$12,2),FALSE)</f>
        <v>0</v>
      </c>
      <c r="J599" s="9"/>
      <c r="K599" s="9"/>
      <c r="L599" s="9"/>
      <c r="M599" s="12" t="e">
        <f>VLOOKUP((IF(MONTH($A599)=10,YEAR($A599),IF(MONTH($A599)=11,YEAR($A599),IF(MONTH($A599)=12, YEAR($A599),YEAR($A599)-1)))),#REF!,VLOOKUP(MONTH($A599),Conversion!$A$1:$B$12,2),FALSE)</f>
        <v>#REF!</v>
      </c>
      <c r="N599" s="9" t="e">
        <f>VLOOKUP((IF(MONTH($A599)=10,YEAR($A599),IF(MONTH($A599)=11,YEAR($A599),IF(MONTH($A599)=12, YEAR($A599),YEAR($A599)-1)))),#REF!,VLOOKUP(MONTH($A599),'Patch Conversion'!$A$1:$B$12,2),FALSE)</f>
        <v>#REF!</v>
      </c>
      <c r="O599" s="9"/>
      <c r="P599" s="11"/>
      <c r="Q599" s="9">
        <f t="shared" si="68"/>
        <v>0</v>
      </c>
      <c r="R599" s="9" t="str">
        <f t="shared" si="69"/>
        <v/>
      </c>
      <c r="S599" s="10" t="str">
        <f t="shared" si="70"/>
        <v/>
      </c>
      <c r="T599" s="9"/>
      <c r="U599" s="17">
        <f>VLOOKUP((IF(MONTH($A599)=10,YEAR($A599),IF(MONTH($A599)=11,YEAR($A599),IF(MONTH($A599)=12, YEAR($A599),YEAR($A599)-1)))),'Final Sim'!$A$1:$O$85,VLOOKUP(MONTH($A599),'Conversion WRSM'!$A$1:$B$12,2),FALSE)</f>
        <v>0</v>
      </c>
      <c r="W599" s="9">
        <f t="shared" si="67"/>
        <v>0</v>
      </c>
      <c r="X599" s="9" t="str">
        <f t="shared" si="73"/>
        <v/>
      </c>
      <c r="Y599" s="20" t="str">
        <f t="shared" si="71"/>
        <v/>
      </c>
    </row>
    <row r="600" spans="1:25">
      <c r="A600" s="11">
        <v>25720</v>
      </c>
      <c r="B600" s="9">
        <f>VLOOKUP((IF(MONTH($A600)=10,YEAR($A600),IF(MONTH($A600)=11,YEAR($A600),IF(MONTH($A600)=12, YEAR($A600),YEAR($A600)-1)))),File_1.prn!$A$2:$AA$87,VLOOKUP(MONTH($A600),Conversion!$A$1:$B$12,2),FALSE)</f>
        <v>7.0000000000000007E-2</v>
      </c>
      <c r="C600" s="9" t="str">
        <f>IF(VLOOKUP((IF(MONTH($A600)=10,YEAR($A600),IF(MONTH($A600)=11,YEAR($A600),IF(MONTH($A600)=12, YEAR($A600),YEAR($A600)-1)))),File_1.prn!$A$2:$AA$87,VLOOKUP(MONTH($A600),'Patch Conversion'!$A$1:$B$12,2),FALSE)="","",VLOOKUP((IF(MONTH($A600)=10,YEAR($A600),IF(MONTH($A600)=11,YEAR($A600),IF(MONTH($A600)=12, YEAR($A600),YEAR($A600)-1)))),File_1.prn!$A$2:$AA$87,VLOOKUP(MONTH($A600),'Patch Conversion'!$A$1:$B$12,2),FALSE))</f>
        <v/>
      </c>
      <c r="D600" s="9"/>
      <c r="E600" s="9">
        <f t="shared" si="72"/>
        <v>1707.7599999999989</v>
      </c>
      <c r="F600" s="9">
        <f>F599+VLOOKUP((IF(MONTH($A600)=10,YEAR($A600),IF(MONTH($A600)=11,YEAR($A600),IF(MONTH($A600)=12, YEAR($A600),YEAR($A600)-1)))),Rainfall!$A$1:$Z$87,VLOOKUP(MONTH($A600),Conversion!$A$1:$B$12,2),FALSE)</f>
        <v>29717.759999999991</v>
      </c>
      <c r="G600" s="9"/>
      <c r="H600" s="9"/>
      <c r="I600" s="9">
        <f>VLOOKUP((IF(MONTH($A600)=10,YEAR($A600),IF(MONTH($A600)=11,YEAR($A600),IF(MONTH($A600)=12, YEAR($A600),YEAR($A600)-1)))),FirstSim!$A$1:$Y$86,VLOOKUP(MONTH($A600),Conversion!$A$1:$B$12,2),FALSE)</f>
        <v>0</v>
      </c>
      <c r="J600" s="9"/>
      <c r="K600" s="9"/>
      <c r="L600" s="9"/>
      <c r="M600" s="12" t="e">
        <f>VLOOKUP((IF(MONTH($A600)=10,YEAR($A600),IF(MONTH($A600)=11,YEAR($A600),IF(MONTH($A600)=12, YEAR($A600),YEAR($A600)-1)))),#REF!,VLOOKUP(MONTH($A600),Conversion!$A$1:$B$12,2),FALSE)</f>
        <v>#REF!</v>
      </c>
      <c r="N600" s="9" t="e">
        <f>VLOOKUP((IF(MONTH($A600)=10,YEAR($A600),IF(MONTH($A600)=11,YEAR($A600),IF(MONTH($A600)=12, YEAR($A600),YEAR($A600)-1)))),#REF!,VLOOKUP(MONTH($A600),'Patch Conversion'!$A$1:$B$12,2),FALSE)</f>
        <v>#REF!</v>
      </c>
      <c r="O600" s="9"/>
      <c r="P600" s="11"/>
      <c r="Q600" s="9">
        <f t="shared" si="68"/>
        <v>7.0000000000000007E-2</v>
      </c>
      <c r="R600" s="9" t="str">
        <f t="shared" si="69"/>
        <v/>
      </c>
      <c r="S600" s="10" t="str">
        <f t="shared" si="70"/>
        <v/>
      </c>
      <c r="T600" s="9"/>
      <c r="U600" s="17">
        <f>VLOOKUP((IF(MONTH($A600)=10,YEAR($A600),IF(MONTH($A600)=11,YEAR($A600),IF(MONTH($A600)=12, YEAR($A600),YEAR($A600)-1)))),'Final Sim'!$A$1:$O$85,VLOOKUP(MONTH($A600),'Conversion WRSM'!$A$1:$B$12,2),FALSE)</f>
        <v>19.420000000000002</v>
      </c>
      <c r="W600" s="9">
        <f t="shared" si="67"/>
        <v>7.0000000000000007E-2</v>
      </c>
      <c r="X600" s="9" t="str">
        <f t="shared" si="73"/>
        <v/>
      </c>
      <c r="Y600" s="20" t="str">
        <f t="shared" si="71"/>
        <v/>
      </c>
    </row>
    <row r="601" spans="1:25">
      <c r="A601" s="11">
        <v>25750</v>
      </c>
      <c r="B601" s="9">
        <f>VLOOKUP((IF(MONTH($A601)=10,YEAR($A601),IF(MONTH($A601)=11,YEAR($A601),IF(MONTH($A601)=12, YEAR($A601),YEAR($A601)-1)))),File_1.prn!$A$2:$AA$87,VLOOKUP(MONTH($A601),Conversion!$A$1:$B$12,2),FALSE)</f>
        <v>0.4</v>
      </c>
      <c r="C601" s="9" t="str">
        <f>IF(VLOOKUP((IF(MONTH($A601)=10,YEAR($A601),IF(MONTH($A601)=11,YEAR($A601),IF(MONTH($A601)=12, YEAR($A601),YEAR($A601)-1)))),File_1.prn!$A$2:$AA$87,VLOOKUP(MONTH($A601),'Patch Conversion'!$A$1:$B$12,2),FALSE)="","",VLOOKUP((IF(MONTH($A601)=10,YEAR($A601),IF(MONTH($A601)=11,YEAR($A601),IF(MONTH($A601)=12, YEAR($A601),YEAR($A601)-1)))),File_1.prn!$A$2:$AA$87,VLOOKUP(MONTH($A601),'Patch Conversion'!$A$1:$B$12,2),FALSE))</f>
        <v/>
      </c>
      <c r="D601" s="9" t="str">
        <f>IF(C601="","",B601)</f>
        <v/>
      </c>
      <c r="E601" s="9">
        <f t="shared" si="72"/>
        <v>1708.1599999999989</v>
      </c>
      <c r="F601" s="9">
        <f>F600+VLOOKUP((IF(MONTH($A601)=10,YEAR($A601),IF(MONTH($A601)=11,YEAR($A601),IF(MONTH($A601)=12, YEAR($A601),YEAR($A601)-1)))),Rainfall!$A$1:$Z$87,VLOOKUP(MONTH($A601),Conversion!$A$1:$B$12,2),FALSE)</f>
        <v>29718.479999999992</v>
      </c>
      <c r="G601" s="9"/>
      <c r="H601" s="9"/>
      <c r="I601" s="9">
        <f>VLOOKUP((IF(MONTH($A601)=10,YEAR($A601),IF(MONTH($A601)=11,YEAR($A601),IF(MONTH($A601)=12, YEAR($A601),YEAR($A601)-1)))),FirstSim!$A$1:$Y$86,VLOOKUP(MONTH($A601),Conversion!$A$1:$B$12,2),FALSE)</f>
        <v>0.12</v>
      </c>
      <c r="J601" s="9"/>
      <c r="K601" s="9"/>
      <c r="L601" s="9"/>
      <c r="M601" s="12" t="e">
        <f>VLOOKUP((IF(MONTH($A601)=10,YEAR($A601),IF(MONTH($A601)=11,YEAR($A601),IF(MONTH($A601)=12, YEAR($A601),YEAR($A601)-1)))),#REF!,VLOOKUP(MONTH($A601),Conversion!$A$1:$B$12,2),FALSE)</f>
        <v>#REF!</v>
      </c>
      <c r="N601" s="9" t="e">
        <f>VLOOKUP((IF(MONTH($A601)=10,YEAR($A601),IF(MONTH($A601)=11,YEAR($A601),IF(MONTH($A601)=12, YEAR($A601),YEAR($A601)-1)))),#REF!,VLOOKUP(MONTH($A601),'Patch Conversion'!$A$1:$B$12,2),FALSE)</f>
        <v>#REF!</v>
      </c>
      <c r="O601" s="9"/>
      <c r="P601" s="11"/>
      <c r="Q601" s="9">
        <f t="shared" si="68"/>
        <v>0.4</v>
      </c>
      <c r="R601" s="9" t="str">
        <f t="shared" si="69"/>
        <v/>
      </c>
      <c r="S601" s="10" t="str">
        <f t="shared" si="70"/>
        <v/>
      </c>
      <c r="T601" s="9"/>
      <c r="U601" s="17">
        <f>VLOOKUP((IF(MONTH($A601)=10,YEAR($A601),IF(MONTH($A601)=11,YEAR($A601),IF(MONTH($A601)=12, YEAR($A601),YEAR($A601)-1)))),'Final Sim'!$A$1:$O$85,VLOOKUP(MONTH($A601),'Conversion WRSM'!$A$1:$B$12,2),FALSE)</f>
        <v>0</v>
      </c>
      <c r="W601" s="9">
        <f t="shared" si="67"/>
        <v>0.4</v>
      </c>
      <c r="X601" s="9" t="str">
        <f t="shared" si="73"/>
        <v/>
      </c>
      <c r="Y601" s="20" t="str">
        <f t="shared" si="71"/>
        <v/>
      </c>
    </row>
    <row r="602" spans="1:25">
      <c r="A602" s="11">
        <v>25781</v>
      </c>
      <c r="B602" s="9">
        <f>VLOOKUP((IF(MONTH($A602)=10,YEAR($A602),IF(MONTH($A602)=11,YEAR($A602),IF(MONTH($A602)=12, YEAR($A602),YEAR($A602)-1)))),File_1.prn!$A$2:$AA$87,VLOOKUP(MONTH($A602),Conversion!$A$1:$B$12,2),FALSE)</f>
        <v>6.62</v>
      </c>
      <c r="C602" s="9" t="str">
        <f>IF(VLOOKUP((IF(MONTH($A602)=10,YEAR($A602),IF(MONTH($A602)=11,YEAR($A602),IF(MONTH($A602)=12, YEAR($A602),YEAR($A602)-1)))),File_1.prn!$A$2:$AA$87,VLOOKUP(MONTH($A602),'Patch Conversion'!$A$1:$B$12,2),FALSE)="","",VLOOKUP((IF(MONTH($A602)=10,YEAR($A602),IF(MONTH($A602)=11,YEAR($A602),IF(MONTH($A602)=12, YEAR($A602),YEAR($A602)-1)))),File_1.prn!$A$2:$AA$87,VLOOKUP(MONTH($A602),'Patch Conversion'!$A$1:$B$12,2),FALSE))</f>
        <v/>
      </c>
      <c r="D602" s="9" t="str">
        <f>IF(C602="","",B602)</f>
        <v/>
      </c>
      <c r="E602" s="9">
        <f t="shared" si="72"/>
        <v>1714.7799999999988</v>
      </c>
      <c r="F602" s="9">
        <f>F601+VLOOKUP((IF(MONTH($A602)=10,YEAR($A602),IF(MONTH($A602)=11,YEAR($A602),IF(MONTH($A602)=12, YEAR($A602),YEAR($A602)-1)))),Rainfall!$A$1:$Z$87,VLOOKUP(MONTH($A602),Conversion!$A$1:$B$12,2),FALSE)</f>
        <v>29721.059999999994</v>
      </c>
      <c r="G602" s="9"/>
      <c r="H602" s="9"/>
      <c r="I602" s="9">
        <f>VLOOKUP((IF(MONTH($A602)=10,YEAR($A602),IF(MONTH($A602)=11,YEAR($A602),IF(MONTH($A602)=12, YEAR($A602),YEAR($A602)-1)))),FirstSim!$A$1:$Y$86,VLOOKUP(MONTH($A602),Conversion!$A$1:$B$12,2),FALSE)</f>
        <v>0.73</v>
      </c>
      <c r="J602" s="9"/>
      <c r="K602" s="9"/>
      <c r="L602" s="9"/>
      <c r="M602" s="12" t="e">
        <f>VLOOKUP((IF(MONTH($A602)=10,YEAR($A602),IF(MONTH($A602)=11,YEAR($A602),IF(MONTH($A602)=12, YEAR($A602),YEAR($A602)-1)))),#REF!,VLOOKUP(MONTH($A602),Conversion!$A$1:$B$12,2),FALSE)</f>
        <v>#REF!</v>
      </c>
      <c r="N602" s="9" t="e">
        <f>VLOOKUP((IF(MONTH($A602)=10,YEAR($A602),IF(MONTH($A602)=11,YEAR($A602),IF(MONTH($A602)=12, YEAR($A602),YEAR($A602)-1)))),#REF!,VLOOKUP(MONTH($A602),'Patch Conversion'!$A$1:$B$12,2),FALSE)</f>
        <v>#REF!</v>
      </c>
      <c r="O602" s="9"/>
      <c r="P602" s="11"/>
      <c r="Q602" s="9">
        <f t="shared" si="68"/>
        <v>6.62</v>
      </c>
      <c r="R602" s="9" t="str">
        <f t="shared" si="69"/>
        <v/>
      </c>
      <c r="S602" s="10" t="str">
        <f t="shared" si="70"/>
        <v/>
      </c>
      <c r="T602" s="9"/>
      <c r="U602" s="17">
        <f>VLOOKUP((IF(MONTH($A602)=10,YEAR($A602),IF(MONTH($A602)=11,YEAR($A602),IF(MONTH($A602)=12, YEAR($A602),YEAR($A602)-1)))),'Final Sim'!$A$1:$O$85,VLOOKUP(MONTH($A602),'Conversion WRSM'!$A$1:$B$12,2),FALSE)</f>
        <v>8.44</v>
      </c>
      <c r="W602" s="9">
        <f t="shared" si="67"/>
        <v>6.62</v>
      </c>
      <c r="X602" s="9" t="str">
        <f t="shared" si="73"/>
        <v/>
      </c>
      <c r="Y602" s="20" t="str">
        <f t="shared" si="71"/>
        <v/>
      </c>
    </row>
    <row r="603" spans="1:25">
      <c r="A603" s="11">
        <v>25812</v>
      </c>
      <c r="B603" s="9">
        <f>VLOOKUP((IF(MONTH($A603)=10,YEAR($A603),IF(MONTH($A603)=11,YEAR($A603),IF(MONTH($A603)=12, YEAR($A603),YEAR($A603)-1)))),File_1.prn!$A$2:$AA$87,VLOOKUP(MONTH($A603),Conversion!$A$1:$B$12,2),FALSE)</f>
        <v>1.32</v>
      </c>
      <c r="C603" s="9" t="str">
        <f>IF(VLOOKUP((IF(MONTH($A603)=10,YEAR($A603),IF(MONTH($A603)=11,YEAR($A603),IF(MONTH($A603)=12, YEAR($A603),YEAR($A603)-1)))),File_1.prn!$A$2:$AA$87,VLOOKUP(MONTH($A603),'Patch Conversion'!$A$1:$B$12,2),FALSE)="","",VLOOKUP((IF(MONTH($A603)=10,YEAR($A603),IF(MONTH($A603)=11,YEAR($A603),IF(MONTH($A603)=12, YEAR($A603),YEAR($A603)-1)))),File_1.prn!$A$2:$AA$87,VLOOKUP(MONTH($A603),'Patch Conversion'!$A$1:$B$12,2),FALSE))</f>
        <v/>
      </c>
      <c r="D603" s="9"/>
      <c r="E603" s="9">
        <f t="shared" si="72"/>
        <v>1716.0999999999988</v>
      </c>
      <c r="F603" s="9">
        <f>F602+VLOOKUP((IF(MONTH($A603)=10,YEAR($A603),IF(MONTH($A603)=11,YEAR($A603),IF(MONTH($A603)=12, YEAR($A603),YEAR($A603)-1)))),Rainfall!$A$1:$Z$87,VLOOKUP(MONTH($A603),Conversion!$A$1:$B$12,2),FALSE)</f>
        <v>29736.839999999993</v>
      </c>
      <c r="G603" s="9"/>
      <c r="H603" s="9"/>
      <c r="I603" s="9">
        <f>VLOOKUP((IF(MONTH($A603)=10,YEAR($A603),IF(MONTH($A603)=11,YEAR($A603),IF(MONTH($A603)=12, YEAR($A603),YEAR($A603)-1)))),FirstSim!$A$1:$Y$86,VLOOKUP(MONTH($A603),Conversion!$A$1:$B$12,2),FALSE)</f>
        <v>0.57999999999999996</v>
      </c>
      <c r="J603" s="9"/>
      <c r="K603" s="9"/>
      <c r="L603" s="9"/>
      <c r="M603" s="12" t="e">
        <f>VLOOKUP((IF(MONTH($A603)=10,YEAR($A603),IF(MONTH($A603)=11,YEAR($A603),IF(MONTH($A603)=12, YEAR($A603),YEAR($A603)-1)))),#REF!,VLOOKUP(MONTH($A603),Conversion!$A$1:$B$12,2),FALSE)</f>
        <v>#REF!</v>
      </c>
      <c r="N603" s="9" t="e">
        <f>VLOOKUP((IF(MONTH($A603)=10,YEAR($A603),IF(MONTH($A603)=11,YEAR($A603),IF(MONTH($A603)=12, YEAR($A603),YEAR($A603)-1)))),#REF!,VLOOKUP(MONTH($A603),'Patch Conversion'!$A$1:$B$12,2),FALSE)</f>
        <v>#REF!</v>
      </c>
      <c r="O603" s="9"/>
      <c r="P603" s="11"/>
      <c r="Q603" s="9">
        <f t="shared" si="68"/>
        <v>1.32</v>
      </c>
      <c r="R603" s="9" t="str">
        <f t="shared" si="69"/>
        <v/>
      </c>
      <c r="S603" s="10" t="str">
        <f t="shared" si="70"/>
        <v/>
      </c>
      <c r="T603" s="9"/>
      <c r="U603" s="17">
        <f>VLOOKUP((IF(MONTH($A603)=10,YEAR($A603),IF(MONTH($A603)=11,YEAR($A603),IF(MONTH($A603)=12, YEAR($A603),YEAR($A603)-1)))),'Final Sim'!$A$1:$O$85,VLOOKUP(MONTH($A603),'Conversion WRSM'!$A$1:$B$12,2),FALSE)</f>
        <v>0</v>
      </c>
      <c r="W603" s="9">
        <f t="shared" si="67"/>
        <v>1.32</v>
      </c>
      <c r="X603" s="9" t="str">
        <f t="shared" si="73"/>
        <v/>
      </c>
      <c r="Y603" s="20" t="str">
        <f t="shared" si="71"/>
        <v/>
      </c>
    </row>
    <row r="604" spans="1:25">
      <c r="A604" s="11">
        <v>25842</v>
      </c>
      <c r="B604" s="9">
        <f>VLOOKUP((IF(MONTH($A604)=10,YEAR($A604),IF(MONTH($A604)=11,YEAR($A604),IF(MONTH($A604)=12, YEAR($A604),YEAR($A604)-1)))),File_1.prn!$A$2:$AA$87,VLOOKUP(MONTH($A604),Conversion!$A$1:$B$12,2),FALSE)</f>
        <v>0.56999999999999995</v>
      </c>
      <c r="C604" s="9" t="str">
        <f>IF(VLOOKUP((IF(MONTH($A604)=10,YEAR($A604),IF(MONTH($A604)=11,YEAR($A604),IF(MONTH($A604)=12, YEAR($A604),YEAR($A604)-1)))),File_1.prn!$A$2:$AA$87,VLOOKUP(MONTH($A604),'Patch Conversion'!$A$1:$B$12,2),FALSE)="","",VLOOKUP((IF(MONTH($A604)=10,YEAR($A604),IF(MONTH($A604)=11,YEAR($A604),IF(MONTH($A604)=12, YEAR($A604),YEAR($A604)-1)))),File_1.prn!$A$2:$AA$87,VLOOKUP(MONTH($A604),'Patch Conversion'!$A$1:$B$12,2),FALSE))</f>
        <v/>
      </c>
      <c r="D604" s="9"/>
      <c r="E604" s="9">
        <f t="shared" si="72"/>
        <v>1716.6699999999987</v>
      </c>
      <c r="F604" s="9">
        <f>F603+VLOOKUP((IF(MONTH($A604)=10,YEAR($A604),IF(MONTH($A604)=11,YEAR($A604),IF(MONTH($A604)=12, YEAR($A604),YEAR($A604)-1)))),Rainfall!$A$1:$Z$87,VLOOKUP(MONTH($A604),Conversion!$A$1:$B$12,2),FALSE)</f>
        <v>29767.439999999991</v>
      </c>
      <c r="G604" s="9"/>
      <c r="H604" s="9"/>
      <c r="I604" s="9">
        <f>VLOOKUP((IF(MONTH($A604)=10,YEAR($A604),IF(MONTH($A604)=11,YEAR($A604),IF(MONTH($A604)=12, YEAR($A604),YEAR($A604)-1)))),FirstSim!$A$1:$Y$86,VLOOKUP(MONTH($A604),Conversion!$A$1:$B$12,2),FALSE)</f>
        <v>0.22</v>
      </c>
      <c r="J604" s="9"/>
      <c r="K604" s="9"/>
      <c r="L604" s="9"/>
      <c r="M604" s="12" t="e">
        <f>VLOOKUP((IF(MONTH($A604)=10,YEAR($A604),IF(MONTH($A604)=11,YEAR($A604),IF(MONTH($A604)=12, YEAR($A604),YEAR($A604)-1)))),#REF!,VLOOKUP(MONTH($A604),Conversion!$A$1:$B$12,2),FALSE)</f>
        <v>#REF!</v>
      </c>
      <c r="N604" s="9" t="e">
        <f>VLOOKUP((IF(MONTH($A604)=10,YEAR($A604),IF(MONTH($A604)=11,YEAR($A604),IF(MONTH($A604)=12, YEAR($A604),YEAR($A604)-1)))),#REF!,VLOOKUP(MONTH($A604),'Patch Conversion'!$A$1:$B$12,2),FALSE)</f>
        <v>#REF!</v>
      </c>
      <c r="O604" s="9"/>
      <c r="P604" s="11"/>
      <c r="Q604" s="9">
        <f t="shared" si="68"/>
        <v>0.56999999999999995</v>
      </c>
      <c r="R604" s="9" t="str">
        <f t="shared" si="69"/>
        <v/>
      </c>
      <c r="S604" s="10" t="str">
        <f t="shared" si="70"/>
        <v/>
      </c>
      <c r="T604" s="9"/>
      <c r="U604" s="17">
        <f>VLOOKUP((IF(MONTH($A604)=10,YEAR($A604),IF(MONTH($A604)=11,YEAR($A604),IF(MONTH($A604)=12, YEAR($A604),YEAR($A604)-1)))),'Final Sim'!$A$1:$O$85,VLOOKUP(MONTH($A604),'Conversion WRSM'!$A$1:$B$12,2),FALSE)</f>
        <v>9.82</v>
      </c>
      <c r="W604" s="9">
        <f t="shared" si="67"/>
        <v>0.56999999999999995</v>
      </c>
      <c r="X604" s="9" t="str">
        <f t="shared" si="73"/>
        <v/>
      </c>
      <c r="Y604" s="20" t="str">
        <f t="shared" si="71"/>
        <v/>
      </c>
    </row>
    <row r="605" spans="1:25">
      <c r="A605" s="11">
        <v>25873</v>
      </c>
      <c r="B605" s="9">
        <f>VLOOKUP((IF(MONTH($A605)=10,YEAR($A605),IF(MONTH($A605)=11,YEAR($A605),IF(MONTH($A605)=12, YEAR($A605),YEAR($A605)-1)))),File_1.prn!$A$2:$AA$87,VLOOKUP(MONTH($A605),Conversion!$A$1:$B$12,2),FALSE)</f>
        <v>0.11</v>
      </c>
      <c r="C605" s="9" t="str">
        <f>IF(VLOOKUP((IF(MONTH($A605)=10,YEAR($A605),IF(MONTH($A605)=11,YEAR($A605),IF(MONTH($A605)=12, YEAR($A605),YEAR($A605)-1)))),File_1.prn!$A$2:$AA$87,VLOOKUP(MONTH($A605),'Patch Conversion'!$A$1:$B$12,2),FALSE)="","",VLOOKUP((IF(MONTH($A605)=10,YEAR($A605),IF(MONTH($A605)=11,YEAR($A605),IF(MONTH($A605)=12, YEAR($A605),YEAR($A605)-1)))),File_1.prn!$A$2:$AA$87,VLOOKUP(MONTH($A605),'Patch Conversion'!$A$1:$B$12,2),FALSE))</f>
        <v/>
      </c>
      <c r="D605" s="9"/>
      <c r="E605" s="9">
        <f t="shared" si="72"/>
        <v>1716.7799999999986</v>
      </c>
      <c r="F605" s="9">
        <f>F604+VLOOKUP((IF(MONTH($A605)=10,YEAR($A605),IF(MONTH($A605)=11,YEAR($A605),IF(MONTH($A605)=12, YEAR($A605),YEAR($A605)-1)))),Rainfall!$A$1:$Z$87,VLOOKUP(MONTH($A605),Conversion!$A$1:$B$12,2),FALSE)</f>
        <v>29816.759999999991</v>
      </c>
      <c r="G605" s="9"/>
      <c r="H605" s="9"/>
      <c r="I605" s="9">
        <f>VLOOKUP((IF(MONTH($A605)=10,YEAR($A605),IF(MONTH($A605)=11,YEAR($A605),IF(MONTH($A605)=12, YEAR($A605),YEAR($A605)-1)))),FirstSim!$A$1:$Y$86,VLOOKUP(MONTH($A605),Conversion!$A$1:$B$12,2),FALSE)</f>
        <v>0</v>
      </c>
      <c r="J605" s="9"/>
      <c r="K605" s="9"/>
      <c r="L605" s="9"/>
      <c r="M605" s="12" t="e">
        <f>VLOOKUP((IF(MONTH($A605)=10,YEAR($A605),IF(MONTH($A605)=11,YEAR($A605),IF(MONTH($A605)=12, YEAR($A605),YEAR($A605)-1)))),#REF!,VLOOKUP(MONTH($A605),Conversion!$A$1:$B$12,2),FALSE)</f>
        <v>#REF!</v>
      </c>
      <c r="N605" s="9" t="e">
        <f>VLOOKUP((IF(MONTH($A605)=10,YEAR($A605),IF(MONTH($A605)=11,YEAR($A605),IF(MONTH($A605)=12, YEAR($A605),YEAR($A605)-1)))),#REF!,VLOOKUP(MONTH($A605),'Patch Conversion'!$A$1:$B$12,2),FALSE)</f>
        <v>#REF!</v>
      </c>
      <c r="O605" s="9"/>
      <c r="P605" s="11"/>
      <c r="Q605" s="9">
        <f t="shared" si="68"/>
        <v>0.11</v>
      </c>
      <c r="R605" s="9" t="str">
        <f t="shared" si="69"/>
        <v/>
      </c>
      <c r="S605" s="10" t="str">
        <f t="shared" si="70"/>
        <v/>
      </c>
      <c r="T605" s="9"/>
      <c r="U605" s="17">
        <f>VLOOKUP((IF(MONTH($A605)=10,YEAR($A605),IF(MONTH($A605)=11,YEAR($A605),IF(MONTH($A605)=12, YEAR($A605),YEAR($A605)-1)))),'Final Sim'!$A$1:$O$85,VLOOKUP(MONTH($A605),'Conversion WRSM'!$A$1:$B$12,2),FALSE)</f>
        <v>0</v>
      </c>
      <c r="W605" s="9">
        <f t="shared" si="67"/>
        <v>0.11</v>
      </c>
      <c r="X605" s="9" t="str">
        <f t="shared" si="73"/>
        <v/>
      </c>
      <c r="Y605" s="20" t="str">
        <f t="shared" si="71"/>
        <v/>
      </c>
    </row>
    <row r="606" spans="1:25">
      <c r="A606" s="11">
        <v>25903</v>
      </c>
      <c r="B606" s="9">
        <f>VLOOKUP((IF(MONTH($A606)=10,YEAR($A606),IF(MONTH($A606)=11,YEAR($A606),IF(MONTH($A606)=12, YEAR($A606),YEAR($A606)-1)))),File_1.prn!$A$2:$AA$87,VLOOKUP(MONTH($A606),Conversion!$A$1:$B$12,2),FALSE)</f>
        <v>4.45</v>
      </c>
      <c r="C606" s="9" t="str">
        <f>IF(VLOOKUP((IF(MONTH($A606)=10,YEAR($A606),IF(MONTH($A606)=11,YEAR($A606),IF(MONTH($A606)=12, YEAR($A606),YEAR($A606)-1)))),File_1.prn!$A$2:$AA$87,VLOOKUP(MONTH($A606),'Patch Conversion'!$A$1:$B$12,2),FALSE)="","",VLOOKUP((IF(MONTH($A606)=10,YEAR($A606),IF(MONTH($A606)=11,YEAR($A606),IF(MONTH($A606)=12, YEAR($A606),YEAR($A606)-1)))),File_1.prn!$A$2:$AA$87,VLOOKUP(MONTH($A606),'Patch Conversion'!$A$1:$B$12,2),FALSE))</f>
        <v>#</v>
      </c>
      <c r="D606" s="9">
        <f>IF(C606="","",B606)</f>
        <v>4.45</v>
      </c>
      <c r="E606" s="9">
        <f t="shared" si="72"/>
        <v>1721.2299999999987</v>
      </c>
      <c r="F606" s="9">
        <f>F605+VLOOKUP((IF(MONTH($A606)=10,YEAR($A606),IF(MONTH($A606)=11,YEAR($A606),IF(MONTH($A606)=12, YEAR($A606),YEAR($A606)-1)))),Rainfall!$A$1:$Z$87,VLOOKUP(MONTH($A606),Conversion!$A$1:$B$12,2),FALSE)</f>
        <v>29951.939999999991</v>
      </c>
      <c r="G606" s="9"/>
      <c r="H606" s="9"/>
      <c r="I606" s="9">
        <f>VLOOKUP((IF(MONTH($A606)=10,YEAR($A606),IF(MONTH($A606)=11,YEAR($A606),IF(MONTH($A606)=12, YEAR($A606),YEAR($A606)-1)))),FirstSim!$A$1:$Y$86,VLOOKUP(MONTH($A606),Conversion!$A$1:$B$12,2),FALSE)</f>
        <v>1.55</v>
      </c>
      <c r="J606" s="9"/>
      <c r="K606" s="9"/>
      <c r="L606" s="9"/>
      <c r="M606" s="12" t="e">
        <f>VLOOKUP((IF(MONTH($A606)=10,YEAR($A606),IF(MONTH($A606)=11,YEAR($A606),IF(MONTH($A606)=12, YEAR($A606),YEAR($A606)-1)))),#REF!,VLOOKUP(MONTH($A606),Conversion!$A$1:$B$12,2),FALSE)</f>
        <v>#REF!</v>
      </c>
      <c r="N606" s="9" t="e">
        <f>VLOOKUP((IF(MONTH($A606)=10,YEAR($A606),IF(MONTH($A606)=11,YEAR($A606),IF(MONTH($A606)=12, YEAR($A606),YEAR($A606)-1)))),#REF!,VLOOKUP(MONTH($A606),'Patch Conversion'!$A$1:$B$12,2),FALSE)</f>
        <v>#REF!</v>
      </c>
      <c r="O606" s="9"/>
      <c r="P606" s="11"/>
      <c r="Q606" s="9">
        <f t="shared" si="68"/>
        <v>4.45</v>
      </c>
      <c r="R606" s="9" t="str">
        <f t="shared" si="69"/>
        <v>#</v>
      </c>
      <c r="S606" s="10" t="str">
        <f t="shared" si="70"/>
        <v>First Simulation&lt;Observed, Observed Used</v>
      </c>
      <c r="T606" s="9"/>
      <c r="U606" s="17">
        <f>VLOOKUP((IF(MONTH($A606)=10,YEAR($A606),IF(MONTH($A606)=11,YEAR($A606),IF(MONTH($A606)=12, YEAR($A606),YEAR($A606)-1)))),'Final Sim'!$A$1:$O$85,VLOOKUP(MONTH($A606),'Conversion WRSM'!$A$1:$B$12,2),FALSE)</f>
        <v>6.32</v>
      </c>
      <c r="W606" s="9">
        <f t="shared" si="67"/>
        <v>6.32</v>
      </c>
      <c r="X606" s="9" t="str">
        <f t="shared" si="73"/>
        <v>*</v>
      </c>
      <c r="Y606" s="20" t="str">
        <f t="shared" si="71"/>
        <v>Simulated value used</v>
      </c>
    </row>
    <row r="607" spans="1:25">
      <c r="A607" s="11">
        <v>25934</v>
      </c>
      <c r="B607" s="9">
        <f>VLOOKUP((IF(MONTH($A607)=10,YEAR($A607),IF(MONTH($A607)=11,YEAR($A607),IF(MONTH($A607)=12, YEAR($A607),YEAR($A607)-1)))),File_1.prn!$A$2:$AA$87,VLOOKUP(MONTH($A607),Conversion!$A$1:$B$12,2),FALSE)</f>
        <v>2.99</v>
      </c>
      <c r="C607" s="9" t="str">
        <f>IF(VLOOKUP((IF(MONTH($A607)=10,YEAR($A607),IF(MONTH($A607)=11,YEAR($A607),IF(MONTH($A607)=12, YEAR($A607),YEAR($A607)-1)))),File_1.prn!$A$2:$AA$87,VLOOKUP(MONTH($A607),'Patch Conversion'!$A$1:$B$12,2),FALSE)="","",VLOOKUP((IF(MONTH($A607)=10,YEAR($A607),IF(MONTH($A607)=11,YEAR($A607),IF(MONTH($A607)=12, YEAR($A607),YEAR($A607)-1)))),File_1.prn!$A$2:$AA$87,VLOOKUP(MONTH($A607),'Patch Conversion'!$A$1:$B$12,2),FALSE))</f>
        <v/>
      </c>
      <c r="D607" s="9" t="str">
        <f>IF(C607="","",B607)</f>
        <v/>
      </c>
      <c r="E607" s="9">
        <f t="shared" si="72"/>
        <v>1724.2199999999987</v>
      </c>
      <c r="F607" s="9">
        <f>F606+VLOOKUP((IF(MONTH($A607)=10,YEAR($A607),IF(MONTH($A607)=11,YEAR($A607),IF(MONTH($A607)=12, YEAR($A607),YEAR($A607)-1)))),Rainfall!$A$1:$Z$87,VLOOKUP(MONTH($A607),Conversion!$A$1:$B$12,2),FALSE)</f>
        <v>30156.119999999992</v>
      </c>
      <c r="G607" s="9"/>
      <c r="H607" s="9"/>
      <c r="I607" s="9">
        <f>VLOOKUP((IF(MONTH($A607)=10,YEAR($A607),IF(MONTH($A607)=11,YEAR($A607),IF(MONTH($A607)=12, YEAR($A607),YEAR($A607)-1)))),FirstSim!$A$1:$Y$86,VLOOKUP(MONTH($A607),Conversion!$A$1:$B$12,2),FALSE)</f>
        <v>3.03</v>
      </c>
      <c r="J607" s="9"/>
      <c r="K607" s="9"/>
      <c r="L607" s="9"/>
      <c r="M607" s="12" t="e">
        <f>VLOOKUP((IF(MONTH($A607)=10,YEAR($A607),IF(MONTH($A607)=11,YEAR($A607),IF(MONTH($A607)=12, YEAR($A607),YEAR($A607)-1)))),#REF!,VLOOKUP(MONTH($A607),Conversion!$A$1:$B$12,2),FALSE)</f>
        <v>#REF!</v>
      </c>
      <c r="N607" s="9" t="e">
        <f>VLOOKUP((IF(MONTH($A607)=10,YEAR($A607),IF(MONTH($A607)=11,YEAR($A607),IF(MONTH($A607)=12, YEAR($A607),YEAR($A607)-1)))),#REF!,VLOOKUP(MONTH($A607),'Patch Conversion'!$A$1:$B$12,2),FALSE)</f>
        <v>#REF!</v>
      </c>
      <c r="O607" s="9"/>
      <c r="P607" s="11"/>
      <c r="Q607" s="9">
        <f t="shared" si="68"/>
        <v>2.99</v>
      </c>
      <c r="R607" s="9" t="str">
        <f t="shared" si="69"/>
        <v/>
      </c>
      <c r="S607" s="10" t="str">
        <f t="shared" si="70"/>
        <v/>
      </c>
      <c r="T607" s="9"/>
      <c r="U607" s="17">
        <f>VLOOKUP((IF(MONTH($A607)=10,YEAR($A607),IF(MONTH($A607)=11,YEAR($A607),IF(MONTH($A607)=12, YEAR($A607),YEAR($A607)-1)))),'Final Sim'!$A$1:$O$85,VLOOKUP(MONTH($A607),'Conversion WRSM'!$A$1:$B$12,2),FALSE)</f>
        <v>0</v>
      </c>
      <c r="W607" s="9">
        <f t="shared" si="67"/>
        <v>2.99</v>
      </c>
      <c r="X607" s="9" t="str">
        <f t="shared" si="73"/>
        <v/>
      </c>
      <c r="Y607" s="20" t="str">
        <f t="shared" si="71"/>
        <v/>
      </c>
    </row>
    <row r="608" spans="1:25">
      <c r="A608" s="11">
        <v>25965</v>
      </c>
      <c r="B608" s="9">
        <f>VLOOKUP((IF(MONTH($A608)=10,YEAR($A608),IF(MONTH($A608)=11,YEAR($A608),IF(MONTH($A608)=12, YEAR($A608),YEAR($A608)-1)))),File_1.prn!$A$2:$AA$87,VLOOKUP(MONTH($A608),Conversion!$A$1:$B$12,2),FALSE)</f>
        <v>7.22</v>
      </c>
      <c r="C608" s="9" t="str">
        <f>IF(VLOOKUP((IF(MONTH($A608)=10,YEAR($A608),IF(MONTH($A608)=11,YEAR($A608),IF(MONTH($A608)=12, YEAR($A608),YEAR($A608)-1)))),File_1.prn!$A$2:$AA$87,VLOOKUP(MONTH($A608),'Patch Conversion'!$A$1:$B$12,2),FALSE)="","",VLOOKUP((IF(MONTH($A608)=10,YEAR($A608),IF(MONTH($A608)=11,YEAR($A608),IF(MONTH($A608)=12, YEAR($A608),YEAR($A608)-1)))),File_1.prn!$A$2:$AA$87,VLOOKUP(MONTH($A608),'Patch Conversion'!$A$1:$B$12,2),FALSE))</f>
        <v/>
      </c>
      <c r="D608" s="9"/>
      <c r="E608" s="9">
        <f t="shared" si="72"/>
        <v>1731.4399999999987</v>
      </c>
      <c r="F608" s="9">
        <f>F607+VLOOKUP((IF(MONTH($A608)=10,YEAR($A608),IF(MONTH($A608)=11,YEAR($A608),IF(MONTH($A608)=12, YEAR($A608),YEAR($A608)-1)))),Rainfall!$A$1:$Z$87,VLOOKUP(MONTH($A608),Conversion!$A$1:$B$12,2),FALSE)</f>
        <v>30249.53999999999</v>
      </c>
      <c r="G608" s="9"/>
      <c r="H608" s="9"/>
      <c r="I608" s="9">
        <f>VLOOKUP((IF(MONTH($A608)=10,YEAR($A608),IF(MONTH($A608)=11,YEAR($A608),IF(MONTH($A608)=12, YEAR($A608),YEAR($A608)-1)))),FirstSim!$A$1:$Y$86,VLOOKUP(MONTH($A608),Conversion!$A$1:$B$12,2),FALSE)</f>
        <v>2.15</v>
      </c>
      <c r="J608" s="9"/>
      <c r="K608" s="9"/>
      <c r="L608" s="9"/>
      <c r="M608" s="12" t="e">
        <f>VLOOKUP((IF(MONTH($A608)=10,YEAR($A608),IF(MONTH($A608)=11,YEAR($A608),IF(MONTH($A608)=12, YEAR($A608),YEAR($A608)-1)))),#REF!,VLOOKUP(MONTH($A608),Conversion!$A$1:$B$12,2),FALSE)</f>
        <v>#REF!</v>
      </c>
      <c r="N608" s="9" t="e">
        <f>VLOOKUP((IF(MONTH($A608)=10,YEAR($A608),IF(MONTH($A608)=11,YEAR($A608),IF(MONTH($A608)=12, YEAR($A608),YEAR($A608)-1)))),#REF!,VLOOKUP(MONTH($A608),'Patch Conversion'!$A$1:$B$12,2),FALSE)</f>
        <v>#REF!</v>
      </c>
      <c r="O608" s="9"/>
      <c r="P608" s="11"/>
      <c r="Q608" s="9">
        <f t="shared" si="68"/>
        <v>7.22</v>
      </c>
      <c r="R608" s="9" t="str">
        <f t="shared" si="69"/>
        <v/>
      </c>
      <c r="S608" s="10" t="str">
        <f t="shared" si="70"/>
        <v/>
      </c>
      <c r="T608" s="9"/>
      <c r="U608" s="17">
        <f>VLOOKUP((IF(MONTH($A608)=10,YEAR($A608),IF(MONTH($A608)=11,YEAR($A608),IF(MONTH($A608)=12, YEAR($A608),YEAR($A608)-1)))),'Final Sim'!$A$1:$O$85,VLOOKUP(MONTH($A608),'Conversion WRSM'!$A$1:$B$12,2),FALSE)</f>
        <v>307.85000000000002</v>
      </c>
      <c r="W608" s="9">
        <f t="shared" si="67"/>
        <v>7.22</v>
      </c>
      <c r="X608" s="9" t="str">
        <f t="shared" si="73"/>
        <v/>
      </c>
      <c r="Y608" s="20" t="str">
        <f t="shared" si="71"/>
        <v/>
      </c>
    </row>
    <row r="609" spans="1:25">
      <c r="A609" s="11">
        <v>25993</v>
      </c>
      <c r="B609" s="9">
        <f>VLOOKUP((IF(MONTH($A609)=10,YEAR($A609),IF(MONTH($A609)=11,YEAR($A609),IF(MONTH($A609)=12, YEAR($A609),YEAR($A609)-1)))),File_1.prn!$A$2:$AA$87,VLOOKUP(MONTH($A609),Conversion!$A$1:$B$12,2),FALSE)</f>
        <v>2.98</v>
      </c>
      <c r="C609" s="9" t="str">
        <f>IF(VLOOKUP((IF(MONTH($A609)=10,YEAR($A609),IF(MONTH($A609)=11,YEAR($A609),IF(MONTH($A609)=12, YEAR($A609),YEAR($A609)-1)))),File_1.prn!$A$2:$AA$87,VLOOKUP(MONTH($A609),'Patch Conversion'!$A$1:$B$12,2),FALSE)="","",VLOOKUP((IF(MONTH($A609)=10,YEAR($A609),IF(MONTH($A609)=11,YEAR($A609),IF(MONTH($A609)=12, YEAR($A609),YEAR($A609)-1)))),File_1.prn!$A$2:$AA$87,VLOOKUP(MONTH($A609),'Patch Conversion'!$A$1:$B$12,2),FALSE))</f>
        <v/>
      </c>
      <c r="D609" s="9"/>
      <c r="E609" s="9">
        <f t="shared" si="72"/>
        <v>1734.4199999999987</v>
      </c>
      <c r="F609" s="9">
        <f>F608+VLOOKUP((IF(MONTH($A609)=10,YEAR($A609),IF(MONTH($A609)=11,YEAR($A609),IF(MONTH($A609)=12, YEAR($A609),YEAR($A609)-1)))),Rainfall!$A$1:$Z$87,VLOOKUP(MONTH($A609),Conversion!$A$1:$B$12,2),FALSE)</f>
        <v>30288.839999999989</v>
      </c>
      <c r="G609" s="9"/>
      <c r="H609" s="9"/>
      <c r="I609" s="9">
        <f>VLOOKUP((IF(MONTH($A609)=10,YEAR($A609),IF(MONTH($A609)=11,YEAR($A609),IF(MONTH($A609)=12, YEAR($A609),YEAR($A609)-1)))),FirstSim!$A$1:$Y$86,VLOOKUP(MONTH($A609),Conversion!$A$1:$B$12,2),FALSE)</f>
        <v>0.72</v>
      </c>
      <c r="J609" s="9"/>
      <c r="K609" s="9"/>
      <c r="L609" s="9"/>
      <c r="M609" s="12" t="e">
        <f>VLOOKUP((IF(MONTH($A609)=10,YEAR($A609),IF(MONTH($A609)=11,YEAR($A609),IF(MONTH($A609)=12, YEAR($A609),YEAR($A609)-1)))),#REF!,VLOOKUP(MONTH($A609),Conversion!$A$1:$B$12,2),FALSE)</f>
        <v>#REF!</v>
      </c>
      <c r="N609" s="9" t="e">
        <f>VLOOKUP((IF(MONTH($A609)=10,YEAR($A609),IF(MONTH($A609)=11,YEAR($A609),IF(MONTH($A609)=12, YEAR($A609),YEAR($A609)-1)))),#REF!,VLOOKUP(MONTH($A609),'Patch Conversion'!$A$1:$B$12,2),FALSE)</f>
        <v>#REF!</v>
      </c>
      <c r="O609" s="9"/>
      <c r="P609" s="11"/>
      <c r="Q609" s="9">
        <f t="shared" si="68"/>
        <v>2.98</v>
      </c>
      <c r="R609" s="9" t="str">
        <f t="shared" si="69"/>
        <v/>
      </c>
      <c r="S609" s="10" t="str">
        <f t="shared" si="70"/>
        <v/>
      </c>
      <c r="T609" s="9"/>
      <c r="U609" s="17">
        <f>VLOOKUP((IF(MONTH($A609)=10,YEAR($A609),IF(MONTH($A609)=11,YEAR($A609),IF(MONTH($A609)=12, YEAR($A609),YEAR($A609)-1)))),'Final Sim'!$A$1:$O$85,VLOOKUP(MONTH($A609),'Conversion WRSM'!$A$1:$B$12,2),FALSE)</f>
        <v>0</v>
      </c>
      <c r="W609" s="9">
        <f t="shared" si="67"/>
        <v>2.98</v>
      </c>
      <c r="X609" s="9" t="str">
        <f t="shared" si="73"/>
        <v/>
      </c>
      <c r="Y609" s="20" t="str">
        <f t="shared" si="71"/>
        <v/>
      </c>
    </row>
    <row r="610" spans="1:25">
      <c r="A610" s="11">
        <v>26024</v>
      </c>
      <c r="B610" s="9">
        <f>VLOOKUP((IF(MONTH($A610)=10,YEAR($A610),IF(MONTH($A610)=11,YEAR($A610),IF(MONTH($A610)=12, YEAR($A610),YEAR($A610)-1)))),File_1.prn!$A$2:$AA$87,VLOOKUP(MONTH($A610),Conversion!$A$1:$B$12,2),FALSE)</f>
        <v>10.5</v>
      </c>
      <c r="C610" s="9" t="str">
        <f>IF(VLOOKUP((IF(MONTH($A610)=10,YEAR($A610),IF(MONTH($A610)=11,YEAR($A610),IF(MONTH($A610)=12, YEAR($A610),YEAR($A610)-1)))),File_1.prn!$A$2:$AA$87,VLOOKUP(MONTH($A610),'Patch Conversion'!$A$1:$B$12,2),FALSE)="","",VLOOKUP((IF(MONTH($A610)=10,YEAR($A610),IF(MONTH($A610)=11,YEAR($A610),IF(MONTH($A610)=12, YEAR($A610),YEAR($A610)-1)))),File_1.prn!$A$2:$AA$87,VLOOKUP(MONTH($A610),'Patch Conversion'!$A$1:$B$12,2),FALSE))</f>
        <v/>
      </c>
      <c r="D610" s="9"/>
      <c r="E610" s="9">
        <f t="shared" si="72"/>
        <v>1744.9199999999987</v>
      </c>
      <c r="F610" s="9">
        <f>F609+VLOOKUP((IF(MONTH($A610)=10,YEAR($A610),IF(MONTH($A610)=11,YEAR($A610),IF(MONTH($A610)=12, YEAR($A610),YEAR($A610)-1)))),Rainfall!$A$1:$Z$87,VLOOKUP(MONTH($A610),Conversion!$A$1:$B$12,2),FALSE)</f>
        <v>30430.079999999991</v>
      </c>
      <c r="G610" s="9"/>
      <c r="H610" s="9"/>
      <c r="I610" s="9">
        <f>VLOOKUP((IF(MONTH($A610)=10,YEAR($A610),IF(MONTH($A610)=11,YEAR($A610),IF(MONTH($A610)=12, YEAR($A610),YEAR($A610)-1)))),FirstSim!$A$1:$Y$86,VLOOKUP(MONTH($A610),Conversion!$A$1:$B$12,2),FALSE)</f>
        <v>2.2999999999999998</v>
      </c>
      <c r="J610" s="9"/>
      <c r="K610" s="9"/>
      <c r="L610" s="9"/>
      <c r="M610" s="12" t="e">
        <f>VLOOKUP((IF(MONTH($A610)=10,YEAR($A610),IF(MONTH($A610)=11,YEAR($A610),IF(MONTH($A610)=12, YEAR($A610),YEAR($A610)-1)))),#REF!,VLOOKUP(MONTH($A610),Conversion!$A$1:$B$12,2),FALSE)</f>
        <v>#REF!</v>
      </c>
      <c r="N610" s="9" t="e">
        <f>VLOOKUP((IF(MONTH($A610)=10,YEAR($A610),IF(MONTH($A610)=11,YEAR($A610),IF(MONTH($A610)=12, YEAR($A610),YEAR($A610)-1)))),#REF!,VLOOKUP(MONTH($A610),'Patch Conversion'!$A$1:$B$12,2),FALSE)</f>
        <v>#REF!</v>
      </c>
      <c r="O610" s="9"/>
      <c r="P610" s="11"/>
      <c r="Q610" s="9">
        <f t="shared" si="68"/>
        <v>10.5</v>
      </c>
      <c r="R610" s="9" t="str">
        <f t="shared" si="69"/>
        <v/>
      </c>
      <c r="S610" s="10" t="str">
        <f t="shared" si="70"/>
        <v/>
      </c>
      <c r="T610" s="9"/>
      <c r="U610" s="17">
        <f>VLOOKUP((IF(MONTH($A610)=10,YEAR($A610),IF(MONTH($A610)=11,YEAR($A610),IF(MONTH($A610)=12, YEAR($A610),YEAR($A610)-1)))),'Final Sim'!$A$1:$O$85,VLOOKUP(MONTH($A610),'Conversion WRSM'!$A$1:$B$12,2),FALSE)</f>
        <v>274.05</v>
      </c>
      <c r="W610" s="9">
        <f t="shared" si="67"/>
        <v>10.5</v>
      </c>
      <c r="X610" s="9" t="str">
        <f t="shared" si="73"/>
        <v/>
      </c>
      <c r="Y610" s="20" t="str">
        <f t="shared" si="71"/>
        <v/>
      </c>
    </row>
    <row r="611" spans="1:25">
      <c r="A611" s="11">
        <v>26054</v>
      </c>
      <c r="B611" s="9">
        <f>VLOOKUP((IF(MONTH($A611)=10,YEAR($A611),IF(MONTH($A611)=11,YEAR($A611),IF(MONTH($A611)=12, YEAR($A611),YEAR($A611)-1)))),File_1.prn!$A$2:$AA$87,VLOOKUP(MONTH($A611),Conversion!$A$1:$B$12,2),FALSE)</f>
        <v>1.8</v>
      </c>
      <c r="C611" s="9" t="str">
        <f>IF(VLOOKUP((IF(MONTH($A611)=10,YEAR($A611),IF(MONTH($A611)=11,YEAR($A611),IF(MONTH($A611)=12, YEAR($A611),YEAR($A611)-1)))),File_1.prn!$A$2:$AA$87,VLOOKUP(MONTH($A611),'Patch Conversion'!$A$1:$B$12,2),FALSE)="","",VLOOKUP((IF(MONTH($A611)=10,YEAR($A611),IF(MONTH($A611)=11,YEAR($A611),IF(MONTH($A611)=12, YEAR($A611),YEAR($A611)-1)))),File_1.prn!$A$2:$AA$87,VLOOKUP(MONTH($A611),'Patch Conversion'!$A$1:$B$12,2),FALSE))</f>
        <v/>
      </c>
      <c r="D611" s="9"/>
      <c r="E611" s="9">
        <f t="shared" si="72"/>
        <v>1746.7199999999987</v>
      </c>
      <c r="F611" s="9">
        <f>F610+VLOOKUP((IF(MONTH($A611)=10,YEAR($A611),IF(MONTH($A611)=11,YEAR($A611),IF(MONTH($A611)=12, YEAR($A611),YEAR($A611)-1)))),Rainfall!$A$1:$Z$87,VLOOKUP(MONTH($A611),Conversion!$A$1:$B$12,2),FALSE)</f>
        <v>30448.739999999991</v>
      </c>
      <c r="G611" s="9"/>
      <c r="H611" s="9"/>
      <c r="I611" s="9">
        <f>VLOOKUP((IF(MONTH($A611)=10,YEAR($A611),IF(MONTH($A611)=11,YEAR($A611),IF(MONTH($A611)=12, YEAR($A611),YEAR($A611)-1)))),FirstSim!$A$1:$Y$86,VLOOKUP(MONTH($A611),Conversion!$A$1:$B$12,2),FALSE)</f>
        <v>1.56</v>
      </c>
      <c r="J611" s="9"/>
      <c r="K611" s="9"/>
      <c r="L611" s="9"/>
      <c r="M611" s="12" t="e">
        <f>VLOOKUP((IF(MONTH($A611)=10,YEAR($A611),IF(MONTH($A611)=11,YEAR($A611),IF(MONTH($A611)=12, YEAR($A611),YEAR($A611)-1)))),#REF!,VLOOKUP(MONTH($A611),Conversion!$A$1:$B$12,2),FALSE)</f>
        <v>#REF!</v>
      </c>
      <c r="N611" s="9" t="e">
        <f>VLOOKUP((IF(MONTH($A611)=10,YEAR($A611),IF(MONTH($A611)=11,YEAR($A611),IF(MONTH($A611)=12, YEAR($A611),YEAR($A611)-1)))),#REF!,VLOOKUP(MONTH($A611),'Patch Conversion'!$A$1:$B$12,2),FALSE)</f>
        <v>#REF!</v>
      </c>
      <c r="O611" s="9"/>
      <c r="P611" s="11"/>
      <c r="Q611" s="9">
        <f t="shared" si="68"/>
        <v>1.8</v>
      </c>
      <c r="R611" s="9" t="str">
        <f t="shared" si="69"/>
        <v/>
      </c>
      <c r="S611" s="10" t="str">
        <f t="shared" si="70"/>
        <v/>
      </c>
      <c r="T611" s="9"/>
      <c r="U611" s="17">
        <f>VLOOKUP((IF(MONTH($A611)=10,YEAR($A611),IF(MONTH($A611)=11,YEAR($A611),IF(MONTH($A611)=12, YEAR($A611),YEAR($A611)-1)))),'Final Sim'!$A$1:$O$85,VLOOKUP(MONTH($A611),'Conversion WRSM'!$A$1:$B$12,2),FALSE)</f>
        <v>0</v>
      </c>
      <c r="W611" s="9">
        <f t="shared" si="67"/>
        <v>1.8</v>
      </c>
      <c r="X611" s="9" t="str">
        <f t="shared" si="73"/>
        <v/>
      </c>
      <c r="Y611" s="20" t="str">
        <f t="shared" si="71"/>
        <v/>
      </c>
    </row>
    <row r="612" spans="1:25">
      <c r="A612" s="11">
        <v>26085</v>
      </c>
      <c r="B612" s="9">
        <f>VLOOKUP((IF(MONTH($A612)=10,YEAR($A612),IF(MONTH($A612)=11,YEAR($A612),IF(MONTH($A612)=12, YEAR($A612),YEAR($A612)-1)))),File_1.prn!$A$2:$AA$87,VLOOKUP(MONTH($A612),Conversion!$A$1:$B$12,2),FALSE)</f>
        <v>0.21</v>
      </c>
      <c r="C612" s="9" t="str">
        <f>IF(VLOOKUP((IF(MONTH($A612)=10,YEAR($A612),IF(MONTH($A612)=11,YEAR($A612),IF(MONTH($A612)=12, YEAR($A612),YEAR($A612)-1)))),File_1.prn!$A$2:$AA$87,VLOOKUP(MONTH($A612),'Patch Conversion'!$A$1:$B$12,2),FALSE)="","",VLOOKUP((IF(MONTH($A612)=10,YEAR($A612),IF(MONTH($A612)=11,YEAR($A612),IF(MONTH($A612)=12, YEAR($A612),YEAR($A612)-1)))),File_1.prn!$A$2:$AA$87,VLOOKUP(MONTH($A612),'Patch Conversion'!$A$1:$B$12,2),FALSE))</f>
        <v/>
      </c>
      <c r="D612" s="9"/>
      <c r="E612" s="9">
        <f t="shared" si="72"/>
        <v>1746.9299999999987</v>
      </c>
      <c r="F612" s="9">
        <f>F611+VLOOKUP((IF(MONTH($A612)=10,YEAR($A612),IF(MONTH($A612)=11,YEAR($A612),IF(MONTH($A612)=12, YEAR($A612),YEAR($A612)-1)))),Rainfall!$A$1:$Z$87,VLOOKUP(MONTH($A612),Conversion!$A$1:$B$12,2),FALSE)</f>
        <v>30468.71999999999</v>
      </c>
      <c r="G612" s="9"/>
      <c r="H612" s="9"/>
      <c r="I612" s="9">
        <f>VLOOKUP((IF(MONTH($A612)=10,YEAR($A612),IF(MONTH($A612)=11,YEAR($A612),IF(MONTH($A612)=12, YEAR($A612),YEAR($A612)-1)))),FirstSim!$A$1:$Y$86,VLOOKUP(MONTH($A612),Conversion!$A$1:$B$12,2),FALSE)</f>
        <v>0.74</v>
      </c>
      <c r="J612" s="9"/>
      <c r="K612" s="9"/>
      <c r="L612" s="9"/>
      <c r="M612" s="12" t="e">
        <f>VLOOKUP((IF(MONTH($A612)=10,YEAR($A612),IF(MONTH($A612)=11,YEAR($A612),IF(MONTH($A612)=12, YEAR($A612),YEAR($A612)-1)))),#REF!,VLOOKUP(MONTH($A612),Conversion!$A$1:$B$12,2),FALSE)</f>
        <v>#REF!</v>
      </c>
      <c r="N612" s="9" t="e">
        <f>VLOOKUP((IF(MONTH($A612)=10,YEAR($A612),IF(MONTH($A612)=11,YEAR($A612),IF(MONTH($A612)=12, YEAR($A612),YEAR($A612)-1)))),#REF!,VLOOKUP(MONTH($A612),'Patch Conversion'!$A$1:$B$12,2),FALSE)</f>
        <v>#REF!</v>
      </c>
      <c r="O612" s="9"/>
      <c r="P612" s="11"/>
      <c r="Q612" s="9">
        <f t="shared" si="68"/>
        <v>0.21</v>
      </c>
      <c r="R612" s="9" t="str">
        <f t="shared" si="69"/>
        <v/>
      </c>
      <c r="S612" s="10" t="str">
        <f t="shared" si="70"/>
        <v/>
      </c>
      <c r="T612" s="9"/>
      <c r="U612" s="17">
        <f>VLOOKUP((IF(MONTH($A612)=10,YEAR($A612),IF(MONTH($A612)=11,YEAR($A612),IF(MONTH($A612)=12, YEAR($A612),YEAR($A612)-1)))),'Final Sim'!$A$1:$O$85,VLOOKUP(MONTH($A612),'Conversion WRSM'!$A$1:$B$12,2),FALSE)</f>
        <v>100.61</v>
      </c>
      <c r="W612" s="9">
        <f t="shared" si="67"/>
        <v>0.21</v>
      </c>
      <c r="X612" s="9" t="str">
        <f t="shared" si="73"/>
        <v/>
      </c>
      <c r="Y612" s="20" t="str">
        <f t="shared" si="71"/>
        <v/>
      </c>
    </row>
    <row r="613" spans="1:25">
      <c r="A613" s="11">
        <v>26115</v>
      </c>
      <c r="B613" s="9">
        <f>VLOOKUP((IF(MONTH($A613)=10,YEAR($A613),IF(MONTH($A613)=11,YEAR($A613),IF(MONTH($A613)=12, YEAR($A613),YEAR($A613)-1)))),File_1.prn!$A$2:$AA$87,VLOOKUP(MONTH($A613),Conversion!$A$1:$B$12,2),FALSE)</f>
        <v>0.17</v>
      </c>
      <c r="C613" s="9" t="str">
        <f>IF(VLOOKUP((IF(MONTH($A613)=10,YEAR($A613),IF(MONTH($A613)=11,YEAR($A613),IF(MONTH($A613)=12, YEAR($A613),YEAR($A613)-1)))),File_1.prn!$A$2:$AA$87,VLOOKUP(MONTH($A613),'Patch Conversion'!$A$1:$B$12,2),FALSE)="","",VLOOKUP((IF(MONTH($A613)=10,YEAR($A613),IF(MONTH($A613)=11,YEAR($A613),IF(MONTH($A613)=12, YEAR($A613),YEAR($A613)-1)))),File_1.prn!$A$2:$AA$87,VLOOKUP(MONTH($A613),'Patch Conversion'!$A$1:$B$12,2),FALSE))</f>
        <v/>
      </c>
      <c r="D613" s="9"/>
      <c r="E613" s="9">
        <f t="shared" si="72"/>
        <v>1747.0999999999988</v>
      </c>
      <c r="F613" s="9">
        <f>F612+VLOOKUP((IF(MONTH($A613)=10,YEAR($A613),IF(MONTH($A613)=11,YEAR($A613),IF(MONTH($A613)=12, YEAR($A613),YEAR($A613)-1)))),Rainfall!$A$1:$Z$87,VLOOKUP(MONTH($A613),Conversion!$A$1:$B$12,2),FALSE)</f>
        <v>30469.079999999991</v>
      </c>
      <c r="G613" s="9"/>
      <c r="H613" s="9"/>
      <c r="I613" s="9">
        <f>VLOOKUP((IF(MONTH($A613)=10,YEAR($A613),IF(MONTH($A613)=11,YEAR($A613),IF(MONTH($A613)=12, YEAR($A613),YEAR($A613)-1)))),FirstSim!$A$1:$Y$86,VLOOKUP(MONTH($A613),Conversion!$A$1:$B$12,2),FALSE)</f>
        <v>0.54</v>
      </c>
      <c r="J613" s="9"/>
      <c r="K613" s="9"/>
      <c r="L613" s="9"/>
      <c r="M613" s="12" t="e">
        <f>VLOOKUP((IF(MONTH($A613)=10,YEAR($A613),IF(MONTH($A613)=11,YEAR($A613),IF(MONTH($A613)=12, YEAR($A613),YEAR($A613)-1)))),#REF!,VLOOKUP(MONTH($A613),Conversion!$A$1:$B$12,2),FALSE)</f>
        <v>#REF!</v>
      </c>
      <c r="N613" s="9" t="e">
        <f>VLOOKUP((IF(MONTH($A613)=10,YEAR($A613),IF(MONTH($A613)=11,YEAR($A613),IF(MONTH($A613)=12, YEAR($A613),YEAR($A613)-1)))),#REF!,VLOOKUP(MONTH($A613),'Patch Conversion'!$A$1:$B$12,2),FALSE)</f>
        <v>#REF!</v>
      </c>
      <c r="O613" s="9"/>
      <c r="P613" s="11"/>
      <c r="Q613" s="9">
        <f t="shared" si="68"/>
        <v>0.17</v>
      </c>
      <c r="R613" s="9" t="str">
        <f t="shared" si="69"/>
        <v/>
      </c>
      <c r="S613" s="10" t="str">
        <f t="shared" si="70"/>
        <v/>
      </c>
      <c r="T613" s="9"/>
      <c r="U613" s="17">
        <f>VLOOKUP((IF(MONTH($A613)=10,YEAR($A613),IF(MONTH($A613)=11,YEAR($A613),IF(MONTH($A613)=12, YEAR($A613),YEAR($A613)-1)))),'Final Sim'!$A$1:$O$85,VLOOKUP(MONTH($A613),'Conversion WRSM'!$A$1:$B$12,2),FALSE)</f>
        <v>0</v>
      </c>
      <c r="W613" s="9">
        <f t="shared" si="67"/>
        <v>0.17</v>
      </c>
      <c r="X613" s="9" t="str">
        <f t="shared" si="73"/>
        <v/>
      </c>
      <c r="Y613" s="20" t="str">
        <f t="shared" si="71"/>
        <v/>
      </c>
    </row>
    <row r="614" spans="1:25">
      <c r="A614" s="11">
        <v>26146</v>
      </c>
      <c r="B614" s="9">
        <f>VLOOKUP((IF(MONTH($A614)=10,YEAR($A614),IF(MONTH($A614)=11,YEAR($A614),IF(MONTH($A614)=12, YEAR($A614),YEAR($A614)-1)))),File_1.prn!$A$2:$AA$87,VLOOKUP(MONTH($A614),Conversion!$A$1:$B$12,2),FALSE)</f>
        <v>0.2</v>
      </c>
      <c r="C614" s="9" t="str">
        <f>IF(VLOOKUP((IF(MONTH($A614)=10,YEAR($A614),IF(MONTH($A614)=11,YEAR($A614),IF(MONTH($A614)=12, YEAR($A614),YEAR($A614)-1)))),File_1.prn!$A$2:$AA$87,VLOOKUP(MONTH($A614),'Patch Conversion'!$A$1:$B$12,2),FALSE)="","",VLOOKUP((IF(MONTH($A614)=10,YEAR($A614),IF(MONTH($A614)=11,YEAR($A614),IF(MONTH($A614)=12, YEAR($A614),YEAR($A614)-1)))),File_1.prn!$A$2:$AA$87,VLOOKUP(MONTH($A614),'Patch Conversion'!$A$1:$B$12,2),FALSE))</f>
        <v/>
      </c>
      <c r="D614" s="9"/>
      <c r="E614" s="9">
        <f t="shared" si="72"/>
        <v>1747.2999999999988</v>
      </c>
      <c r="F614" s="9">
        <f>F613+VLOOKUP((IF(MONTH($A614)=10,YEAR($A614),IF(MONTH($A614)=11,YEAR($A614),IF(MONTH($A614)=12, YEAR($A614),YEAR($A614)-1)))),Rainfall!$A$1:$Z$87,VLOOKUP(MONTH($A614),Conversion!$A$1:$B$12,2),FALSE)</f>
        <v>30469.079999999991</v>
      </c>
      <c r="G614" s="9"/>
      <c r="H614" s="9"/>
      <c r="I614" s="9">
        <f>VLOOKUP((IF(MONTH($A614)=10,YEAR($A614),IF(MONTH($A614)=11,YEAR($A614),IF(MONTH($A614)=12, YEAR($A614),YEAR($A614)-1)))),FirstSim!$A$1:$Y$86,VLOOKUP(MONTH($A614),Conversion!$A$1:$B$12,2),FALSE)</f>
        <v>0.32</v>
      </c>
      <c r="J614" s="9"/>
      <c r="K614" s="9"/>
      <c r="L614" s="9"/>
      <c r="M614" s="12" t="e">
        <f>VLOOKUP((IF(MONTH($A614)=10,YEAR($A614),IF(MONTH($A614)=11,YEAR($A614),IF(MONTH($A614)=12, YEAR($A614),YEAR($A614)-1)))),#REF!,VLOOKUP(MONTH($A614),Conversion!$A$1:$B$12,2),FALSE)</f>
        <v>#REF!</v>
      </c>
      <c r="N614" s="9" t="e">
        <f>VLOOKUP((IF(MONTH($A614)=10,YEAR($A614),IF(MONTH($A614)=11,YEAR($A614),IF(MONTH($A614)=12, YEAR($A614),YEAR($A614)-1)))),#REF!,VLOOKUP(MONTH($A614),'Patch Conversion'!$A$1:$B$12,2),FALSE)</f>
        <v>#REF!</v>
      </c>
      <c r="O614" s="9"/>
      <c r="P614" s="11"/>
      <c r="Q614" s="9">
        <f t="shared" si="68"/>
        <v>0.2</v>
      </c>
      <c r="R614" s="9" t="str">
        <f t="shared" si="69"/>
        <v/>
      </c>
      <c r="S614" s="10" t="str">
        <f t="shared" si="70"/>
        <v/>
      </c>
      <c r="T614" s="9"/>
      <c r="U614" s="17">
        <f>VLOOKUP((IF(MONTH($A614)=10,YEAR($A614),IF(MONTH($A614)=11,YEAR($A614),IF(MONTH($A614)=12, YEAR($A614),YEAR($A614)-1)))),'Final Sim'!$A$1:$O$85,VLOOKUP(MONTH($A614),'Conversion WRSM'!$A$1:$B$12,2),FALSE)</f>
        <v>42.24</v>
      </c>
      <c r="W614" s="9">
        <f t="shared" si="67"/>
        <v>0.2</v>
      </c>
      <c r="X614" s="9" t="str">
        <f t="shared" si="73"/>
        <v/>
      </c>
      <c r="Y614" s="20" t="str">
        <f t="shared" si="71"/>
        <v/>
      </c>
    </row>
    <row r="615" spans="1:25">
      <c r="A615" s="11">
        <v>26177</v>
      </c>
      <c r="B615" s="9">
        <f>VLOOKUP((IF(MONTH($A615)=10,YEAR($A615),IF(MONTH($A615)=11,YEAR($A615),IF(MONTH($A615)=12, YEAR($A615),YEAR($A615)-1)))),File_1.prn!$A$2:$AA$87,VLOOKUP(MONTH($A615),Conversion!$A$1:$B$12,2),FALSE)</f>
        <v>7.0000000000000007E-2</v>
      </c>
      <c r="C615" s="9" t="str">
        <f>IF(VLOOKUP((IF(MONTH($A615)=10,YEAR($A615),IF(MONTH($A615)=11,YEAR($A615),IF(MONTH($A615)=12, YEAR($A615),YEAR($A615)-1)))),File_1.prn!$A$2:$AA$87,VLOOKUP(MONTH($A615),'Patch Conversion'!$A$1:$B$12,2),FALSE)="","",VLOOKUP((IF(MONTH($A615)=10,YEAR($A615),IF(MONTH($A615)=11,YEAR($A615),IF(MONTH($A615)=12, YEAR($A615),YEAR($A615)-1)))),File_1.prn!$A$2:$AA$87,VLOOKUP(MONTH($A615),'Patch Conversion'!$A$1:$B$12,2),FALSE))</f>
        <v/>
      </c>
      <c r="D615" s="9"/>
      <c r="E615" s="9">
        <f t="shared" si="72"/>
        <v>1747.3699999999988</v>
      </c>
      <c r="F615" s="9">
        <f>F614+VLOOKUP((IF(MONTH($A615)=10,YEAR($A615),IF(MONTH($A615)=11,YEAR($A615),IF(MONTH($A615)=12, YEAR($A615),YEAR($A615)-1)))),Rainfall!$A$1:$Z$87,VLOOKUP(MONTH($A615),Conversion!$A$1:$B$12,2),FALSE)</f>
        <v>30495.959999999992</v>
      </c>
      <c r="G615" s="9"/>
      <c r="H615" s="9"/>
      <c r="I615" s="9">
        <f>VLOOKUP((IF(MONTH($A615)=10,YEAR($A615),IF(MONTH($A615)=11,YEAR($A615),IF(MONTH($A615)=12, YEAR($A615),YEAR($A615)-1)))),FirstSim!$A$1:$Y$86,VLOOKUP(MONTH($A615),Conversion!$A$1:$B$12,2),FALSE)</f>
        <v>0.04</v>
      </c>
      <c r="J615" s="9"/>
      <c r="K615" s="9"/>
      <c r="L615" s="9"/>
      <c r="M615" s="12" t="e">
        <f>VLOOKUP((IF(MONTH($A615)=10,YEAR($A615),IF(MONTH($A615)=11,YEAR($A615),IF(MONTH($A615)=12, YEAR($A615),YEAR($A615)-1)))),#REF!,VLOOKUP(MONTH($A615),Conversion!$A$1:$B$12,2),FALSE)</f>
        <v>#REF!</v>
      </c>
      <c r="N615" s="9" t="e">
        <f>VLOOKUP((IF(MONTH($A615)=10,YEAR($A615),IF(MONTH($A615)=11,YEAR($A615),IF(MONTH($A615)=12, YEAR($A615),YEAR($A615)-1)))),#REF!,VLOOKUP(MONTH($A615),'Patch Conversion'!$A$1:$B$12,2),FALSE)</f>
        <v>#REF!</v>
      </c>
      <c r="O615" s="9"/>
      <c r="P615" s="11"/>
      <c r="Q615" s="9">
        <f t="shared" si="68"/>
        <v>7.0000000000000007E-2</v>
      </c>
      <c r="R615" s="9" t="str">
        <f t="shared" si="69"/>
        <v/>
      </c>
      <c r="S615" s="10" t="str">
        <f t="shared" si="70"/>
        <v/>
      </c>
      <c r="T615" s="9"/>
      <c r="U615" s="17">
        <f>VLOOKUP((IF(MONTH($A615)=10,YEAR($A615),IF(MONTH($A615)=11,YEAR($A615),IF(MONTH($A615)=12, YEAR($A615),YEAR($A615)-1)))),'Final Sim'!$A$1:$O$85,VLOOKUP(MONTH($A615),'Conversion WRSM'!$A$1:$B$12,2),FALSE)</f>
        <v>0</v>
      </c>
      <c r="W615" s="9">
        <f t="shared" si="67"/>
        <v>7.0000000000000007E-2</v>
      </c>
      <c r="X615" s="9" t="str">
        <f t="shared" si="73"/>
        <v/>
      </c>
      <c r="Y615" s="20" t="str">
        <f t="shared" si="71"/>
        <v/>
      </c>
    </row>
    <row r="616" spans="1:25">
      <c r="A616" s="11">
        <v>26207</v>
      </c>
      <c r="B616" s="9">
        <f>VLOOKUP((IF(MONTH($A616)=10,YEAR($A616),IF(MONTH($A616)=11,YEAR($A616),IF(MONTH($A616)=12, YEAR($A616),YEAR($A616)-1)))),File_1.prn!$A$2:$AA$87,VLOOKUP(MONTH($A616),Conversion!$A$1:$B$12,2),FALSE)</f>
        <v>0.12</v>
      </c>
      <c r="C616" s="9" t="str">
        <f>IF(VLOOKUP((IF(MONTH($A616)=10,YEAR($A616),IF(MONTH($A616)=11,YEAR($A616),IF(MONTH($A616)=12, YEAR($A616),YEAR($A616)-1)))),File_1.prn!$A$2:$AA$87,VLOOKUP(MONTH($A616),'Patch Conversion'!$A$1:$B$12,2),FALSE)="","",VLOOKUP((IF(MONTH($A616)=10,YEAR($A616),IF(MONTH($A616)=11,YEAR($A616),IF(MONTH($A616)=12, YEAR($A616),YEAR($A616)-1)))),File_1.prn!$A$2:$AA$87,VLOOKUP(MONTH($A616),'Patch Conversion'!$A$1:$B$12,2),FALSE))</f>
        <v/>
      </c>
      <c r="D616" s="9"/>
      <c r="E616" s="9">
        <f t="shared" si="72"/>
        <v>1747.4899999999986</v>
      </c>
      <c r="F616" s="9">
        <f>F615+VLOOKUP((IF(MONTH($A616)=10,YEAR($A616),IF(MONTH($A616)=11,YEAR($A616),IF(MONTH($A616)=12, YEAR($A616),YEAR($A616)-1)))),Rainfall!$A$1:$Z$87,VLOOKUP(MONTH($A616),Conversion!$A$1:$B$12,2),FALSE)</f>
        <v>30537.05999999999</v>
      </c>
      <c r="G616" s="9"/>
      <c r="H616" s="9"/>
      <c r="I616" s="9">
        <f>VLOOKUP((IF(MONTH($A616)=10,YEAR($A616),IF(MONTH($A616)=11,YEAR($A616),IF(MONTH($A616)=12, YEAR($A616),YEAR($A616)-1)))),FirstSim!$A$1:$Y$86,VLOOKUP(MONTH($A616),Conversion!$A$1:$B$12,2),FALSE)</f>
        <v>0.28000000000000003</v>
      </c>
      <c r="J616" s="9"/>
      <c r="K616" s="9"/>
      <c r="L616" s="9"/>
      <c r="M616" s="12" t="e">
        <f>VLOOKUP((IF(MONTH($A616)=10,YEAR($A616),IF(MONTH($A616)=11,YEAR($A616),IF(MONTH($A616)=12, YEAR($A616),YEAR($A616)-1)))),#REF!,VLOOKUP(MONTH($A616),Conversion!$A$1:$B$12,2),FALSE)</f>
        <v>#REF!</v>
      </c>
      <c r="N616" s="9" t="e">
        <f>VLOOKUP((IF(MONTH($A616)=10,YEAR($A616),IF(MONTH($A616)=11,YEAR($A616),IF(MONTH($A616)=12, YEAR($A616),YEAR($A616)-1)))),#REF!,VLOOKUP(MONTH($A616),'Patch Conversion'!$A$1:$B$12,2),FALSE)</f>
        <v>#REF!</v>
      </c>
      <c r="O616" s="9"/>
      <c r="P616" s="11"/>
      <c r="Q616" s="9">
        <f t="shared" si="68"/>
        <v>0.12</v>
      </c>
      <c r="R616" s="9" t="str">
        <f t="shared" si="69"/>
        <v/>
      </c>
      <c r="S616" s="10" t="str">
        <f t="shared" si="70"/>
        <v/>
      </c>
      <c r="T616" s="9"/>
      <c r="U616" s="17">
        <f>VLOOKUP((IF(MONTH($A616)=10,YEAR($A616),IF(MONTH($A616)=11,YEAR($A616),IF(MONTH($A616)=12, YEAR($A616),YEAR($A616)-1)))),'Final Sim'!$A$1:$O$85,VLOOKUP(MONTH($A616),'Conversion WRSM'!$A$1:$B$12,2),FALSE)</f>
        <v>1.38</v>
      </c>
      <c r="W616" s="9">
        <f t="shared" si="67"/>
        <v>0.12</v>
      </c>
      <c r="X616" s="9" t="str">
        <f t="shared" si="73"/>
        <v/>
      </c>
      <c r="Y616" s="20" t="str">
        <f t="shared" si="71"/>
        <v/>
      </c>
    </row>
    <row r="617" spans="1:25">
      <c r="A617" s="11">
        <v>26238</v>
      </c>
      <c r="B617" s="9">
        <f>VLOOKUP((IF(MONTH($A617)=10,YEAR($A617),IF(MONTH($A617)=11,YEAR($A617),IF(MONTH($A617)=12, YEAR($A617),YEAR($A617)-1)))),File_1.prn!$A$2:$AA$87,VLOOKUP(MONTH($A617),Conversion!$A$1:$B$12,2),FALSE)</f>
        <v>0.01</v>
      </c>
      <c r="C617" s="9" t="str">
        <f>IF(VLOOKUP((IF(MONTH($A617)=10,YEAR($A617),IF(MONTH($A617)=11,YEAR($A617),IF(MONTH($A617)=12, YEAR($A617),YEAR($A617)-1)))),File_1.prn!$A$2:$AA$87,VLOOKUP(MONTH($A617),'Patch Conversion'!$A$1:$B$12,2),FALSE)="","",VLOOKUP((IF(MONTH($A617)=10,YEAR($A617),IF(MONTH($A617)=11,YEAR($A617),IF(MONTH($A617)=12, YEAR($A617),YEAR($A617)-1)))),File_1.prn!$A$2:$AA$87,VLOOKUP(MONTH($A617),'Patch Conversion'!$A$1:$B$12,2),FALSE))</f>
        <v/>
      </c>
      <c r="D617" s="9" t="str">
        <f>IF(C617="","",B617)</f>
        <v/>
      </c>
      <c r="E617" s="9">
        <f t="shared" si="72"/>
        <v>1747.4999999999986</v>
      </c>
      <c r="F617" s="9">
        <f>F616+VLOOKUP((IF(MONTH($A617)=10,YEAR($A617),IF(MONTH($A617)=11,YEAR($A617),IF(MONTH($A617)=12, YEAR($A617),YEAR($A617)-1)))),Rainfall!$A$1:$Z$87,VLOOKUP(MONTH($A617),Conversion!$A$1:$B$12,2),FALSE)</f>
        <v>30645.839999999989</v>
      </c>
      <c r="G617" s="9"/>
      <c r="H617" s="9"/>
      <c r="I617" s="9">
        <f>VLOOKUP((IF(MONTH($A617)=10,YEAR($A617),IF(MONTH($A617)=11,YEAR($A617),IF(MONTH($A617)=12, YEAR($A617),YEAR($A617)-1)))),FirstSim!$A$1:$Y$86,VLOOKUP(MONTH($A617),Conversion!$A$1:$B$12,2),FALSE)</f>
        <v>0.01</v>
      </c>
      <c r="J617" s="9"/>
      <c r="K617" s="9"/>
      <c r="L617" s="9"/>
      <c r="M617" s="12" t="e">
        <f>VLOOKUP((IF(MONTH($A617)=10,YEAR($A617),IF(MONTH($A617)=11,YEAR($A617),IF(MONTH($A617)=12, YEAR($A617),YEAR($A617)-1)))),#REF!,VLOOKUP(MONTH($A617),Conversion!$A$1:$B$12,2),FALSE)</f>
        <v>#REF!</v>
      </c>
      <c r="N617" s="9" t="e">
        <f>VLOOKUP((IF(MONTH($A617)=10,YEAR($A617),IF(MONTH($A617)=11,YEAR($A617),IF(MONTH($A617)=12, YEAR($A617),YEAR($A617)-1)))),#REF!,VLOOKUP(MONTH($A617),'Patch Conversion'!$A$1:$B$12,2),FALSE)</f>
        <v>#REF!</v>
      </c>
      <c r="O617" s="9"/>
      <c r="P617" s="11"/>
      <c r="Q617" s="9">
        <f t="shared" si="68"/>
        <v>0.01</v>
      </c>
      <c r="R617" s="9" t="str">
        <f t="shared" si="69"/>
        <v/>
      </c>
      <c r="S617" s="10" t="str">
        <f t="shared" si="70"/>
        <v/>
      </c>
      <c r="T617" s="9"/>
      <c r="U617" s="17">
        <f>VLOOKUP((IF(MONTH($A617)=10,YEAR($A617),IF(MONTH($A617)=11,YEAR($A617),IF(MONTH($A617)=12, YEAR($A617),YEAR($A617)-1)))),'Final Sim'!$A$1:$O$85,VLOOKUP(MONTH($A617),'Conversion WRSM'!$A$1:$B$12,2),FALSE)</f>
        <v>0</v>
      </c>
      <c r="W617" s="9">
        <f t="shared" si="67"/>
        <v>0.01</v>
      </c>
      <c r="X617" s="9" t="str">
        <f t="shared" si="73"/>
        <v/>
      </c>
      <c r="Y617" s="20" t="str">
        <f t="shared" si="71"/>
        <v/>
      </c>
    </row>
    <row r="618" spans="1:25">
      <c r="A618" s="11">
        <v>26268</v>
      </c>
      <c r="B618" s="9">
        <f>VLOOKUP((IF(MONTH($A618)=10,YEAR($A618),IF(MONTH($A618)=11,YEAR($A618),IF(MONTH($A618)=12, YEAR($A618),YEAR($A618)-1)))),File_1.prn!$A$2:$AA$87,VLOOKUP(MONTH($A618),Conversion!$A$1:$B$12,2),FALSE)</f>
        <v>0.54</v>
      </c>
      <c r="C618" s="9" t="str">
        <f>IF(VLOOKUP((IF(MONTH($A618)=10,YEAR($A618),IF(MONTH($A618)=11,YEAR($A618),IF(MONTH($A618)=12, YEAR($A618),YEAR($A618)-1)))),File_1.prn!$A$2:$AA$87,VLOOKUP(MONTH($A618),'Patch Conversion'!$A$1:$B$12,2),FALSE)="","",VLOOKUP((IF(MONTH($A618)=10,YEAR($A618),IF(MONTH($A618)=11,YEAR($A618),IF(MONTH($A618)=12, YEAR($A618),YEAR($A618)-1)))),File_1.prn!$A$2:$AA$87,VLOOKUP(MONTH($A618),'Patch Conversion'!$A$1:$B$12,2),FALSE))</f>
        <v/>
      </c>
      <c r="D618" s="9"/>
      <c r="E618" s="9">
        <f t="shared" si="72"/>
        <v>1748.0399999999986</v>
      </c>
      <c r="F618" s="9">
        <f>F617+VLOOKUP((IF(MONTH($A618)=10,YEAR($A618),IF(MONTH($A618)=11,YEAR($A618),IF(MONTH($A618)=12, YEAR($A618),YEAR($A618)-1)))),Rainfall!$A$1:$Z$87,VLOOKUP(MONTH($A618),Conversion!$A$1:$B$12,2),FALSE)</f>
        <v>30749.759999999987</v>
      </c>
      <c r="G618" s="9"/>
      <c r="H618" s="9"/>
      <c r="I618" s="9">
        <f>VLOOKUP((IF(MONTH($A618)=10,YEAR($A618),IF(MONTH($A618)=11,YEAR($A618),IF(MONTH($A618)=12, YEAR($A618),YEAR($A618)-1)))),FirstSim!$A$1:$Y$86,VLOOKUP(MONTH($A618),Conversion!$A$1:$B$12,2),FALSE)</f>
        <v>0.02</v>
      </c>
      <c r="J618" s="9"/>
      <c r="K618" s="9"/>
      <c r="L618" s="9"/>
      <c r="M618" s="12" t="e">
        <f>VLOOKUP((IF(MONTH($A618)=10,YEAR($A618),IF(MONTH($A618)=11,YEAR($A618),IF(MONTH($A618)=12, YEAR($A618),YEAR($A618)-1)))),#REF!,VLOOKUP(MONTH($A618),Conversion!$A$1:$B$12,2),FALSE)</f>
        <v>#REF!</v>
      </c>
      <c r="N618" s="9" t="e">
        <f>VLOOKUP((IF(MONTH($A618)=10,YEAR($A618),IF(MONTH($A618)=11,YEAR($A618),IF(MONTH($A618)=12, YEAR($A618),YEAR($A618)-1)))),#REF!,VLOOKUP(MONTH($A618),'Patch Conversion'!$A$1:$B$12,2),FALSE)</f>
        <v>#REF!</v>
      </c>
      <c r="O618" s="9"/>
      <c r="P618" s="11"/>
      <c r="Q618" s="9">
        <f t="shared" si="68"/>
        <v>0.54</v>
      </c>
      <c r="R618" s="9" t="str">
        <f t="shared" si="69"/>
        <v/>
      </c>
      <c r="S618" s="10" t="str">
        <f t="shared" si="70"/>
        <v/>
      </c>
      <c r="T618" s="9"/>
      <c r="U618" s="17">
        <f>VLOOKUP((IF(MONTH($A618)=10,YEAR($A618),IF(MONTH($A618)=11,YEAR($A618),IF(MONTH($A618)=12, YEAR($A618),YEAR($A618)-1)))),'Final Sim'!$A$1:$O$85,VLOOKUP(MONTH($A618),'Conversion WRSM'!$A$1:$B$12,2),FALSE)</f>
        <v>3.26</v>
      </c>
      <c r="W618" s="9">
        <f t="shared" si="67"/>
        <v>0.54</v>
      </c>
      <c r="X618" s="9" t="str">
        <f t="shared" si="73"/>
        <v/>
      </c>
      <c r="Y618" s="20" t="str">
        <f t="shared" si="71"/>
        <v/>
      </c>
    </row>
    <row r="619" spans="1:25">
      <c r="A619" s="11">
        <v>26299</v>
      </c>
      <c r="B619" s="9">
        <f>VLOOKUP((IF(MONTH($A619)=10,YEAR($A619),IF(MONTH($A619)=11,YEAR($A619),IF(MONTH($A619)=12, YEAR($A619),YEAR($A619)-1)))),File_1.prn!$A$2:$AA$87,VLOOKUP(MONTH($A619),Conversion!$A$1:$B$12,2),FALSE)</f>
        <v>5.45</v>
      </c>
      <c r="C619" s="9" t="str">
        <f>IF(VLOOKUP((IF(MONTH($A619)=10,YEAR($A619),IF(MONTH($A619)=11,YEAR($A619),IF(MONTH($A619)=12, YEAR($A619),YEAR($A619)-1)))),File_1.prn!$A$2:$AA$87,VLOOKUP(MONTH($A619),'Patch Conversion'!$A$1:$B$12,2),FALSE)="","",VLOOKUP((IF(MONTH($A619)=10,YEAR($A619),IF(MONTH($A619)=11,YEAR($A619),IF(MONTH($A619)=12, YEAR($A619),YEAR($A619)-1)))),File_1.prn!$A$2:$AA$87,VLOOKUP(MONTH($A619),'Patch Conversion'!$A$1:$B$12,2),FALSE))</f>
        <v/>
      </c>
      <c r="D619" s="9" t="str">
        <f t="shared" ref="D619:D624" si="74">IF(C619="","",B619)</f>
        <v/>
      </c>
      <c r="E619" s="9">
        <f t="shared" si="72"/>
        <v>1753.4899999999986</v>
      </c>
      <c r="F619" s="9">
        <f>F618+VLOOKUP((IF(MONTH($A619)=10,YEAR($A619),IF(MONTH($A619)=11,YEAR($A619),IF(MONTH($A619)=12, YEAR($A619),YEAR($A619)-1)))),Rainfall!$A$1:$Z$87,VLOOKUP(MONTH($A619),Conversion!$A$1:$B$12,2),FALSE)</f>
        <v>31042.919999999987</v>
      </c>
      <c r="G619" s="9"/>
      <c r="H619" s="9"/>
      <c r="I619" s="9">
        <f>VLOOKUP((IF(MONTH($A619)=10,YEAR($A619),IF(MONTH($A619)=11,YEAR($A619),IF(MONTH($A619)=12, YEAR($A619),YEAR($A619)-1)))),FirstSim!$A$1:$Y$86,VLOOKUP(MONTH($A619),Conversion!$A$1:$B$12,2),FALSE)</f>
        <v>1.1499999999999999</v>
      </c>
      <c r="J619" s="9"/>
      <c r="K619" s="9"/>
      <c r="L619" s="9"/>
      <c r="M619" s="12" t="e">
        <f>VLOOKUP((IF(MONTH($A619)=10,YEAR($A619),IF(MONTH($A619)=11,YEAR($A619),IF(MONTH($A619)=12, YEAR($A619),YEAR($A619)-1)))),#REF!,VLOOKUP(MONTH($A619),Conversion!$A$1:$B$12,2),FALSE)</f>
        <v>#REF!</v>
      </c>
      <c r="N619" s="9" t="e">
        <f>VLOOKUP((IF(MONTH($A619)=10,YEAR($A619),IF(MONTH($A619)=11,YEAR($A619),IF(MONTH($A619)=12, YEAR($A619),YEAR($A619)-1)))),#REF!,VLOOKUP(MONTH($A619),'Patch Conversion'!$A$1:$B$12,2),FALSE)</f>
        <v>#REF!</v>
      </c>
      <c r="O619" s="9"/>
      <c r="P619" s="11"/>
      <c r="Q619" s="9">
        <f t="shared" si="68"/>
        <v>5.45</v>
      </c>
      <c r="R619" s="9" t="str">
        <f t="shared" si="69"/>
        <v/>
      </c>
      <c r="S619" s="10" t="str">
        <f t="shared" si="70"/>
        <v/>
      </c>
      <c r="T619" s="9"/>
      <c r="U619" s="17">
        <f>VLOOKUP((IF(MONTH($A619)=10,YEAR($A619),IF(MONTH($A619)=11,YEAR($A619),IF(MONTH($A619)=12, YEAR($A619),YEAR($A619)-1)))),'Final Sim'!$A$1:$O$85,VLOOKUP(MONTH($A619),'Conversion WRSM'!$A$1:$B$12,2),FALSE)</f>
        <v>0</v>
      </c>
      <c r="W619" s="9">
        <f t="shared" si="67"/>
        <v>5.45</v>
      </c>
      <c r="X619" s="9" t="str">
        <f t="shared" si="73"/>
        <v/>
      </c>
      <c r="Y619" s="20" t="str">
        <f t="shared" si="71"/>
        <v/>
      </c>
    </row>
    <row r="620" spans="1:25">
      <c r="A620" s="11">
        <v>26330</v>
      </c>
      <c r="B620" s="9">
        <f>VLOOKUP((IF(MONTH($A620)=10,YEAR($A620),IF(MONTH($A620)=11,YEAR($A620),IF(MONTH($A620)=12, YEAR($A620),YEAR($A620)-1)))),File_1.prn!$A$2:$AA$87,VLOOKUP(MONTH($A620),Conversion!$A$1:$B$12,2),FALSE)</f>
        <v>21.2</v>
      </c>
      <c r="C620" s="9" t="str">
        <f>IF(VLOOKUP((IF(MONTH($A620)=10,YEAR($A620),IF(MONTH($A620)=11,YEAR($A620),IF(MONTH($A620)=12, YEAR($A620),YEAR($A620)-1)))),File_1.prn!$A$2:$AA$87,VLOOKUP(MONTH($A620),'Patch Conversion'!$A$1:$B$12,2),FALSE)="","",VLOOKUP((IF(MONTH($A620)=10,YEAR($A620),IF(MONTH($A620)=11,YEAR($A620),IF(MONTH($A620)=12, YEAR($A620),YEAR($A620)-1)))),File_1.prn!$A$2:$AA$87,VLOOKUP(MONTH($A620),'Patch Conversion'!$A$1:$B$12,2),FALSE))</f>
        <v/>
      </c>
      <c r="D620" s="9" t="str">
        <f t="shared" si="74"/>
        <v/>
      </c>
      <c r="E620" s="9">
        <f t="shared" si="72"/>
        <v>1774.6899999999987</v>
      </c>
      <c r="F620" s="9">
        <f>F619+VLOOKUP((IF(MONTH($A620)=10,YEAR($A620),IF(MONTH($A620)=11,YEAR($A620),IF(MONTH($A620)=12, YEAR($A620),YEAR($A620)-1)))),Rainfall!$A$1:$Z$87,VLOOKUP(MONTH($A620),Conversion!$A$1:$B$12,2),FALSE)</f>
        <v>31092.359999999986</v>
      </c>
      <c r="G620" s="9"/>
      <c r="H620" s="9"/>
      <c r="I620" s="9">
        <f>VLOOKUP((IF(MONTH($A620)=10,YEAR($A620),IF(MONTH($A620)=11,YEAR($A620),IF(MONTH($A620)=12, YEAR($A620),YEAR($A620)-1)))),FirstSim!$A$1:$Y$86,VLOOKUP(MONTH($A620),Conversion!$A$1:$B$12,2),FALSE)</f>
        <v>28.86</v>
      </c>
      <c r="J620" s="9"/>
      <c r="K620" s="9"/>
      <c r="L620" s="9"/>
      <c r="M620" s="12" t="e">
        <f>VLOOKUP((IF(MONTH($A620)=10,YEAR($A620),IF(MONTH($A620)=11,YEAR($A620),IF(MONTH($A620)=12, YEAR($A620),YEAR($A620)-1)))),#REF!,VLOOKUP(MONTH($A620),Conversion!$A$1:$B$12,2),FALSE)</f>
        <v>#REF!</v>
      </c>
      <c r="N620" s="9" t="e">
        <f>VLOOKUP((IF(MONTH($A620)=10,YEAR($A620),IF(MONTH($A620)=11,YEAR($A620),IF(MONTH($A620)=12, YEAR($A620),YEAR($A620)-1)))),#REF!,VLOOKUP(MONTH($A620),'Patch Conversion'!$A$1:$B$12,2),FALSE)</f>
        <v>#REF!</v>
      </c>
      <c r="O620" s="9"/>
      <c r="P620" s="11"/>
      <c r="Q620" s="9">
        <f t="shared" si="68"/>
        <v>21.2</v>
      </c>
      <c r="R620" s="9" t="str">
        <f t="shared" si="69"/>
        <v/>
      </c>
      <c r="S620" s="10" t="str">
        <f t="shared" si="70"/>
        <v/>
      </c>
      <c r="T620" s="9"/>
      <c r="U620" s="17">
        <f>VLOOKUP((IF(MONTH($A620)=10,YEAR($A620),IF(MONTH($A620)=11,YEAR($A620),IF(MONTH($A620)=12, YEAR($A620),YEAR($A620)-1)))),'Final Sim'!$A$1:$O$85,VLOOKUP(MONTH($A620),'Conversion WRSM'!$A$1:$B$12,2),FALSE)</f>
        <v>13.3</v>
      </c>
      <c r="W620" s="9">
        <f t="shared" si="67"/>
        <v>21.2</v>
      </c>
      <c r="X620" s="9" t="str">
        <f t="shared" si="73"/>
        <v/>
      </c>
      <c r="Y620" s="20" t="str">
        <f t="shared" si="71"/>
        <v/>
      </c>
    </row>
    <row r="621" spans="1:25">
      <c r="A621" s="11">
        <v>26359</v>
      </c>
      <c r="B621" s="9">
        <f>VLOOKUP((IF(MONTH($A621)=10,YEAR($A621),IF(MONTH($A621)=11,YEAR($A621),IF(MONTH($A621)=12, YEAR($A621),YEAR($A621)-1)))),File_1.prn!$A$2:$AA$87,VLOOKUP(MONTH($A621),Conversion!$A$1:$B$12,2),FALSE)</f>
        <v>10.199999999999999</v>
      </c>
      <c r="C621" s="9" t="str">
        <f>IF(VLOOKUP((IF(MONTH($A621)=10,YEAR($A621),IF(MONTH($A621)=11,YEAR($A621),IF(MONTH($A621)=12, YEAR($A621),YEAR($A621)-1)))),File_1.prn!$A$2:$AA$87,VLOOKUP(MONTH($A621),'Patch Conversion'!$A$1:$B$12,2),FALSE)="","",VLOOKUP((IF(MONTH($A621)=10,YEAR($A621),IF(MONTH($A621)=11,YEAR($A621),IF(MONTH($A621)=12, YEAR($A621),YEAR($A621)-1)))),File_1.prn!$A$2:$AA$87,VLOOKUP(MONTH($A621),'Patch Conversion'!$A$1:$B$12,2),FALSE))</f>
        <v/>
      </c>
      <c r="D621" s="9" t="str">
        <f t="shared" si="74"/>
        <v/>
      </c>
      <c r="E621" s="9">
        <f t="shared" si="72"/>
        <v>1784.8899999999987</v>
      </c>
      <c r="F621" s="9">
        <f>F620+VLOOKUP((IF(MONTH($A621)=10,YEAR($A621),IF(MONTH($A621)=11,YEAR($A621),IF(MONTH($A621)=12, YEAR($A621),YEAR($A621)-1)))),Rainfall!$A$1:$Z$87,VLOOKUP(MONTH($A621),Conversion!$A$1:$B$12,2),FALSE)</f>
        <v>31191.959999999985</v>
      </c>
      <c r="G621" s="9"/>
      <c r="H621" s="9"/>
      <c r="I621" s="9">
        <f>VLOOKUP((IF(MONTH($A621)=10,YEAR($A621),IF(MONTH($A621)=11,YEAR($A621),IF(MONTH($A621)=12, YEAR($A621),YEAR($A621)-1)))),FirstSim!$A$1:$Y$86,VLOOKUP(MONTH($A621),Conversion!$A$1:$B$12,2),FALSE)</f>
        <v>37.619999999999997</v>
      </c>
      <c r="J621" s="9"/>
      <c r="K621" s="9"/>
      <c r="L621" s="9"/>
      <c r="M621" s="12" t="e">
        <f>VLOOKUP((IF(MONTH($A621)=10,YEAR($A621),IF(MONTH($A621)=11,YEAR($A621),IF(MONTH($A621)=12, YEAR($A621),YEAR($A621)-1)))),#REF!,VLOOKUP(MONTH($A621),Conversion!$A$1:$B$12,2),FALSE)</f>
        <v>#REF!</v>
      </c>
      <c r="N621" s="9" t="e">
        <f>VLOOKUP((IF(MONTH($A621)=10,YEAR($A621),IF(MONTH($A621)=11,YEAR($A621),IF(MONTH($A621)=12, YEAR($A621),YEAR($A621)-1)))),#REF!,VLOOKUP(MONTH($A621),'Patch Conversion'!$A$1:$B$12,2),FALSE)</f>
        <v>#REF!</v>
      </c>
      <c r="O621" s="9"/>
      <c r="P621" s="11"/>
      <c r="Q621" s="9">
        <f t="shared" si="68"/>
        <v>10.199999999999999</v>
      </c>
      <c r="R621" s="9" t="str">
        <f t="shared" si="69"/>
        <v/>
      </c>
      <c r="S621" s="10" t="str">
        <f t="shared" si="70"/>
        <v/>
      </c>
      <c r="T621" s="9"/>
      <c r="U621" s="17">
        <f>VLOOKUP((IF(MONTH($A621)=10,YEAR($A621),IF(MONTH($A621)=11,YEAR($A621),IF(MONTH($A621)=12, YEAR($A621),YEAR($A621)-1)))),'Final Sim'!$A$1:$O$85,VLOOKUP(MONTH($A621),'Conversion WRSM'!$A$1:$B$12,2),FALSE)</f>
        <v>0</v>
      </c>
      <c r="W621" s="9">
        <f t="shared" si="67"/>
        <v>10.199999999999999</v>
      </c>
      <c r="X621" s="9" t="str">
        <f t="shared" si="73"/>
        <v/>
      </c>
      <c r="Y621" s="20" t="str">
        <f t="shared" si="71"/>
        <v/>
      </c>
    </row>
    <row r="622" spans="1:25">
      <c r="A622" s="11">
        <v>26390</v>
      </c>
      <c r="B622" s="9">
        <f>VLOOKUP((IF(MONTH($A622)=10,YEAR($A622),IF(MONTH($A622)=11,YEAR($A622),IF(MONTH($A622)=12, YEAR($A622),YEAR($A622)-1)))),File_1.prn!$A$2:$AA$87,VLOOKUP(MONTH($A622),Conversion!$A$1:$B$12,2),FALSE)</f>
        <v>6.32</v>
      </c>
      <c r="C622" s="9" t="str">
        <f>IF(VLOOKUP((IF(MONTH($A622)=10,YEAR($A622),IF(MONTH($A622)=11,YEAR($A622),IF(MONTH($A622)=12, YEAR($A622),YEAR($A622)-1)))),File_1.prn!$A$2:$AA$87,VLOOKUP(MONTH($A622),'Patch Conversion'!$A$1:$B$12,2),FALSE)="","",VLOOKUP((IF(MONTH($A622)=10,YEAR($A622),IF(MONTH($A622)=11,YEAR($A622),IF(MONTH($A622)=12, YEAR($A622),YEAR($A622)-1)))),File_1.prn!$A$2:$AA$87,VLOOKUP(MONTH($A622),'Patch Conversion'!$A$1:$B$12,2),FALSE))</f>
        <v/>
      </c>
      <c r="D622" s="9" t="str">
        <f t="shared" si="74"/>
        <v/>
      </c>
      <c r="E622" s="9">
        <f t="shared" si="72"/>
        <v>1791.2099999999987</v>
      </c>
      <c r="F622" s="9">
        <f>F621+VLOOKUP((IF(MONTH($A622)=10,YEAR($A622),IF(MONTH($A622)=11,YEAR($A622),IF(MONTH($A622)=12, YEAR($A622),YEAR($A622)-1)))),Rainfall!$A$1:$Z$87,VLOOKUP(MONTH($A622),Conversion!$A$1:$B$12,2),FALSE)</f>
        <v>31213.499999999985</v>
      </c>
      <c r="G622" s="9"/>
      <c r="H622" s="9"/>
      <c r="I622" s="9">
        <f>VLOOKUP((IF(MONTH($A622)=10,YEAR($A622),IF(MONTH($A622)=11,YEAR($A622),IF(MONTH($A622)=12, YEAR($A622),YEAR($A622)-1)))),FirstSim!$A$1:$Y$86,VLOOKUP(MONTH($A622),Conversion!$A$1:$B$12,2),FALSE)</f>
        <v>12.77</v>
      </c>
      <c r="J622" s="9"/>
      <c r="K622" s="9"/>
      <c r="L622" s="9"/>
      <c r="M622" s="12" t="e">
        <f>VLOOKUP((IF(MONTH($A622)=10,YEAR($A622),IF(MONTH($A622)=11,YEAR($A622),IF(MONTH($A622)=12, YEAR($A622),YEAR($A622)-1)))),#REF!,VLOOKUP(MONTH($A622),Conversion!$A$1:$B$12,2),FALSE)</f>
        <v>#REF!</v>
      </c>
      <c r="N622" s="9" t="e">
        <f>VLOOKUP((IF(MONTH($A622)=10,YEAR($A622),IF(MONTH($A622)=11,YEAR($A622),IF(MONTH($A622)=12, YEAR($A622),YEAR($A622)-1)))),#REF!,VLOOKUP(MONTH($A622),'Patch Conversion'!$A$1:$B$12,2),FALSE)</f>
        <v>#REF!</v>
      </c>
      <c r="O622" s="9"/>
      <c r="P622" s="11"/>
      <c r="Q622" s="9">
        <f t="shared" si="68"/>
        <v>6.32</v>
      </c>
      <c r="R622" s="9" t="str">
        <f t="shared" si="69"/>
        <v/>
      </c>
      <c r="S622" s="10" t="str">
        <f t="shared" si="70"/>
        <v/>
      </c>
      <c r="T622" s="9"/>
      <c r="U622" s="17">
        <f>VLOOKUP((IF(MONTH($A622)=10,YEAR($A622),IF(MONTH($A622)=11,YEAR($A622),IF(MONTH($A622)=12, YEAR($A622),YEAR($A622)-1)))),'Final Sim'!$A$1:$O$85,VLOOKUP(MONTH($A622),'Conversion WRSM'!$A$1:$B$12,2),FALSE)</f>
        <v>312.11</v>
      </c>
      <c r="W622" s="9">
        <f t="shared" si="67"/>
        <v>6.32</v>
      </c>
      <c r="X622" s="9" t="str">
        <f t="shared" si="73"/>
        <v/>
      </c>
      <c r="Y622" s="20" t="str">
        <f t="shared" si="71"/>
        <v/>
      </c>
    </row>
    <row r="623" spans="1:25">
      <c r="A623" s="11">
        <v>26420</v>
      </c>
      <c r="B623" s="9">
        <f>VLOOKUP((IF(MONTH($A623)=10,YEAR($A623),IF(MONTH($A623)=11,YEAR($A623),IF(MONTH($A623)=12, YEAR($A623),YEAR($A623)-1)))),File_1.prn!$A$2:$AA$87,VLOOKUP(MONTH($A623),Conversion!$A$1:$B$12,2),FALSE)</f>
        <v>0.64</v>
      </c>
      <c r="C623" s="9" t="str">
        <f>IF(VLOOKUP((IF(MONTH($A623)=10,YEAR($A623),IF(MONTH($A623)=11,YEAR($A623),IF(MONTH($A623)=12, YEAR($A623),YEAR($A623)-1)))),File_1.prn!$A$2:$AA$87,VLOOKUP(MONTH($A623),'Patch Conversion'!$A$1:$B$12,2),FALSE)="","",VLOOKUP((IF(MONTH($A623)=10,YEAR($A623),IF(MONTH($A623)=11,YEAR($A623),IF(MONTH($A623)=12, YEAR($A623),YEAR($A623)-1)))),File_1.prn!$A$2:$AA$87,VLOOKUP(MONTH($A623),'Patch Conversion'!$A$1:$B$12,2),FALSE))</f>
        <v/>
      </c>
      <c r="D623" s="9" t="str">
        <f t="shared" si="74"/>
        <v/>
      </c>
      <c r="E623" s="9">
        <f t="shared" si="72"/>
        <v>1791.8499999999988</v>
      </c>
      <c r="F623" s="9">
        <f>F622+VLOOKUP((IF(MONTH($A623)=10,YEAR($A623),IF(MONTH($A623)=11,YEAR($A623),IF(MONTH($A623)=12, YEAR($A623),YEAR($A623)-1)))),Rainfall!$A$1:$Z$87,VLOOKUP(MONTH($A623),Conversion!$A$1:$B$12,2),FALSE)</f>
        <v>31214.039999999986</v>
      </c>
      <c r="G623" s="9"/>
      <c r="H623" s="9"/>
      <c r="I623" s="9">
        <f>VLOOKUP((IF(MONTH($A623)=10,YEAR($A623),IF(MONTH($A623)=11,YEAR($A623),IF(MONTH($A623)=12, YEAR($A623),YEAR($A623)-1)))),FirstSim!$A$1:$Y$86,VLOOKUP(MONTH($A623),Conversion!$A$1:$B$12,2),FALSE)</f>
        <v>2.85</v>
      </c>
      <c r="J623" s="9"/>
      <c r="K623" s="9"/>
      <c r="L623" s="9"/>
      <c r="M623" s="12" t="e">
        <f>VLOOKUP((IF(MONTH($A623)=10,YEAR($A623),IF(MONTH($A623)=11,YEAR($A623),IF(MONTH($A623)=12, YEAR($A623),YEAR($A623)-1)))),#REF!,VLOOKUP(MONTH($A623),Conversion!$A$1:$B$12,2),FALSE)</f>
        <v>#REF!</v>
      </c>
      <c r="N623" s="9" t="e">
        <f>VLOOKUP((IF(MONTH($A623)=10,YEAR($A623),IF(MONTH($A623)=11,YEAR($A623),IF(MONTH($A623)=12, YEAR($A623),YEAR($A623)-1)))),#REF!,VLOOKUP(MONTH($A623),'Patch Conversion'!$A$1:$B$12,2),FALSE)</f>
        <v>#REF!</v>
      </c>
      <c r="O623" s="9"/>
      <c r="P623" s="11"/>
      <c r="Q623" s="9">
        <f t="shared" si="68"/>
        <v>0.64</v>
      </c>
      <c r="R623" s="9" t="str">
        <f t="shared" si="69"/>
        <v/>
      </c>
      <c r="S623" s="10" t="str">
        <f t="shared" si="70"/>
        <v/>
      </c>
      <c r="T623" s="9"/>
      <c r="U623" s="17">
        <f>VLOOKUP((IF(MONTH($A623)=10,YEAR($A623),IF(MONTH($A623)=11,YEAR($A623),IF(MONTH($A623)=12, YEAR($A623),YEAR($A623)-1)))),'Final Sim'!$A$1:$O$85,VLOOKUP(MONTH($A623),'Conversion WRSM'!$A$1:$B$12,2),FALSE)</f>
        <v>0</v>
      </c>
      <c r="W623" s="9">
        <f t="shared" si="67"/>
        <v>0.64</v>
      </c>
      <c r="X623" s="9" t="str">
        <f t="shared" si="73"/>
        <v/>
      </c>
      <c r="Y623" s="20" t="str">
        <f t="shared" si="71"/>
        <v/>
      </c>
    </row>
    <row r="624" spans="1:25">
      <c r="A624" s="11">
        <v>26451</v>
      </c>
      <c r="B624" s="9">
        <f>VLOOKUP((IF(MONTH($A624)=10,YEAR($A624),IF(MONTH($A624)=11,YEAR($A624),IF(MONTH($A624)=12, YEAR($A624),YEAR($A624)-1)))),File_1.prn!$A$2:$AA$87,VLOOKUP(MONTH($A624),Conversion!$A$1:$B$12,2),FALSE)</f>
        <v>0.2</v>
      </c>
      <c r="C624" s="9" t="str">
        <f>IF(VLOOKUP((IF(MONTH($A624)=10,YEAR($A624),IF(MONTH($A624)=11,YEAR($A624),IF(MONTH($A624)=12, YEAR($A624),YEAR($A624)-1)))),File_1.prn!$A$2:$AA$87,VLOOKUP(MONTH($A624),'Patch Conversion'!$A$1:$B$12,2),FALSE)="","",VLOOKUP((IF(MONTH($A624)=10,YEAR($A624),IF(MONTH($A624)=11,YEAR($A624),IF(MONTH($A624)=12, YEAR($A624),YEAR($A624)-1)))),File_1.prn!$A$2:$AA$87,VLOOKUP(MONTH($A624),'Patch Conversion'!$A$1:$B$12,2),FALSE))</f>
        <v/>
      </c>
      <c r="D624" s="9" t="str">
        <f t="shared" si="74"/>
        <v/>
      </c>
      <c r="E624" s="9">
        <f t="shared" si="72"/>
        <v>1792.0499999999988</v>
      </c>
      <c r="F624" s="9">
        <f>F623+VLOOKUP((IF(MONTH($A624)=10,YEAR($A624),IF(MONTH($A624)=11,YEAR($A624),IF(MONTH($A624)=12, YEAR($A624),YEAR($A624)-1)))),Rainfall!$A$1:$Z$87,VLOOKUP(MONTH($A624),Conversion!$A$1:$B$12,2),FALSE)</f>
        <v>31216.919999999987</v>
      </c>
      <c r="G624" s="9"/>
      <c r="H624" s="9"/>
      <c r="I624" s="9">
        <f>VLOOKUP((IF(MONTH($A624)=10,YEAR($A624),IF(MONTH($A624)=11,YEAR($A624),IF(MONTH($A624)=12, YEAR($A624),YEAR($A624)-1)))),FirstSim!$A$1:$Y$86,VLOOKUP(MONTH($A624),Conversion!$A$1:$B$12,2),FALSE)</f>
        <v>1.87</v>
      </c>
      <c r="J624" s="9"/>
      <c r="K624" s="9"/>
      <c r="L624" s="9"/>
      <c r="M624" s="12" t="e">
        <f>VLOOKUP((IF(MONTH($A624)=10,YEAR($A624),IF(MONTH($A624)=11,YEAR($A624),IF(MONTH($A624)=12, YEAR($A624),YEAR($A624)-1)))),#REF!,VLOOKUP(MONTH($A624),Conversion!$A$1:$B$12,2),FALSE)</f>
        <v>#REF!</v>
      </c>
      <c r="N624" s="9" t="e">
        <f>VLOOKUP((IF(MONTH($A624)=10,YEAR($A624),IF(MONTH($A624)=11,YEAR($A624),IF(MONTH($A624)=12, YEAR($A624),YEAR($A624)-1)))),#REF!,VLOOKUP(MONTH($A624),'Patch Conversion'!$A$1:$B$12,2),FALSE)</f>
        <v>#REF!</v>
      </c>
      <c r="O624" s="9"/>
      <c r="P624" s="11"/>
      <c r="Q624" s="9">
        <f t="shared" si="68"/>
        <v>0.2</v>
      </c>
      <c r="R624" s="9" t="str">
        <f t="shared" si="69"/>
        <v/>
      </c>
      <c r="S624" s="10" t="str">
        <f t="shared" si="70"/>
        <v/>
      </c>
      <c r="T624" s="9"/>
      <c r="U624" s="17">
        <f>VLOOKUP((IF(MONTH($A624)=10,YEAR($A624),IF(MONTH($A624)=11,YEAR($A624),IF(MONTH($A624)=12, YEAR($A624),YEAR($A624)-1)))),'Final Sim'!$A$1:$O$85,VLOOKUP(MONTH($A624),'Conversion WRSM'!$A$1:$B$12,2),FALSE)</f>
        <v>758.06</v>
      </c>
      <c r="W624" s="9">
        <f t="shared" si="67"/>
        <v>0.2</v>
      </c>
      <c r="X624" s="9" t="str">
        <f t="shared" si="73"/>
        <v/>
      </c>
      <c r="Y624" s="20" t="str">
        <f t="shared" si="71"/>
        <v/>
      </c>
    </row>
    <row r="625" spans="1:25">
      <c r="A625" s="11">
        <v>26481</v>
      </c>
      <c r="B625" s="9">
        <f>VLOOKUP((IF(MONTH($A625)=10,YEAR($A625),IF(MONTH($A625)=11,YEAR($A625),IF(MONTH($A625)=12, YEAR($A625),YEAR($A625)-1)))),File_1.prn!$A$2:$AA$87,VLOOKUP(MONTH($A625),Conversion!$A$1:$B$12,2),FALSE)</f>
        <v>0.16</v>
      </c>
      <c r="C625" s="9" t="str">
        <f>IF(VLOOKUP((IF(MONTH($A625)=10,YEAR($A625),IF(MONTH($A625)=11,YEAR($A625),IF(MONTH($A625)=12, YEAR($A625),YEAR($A625)-1)))),File_1.prn!$A$2:$AA$87,VLOOKUP(MONTH($A625),'Patch Conversion'!$A$1:$B$12,2),FALSE)="","",VLOOKUP((IF(MONTH($A625)=10,YEAR($A625),IF(MONTH($A625)=11,YEAR($A625),IF(MONTH($A625)=12, YEAR($A625),YEAR($A625)-1)))),File_1.prn!$A$2:$AA$87,VLOOKUP(MONTH($A625),'Patch Conversion'!$A$1:$B$12,2),FALSE))</f>
        <v/>
      </c>
      <c r="D625" s="9"/>
      <c r="E625" s="9">
        <f t="shared" si="72"/>
        <v>1792.2099999999989</v>
      </c>
      <c r="F625" s="9">
        <f>F624+VLOOKUP((IF(MONTH($A625)=10,YEAR($A625),IF(MONTH($A625)=11,YEAR($A625),IF(MONTH($A625)=12, YEAR($A625),YEAR($A625)-1)))),Rainfall!$A$1:$Z$87,VLOOKUP(MONTH($A625),Conversion!$A$1:$B$12,2),FALSE)</f>
        <v>31216.919999999987</v>
      </c>
      <c r="G625" s="9"/>
      <c r="H625" s="9"/>
      <c r="I625" s="9">
        <f>VLOOKUP((IF(MONTH($A625)=10,YEAR($A625),IF(MONTH($A625)=11,YEAR($A625),IF(MONTH($A625)=12, YEAR($A625),YEAR($A625)-1)))),FirstSim!$A$1:$Y$86,VLOOKUP(MONTH($A625),Conversion!$A$1:$B$12,2),FALSE)</f>
        <v>1.21</v>
      </c>
      <c r="J625" s="9"/>
      <c r="K625" s="9"/>
      <c r="L625" s="9"/>
      <c r="M625" s="12" t="e">
        <f>VLOOKUP((IF(MONTH($A625)=10,YEAR($A625),IF(MONTH($A625)=11,YEAR($A625),IF(MONTH($A625)=12, YEAR($A625),YEAR($A625)-1)))),#REF!,VLOOKUP(MONTH($A625),Conversion!$A$1:$B$12,2),FALSE)</f>
        <v>#REF!</v>
      </c>
      <c r="N625" s="9" t="e">
        <f>VLOOKUP((IF(MONTH($A625)=10,YEAR($A625),IF(MONTH($A625)=11,YEAR($A625),IF(MONTH($A625)=12, YEAR($A625),YEAR($A625)-1)))),#REF!,VLOOKUP(MONTH($A625),'Patch Conversion'!$A$1:$B$12,2),FALSE)</f>
        <v>#REF!</v>
      </c>
      <c r="O625" s="9"/>
      <c r="P625" s="11"/>
      <c r="Q625" s="9">
        <f t="shared" si="68"/>
        <v>0.16</v>
      </c>
      <c r="R625" s="9" t="str">
        <f t="shared" si="69"/>
        <v/>
      </c>
      <c r="S625" s="10" t="str">
        <f t="shared" si="70"/>
        <v/>
      </c>
      <c r="T625" s="9"/>
      <c r="U625" s="17">
        <f>VLOOKUP((IF(MONTH($A625)=10,YEAR($A625),IF(MONTH($A625)=11,YEAR($A625),IF(MONTH($A625)=12, YEAR($A625),YEAR($A625)-1)))),'Final Sim'!$A$1:$O$85,VLOOKUP(MONTH($A625),'Conversion WRSM'!$A$1:$B$12,2),FALSE)</f>
        <v>0</v>
      </c>
      <c r="W625" s="9">
        <f t="shared" si="67"/>
        <v>0.16</v>
      </c>
      <c r="X625" s="9" t="str">
        <f t="shared" si="73"/>
        <v/>
      </c>
      <c r="Y625" s="20" t="str">
        <f t="shared" si="71"/>
        <v/>
      </c>
    </row>
    <row r="626" spans="1:25">
      <c r="A626" s="11">
        <v>26512</v>
      </c>
      <c r="B626" s="9">
        <f>VLOOKUP((IF(MONTH($A626)=10,YEAR($A626),IF(MONTH($A626)=11,YEAR($A626),IF(MONTH($A626)=12, YEAR($A626),YEAR($A626)-1)))),File_1.prn!$A$2:$AA$87,VLOOKUP(MONTH($A626),Conversion!$A$1:$B$12,2),FALSE)</f>
        <v>7.0000000000000007E-2</v>
      </c>
      <c r="C626" s="9" t="str">
        <f>IF(VLOOKUP((IF(MONTH($A626)=10,YEAR($A626),IF(MONTH($A626)=11,YEAR($A626),IF(MONTH($A626)=12, YEAR($A626),YEAR($A626)-1)))),File_1.prn!$A$2:$AA$87,VLOOKUP(MONTH($A626),'Patch Conversion'!$A$1:$B$12,2),FALSE)="","",VLOOKUP((IF(MONTH($A626)=10,YEAR($A626),IF(MONTH($A626)=11,YEAR($A626),IF(MONTH($A626)=12, YEAR($A626),YEAR($A626)-1)))),File_1.prn!$A$2:$AA$87,VLOOKUP(MONTH($A626),'Patch Conversion'!$A$1:$B$12,2),FALSE))</f>
        <v/>
      </c>
      <c r="D626" s="9"/>
      <c r="E626" s="9">
        <f t="shared" si="72"/>
        <v>1792.2799999999988</v>
      </c>
      <c r="F626" s="9">
        <f>F625+VLOOKUP((IF(MONTH($A626)=10,YEAR($A626),IF(MONTH($A626)=11,YEAR($A626),IF(MONTH($A626)=12, YEAR($A626),YEAR($A626)-1)))),Rainfall!$A$1:$Z$87,VLOOKUP(MONTH($A626),Conversion!$A$1:$B$12,2),FALSE)</f>
        <v>31218.659999999989</v>
      </c>
      <c r="G626" s="9"/>
      <c r="H626" s="9"/>
      <c r="I626" s="9">
        <f>VLOOKUP((IF(MONTH($A626)=10,YEAR($A626),IF(MONTH($A626)=11,YEAR($A626),IF(MONTH($A626)=12, YEAR($A626),YEAR($A626)-1)))),FirstSim!$A$1:$Y$86,VLOOKUP(MONTH($A626),Conversion!$A$1:$B$12,2),FALSE)</f>
        <v>0.68</v>
      </c>
      <c r="J626" s="9"/>
      <c r="K626" s="9"/>
      <c r="L626" s="9"/>
      <c r="M626" s="12" t="e">
        <f>VLOOKUP((IF(MONTH($A626)=10,YEAR($A626),IF(MONTH($A626)=11,YEAR($A626),IF(MONTH($A626)=12, YEAR($A626),YEAR($A626)-1)))),#REF!,VLOOKUP(MONTH($A626),Conversion!$A$1:$B$12,2),FALSE)</f>
        <v>#REF!</v>
      </c>
      <c r="N626" s="9" t="e">
        <f>VLOOKUP((IF(MONTH($A626)=10,YEAR($A626),IF(MONTH($A626)=11,YEAR($A626),IF(MONTH($A626)=12, YEAR($A626),YEAR($A626)-1)))),#REF!,VLOOKUP(MONTH($A626),'Patch Conversion'!$A$1:$B$12,2),FALSE)</f>
        <v>#REF!</v>
      </c>
      <c r="O626" s="9"/>
      <c r="P626" s="11"/>
      <c r="Q626" s="9">
        <f t="shared" si="68"/>
        <v>7.0000000000000007E-2</v>
      </c>
      <c r="R626" s="9" t="str">
        <f t="shared" si="69"/>
        <v/>
      </c>
      <c r="S626" s="10" t="str">
        <f t="shared" si="70"/>
        <v/>
      </c>
      <c r="T626" s="9"/>
      <c r="U626" s="17">
        <f>VLOOKUP((IF(MONTH($A626)=10,YEAR($A626),IF(MONTH($A626)=11,YEAR($A626),IF(MONTH($A626)=12, YEAR($A626),YEAR($A626)-1)))),'Final Sim'!$A$1:$O$85,VLOOKUP(MONTH($A626),'Conversion WRSM'!$A$1:$B$12,2),FALSE)</f>
        <v>719.42</v>
      </c>
      <c r="W626" s="9">
        <f t="shared" si="67"/>
        <v>7.0000000000000007E-2</v>
      </c>
      <c r="X626" s="9" t="str">
        <f t="shared" si="73"/>
        <v/>
      </c>
      <c r="Y626" s="20" t="str">
        <f t="shared" si="71"/>
        <v/>
      </c>
    </row>
    <row r="627" spans="1:25">
      <c r="A627" s="11">
        <v>26543</v>
      </c>
      <c r="B627" s="9">
        <f>VLOOKUP((IF(MONTH($A627)=10,YEAR($A627),IF(MONTH($A627)=11,YEAR($A627),IF(MONTH($A627)=12, YEAR($A627),YEAR($A627)-1)))),File_1.prn!$A$2:$AA$87,VLOOKUP(MONTH($A627),Conversion!$A$1:$B$12,2),FALSE)</f>
        <v>0.02</v>
      </c>
      <c r="C627" s="9" t="str">
        <f>IF(VLOOKUP((IF(MONTH($A627)=10,YEAR($A627),IF(MONTH($A627)=11,YEAR($A627),IF(MONTH($A627)=12, YEAR($A627),YEAR($A627)-1)))),File_1.prn!$A$2:$AA$87,VLOOKUP(MONTH($A627),'Patch Conversion'!$A$1:$B$12,2),FALSE)="","",VLOOKUP((IF(MONTH($A627)=10,YEAR($A627),IF(MONTH($A627)=11,YEAR($A627),IF(MONTH($A627)=12, YEAR($A627),YEAR($A627)-1)))),File_1.prn!$A$2:$AA$87,VLOOKUP(MONTH($A627),'Patch Conversion'!$A$1:$B$12,2),FALSE))</f>
        <v/>
      </c>
      <c r="D627" s="9"/>
      <c r="E627" s="9">
        <f t="shared" si="72"/>
        <v>1792.2999999999988</v>
      </c>
      <c r="F627" s="9">
        <f>F626+VLOOKUP((IF(MONTH($A627)=10,YEAR($A627),IF(MONTH($A627)=11,YEAR($A627),IF(MONTH($A627)=12, YEAR($A627),YEAR($A627)-1)))),Rainfall!$A$1:$Z$87,VLOOKUP(MONTH($A627),Conversion!$A$1:$B$12,2),FALSE)</f>
        <v>31221.239999999991</v>
      </c>
      <c r="G627" s="9"/>
      <c r="H627" s="9"/>
      <c r="I627" s="9">
        <f>VLOOKUP((IF(MONTH($A627)=10,YEAR($A627),IF(MONTH($A627)=11,YEAR($A627),IF(MONTH($A627)=12, YEAR($A627),YEAR($A627)-1)))),FirstSim!$A$1:$Y$86,VLOOKUP(MONTH($A627),Conversion!$A$1:$B$12,2),FALSE)</f>
        <v>0.28999999999999998</v>
      </c>
      <c r="J627" s="9"/>
      <c r="K627" s="9"/>
      <c r="L627" s="9"/>
      <c r="M627" s="12" t="e">
        <f>VLOOKUP((IF(MONTH($A627)=10,YEAR($A627),IF(MONTH($A627)=11,YEAR($A627),IF(MONTH($A627)=12, YEAR($A627),YEAR($A627)-1)))),#REF!,VLOOKUP(MONTH($A627),Conversion!$A$1:$B$12,2),FALSE)</f>
        <v>#REF!</v>
      </c>
      <c r="N627" s="9" t="e">
        <f>VLOOKUP((IF(MONTH($A627)=10,YEAR($A627),IF(MONTH($A627)=11,YEAR($A627),IF(MONTH($A627)=12, YEAR($A627),YEAR($A627)-1)))),#REF!,VLOOKUP(MONTH($A627),'Patch Conversion'!$A$1:$B$12,2),FALSE)</f>
        <v>#REF!</v>
      </c>
      <c r="O627" s="9"/>
      <c r="P627" s="11"/>
      <c r="Q627" s="9">
        <f t="shared" si="68"/>
        <v>0.02</v>
      </c>
      <c r="R627" s="9" t="str">
        <f t="shared" si="69"/>
        <v/>
      </c>
      <c r="S627" s="10" t="str">
        <f t="shared" si="70"/>
        <v/>
      </c>
      <c r="T627" s="9"/>
      <c r="U627" s="17">
        <f>VLOOKUP((IF(MONTH($A627)=10,YEAR($A627),IF(MONTH($A627)=11,YEAR($A627),IF(MONTH($A627)=12, YEAR($A627),YEAR($A627)-1)))),'Final Sim'!$A$1:$O$85,VLOOKUP(MONTH($A627),'Conversion WRSM'!$A$1:$B$12,2),FALSE)</f>
        <v>0</v>
      </c>
      <c r="W627" s="9">
        <f t="shared" si="67"/>
        <v>0.02</v>
      </c>
      <c r="X627" s="9" t="str">
        <f t="shared" si="73"/>
        <v/>
      </c>
      <c r="Y627" s="20" t="str">
        <f t="shared" si="71"/>
        <v/>
      </c>
    </row>
    <row r="628" spans="1:25">
      <c r="A628" s="11">
        <v>26573</v>
      </c>
      <c r="B628" s="9">
        <f>VLOOKUP((IF(MONTH($A628)=10,YEAR($A628),IF(MONTH($A628)=11,YEAR($A628),IF(MONTH($A628)=12, YEAR($A628),YEAR($A628)-1)))),File_1.prn!$A$2:$AA$87,VLOOKUP(MONTH($A628),Conversion!$A$1:$B$12,2),FALSE)</f>
        <v>0.49</v>
      </c>
      <c r="C628" s="9" t="str">
        <f>IF(VLOOKUP((IF(MONTH($A628)=10,YEAR($A628),IF(MONTH($A628)=11,YEAR($A628),IF(MONTH($A628)=12, YEAR($A628),YEAR($A628)-1)))),File_1.prn!$A$2:$AA$87,VLOOKUP(MONTH($A628),'Patch Conversion'!$A$1:$B$12,2),FALSE)="","",VLOOKUP((IF(MONTH($A628)=10,YEAR($A628),IF(MONTH($A628)=11,YEAR($A628),IF(MONTH($A628)=12, YEAR($A628),YEAR($A628)-1)))),File_1.prn!$A$2:$AA$87,VLOOKUP(MONTH($A628),'Patch Conversion'!$A$1:$B$12,2),FALSE))</f>
        <v/>
      </c>
      <c r="D628" s="9"/>
      <c r="E628" s="9">
        <f t="shared" si="72"/>
        <v>1792.7899999999988</v>
      </c>
      <c r="F628" s="9">
        <f>F627+VLOOKUP((IF(MONTH($A628)=10,YEAR($A628),IF(MONTH($A628)=11,YEAR($A628),IF(MONTH($A628)=12, YEAR($A628),YEAR($A628)-1)))),Rainfall!$A$1:$Z$87,VLOOKUP(MONTH($A628),Conversion!$A$1:$B$12,2),FALSE)</f>
        <v>31233.35999999999</v>
      </c>
      <c r="G628" s="9"/>
      <c r="H628" s="9"/>
      <c r="I628" s="9">
        <f>VLOOKUP((IF(MONTH($A628)=10,YEAR($A628),IF(MONTH($A628)=11,YEAR($A628),IF(MONTH($A628)=12, YEAR($A628),YEAR($A628)-1)))),FirstSim!$A$1:$Y$86,VLOOKUP(MONTH($A628),Conversion!$A$1:$B$12,2),FALSE)</f>
        <v>0.42</v>
      </c>
      <c r="J628" s="9"/>
      <c r="K628" s="9"/>
      <c r="L628" s="9"/>
      <c r="M628" s="12" t="e">
        <f>VLOOKUP((IF(MONTH($A628)=10,YEAR($A628),IF(MONTH($A628)=11,YEAR($A628),IF(MONTH($A628)=12, YEAR($A628),YEAR($A628)-1)))),#REF!,VLOOKUP(MONTH($A628),Conversion!$A$1:$B$12,2),FALSE)</f>
        <v>#REF!</v>
      </c>
      <c r="N628" s="9" t="e">
        <f>VLOOKUP((IF(MONTH($A628)=10,YEAR($A628),IF(MONTH($A628)=11,YEAR($A628),IF(MONTH($A628)=12, YEAR($A628),YEAR($A628)-1)))),#REF!,VLOOKUP(MONTH($A628),'Patch Conversion'!$A$1:$B$12,2),FALSE)</f>
        <v>#REF!</v>
      </c>
      <c r="O628" s="9"/>
      <c r="P628" s="11"/>
      <c r="Q628" s="9">
        <f t="shared" si="68"/>
        <v>0.49</v>
      </c>
      <c r="R628" s="9" t="str">
        <f t="shared" si="69"/>
        <v/>
      </c>
      <c r="S628" s="10" t="str">
        <f t="shared" si="70"/>
        <v/>
      </c>
      <c r="T628" s="9"/>
      <c r="U628" s="17">
        <f>VLOOKUP((IF(MONTH($A628)=10,YEAR($A628),IF(MONTH($A628)=11,YEAR($A628),IF(MONTH($A628)=12, YEAR($A628),YEAR($A628)-1)))),'Final Sim'!$A$1:$O$85,VLOOKUP(MONTH($A628),'Conversion WRSM'!$A$1:$B$12,2),FALSE)</f>
        <v>9.36</v>
      </c>
      <c r="W628" s="9">
        <f t="shared" si="67"/>
        <v>0.49</v>
      </c>
      <c r="X628" s="9" t="str">
        <f t="shared" si="73"/>
        <v/>
      </c>
      <c r="Y628" s="20" t="str">
        <f t="shared" si="71"/>
        <v/>
      </c>
    </row>
    <row r="629" spans="1:25">
      <c r="A629" s="11">
        <v>26604</v>
      </c>
      <c r="B629" s="9">
        <f>VLOOKUP((IF(MONTH($A629)=10,YEAR($A629),IF(MONTH($A629)=11,YEAR($A629),IF(MONTH($A629)=12, YEAR($A629),YEAR($A629)-1)))),File_1.prn!$A$2:$AA$87,VLOOKUP(MONTH($A629),Conversion!$A$1:$B$12,2),FALSE)</f>
        <v>0.97</v>
      </c>
      <c r="C629" s="9" t="str">
        <f>IF(VLOOKUP((IF(MONTH($A629)=10,YEAR($A629),IF(MONTH($A629)=11,YEAR($A629),IF(MONTH($A629)=12, YEAR($A629),YEAR($A629)-1)))),File_1.prn!$A$2:$AA$87,VLOOKUP(MONTH($A629),'Patch Conversion'!$A$1:$B$12,2),FALSE)="","",VLOOKUP((IF(MONTH($A629)=10,YEAR($A629),IF(MONTH($A629)=11,YEAR($A629),IF(MONTH($A629)=12, YEAR($A629),YEAR($A629)-1)))),File_1.prn!$A$2:$AA$87,VLOOKUP(MONTH($A629),'Patch Conversion'!$A$1:$B$12,2),FALSE))</f>
        <v/>
      </c>
      <c r="D629" s="9"/>
      <c r="E629" s="9">
        <f t="shared" si="72"/>
        <v>1793.7599999999989</v>
      </c>
      <c r="F629" s="9">
        <f>F628+VLOOKUP((IF(MONTH($A629)=10,YEAR($A629),IF(MONTH($A629)=11,YEAR($A629),IF(MONTH($A629)=12, YEAR($A629),YEAR($A629)-1)))),Rainfall!$A$1:$Z$87,VLOOKUP(MONTH($A629),Conversion!$A$1:$B$12,2),FALSE)</f>
        <v>31301.639999999989</v>
      </c>
      <c r="G629" s="9"/>
      <c r="H629" s="9"/>
      <c r="I629" s="9">
        <f>VLOOKUP((IF(MONTH($A629)=10,YEAR($A629),IF(MONTH($A629)=11,YEAR($A629),IF(MONTH($A629)=12, YEAR($A629),YEAR($A629)-1)))),FirstSim!$A$1:$Y$86,VLOOKUP(MONTH($A629),Conversion!$A$1:$B$12,2),FALSE)</f>
        <v>0.09</v>
      </c>
      <c r="J629" s="9"/>
      <c r="K629" s="9"/>
      <c r="L629" s="9"/>
      <c r="M629" s="12" t="e">
        <f>VLOOKUP((IF(MONTH($A629)=10,YEAR($A629),IF(MONTH($A629)=11,YEAR($A629),IF(MONTH($A629)=12, YEAR($A629),YEAR($A629)-1)))),#REF!,VLOOKUP(MONTH($A629),Conversion!$A$1:$B$12,2),FALSE)</f>
        <v>#REF!</v>
      </c>
      <c r="N629" s="9" t="e">
        <f>VLOOKUP((IF(MONTH($A629)=10,YEAR($A629),IF(MONTH($A629)=11,YEAR($A629),IF(MONTH($A629)=12, YEAR($A629),YEAR($A629)-1)))),#REF!,VLOOKUP(MONTH($A629),'Patch Conversion'!$A$1:$B$12,2),FALSE)</f>
        <v>#REF!</v>
      </c>
      <c r="O629" s="9"/>
      <c r="P629" s="11"/>
      <c r="Q629" s="9">
        <f t="shared" si="68"/>
        <v>0.97</v>
      </c>
      <c r="R629" s="9" t="str">
        <f t="shared" si="69"/>
        <v/>
      </c>
      <c r="S629" s="10" t="str">
        <f t="shared" si="70"/>
        <v/>
      </c>
      <c r="T629" s="9"/>
      <c r="U629" s="17">
        <f>VLOOKUP((IF(MONTH($A629)=10,YEAR($A629),IF(MONTH($A629)=11,YEAR($A629),IF(MONTH($A629)=12, YEAR($A629),YEAR($A629)-1)))),'Final Sim'!$A$1:$O$85,VLOOKUP(MONTH($A629),'Conversion WRSM'!$A$1:$B$12,2),FALSE)</f>
        <v>0</v>
      </c>
      <c r="W629" s="9">
        <f t="shared" si="67"/>
        <v>0.97</v>
      </c>
      <c r="X629" s="9" t="str">
        <f t="shared" si="73"/>
        <v/>
      </c>
      <c r="Y629" s="20" t="str">
        <f t="shared" si="71"/>
        <v/>
      </c>
    </row>
    <row r="630" spans="1:25">
      <c r="A630" s="11">
        <v>26634</v>
      </c>
      <c r="B630" s="9">
        <f>VLOOKUP((IF(MONTH($A630)=10,YEAR($A630),IF(MONTH($A630)=11,YEAR($A630),IF(MONTH($A630)=12, YEAR($A630),YEAR($A630)-1)))),File_1.prn!$A$2:$AA$87,VLOOKUP(MONTH($A630),Conversion!$A$1:$B$12,2),FALSE)</f>
        <v>0.03</v>
      </c>
      <c r="C630" s="9" t="str">
        <f>IF(VLOOKUP((IF(MONTH($A630)=10,YEAR($A630),IF(MONTH($A630)=11,YEAR($A630),IF(MONTH($A630)=12, YEAR($A630),YEAR($A630)-1)))),File_1.prn!$A$2:$AA$87,VLOOKUP(MONTH($A630),'Patch Conversion'!$A$1:$B$12,2),FALSE)="","",VLOOKUP((IF(MONTH($A630)=10,YEAR($A630),IF(MONTH($A630)=11,YEAR($A630),IF(MONTH($A630)=12, YEAR($A630),YEAR($A630)-1)))),File_1.prn!$A$2:$AA$87,VLOOKUP(MONTH($A630),'Patch Conversion'!$A$1:$B$12,2),FALSE))</f>
        <v/>
      </c>
      <c r="D630" s="9"/>
      <c r="E630" s="9">
        <f t="shared" si="72"/>
        <v>1793.7899999999988</v>
      </c>
      <c r="F630" s="9">
        <f>F629+VLOOKUP((IF(MONTH($A630)=10,YEAR($A630),IF(MONTH($A630)=11,YEAR($A630),IF(MONTH($A630)=12, YEAR($A630),YEAR($A630)-1)))),Rainfall!$A$1:$Z$87,VLOOKUP(MONTH($A630),Conversion!$A$1:$B$12,2),FALSE)</f>
        <v>31319.21999999999</v>
      </c>
      <c r="G630" s="9"/>
      <c r="H630" s="9"/>
      <c r="I630" s="9">
        <f>VLOOKUP((IF(MONTH($A630)=10,YEAR($A630),IF(MONTH($A630)=11,YEAR($A630),IF(MONTH($A630)=12, YEAR($A630),YEAR($A630)-1)))),FirstSim!$A$1:$Y$86,VLOOKUP(MONTH($A630),Conversion!$A$1:$B$12,2),FALSE)</f>
        <v>0.02</v>
      </c>
      <c r="J630" s="9"/>
      <c r="K630" s="9"/>
      <c r="L630" s="9"/>
      <c r="M630" s="12" t="e">
        <f>VLOOKUP((IF(MONTH($A630)=10,YEAR($A630),IF(MONTH($A630)=11,YEAR($A630),IF(MONTH($A630)=12, YEAR($A630),YEAR($A630)-1)))),#REF!,VLOOKUP(MONTH($A630),Conversion!$A$1:$B$12,2),FALSE)</f>
        <v>#REF!</v>
      </c>
      <c r="N630" s="9" t="e">
        <f>VLOOKUP((IF(MONTH($A630)=10,YEAR($A630),IF(MONTH($A630)=11,YEAR($A630),IF(MONTH($A630)=12, YEAR($A630),YEAR($A630)-1)))),#REF!,VLOOKUP(MONTH($A630),'Patch Conversion'!$A$1:$B$12,2),FALSE)</f>
        <v>#REF!</v>
      </c>
      <c r="O630" s="9"/>
      <c r="P630" s="11"/>
      <c r="Q630" s="9">
        <f t="shared" si="68"/>
        <v>0.03</v>
      </c>
      <c r="R630" s="9" t="str">
        <f t="shared" si="69"/>
        <v/>
      </c>
      <c r="S630" s="10" t="str">
        <f t="shared" si="70"/>
        <v/>
      </c>
      <c r="T630" s="9"/>
      <c r="U630" s="17">
        <f>VLOOKUP((IF(MONTH($A630)=10,YEAR($A630),IF(MONTH($A630)=11,YEAR($A630),IF(MONTH($A630)=12, YEAR($A630),YEAR($A630)-1)))),'Final Sim'!$A$1:$O$85,VLOOKUP(MONTH($A630),'Conversion WRSM'!$A$1:$B$12,2),FALSE)</f>
        <v>100.14</v>
      </c>
      <c r="W630" s="9">
        <f t="shared" si="67"/>
        <v>0.03</v>
      </c>
      <c r="X630" s="9" t="str">
        <f t="shared" si="73"/>
        <v/>
      </c>
      <c r="Y630" s="20" t="str">
        <f t="shared" si="71"/>
        <v/>
      </c>
    </row>
    <row r="631" spans="1:25">
      <c r="A631" s="11">
        <v>26665</v>
      </c>
      <c r="B631" s="9">
        <f>VLOOKUP((IF(MONTH($A631)=10,YEAR($A631),IF(MONTH($A631)=11,YEAR($A631),IF(MONTH($A631)=12, YEAR($A631),YEAR($A631)-1)))),File_1.prn!$A$2:$AA$87,VLOOKUP(MONTH($A631),Conversion!$A$1:$B$12,2),FALSE)</f>
        <v>0</v>
      </c>
      <c r="C631" s="9" t="str">
        <f>IF(VLOOKUP((IF(MONTH($A631)=10,YEAR($A631),IF(MONTH($A631)=11,YEAR($A631),IF(MONTH($A631)=12, YEAR($A631),YEAR($A631)-1)))),File_1.prn!$A$2:$AA$87,VLOOKUP(MONTH($A631),'Patch Conversion'!$A$1:$B$12,2),FALSE)="","",VLOOKUP((IF(MONTH($A631)=10,YEAR($A631),IF(MONTH($A631)=11,YEAR($A631),IF(MONTH($A631)=12, YEAR($A631),YEAR($A631)-1)))),File_1.prn!$A$2:$AA$87,VLOOKUP(MONTH($A631),'Patch Conversion'!$A$1:$B$12,2),FALSE))</f>
        <v/>
      </c>
      <c r="D631" s="9"/>
      <c r="E631" s="9">
        <f t="shared" si="72"/>
        <v>1793.7899999999988</v>
      </c>
      <c r="F631" s="9">
        <f>F630+VLOOKUP((IF(MONTH($A631)=10,YEAR($A631),IF(MONTH($A631)=11,YEAR($A631),IF(MONTH($A631)=12, YEAR($A631),YEAR($A631)-1)))),Rainfall!$A$1:$Z$87,VLOOKUP(MONTH($A631),Conversion!$A$1:$B$12,2),FALSE)</f>
        <v>31389.119999999992</v>
      </c>
      <c r="G631" s="9"/>
      <c r="H631" s="9"/>
      <c r="I631" s="9">
        <f>VLOOKUP((IF(MONTH($A631)=10,YEAR($A631),IF(MONTH($A631)=11,YEAR($A631),IF(MONTH($A631)=12, YEAR($A631),YEAR($A631)-1)))),FirstSim!$A$1:$Y$86,VLOOKUP(MONTH($A631),Conversion!$A$1:$B$12,2),FALSE)</f>
        <v>0.01</v>
      </c>
      <c r="J631" s="9"/>
      <c r="K631" s="9"/>
      <c r="L631" s="9"/>
      <c r="M631" s="12" t="e">
        <f>VLOOKUP((IF(MONTH($A631)=10,YEAR($A631),IF(MONTH($A631)=11,YEAR($A631),IF(MONTH($A631)=12, YEAR($A631),YEAR($A631)-1)))),#REF!,VLOOKUP(MONTH($A631),Conversion!$A$1:$B$12,2),FALSE)</f>
        <v>#REF!</v>
      </c>
      <c r="N631" s="9" t="e">
        <f>VLOOKUP((IF(MONTH($A631)=10,YEAR($A631),IF(MONTH($A631)=11,YEAR($A631),IF(MONTH($A631)=12, YEAR($A631),YEAR($A631)-1)))),#REF!,VLOOKUP(MONTH($A631),'Patch Conversion'!$A$1:$B$12,2),FALSE)</f>
        <v>#REF!</v>
      </c>
      <c r="O631" s="9"/>
      <c r="P631" s="11"/>
      <c r="Q631" s="9">
        <f t="shared" si="68"/>
        <v>0</v>
      </c>
      <c r="R631" s="9" t="str">
        <f t="shared" si="69"/>
        <v/>
      </c>
      <c r="S631" s="10" t="str">
        <f t="shared" si="70"/>
        <v/>
      </c>
      <c r="T631" s="9"/>
      <c r="U631" s="17">
        <f>VLOOKUP((IF(MONTH($A631)=10,YEAR($A631),IF(MONTH($A631)=11,YEAR($A631),IF(MONTH($A631)=12, YEAR($A631),YEAR($A631)-1)))),'Final Sim'!$A$1:$O$85,VLOOKUP(MONTH($A631),'Conversion WRSM'!$A$1:$B$12,2),FALSE)</f>
        <v>0</v>
      </c>
      <c r="W631" s="9">
        <f t="shared" si="67"/>
        <v>0</v>
      </c>
      <c r="X631" s="9" t="str">
        <f t="shared" si="73"/>
        <v/>
      </c>
      <c r="Y631" s="20" t="str">
        <f t="shared" si="71"/>
        <v/>
      </c>
    </row>
    <row r="632" spans="1:25">
      <c r="A632" s="11">
        <v>26696</v>
      </c>
      <c r="B632" s="9">
        <f>VLOOKUP((IF(MONTH($A632)=10,YEAR($A632),IF(MONTH($A632)=11,YEAR($A632),IF(MONTH($A632)=12, YEAR($A632),YEAR($A632)-1)))),File_1.prn!$A$2:$AA$87,VLOOKUP(MONTH($A632),Conversion!$A$1:$B$12,2),FALSE)</f>
        <v>0.52</v>
      </c>
      <c r="C632" s="9" t="str">
        <f>IF(VLOOKUP((IF(MONTH($A632)=10,YEAR($A632),IF(MONTH($A632)=11,YEAR($A632),IF(MONTH($A632)=12, YEAR($A632),YEAR($A632)-1)))),File_1.prn!$A$2:$AA$87,VLOOKUP(MONTH($A632),'Patch Conversion'!$A$1:$B$12,2),FALSE)="","",VLOOKUP((IF(MONTH($A632)=10,YEAR($A632),IF(MONTH($A632)=11,YEAR($A632),IF(MONTH($A632)=12, YEAR($A632),YEAR($A632)-1)))),File_1.prn!$A$2:$AA$87,VLOOKUP(MONTH($A632),'Patch Conversion'!$A$1:$B$12,2),FALSE))</f>
        <v/>
      </c>
      <c r="D632" s="9" t="str">
        <f>IF(C632="","",B632)</f>
        <v/>
      </c>
      <c r="E632" s="9">
        <f t="shared" si="72"/>
        <v>1794.3099999999988</v>
      </c>
      <c r="F632" s="9">
        <f>F631+VLOOKUP((IF(MONTH($A632)=10,YEAR($A632),IF(MONTH($A632)=11,YEAR($A632),IF(MONTH($A632)=12, YEAR($A632),YEAR($A632)-1)))),Rainfall!$A$1:$Z$87,VLOOKUP(MONTH($A632),Conversion!$A$1:$B$12,2),FALSE)</f>
        <v>31474.55999999999</v>
      </c>
      <c r="G632" s="9"/>
      <c r="H632" s="9"/>
      <c r="I632" s="9">
        <f>VLOOKUP((IF(MONTH($A632)=10,YEAR($A632),IF(MONTH($A632)=11,YEAR($A632),IF(MONTH($A632)=12, YEAR($A632),YEAR($A632)-1)))),FirstSim!$A$1:$Y$86,VLOOKUP(MONTH($A632),Conversion!$A$1:$B$12,2),FALSE)</f>
        <v>0.7</v>
      </c>
      <c r="J632" s="9"/>
      <c r="K632" s="9"/>
      <c r="L632" s="9"/>
      <c r="M632" s="12" t="e">
        <f>VLOOKUP((IF(MONTH($A632)=10,YEAR($A632),IF(MONTH($A632)=11,YEAR($A632),IF(MONTH($A632)=12, YEAR($A632),YEAR($A632)-1)))),#REF!,VLOOKUP(MONTH($A632),Conversion!$A$1:$B$12,2),FALSE)</f>
        <v>#REF!</v>
      </c>
      <c r="N632" s="9" t="e">
        <f>VLOOKUP((IF(MONTH($A632)=10,YEAR($A632),IF(MONTH($A632)=11,YEAR($A632),IF(MONTH($A632)=12, YEAR($A632),YEAR($A632)-1)))),#REF!,VLOOKUP(MONTH($A632),'Patch Conversion'!$A$1:$B$12,2),FALSE)</f>
        <v>#REF!</v>
      </c>
      <c r="O632" s="9"/>
      <c r="P632" s="11"/>
      <c r="Q632" s="9">
        <f t="shared" si="68"/>
        <v>0.52</v>
      </c>
      <c r="R632" s="9" t="str">
        <f t="shared" si="69"/>
        <v/>
      </c>
      <c r="S632" s="10" t="str">
        <f t="shared" si="70"/>
        <v/>
      </c>
      <c r="T632" s="9"/>
      <c r="U632" s="17">
        <f>VLOOKUP((IF(MONTH($A632)=10,YEAR($A632),IF(MONTH($A632)=11,YEAR($A632),IF(MONTH($A632)=12, YEAR($A632),YEAR($A632)-1)))),'Final Sim'!$A$1:$O$85,VLOOKUP(MONTH($A632),'Conversion WRSM'!$A$1:$B$12,2),FALSE)</f>
        <v>31.66</v>
      </c>
      <c r="W632" s="9">
        <f t="shared" si="67"/>
        <v>0.52</v>
      </c>
      <c r="X632" s="9" t="str">
        <f t="shared" si="73"/>
        <v/>
      </c>
      <c r="Y632" s="20" t="str">
        <f t="shared" si="71"/>
        <v/>
      </c>
    </row>
    <row r="633" spans="1:25">
      <c r="A633" s="11">
        <v>26724</v>
      </c>
      <c r="B633" s="9">
        <f>VLOOKUP((IF(MONTH($A633)=10,YEAR($A633),IF(MONTH($A633)=11,YEAR($A633),IF(MONTH($A633)=12, YEAR($A633),YEAR($A633)-1)))),File_1.prn!$A$2:$AA$87,VLOOKUP(MONTH($A633),Conversion!$A$1:$B$12,2),FALSE)</f>
        <v>0.22</v>
      </c>
      <c r="C633" s="9" t="str">
        <f>IF(VLOOKUP((IF(MONTH($A633)=10,YEAR($A633),IF(MONTH($A633)=11,YEAR($A633),IF(MONTH($A633)=12, YEAR($A633),YEAR($A633)-1)))),File_1.prn!$A$2:$AA$87,VLOOKUP(MONTH($A633),'Patch Conversion'!$A$1:$B$12,2),FALSE)="","",VLOOKUP((IF(MONTH($A633)=10,YEAR($A633),IF(MONTH($A633)=11,YEAR($A633),IF(MONTH($A633)=12, YEAR($A633),YEAR($A633)-1)))),File_1.prn!$A$2:$AA$87,VLOOKUP(MONTH($A633),'Patch Conversion'!$A$1:$B$12,2),FALSE))</f>
        <v/>
      </c>
      <c r="D633" s="9" t="str">
        <f>IF(C633="","",B633)</f>
        <v/>
      </c>
      <c r="E633" s="9">
        <f t="shared" si="72"/>
        <v>1794.5299999999988</v>
      </c>
      <c r="F633" s="9">
        <f>F632+VLOOKUP((IF(MONTH($A633)=10,YEAR($A633),IF(MONTH($A633)=11,YEAR($A633),IF(MONTH($A633)=12, YEAR($A633),YEAR($A633)-1)))),Rainfall!$A$1:$Z$87,VLOOKUP(MONTH($A633),Conversion!$A$1:$B$12,2),FALSE)</f>
        <v>31563.179999999989</v>
      </c>
      <c r="G633" s="9"/>
      <c r="H633" s="9"/>
      <c r="I633" s="9">
        <f>VLOOKUP((IF(MONTH($A633)=10,YEAR($A633),IF(MONTH($A633)=11,YEAR($A633),IF(MONTH($A633)=12, YEAR($A633),YEAR($A633)-1)))),FirstSim!$A$1:$Y$86,VLOOKUP(MONTH($A633),Conversion!$A$1:$B$12,2),FALSE)</f>
        <v>0.39</v>
      </c>
      <c r="J633" s="9"/>
      <c r="K633" s="9"/>
      <c r="L633" s="9"/>
      <c r="M633" s="12" t="e">
        <f>VLOOKUP((IF(MONTH($A633)=10,YEAR($A633),IF(MONTH($A633)=11,YEAR($A633),IF(MONTH($A633)=12, YEAR($A633),YEAR($A633)-1)))),#REF!,VLOOKUP(MONTH($A633),Conversion!$A$1:$B$12,2),FALSE)</f>
        <v>#REF!</v>
      </c>
      <c r="N633" s="9" t="e">
        <f>VLOOKUP((IF(MONTH($A633)=10,YEAR($A633),IF(MONTH($A633)=11,YEAR($A633),IF(MONTH($A633)=12, YEAR($A633),YEAR($A633)-1)))),#REF!,VLOOKUP(MONTH($A633),'Patch Conversion'!$A$1:$B$12,2),FALSE)</f>
        <v>#REF!</v>
      </c>
      <c r="O633" s="9"/>
      <c r="P633" s="11"/>
      <c r="Q633" s="9">
        <f t="shared" si="68"/>
        <v>0.22</v>
      </c>
      <c r="R633" s="9" t="str">
        <f t="shared" si="69"/>
        <v/>
      </c>
      <c r="S633" s="10" t="str">
        <f t="shared" si="70"/>
        <v/>
      </c>
      <c r="T633" s="9"/>
      <c r="U633" s="17">
        <f>VLOOKUP((IF(MONTH($A633)=10,YEAR($A633),IF(MONTH($A633)=11,YEAR($A633),IF(MONTH($A633)=12, YEAR($A633),YEAR($A633)-1)))),'Final Sim'!$A$1:$O$85,VLOOKUP(MONTH($A633),'Conversion WRSM'!$A$1:$B$12,2),FALSE)</f>
        <v>0</v>
      </c>
      <c r="W633" s="9">
        <f t="shared" si="67"/>
        <v>0.22</v>
      </c>
      <c r="X633" s="9" t="str">
        <f t="shared" si="73"/>
        <v/>
      </c>
      <c r="Y633" s="20" t="str">
        <f t="shared" si="71"/>
        <v/>
      </c>
    </row>
    <row r="634" spans="1:25">
      <c r="A634" s="11">
        <v>26755</v>
      </c>
      <c r="B634" s="9">
        <f>VLOOKUP((IF(MONTH($A634)=10,YEAR($A634),IF(MONTH($A634)=11,YEAR($A634),IF(MONTH($A634)=12, YEAR($A634),YEAR($A634)-1)))),File_1.prn!$A$2:$AA$87,VLOOKUP(MONTH($A634),Conversion!$A$1:$B$12,2),FALSE)</f>
        <v>0.48</v>
      </c>
      <c r="C634" s="9" t="str">
        <f>IF(VLOOKUP((IF(MONTH($A634)=10,YEAR($A634),IF(MONTH($A634)=11,YEAR($A634),IF(MONTH($A634)=12, YEAR($A634),YEAR($A634)-1)))),File_1.prn!$A$2:$AA$87,VLOOKUP(MONTH($A634),'Patch Conversion'!$A$1:$B$12,2),FALSE)="","",VLOOKUP((IF(MONTH($A634)=10,YEAR($A634),IF(MONTH($A634)=11,YEAR($A634),IF(MONTH($A634)=12, YEAR($A634),YEAR($A634)-1)))),File_1.prn!$A$2:$AA$87,VLOOKUP(MONTH($A634),'Patch Conversion'!$A$1:$B$12,2),FALSE))</f>
        <v/>
      </c>
      <c r="D634" s="9"/>
      <c r="E634" s="9">
        <f t="shared" si="72"/>
        <v>1795.0099999999989</v>
      </c>
      <c r="F634" s="9">
        <f>F633+VLOOKUP((IF(MONTH($A634)=10,YEAR($A634),IF(MONTH($A634)=11,YEAR($A634),IF(MONTH($A634)=12, YEAR($A634),YEAR($A634)-1)))),Rainfall!$A$1:$Z$87,VLOOKUP(MONTH($A634),Conversion!$A$1:$B$12,2),FALSE)</f>
        <v>31666.319999999989</v>
      </c>
      <c r="G634" s="9"/>
      <c r="H634" s="9"/>
      <c r="I634" s="9">
        <f>VLOOKUP((IF(MONTH($A634)=10,YEAR($A634),IF(MONTH($A634)=11,YEAR($A634),IF(MONTH($A634)=12, YEAR($A634),YEAR($A634)-1)))),FirstSim!$A$1:$Y$86,VLOOKUP(MONTH($A634),Conversion!$A$1:$B$12,2),FALSE)</f>
        <v>0.28999999999999998</v>
      </c>
      <c r="J634" s="9"/>
      <c r="K634" s="9"/>
      <c r="L634" s="9"/>
      <c r="M634" s="12" t="e">
        <f>VLOOKUP((IF(MONTH($A634)=10,YEAR($A634),IF(MONTH($A634)=11,YEAR($A634),IF(MONTH($A634)=12, YEAR($A634),YEAR($A634)-1)))),#REF!,VLOOKUP(MONTH($A634),Conversion!$A$1:$B$12,2),FALSE)</f>
        <v>#REF!</v>
      </c>
      <c r="N634" s="9" t="e">
        <f>VLOOKUP((IF(MONTH($A634)=10,YEAR($A634),IF(MONTH($A634)=11,YEAR($A634),IF(MONTH($A634)=12, YEAR($A634),YEAR($A634)-1)))),#REF!,VLOOKUP(MONTH($A634),'Patch Conversion'!$A$1:$B$12,2),FALSE)</f>
        <v>#REF!</v>
      </c>
      <c r="O634" s="9"/>
      <c r="P634" s="11"/>
      <c r="Q634" s="9">
        <f t="shared" si="68"/>
        <v>0.48</v>
      </c>
      <c r="R634" s="9" t="str">
        <f t="shared" si="69"/>
        <v/>
      </c>
      <c r="S634" s="10" t="str">
        <f t="shared" si="70"/>
        <v/>
      </c>
      <c r="T634" s="9"/>
      <c r="U634" s="17">
        <f>VLOOKUP((IF(MONTH($A634)=10,YEAR($A634),IF(MONTH($A634)=11,YEAR($A634),IF(MONTH($A634)=12, YEAR($A634),YEAR($A634)-1)))),'Final Sim'!$A$1:$O$85,VLOOKUP(MONTH($A634),'Conversion WRSM'!$A$1:$B$12,2),FALSE)</f>
        <v>3.41</v>
      </c>
      <c r="W634" s="9">
        <f t="shared" si="67"/>
        <v>0.48</v>
      </c>
      <c r="X634" s="9" t="str">
        <f t="shared" si="73"/>
        <v/>
      </c>
      <c r="Y634" s="20" t="str">
        <f t="shared" si="71"/>
        <v/>
      </c>
    </row>
    <row r="635" spans="1:25">
      <c r="A635" s="11">
        <v>26785</v>
      </c>
      <c r="B635" s="9">
        <f>VLOOKUP((IF(MONTH($A635)=10,YEAR($A635),IF(MONTH($A635)=11,YEAR($A635),IF(MONTH($A635)=12, YEAR($A635),YEAR($A635)-1)))),File_1.prn!$A$2:$AA$87,VLOOKUP(MONTH($A635),Conversion!$A$1:$B$12,2),FALSE)</f>
        <v>0.38</v>
      </c>
      <c r="C635" s="9" t="str">
        <f>IF(VLOOKUP((IF(MONTH($A635)=10,YEAR($A635),IF(MONTH($A635)=11,YEAR($A635),IF(MONTH($A635)=12, YEAR($A635),YEAR($A635)-1)))),File_1.prn!$A$2:$AA$87,VLOOKUP(MONTH($A635),'Patch Conversion'!$A$1:$B$12,2),FALSE)="","",VLOOKUP((IF(MONTH($A635)=10,YEAR($A635),IF(MONTH($A635)=11,YEAR($A635),IF(MONTH($A635)=12, YEAR($A635),YEAR($A635)-1)))),File_1.prn!$A$2:$AA$87,VLOOKUP(MONTH($A635),'Patch Conversion'!$A$1:$B$12,2),FALSE))</f>
        <v/>
      </c>
      <c r="D635" s="9"/>
      <c r="E635" s="9">
        <f t="shared" si="72"/>
        <v>1795.389999999999</v>
      </c>
      <c r="F635" s="9">
        <f>F634+VLOOKUP((IF(MONTH($A635)=10,YEAR($A635),IF(MONTH($A635)=11,YEAR($A635),IF(MONTH($A635)=12, YEAR($A635),YEAR($A635)-1)))),Rainfall!$A$1:$Z$87,VLOOKUP(MONTH($A635),Conversion!$A$1:$B$12,2),FALSE)</f>
        <v>31666.619999999988</v>
      </c>
      <c r="G635" s="9"/>
      <c r="H635" s="9"/>
      <c r="I635" s="9">
        <f>VLOOKUP((IF(MONTH($A635)=10,YEAR($A635),IF(MONTH($A635)=11,YEAR($A635),IF(MONTH($A635)=12, YEAR($A635),YEAR($A635)-1)))),FirstSim!$A$1:$Y$86,VLOOKUP(MONTH($A635),Conversion!$A$1:$B$12,2),FALSE)</f>
        <v>0.4</v>
      </c>
      <c r="J635" s="9"/>
      <c r="K635" s="9"/>
      <c r="L635" s="9"/>
      <c r="M635" s="12" t="e">
        <f>VLOOKUP((IF(MONTH($A635)=10,YEAR($A635),IF(MONTH($A635)=11,YEAR($A635),IF(MONTH($A635)=12, YEAR($A635),YEAR($A635)-1)))),#REF!,VLOOKUP(MONTH($A635),Conversion!$A$1:$B$12,2),FALSE)</f>
        <v>#REF!</v>
      </c>
      <c r="N635" s="9" t="e">
        <f>VLOOKUP((IF(MONTH($A635)=10,YEAR($A635),IF(MONTH($A635)=11,YEAR($A635),IF(MONTH($A635)=12, YEAR($A635),YEAR($A635)-1)))),#REF!,VLOOKUP(MONTH($A635),'Patch Conversion'!$A$1:$B$12,2),FALSE)</f>
        <v>#REF!</v>
      </c>
      <c r="O635" s="9"/>
      <c r="P635" s="11"/>
      <c r="Q635" s="9">
        <f t="shared" si="68"/>
        <v>0.38</v>
      </c>
      <c r="R635" s="9" t="str">
        <f t="shared" si="69"/>
        <v/>
      </c>
      <c r="S635" s="10" t="str">
        <f t="shared" si="70"/>
        <v/>
      </c>
      <c r="T635" s="9"/>
      <c r="U635" s="17">
        <f>VLOOKUP((IF(MONTH($A635)=10,YEAR($A635),IF(MONTH($A635)=11,YEAR($A635),IF(MONTH($A635)=12, YEAR($A635),YEAR($A635)-1)))),'Final Sim'!$A$1:$O$85,VLOOKUP(MONTH($A635),'Conversion WRSM'!$A$1:$B$12,2),FALSE)</f>
        <v>0</v>
      </c>
      <c r="W635" s="9">
        <f t="shared" si="67"/>
        <v>0.38</v>
      </c>
      <c r="X635" s="9" t="str">
        <f t="shared" si="73"/>
        <v/>
      </c>
      <c r="Y635" s="20" t="str">
        <f t="shared" si="71"/>
        <v/>
      </c>
    </row>
    <row r="636" spans="1:25">
      <c r="A636" s="11">
        <v>26816</v>
      </c>
      <c r="B636" s="9">
        <f>VLOOKUP((IF(MONTH($A636)=10,YEAR($A636),IF(MONTH($A636)=11,YEAR($A636),IF(MONTH($A636)=12, YEAR($A636),YEAR($A636)-1)))),File_1.prn!$A$2:$AA$87,VLOOKUP(MONTH($A636),Conversion!$A$1:$B$12,2),FALSE)</f>
        <v>0.08</v>
      </c>
      <c r="C636" s="9" t="str">
        <f>IF(VLOOKUP((IF(MONTH($A636)=10,YEAR($A636),IF(MONTH($A636)=11,YEAR($A636),IF(MONTH($A636)=12, YEAR($A636),YEAR($A636)-1)))),File_1.prn!$A$2:$AA$87,VLOOKUP(MONTH($A636),'Patch Conversion'!$A$1:$B$12,2),FALSE)="","",VLOOKUP((IF(MONTH($A636)=10,YEAR($A636),IF(MONTH($A636)=11,YEAR($A636),IF(MONTH($A636)=12, YEAR($A636),YEAR($A636)-1)))),File_1.prn!$A$2:$AA$87,VLOOKUP(MONTH($A636),'Patch Conversion'!$A$1:$B$12,2),FALSE))</f>
        <v/>
      </c>
      <c r="D636" s="9"/>
      <c r="E636" s="9">
        <f t="shared" si="72"/>
        <v>1795.4699999999989</v>
      </c>
      <c r="F636" s="9">
        <f>F635+VLOOKUP((IF(MONTH($A636)=10,YEAR($A636),IF(MONTH($A636)=11,YEAR($A636),IF(MONTH($A636)=12, YEAR($A636),YEAR($A636)-1)))),Rainfall!$A$1:$Z$87,VLOOKUP(MONTH($A636),Conversion!$A$1:$B$12,2),FALSE)</f>
        <v>31666.619999999988</v>
      </c>
      <c r="G636" s="9"/>
      <c r="H636" s="9"/>
      <c r="I636" s="9">
        <f>VLOOKUP((IF(MONTH($A636)=10,YEAR($A636),IF(MONTH($A636)=11,YEAR($A636),IF(MONTH($A636)=12, YEAR($A636),YEAR($A636)-1)))),FirstSim!$A$1:$Y$86,VLOOKUP(MONTH($A636),Conversion!$A$1:$B$12,2),FALSE)</f>
        <v>0.32</v>
      </c>
      <c r="J636" s="9"/>
      <c r="K636" s="9"/>
      <c r="L636" s="9"/>
      <c r="M636" s="12" t="e">
        <f>VLOOKUP((IF(MONTH($A636)=10,YEAR($A636),IF(MONTH($A636)=11,YEAR($A636),IF(MONTH($A636)=12, YEAR($A636),YEAR($A636)-1)))),#REF!,VLOOKUP(MONTH($A636),Conversion!$A$1:$B$12,2),FALSE)</f>
        <v>#REF!</v>
      </c>
      <c r="N636" s="9" t="e">
        <f>VLOOKUP((IF(MONTH($A636)=10,YEAR($A636),IF(MONTH($A636)=11,YEAR($A636),IF(MONTH($A636)=12, YEAR($A636),YEAR($A636)-1)))),#REF!,VLOOKUP(MONTH($A636),'Patch Conversion'!$A$1:$B$12,2),FALSE)</f>
        <v>#REF!</v>
      </c>
      <c r="O636" s="9"/>
      <c r="P636" s="11"/>
      <c r="Q636" s="9">
        <f t="shared" si="68"/>
        <v>0.08</v>
      </c>
      <c r="R636" s="9" t="str">
        <f t="shared" si="69"/>
        <v/>
      </c>
      <c r="S636" s="10" t="str">
        <f t="shared" si="70"/>
        <v/>
      </c>
      <c r="T636" s="9"/>
      <c r="U636" s="17">
        <f>VLOOKUP((IF(MONTH($A636)=10,YEAR($A636),IF(MONTH($A636)=11,YEAR($A636),IF(MONTH($A636)=12, YEAR($A636),YEAR($A636)-1)))),'Final Sim'!$A$1:$O$85,VLOOKUP(MONTH($A636),'Conversion WRSM'!$A$1:$B$12,2),FALSE)</f>
        <v>247.08</v>
      </c>
      <c r="W636" s="9">
        <f t="shared" si="67"/>
        <v>0.08</v>
      </c>
      <c r="X636" s="9" t="str">
        <f t="shared" si="73"/>
        <v/>
      </c>
      <c r="Y636" s="20" t="str">
        <f t="shared" si="71"/>
        <v/>
      </c>
    </row>
    <row r="637" spans="1:25">
      <c r="A637" s="11">
        <v>26846</v>
      </c>
      <c r="B637" s="9">
        <f>VLOOKUP((IF(MONTH($A637)=10,YEAR($A637),IF(MONTH($A637)=11,YEAR($A637),IF(MONTH($A637)=12, YEAR($A637),YEAR($A637)-1)))),File_1.prn!$A$2:$AA$87,VLOOKUP(MONTH($A637),Conversion!$A$1:$B$12,2),FALSE)</f>
        <v>0.06</v>
      </c>
      <c r="C637" s="9" t="str">
        <f>IF(VLOOKUP((IF(MONTH($A637)=10,YEAR($A637),IF(MONTH($A637)=11,YEAR($A637),IF(MONTH($A637)=12, YEAR($A637),YEAR($A637)-1)))),File_1.prn!$A$2:$AA$87,VLOOKUP(MONTH($A637),'Patch Conversion'!$A$1:$B$12,2),FALSE)="","",VLOOKUP((IF(MONTH($A637)=10,YEAR($A637),IF(MONTH($A637)=11,YEAR($A637),IF(MONTH($A637)=12, YEAR($A637),YEAR($A637)-1)))),File_1.prn!$A$2:$AA$87,VLOOKUP(MONTH($A637),'Patch Conversion'!$A$1:$B$12,2),FALSE))</f>
        <v/>
      </c>
      <c r="D637" s="9"/>
      <c r="E637" s="9">
        <f t="shared" si="72"/>
        <v>1795.5299999999988</v>
      </c>
      <c r="F637" s="9">
        <f>F636+VLOOKUP((IF(MONTH($A637)=10,YEAR($A637),IF(MONTH($A637)=11,YEAR($A637),IF(MONTH($A637)=12, YEAR($A637),YEAR($A637)-1)))),Rainfall!$A$1:$Z$87,VLOOKUP(MONTH($A637),Conversion!$A$1:$B$12,2),FALSE)</f>
        <v>31666.619999999988</v>
      </c>
      <c r="G637" s="9"/>
      <c r="H637" s="9"/>
      <c r="I637" s="9">
        <f>VLOOKUP((IF(MONTH($A637)=10,YEAR($A637),IF(MONTH($A637)=11,YEAR($A637),IF(MONTH($A637)=12, YEAR($A637),YEAR($A637)-1)))),FirstSim!$A$1:$Y$86,VLOOKUP(MONTH($A637),Conversion!$A$1:$B$12,2),FALSE)</f>
        <v>0.22</v>
      </c>
      <c r="J637" s="9"/>
      <c r="K637" s="9"/>
      <c r="L637" s="9"/>
      <c r="M637" s="12" t="e">
        <f>VLOOKUP((IF(MONTH($A637)=10,YEAR($A637),IF(MONTH($A637)=11,YEAR($A637),IF(MONTH($A637)=12, YEAR($A637),YEAR($A637)-1)))),#REF!,VLOOKUP(MONTH($A637),Conversion!$A$1:$B$12,2),FALSE)</f>
        <v>#REF!</v>
      </c>
      <c r="N637" s="9" t="e">
        <f>VLOOKUP((IF(MONTH($A637)=10,YEAR($A637),IF(MONTH($A637)=11,YEAR($A637),IF(MONTH($A637)=12, YEAR($A637),YEAR($A637)-1)))),#REF!,VLOOKUP(MONTH($A637),'Patch Conversion'!$A$1:$B$12,2),FALSE)</f>
        <v>#REF!</v>
      </c>
      <c r="O637" s="9"/>
      <c r="P637" s="11"/>
      <c r="Q637" s="9">
        <f t="shared" si="68"/>
        <v>0.06</v>
      </c>
      <c r="R637" s="9" t="str">
        <f t="shared" si="69"/>
        <v/>
      </c>
      <c r="S637" s="10" t="str">
        <f t="shared" si="70"/>
        <v/>
      </c>
      <c r="T637" s="9"/>
      <c r="U637" s="17">
        <f>VLOOKUP((IF(MONTH($A637)=10,YEAR($A637),IF(MONTH($A637)=11,YEAR($A637),IF(MONTH($A637)=12, YEAR($A637),YEAR($A637)-1)))),'Final Sim'!$A$1:$O$85,VLOOKUP(MONTH($A637),'Conversion WRSM'!$A$1:$B$12,2),FALSE)</f>
        <v>0</v>
      </c>
      <c r="W637" s="9">
        <f t="shared" si="67"/>
        <v>0.06</v>
      </c>
      <c r="X637" s="9" t="str">
        <f t="shared" si="73"/>
        <v/>
      </c>
      <c r="Y637" s="20" t="str">
        <f t="shared" si="71"/>
        <v/>
      </c>
    </row>
    <row r="638" spans="1:25">
      <c r="A638" s="11">
        <v>26877</v>
      </c>
      <c r="B638" s="9">
        <f>VLOOKUP((IF(MONTH($A638)=10,YEAR($A638),IF(MONTH($A638)=11,YEAR($A638),IF(MONTH($A638)=12, YEAR($A638),YEAR($A638)-1)))),File_1.prn!$A$2:$AA$87,VLOOKUP(MONTH($A638),Conversion!$A$1:$B$12,2),FALSE)</f>
        <v>7.0000000000000007E-2</v>
      </c>
      <c r="C638" s="9" t="str">
        <f>IF(VLOOKUP((IF(MONTH($A638)=10,YEAR($A638),IF(MONTH($A638)=11,YEAR($A638),IF(MONTH($A638)=12, YEAR($A638),YEAR($A638)-1)))),File_1.prn!$A$2:$AA$87,VLOOKUP(MONTH($A638),'Patch Conversion'!$A$1:$B$12,2),FALSE)="","",VLOOKUP((IF(MONTH($A638)=10,YEAR($A638),IF(MONTH($A638)=11,YEAR($A638),IF(MONTH($A638)=12, YEAR($A638),YEAR($A638)-1)))),File_1.prn!$A$2:$AA$87,VLOOKUP(MONTH($A638),'Patch Conversion'!$A$1:$B$12,2),FALSE))</f>
        <v/>
      </c>
      <c r="D638" s="9"/>
      <c r="E638" s="9">
        <f t="shared" si="72"/>
        <v>1795.5999999999988</v>
      </c>
      <c r="F638" s="9">
        <f>F637+VLOOKUP((IF(MONTH($A638)=10,YEAR($A638),IF(MONTH($A638)=11,YEAR($A638),IF(MONTH($A638)=12, YEAR($A638),YEAR($A638)-1)))),Rainfall!$A$1:$Z$87,VLOOKUP(MONTH($A638),Conversion!$A$1:$B$12,2),FALSE)</f>
        <v>31667.579999999987</v>
      </c>
      <c r="G638" s="9"/>
      <c r="H638" s="9"/>
      <c r="I638" s="9">
        <f>VLOOKUP((IF(MONTH($A638)=10,YEAR($A638),IF(MONTH($A638)=11,YEAR($A638),IF(MONTH($A638)=12, YEAR($A638),YEAR($A638)-1)))),FirstSim!$A$1:$Y$86,VLOOKUP(MONTH($A638),Conversion!$A$1:$B$12,2),FALSE)</f>
        <v>0.28000000000000003</v>
      </c>
      <c r="J638" s="9"/>
      <c r="K638" s="9"/>
      <c r="L638" s="9"/>
      <c r="M638" s="12" t="e">
        <f>VLOOKUP((IF(MONTH($A638)=10,YEAR($A638),IF(MONTH($A638)=11,YEAR($A638),IF(MONTH($A638)=12, YEAR($A638),YEAR($A638)-1)))),#REF!,VLOOKUP(MONTH($A638),Conversion!$A$1:$B$12,2),FALSE)</f>
        <v>#REF!</v>
      </c>
      <c r="N638" s="9" t="e">
        <f>VLOOKUP((IF(MONTH($A638)=10,YEAR($A638),IF(MONTH($A638)=11,YEAR($A638),IF(MONTH($A638)=12, YEAR($A638),YEAR($A638)-1)))),#REF!,VLOOKUP(MONTH($A638),'Patch Conversion'!$A$1:$B$12,2),FALSE)</f>
        <v>#REF!</v>
      </c>
      <c r="O638" s="9"/>
      <c r="P638" s="11"/>
      <c r="Q638" s="9">
        <f t="shared" si="68"/>
        <v>7.0000000000000007E-2</v>
      </c>
      <c r="R638" s="9" t="str">
        <f t="shared" si="69"/>
        <v/>
      </c>
      <c r="S638" s="10" t="str">
        <f t="shared" si="70"/>
        <v/>
      </c>
      <c r="T638" s="9"/>
      <c r="U638" s="17">
        <f>VLOOKUP((IF(MONTH($A638)=10,YEAR($A638),IF(MONTH($A638)=11,YEAR($A638),IF(MONTH($A638)=12, YEAR($A638),YEAR($A638)-1)))),'Final Sim'!$A$1:$O$85,VLOOKUP(MONTH($A638),'Conversion WRSM'!$A$1:$B$12,2),FALSE)</f>
        <v>93.6</v>
      </c>
      <c r="W638" s="9">
        <f t="shared" si="67"/>
        <v>7.0000000000000007E-2</v>
      </c>
      <c r="X638" s="9" t="str">
        <f t="shared" si="73"/>
        <v/>
      </c>
      <c r="Y638" s="20" t="str">
        <f t="shared" si="71"/>
        <v/>
      </c>
    </row>
    <row r="639" spans="1:25">
      <c r="A639" s="11">
        <v>26908</v>
      </c>
      <c r="B639" s="9">
        <f>VLOOKUP((IF(MONTH($A639)=10,YEAR($A639),IF(MONTH($A639)=11,YEAR($A639),IF(MONTH($A639)=12, YEAR($A639),YEAR($A639)-1)))),File_1.prn!$A$2:$AA$87,VLOOKUP(MONTH($A639),Conversion!$A$1:$B$12,2),FALSE)</f>
        <v>0.04</v>
      </c>
      <c r="C639" s="9" t="str">
        <f>IF(VLOOKUP((IF(MONTH($A639)=10,YEAR($A639),IF(MONTH($A639)=11,YEAR($A639),IF(MONTH($A639)=12, YEAR($A639),YEAR($A639)-1)))),File_1.prn!$A$2:$AA$87,VLOOKUP(MONTH($A639),'Patch Conversion'!$A$1:$B$12,2),FALSE)="","",VLOOKUP((IF(MONTH($A639)=10,YEAR($A639),IF(MONTH($A639)=11,YEAR($A639),IF(MONTH($A639)=12, YEAR($A639),YEAR($A639)-1)))),File_1.prn!$A$2:$AA$87,VLOOKUP(MONTH($A639),'Patch Conversion'!$A$1:$B$12,2),FALSE))</f>
        <v/>
      </c>
      <c r="D639" s="9"/>
      <c r="E639" s="9">
        <f t="shared" si="72"/>
        <v>1795.6399999999987</v>
      </c>
      <c r="F639" s="9">
        <f>F638+VLOOKUP((IF(MONTH($A639)=10,YEAR($A639),IF(MONTH($A639)=11,YEAR($A639),IF(MONTH($A639)=12, YEAR($A639),YEAR($A639)-1)))),Rainfall!$A$1:$Z$87,VLOOKUP(MONTH($A639),Conversion!$A$1:$B$12,2),FALSE)</f>
        <v>31739.399999999987</v>
      </c>
      <c r="G639" s="9"/>
      <c r="H639" s="9"/>
      <c r="I639" s="9">
        <f>VLOOKUP((IF(MONTH($A639)=10,YEAR($A639),IF(MONTH($A639)=11,YEAR($A639),IF(MONTH($A639)=12, YEAR($A639),YEAR($A639)-1)))),FirstSim!$A$1:$Y$86,VLOOKUP(MONTH($A639),Conversion!$A$1:$B$12,2),FALSE)</f>
        <v>0.16</v>
      </c>
      <c r="J639" s="9"/>
      <c r="K639" s="9"/>
      <c r="L639" s="9"/>
      <c r="M639" s="12" t="e">
        <f>VLOOKUP((IF(MONTH($A639)=10,YEAR($A639),IF(MONTH($A639)=11,YEAR($A639),IF(MONTH($A639)=12, YEAR($A639),YEAR($A639)-1)))),#REF!,VLOOKUP(MONTH($A639),Conversion!$A$1:$B$12,2),FALSE)</f>
        <v>#REF!</v>
      </c>
      <c r="N639" s="9" t="e">
        <f>VLOOKUP((IF(MONTH($A639)=10,YEAR($A639),IF(MONTH($A639)=11,YEAR($A639),IF(MONTH($A639)=12, YEAR($A639),YEAR($A639)-1)))),#REF!,VLOOKUP(MONTH($A639),'Patch Conversion'!$A$1:$B$12,2),FALSE)</f>
        <v>#REF!</v>
      </c>
      <c r="O639" s="9"/>
      <c r="P639" s="11"/>
      <c r="Q639" s="9">
        <f t="shared" si="68"/>
        <v>0.04</v>
      </c>
      <c r="R639" s="9" t="str">
        <f t="shared" si="69"/>
        <v/>
      </c>
      <c r="S639" s="10" t="str">
        <f t="shared" si="70"/>
        <v/>
      </c>
      <c r="T639" s="9"/>
      <c r="U639" s="17">
        <f>VLOOKUP((IF(MONTH($A639)=10,YEAR($A639),IF(MONTH($A639)=11,YEAR($A639),IF(MONTH($A639)=12, YEAR($A639),YEAR($A639)-1)))),'Final Sim'!$A$1:$O$85,VLOOKUP(MONTH($A639),'Conversion WRSM'!$A$1:$B$12,2),FALSE)</f>
        <v>0</v>
      </c>
      <c r="W639" s="9">
        <f t="shared" si="67"/>
        <v>0.04</v>
      </c>
      <c r="X639" s="9" t="str">
        <f t="shared" si="73"/>
        <v/>
      </c>
      <c r="Y639" s="20" t="str">
        <f t="shared" si="71"/>
        <v/>
      </c>
    </row>
    <row r="640" spans="1:25">
      <c r="A640" s="11">
        <v>26938</v>
      </c>
      <c r="B640" s="9">
        <f>VLOOKUP((IF(MONTH($A640)=10,YEAR($A640),IF(MONTH($A640)=11,YEAR($A640),IF(MONTH($A640)=12, YEAR($A640),YEAR($A640)-1)))),File_1.prn!$A$2:$AA$87,VLOOKUP(MONTH($A640),Conversion!$A$1:$B$12,2),FALSE)</f>
        <v>0</v>
      </c>
      <c r="C640" s="9" t="str">
        <f>IF(VLOOKUP((IF(MONTH($A640)=10,YEAR($A640),IF(MONTH($A640)=11,YEAR($A640),IF(MONTH($A640)=12, YEAR($A640),YEAR($A640)-1)))),File_1.prn!$A$2:$AA$87,VLOOKUP(MONTH($A640),'Patch Conversion'!$A$1:$B$12,2),FALSE)="","",VLOOKUP((IF(MONTH($A640)=10,YEAR($A640),IF(MONTH($A640)=11,YEAR($A640),IF(MONTH($A640)=12, YEAR($A640),YEAR($A640)-1)))),File_1.prn!$A$2:$AA$87,VLOOKUP(MONTH($A640),'Patch Conversion'!$A$1:$B$12,2),FALSE))</f>
        <v/>
      </c>
      <c r="D640" s="9"/>
      <c r="E640" s="9">
        <f t="shared" si="72"/>
        <v>1795.6399999999987</v>
      </c>
      <c r="F640" s="9">
        <f>F639+VLOOKUP((IF(MONTH($A640)=10,YEAR($A640),IF(MONTH($A640)=11,YEAR($A640),IF(MONTH($A640)=12, YEAR($A640),YEAR($A640)-1)))),Rainfall!$A$1:$Z$87,VLOOKUP(MONTH($A640),Conversion!$A$1:$B$12,2),FALSE)</f>
        <v>31785.239999999987</v>
      </c>
      <c r="G640" s="9"/>
      <c r="H640" s="9"/>
      <c r="I640" s="9">
        <f>VLOOKUP((IF(MONTH($A640)=10,YEAR($A640),IF(MONTH($A640)=11,YEAR($A640),IF(MONTH($A640)=12, YEAR($A640),YEAR($A640)-1)))),FirstSim!$A$1:$Y$86,VLOOKUP(MONTH($A640),Conversion!$A$1:$B$12,2),FALSE)</f>
        <v>0</v>
      </c>
      <c r="J640" s="9"/>
      <c r="K640" s="9"/>
      <c r="L640" s="9"/>
      <c r="M640" s="12" t="e">
        <f>VLOOKUP((IF(MONTH($A640)=10,YEAR($A640),IF(MONTH($A640)=11,YEAR($A640),IF(MONTH($A640)=12, YEAR($A640),YEAR($A640)-1)))),#REF!,VLOOKUP(MONTH($A640),Conversion!$A$1:$B$12,2),FALSE)</f>
        <v>#REF!</v>
      </c>
      <c r="N640" s="9" t="e">
        <f>VLOOKUP((IF(MONTH($A640)=10,YEAR($A640),IF(MONTH($A640)=11,YEAR($A640),IF(MONTH($A640)=12, YEAR($A640),YEAR($A640)-1)))),#REF!,VLOOKUP(MONTH($A640),'Patch Conversion'!$A$1:$B$12,2),FALSE)</f>
        <v>#REF!</v>
      </c>
      <c r="O640" s="9"/>
      <c r="P640" s="11"/>
      <c r="Q640" s="9">
        <f t="shared" si="68"/>
        <v>0</v>
      </c>
      <c r="R640" s="9" t="str">
        <f t="shared" si="69"/>
        <v/>
      </c>
      <c r="S640" s="10" t="str">
        <f t="shared" si="70"/>
        <v/>
      </c>
      <c r="T640" s="9"/>
      <c r="U640" s="17">
        <f>VLOOKUP((IF(MONTH($A640)=10,YEAR($A640),IF(MONTH($A640)=11,YEAR($A640),IF(MONTH($A640)=12, YEAR($A640),YEAR($A640)-1)))),'Final Sim'!$A$1:$O$85,VLOOKUP(MONTH($A640),'Conversion WRSM'!$A$1:$B$12,2),FALSE)</f>
        <v>8</v>
      </c>
      <c r="W640" s="9">
        <f t="shared" si="67"/>
        <v>0</v>
      </c>
      <c r="X640" s="9" t="str">
        <f t="shared" si="73"/>
        <v/>
      </c>
      <c r="Y640" s="20" t="str">
        <f t="shared" si="71"/>
        <v/>
      </c>
    </row>
    <row r="641" spans="1:25">
      <c r="A641" s="11">
        <v>26969</v>
      </c>
      <c r="B641" s="9">
        <f>VLOOKUP((IF(MONTH($A641)=10,YEAR($A641),IF(MONTH($A641)=11,YEAR($A641),IF(MONTH($A641)=12, YEAR($A641),YEAR($A641)-1)))),File_1.prn!$A$2:$AA$87,VLOOKUP(MONTH($A641),Conversion!$A$1:$B$12,2),FALSE)</f>
        <v>0.04</v>
      </c>
      <c r="C641" s="9" t="str">
        <f>IF(VLOOKUP((IF(MONTH($A641)=10,YEAR($A641),IF(MONTH($A641)=11,YEAR($A641),IF(MONTH($A641)=12, YEAR($A641),YEAR($A641)-1)))),File_1.prn!$A$2:$AA$87,VLOOKUP(MONTH($A641),'Patch Conversion'!$A$1:$B$12,2),FALSE)="","",VLOOKUP((IF(MONTH($A641)=10,YEAR($A641),IF(MONTH($A641)=11,YEAR($A641),IF(MONTH($A641)=12, YEAR($A641),YEAR($A641)-1)))),File_1.prn!$A$2:$AA$87,VLOOKUP(MONTH($A641),'Patch Conversion'!$A$1:$B$12,2),FALSE))</f>
        <v/>
      </c>
      <c r="D641" s="9" t="str">
        <f>IF(C641="","",B641)</f>
        <v/>
      </c>
      <c r="E641" s="9">
        <f t="shared" si="72"/>
        <v>1795.6799999999987</v>
      </c>
      <c r="F641" s="9">
        <f>F640+VLOOKUP((IF(MONTH($A641)=10,YEAR($A641),IF(MONTH($A641)=11,YEAR($A641),IF(MONTH($A641)=12, YEAR($A641),YEAR($A641)-1)))),Rainfall!$A$1:$Z$87,VLOOKUP(MONTH($A641),Conversion!$A$1:$B$12,2),FALSE)</f>
        <v>31873.859999999986</v>
      </c>
      <c r="G641" s="9"/>
      <c r="H641" s="9"/>
      <c r="I641" s="9">
        <f>VLOOKUP((IF(MONTH($A641)=10,YEAR($A641),IF(MONTH($A641)=11,YEAR($A641),IF(MONTH($A641)=12, YEAR($A641),YEAR($A641)-1)))),FirstSim!$A$1:$Y$86,VLOOKUP(MONTH($A641),Conversion!$A$1:$B$12,2),FALSE)</f>
        <v>0</v>
      </c>
      <c r="J641" s="9"/>
      <c r="K641" s="9"/>
      <c r="L641" s="9"/>
      <c r="M641" s="12" t="e">
        <f>VLOOKUP((IF(MONTH($A641)=10,YEAR($A641),IF(MONTH($A641)=11,YEAR($A641),IF(MONTH($A641)=12, YEAR($A641),YEAR($A641)-1)))),#REF!,VLOOKUP(MONTH($A641),Conversion!$A$1:$B$12,2),FALSE)</f>
        <v>#REF!</v>
      </c>
      <c r="N641" s="9" t="e">
        <f>VLOOKUP((IF(MONTH($A641)=10,YEAR($A641),IF(MONTH($A641)=11,YEAR($A641),IF(MONTH($A641)=12, YEAR($A641),YEAR($A641)-1)))),#REF!,VLOOKUP(MONTH($A641),'Patch Conversion'!$A$1:$B$12,2),FALSE)</f>
        <v>#REF!</v>
      </c>
      <c r="O641" s="9"/>
      <c r="P641" s="11"/>
      <c r="Q641" s="9">
        <f t="shared" si="68"/>
        <v>0.04</v>
      </c>
      <c r="R641" s="9" t="str">
        <f t="shared" si="69"/>
        <v/>
      </c>
      <c r="S641" s="10" t="str">
        <f t="shared" si="70"/>
        <v/>
      </c>
      <c r="T641" s="9"/>
      <c r="U641" s="17">
        <f>VLOOKUP((IF(MONTH($A641)=10,YEAR($A641),IF(MONTH($A641)=11,YEAR($A641),IF(MONTH($A641)=12, YEAR($A641),YEAR($A641)-1)))),'Final Sim'!$A$1:$O$85,VLOOKUP(MONTH($A641),'Conversion WRSM'!$A$1:$B$12,2),FALSE)</f>
        <v>0</v>
      </c>
      <c r="W641" s="9">
        <f t="shared" si="67"/>
        <v>0.04</v>
      </c>
      <c r="X641" s="9" t="str">
        <f t="shared" si="73"/>
        <v/>
      </c>
      <c r="Y641" s="20" t="str">
        <f t="shared" si="71"/>
        <v/>
      </c>
    </row>
    <row r="642" spans="1:25">
      <c r="A642" s="11">
        <v>26999</v>
      </c>
      <c r="B642" s="9">
        <f>VLOOKUP((IF(MONTH($A642)=10,YEAR($A642),IF(MONTH($A642)=11,YEAR($A642),IF(MONTH($A642)=12, YEAR($A642),YEAR($A642)-1)))),File_1.prn!$A$2:$AA$87,VLOOKUP(MONTH($A642),Conversion!$A$1:$B$12,2),FALSE)</f>
        <v>0.56000000000000005</v>
      </c>
      <c r="C642" s="9" t="str">
        <f>IF(VLOOKUP((IF(MONTH($A642)=10,YEAR($A642),IF(MONTH($A642)=11,YEAR($A642),IF(MONTH($A642)=12, YEAR($A642),YEAR($A642)-1)))),File_1.prn!$A$2:$AA$87,VLOOKUP(MONTH($A642),'Patch Conversion'!$A$1:$B$12,2),FALSE)="","",VLOOKUP((IF(MONTH($A642)=10,YEAR($A642),IF(MONTH($A642)=11,YEAR($A642),IF(MONTH($A642)=12, YEAR($A642),YEAR($A642)-1)))),File_1.prn!$A$2:$AA$87,VLOOKUP(MONTH($A642),'Patch Conversion'!$A$1:$B$12,2),FALSE))</f>
        <v/>
      </c>
      <c r="D642" s="9" t="str">
        <f>IF(C642="","",B642)</f>
        <v/>
      </c>
      <c r="E642" s="9">
        <f t="shared" si="72"/>
        <v>1796.2399999999986</v>
      </c>
      <c r="F642" s="9">
        <f>F641+VLOOKUP((IF(MONTH($A642)=10,YEAR($A642),IF(MONTH($A642)=11,YEAR($A642),IF(MONTH($A642)=12, YEAR($A642),YEAR($A642)-1)))),Rainfall!$A$1:$Z$87,VLOOKUP(MONTH($A642),Conversion!$A$1:$B$12,2),FALSE)</f>
        <v>31981.319999999985</v>
      </c>
      <c r="G642" s="9"/>
      <c r="H642" s="9"/>
      <c r="I642" s="9">
        <f>VLOOKUP((IF(MONTH($A642)=10,YEAR($A642),IF(MONTH($A642)=11,YEAR($A642),IF(MONTH($A642)=12, YEAR($A642),YEAR($A642)-1)))),FirstSim!$A$1:$Y$86,VLOOKUP(MONTH($A642),Conversion!$A$1:$B$12,2),FALSE)</f>
        <v>3.04</v>
      </c>
      <c r="J642" s="9"/>
      <c r="K642" s="9"/>
      <c r="L642" s="9"/>
      <c r="M642" s="12" t="e">
        <f>VLOOKUP((IF(MONTH($A642)=10,YEAR($A642),IF(MONTH($A642)=11,YEAR($A642),IF(MONTH($A642)=12, YEAR($A642),YEAR($A642)-1)))),#REF!,VLOOKUP(MONTH($A642),Conversion!$A$1:$B$12,2),FALSE)</f>
        <v>#REF!</v>
      </c>
      <c r="N642" s="9" t="e">
        <f>VLOOKUP((IF(MONTH($A642)=10,YEAR($A642),IF(MONTH($A642)=11,YEAR($A642),IF(MONTH($A642)=12, YEAR($A642),YEAR($A642)-1)))),#REF!,VLOOKUP(MONTH($A642),'Patch Conversion'!$A$1:$B$12,2),FALSE)</f>
        <v>#REF!</v>
      </c>
      <c r="O642" s="9"/>
      <c r="P642" s="11"/>
      <c r="Q642" s="9">
        <f t="shared" si="68"/>
        <v>0.56000000000000005</v>
      </c>
      <c r="R642" s="9" t="str">
        <f t="shared" si="69"/>
        <v/>
      </c>
      <c r="S642" s="10" t="str">
        <f t="shared" si="70"/>
        <v/>
      </c>
      <c r="T642" s="9"/>
      <c r="U642" s="17">
        <f>VLOOKUP((IF(MONTH($A642)=10,YEAR($A642),IF(MONTH($A642)=11,YEAR($A642),IF(MONTH($A642)=12, YEAR($A642),YEAR($A642)-1)))),'Final Sim'!$A$1:$O$85,VLOOKUP(MONTH($A642),'Conversion WRSM'!$A$1:$B$12,2),FALSE)</f>
        <v>16.989999999999998</v>
      </c>
      <c r="W642" s="9">
        <f t="shared" si="67"/>
        <v>0.56000000000000005</v>
      </c>
      <c r="X642" s="9" t="str">
        <f t="shared" si="73"/>
        <v/>
      </c>
      <c r="Y642" s="20" t="str">
        <f t="shared" si="71"/>
        <v/>
      </c>
    </row>
    <row r="643" spans="1:25">
      <c r="A643" s="11">
        <v>27030</v>
      </c>
      <c r="B643" s="9">
        <f>VLOOKUP((IF(MONTH($A643)=10,YEAR($A643),IF(MONTH($A643)=11,YEAR($A643),IF(MONTH($A643)=12, YEAR($A643),YEAR($A643)-1)))),File_1.prn!$A$2:$AA$87,VLOOKUP(MONTH($A643),Conversion!$A$1:$B$12,2),FALSE)</f>
        <v>13.8</v>
      </c>
      <c r="C643" s="9" t="str">
        <f>IF(VLOOKUP((IF(MONTH($A643)=10,YEAR($A643),IF(MONTH($A643)=11,YEAR($A643),IF(MONTH($A643)=12, YEAR($A643),YEAR($A643)-1)))),File_1.prn!$A$2:$AA$87,VLOOKUP(MONTH($A643),'Patch Conversion'!$A$1:$B$12,2),FALSE)="","",VLOOKUP((IF(MONTH($A643)=10,YEAR($A643),IF(MONTH($A643)=11,YEAR($A643),IF(MONTH($A643)=12, YEAR($A643),YEAR($A643)-1)))),File_1.prn!$A$2:$AA$87,VLOOKUP(MONTH($A643),'Patch Conversion'!$A$1:$B$12,2),FALSE))</f>
        <v/>
      </c>
      <c r="D643" s="9"/>
      <c r="E643" s="9">
        <f t="shared" si="72"/>
        <v>1810.0399999999986</v>
      </c>
      <c r="F643" s="9">
        <f>F642+VLOOKUP((IF(MONTH($A643)=10,YEAR($A643),IF(MONTH($A643)=11,YEAR($A643),IF(MONTH($A643)=12, YEAR($A643),YEAR($A643)-1)))),Rainfall!$A$1:$Z$87,VLOOKUP(MONTH($A643),Conversion!$A$1:$B$12,2),FALSE)</f>
        <v>32158.919999999984</v>
      </c>
      <c r="G643" s="9"/>
      <c r="H643" s="9"/>
      <c r="I643" s="9">
        <f>VLOOKUP((IF(MONTH($A643)=10,YEAR($A643),IF(MONTH($A643)=11,YEAR($A643),IF(MONTH($A643)=12, YEAR($A643),YEAR($A643)-1)))),FirstSim!$A$1:$Y$86,VLOOKUP(MONTH($A643),Conversion!$A$1:$B$12,2),FALSE)</f>
        <v>62.88</v>
      </c>
      <c r="J643" s="9"/>
      <c r="K643" s="9"/>
      <c r="L643" s="9"/>
      <c r="M643" s="12" t="e">
        <f>VLOOKUP((IF(MONTH($A643)=10,YEAR($A643),IF(MONTH($A643)=11,YEAR($A643),IF(MONTH($A643)=12, YEAR($A643),YEAR($A643)-1)))),#REF!,VLOOKUP(MONTH($A643),Conversion!$A$1:$B$12,2),FALSE)</f>
        <v>#REF!</v>
      </c>
      <c r="N643" s="9" t="e">
        <f>VLOOKUP((IF(MONTH($A643)=10,YEAR($A643),IF(MONTH($A643)=11,YEAR($A643),IF(MONTH($A643)=12, YEAR($A643),YEAR($A643)-1)))),#REF!,VLOOKUP(MONTH($A643),'Patch Conversion'!$A$1:$B$12,2),FALSE)</f>
        <v>#REF!</v>
      </c>
      <c r="O643" s="9"/>
      <c r="P643" s="11"/>
      <c r="Q643" s="9">
        <f t="shared" si="68"/>
        <v>13.8</v>
      </c>
      <c r="R643" s="9" t="str">
        <f t="shared" si="69"/>
        <v/>
      </c>
      <c r="S643" s="10" t="str">
        <f t="shared" si="70"/>
        <v/>
      </c>
      <c r="T643" s="9"/>
      <c r="U643" s="17">
        <f>VLOOKUP((IF(MONTH($A643)=10,YEAR($A643),IF(MONTH($A643)=11,YEAR($A643),IF(MONTH($A643)=12, YEAR($A643),YEAR($A643)-1)))),'Final Sim'!$A$1:$O$85,VLOOKUP(MONTH($A643),'Conversion WRSM'!$A$1:$B$12,2),FALSE)</f>
        <v>0</v>
      </c>
      <c r="W643" s="9">
        <f t="shared" si="67"/>
        <v>13.8</v>
      </c>
      <c r="X643" s="9" t="str">
        <f t="shared" si="73"/>
        <v/>
      </c>
      <c r="Y643" s="20" t="str">
        <f t="shared" si="71"/>
        <v/>
      </c>
    </row>
    <row r="644" spans="1:25">
      <c r="A644" s="11">
        <v>27061</v>
      </c>
      <c r="B644" s="9">
        <f>VLOOKUP((IF(MONTH($A644)=10,YEAR($A644),IF(MONTH($A644)=11,YEAR($A644),IF(MONTH($A644)=12, YEAR($A644),YEAR($A644)-1)))),File_1.prn!$A$2:$AA$87,VLOOKUP(MONTH($A644),Conversion!$A$1:$B$12,2),FALSE)</f>
        <v>28.7</v>
      </c>
      <c r="C644" s="9" t="str">
        <f>IF(VLOOKUP((IF(MONTH($A644)=10,YEAR($A644),IF(MONTH($A644)=11,YEAR($A644),IF(MONTH($A644)=12, YEAR($A644),YEAR($A644)-1)))),File_1.prn!$A$2:$AA$87,VLOOKUP(MONTH($A644),'Patch Conversion'!$A$1:$B$12,2),FALSE)="","",VLOOKUP((IF(MONTH($A644)=10,YEAR($A644),IF(MONTH($A644)=11,YEAR($A644),IF(MONTH($A644)=12, YEAR($A644),YEAR($A644)-1)))),File_1.prn!$A$2:$AA$87,VLOOKUP(MONTH($A644),'Patch Conversion'!$A$1:$B$12,2),FALSE))</f>
        <v/>
      </c>
      <c r="D644" s="9"/>
      <c r="E644" s="9">
        <f t="shared" si="72"/>
        <v>1838.7399999999986</v>
      </c>
      <c r="F644" s="9">
        <f>F643+VLOOKUP((IF(MONTH($A644)=10,YEAR($A644),IF(MONTH($A644)=11,YEAR($A644),IF(MONTH($A644)=12, YEAR($A644),YEAR($A644)-1)))),Rainfall!$A$1:$Z$87,VLOOKUP(MONTH($A644),Conversion!$A$1:$B$12,2),FALSE)</f>
        <v>32266.919999999984</v>
      </c>
      <c r="G644" s="9"/>
      <c r="H644" s="9"/>
      <c r="I644" s="9">
        <f>VLOOKUP((IF(MONTH($A644)=10,YEAR($A644),IF(MONTH($A644)=11,YEAR($A644),IF(MONTH($A644)=12, YEAR($A644),YEAR($A644)-1)))),FirstSim!$A$1:$Y$86,VLOOKUP(MONTH($A644),Conversion!$A$1:$B$12,2),FALSE)</f>
        <v>95.73</v>
      </c>
      <c r="J644" s="9"/>
      <c r="K644" s="9"/>
      <c r="L644" s="9"/>
      <c r="M644" s="12" t="e">
        <f>VLOOKUP((IF(MONTH($A644)=10,YEAR($A644),IF(MONTH($A644)=11,YEAR($A644),IF(MONTH($A644)=12, YEAR($A644),YEAR($A644)-1)))),#REF!,VLOOKUP(MONTH($A644),Conversion!$A$1:$B$12,2),FALSE)</f>
        <v>#REF!</v>
      </c>
      <c r="N644" s="9" t="e">
        <f>VLOOKUP((IF(MONTH($A644)=10,YEAR($A644),IF(MONTH($A644)=11,YEAR($A644),IF(MONTH($A644)=12, YEAR($A644),YEAR($A644)-1)))),#REF!,VLOOKUP(MONTH($A644),'Patch Conversion'!$A$1:$B$12,2),FALSE)</f>
        <v>#REF!</v>
      </c>
      <c r="O644" s="9"/>
      <c r="P644" s="11"/>
      <c r="Q644" s="9">
        <f t="shared" si="68"/>
        <v>28.7</v>
      </c>
      <c r="R644" s="9" t="str">
        <f t="shared" si="69"/>
        <v/>
      </c>
      <c r="S644" s="10" t="str">
        <f t="shared" si="70"/>
        <v/>
      </c>
      <c r="T644" s="9"/>
      <c r="U644" s="17">
        <f>VLOOKUP((IF(MONTH($A644)=10,YEAR($A644),IF(MONTH($A644)=11,YEAR($A644),IF(MONTH($A644)=12, YEAR($A644),YEAR($A644)-1)))),'Final Sim'!$A$1:$O$85,VLOOKUP(MONTH($A644),'Conversion WRSM'!$A$1:$B$12,2),FALSE)</f>
        <v>34.11</v>
      </c>
      <c r="W644" s="9">
        <f t="shared" ref="W644:W707" si="75">IF(C644="",B644,IF(C644="*",B644,IF(U644&gt;B644,U644,B644)))</f>
        <v>28.7</v>
      </c>
      <c r="X644" s="9" t="str">
        <f t="shared" si="73"/>
        <v/>
      </c>
      <c r="Y644" s="20" t="str">
        <f t="shared" si="71"/>
        <v/>
      </c>
    </row>
    <row r="645" spans="1:25">
      <c r="A645" s="11">
        <v>27089</v>
      </c>
      <c r="B645" s="9">
        <f>VLOOKUP((IF(MONTH($A645)=10,YEAR($A645),IF(MONTH($A645)=11,YEAR($A645),IF(MONTH($A645)=12, YEAR($A645),YEAR($A645)-1)))),File_1.prn!$A$2:$AA$87,VLOOKUP(MONTH($A645),Conversion!$A$1:$B$12,2),FALSE)</f>
        <v>85.7</v>
      </c>
      <c r="C645" s="9" t="str">
        <f>IF(VLOOKUP((IF(MONTH($A645)=10,YEAR($A645),IF(MONTH($A645)=11,YEAR($A645),IF(MONTH($A645)=12, YEAR($A645),YEAR($A645)-1)))),File_1.prn!$A$2:$AA$87,VLOOKUP(MONTH($A645),'Patch Conversion'!$A$1:$B$12,2),FALSE)="","",VLOOKUP((IF(MONTH($A645)=10,YEAR($A645),IF(MONTH($A645)=11,YEAR($A645),IF(MONTH($A645)=12, YEAR($A645),YEAR($A645)-1)))),File_1.prn!$A$2:$AA$87,VLOOKUP(MONTH($A645),'Patch Conversion'!$A$1:$B$12,2),FALSE))</f>
        <v/>
      </c>
      <c r="D645" s="9"/>
      <c r="E645" s="9">
        <f t="shared" si="72"/>
        <v>1924.4399999999987</v>
      </c>
      <c r="F645" s="9">
        <f>F644+VLOOKUP((IF(MONTH($A645)=10,YEAR($A645),IF(MONTH($A645)=11,YEAR($A645),IF(MONTH($A645)=12, YEAR($A645),YEAR($A645)-1)))),Rainfall!$A$1:$Z$87,VLOOKUP(MONTH($A645),Conversion!$A$1:$B$12,2),FALSE)</f>
        <v>32365.019999999982</v>
      </c>
      <c r="G645" s="9"/>
      <c r="H645" s="9"/>
      <c r="I645" s="9">
        <f>VLOOKUP((IF(MONTH($A645)=10,YEAR($A645),IF(MONTH($A645)=11,YEAR($A645),IF(MONTH($A645)=12, YEAR($A645),YEAR($A645)-1)))),FirstSim!$A$1:$Y$86,VLOOKUP(MONTH($A645),Conversion!$A$1:$B$12,2),FALSE)</f>
        <v>65.23</v>
      </c>
      <c r="J645" s="9"/>
      <c r="K645" s="9"/>
      <c r="L645" s="9"/>
      <c r="M645" s="12" t="e">
        <f>VLOOKUP((IF(MONTH($A645)=10,YEAR($A645),IF(MONTH($A645)=11,YEAR($A645),IF(MONTH($A645)=12, YEAR($A645),YEAR($A645)-1)))),#REF!,VLOOKUP(MONTH($A645),Conversion!$A$1:$B$12,2),FALSE)</f>
        <v>#REF!</v>
      </c>
      <c r="N645" s="9" t="e">
        <f>VLOOKUP((IF(MONTH($A645)=10,YEAR($A645),IF(MONTH($A645)=11,YEAR($A645),IF(MONTH($A645)=12, YEAR($A645),YEAR($A645)-1)))),#REF!,VLOOKUP(MONTH($A645),'Patch Conversion'!$A$1:$B$12,2),FALSE)</f>
        <v>#REF!</v>
      </c>
      <c r="O645" s="9"/>
      <c r="P645" s="11"/>
      <c r="Q645" s="9">
        <f t="shared" ref="Q645:Q708" si="76">IF(C645="",B645,IF(C645="*",B645,IF(I645&lt;B645,B645,I645)))</f>
        <v>85.7</v>
      </c>
      <c r="R645" s="9" t="str">
        <f t="shared" ref="R645:R708" si="77">IF(C645="",C645,IF(C645="*",C645,IF(I645&lt;B645,C645,"*")))</f>
        <v/>
      </c>
      <c r="S645" s="10" t="str">
        <f t="shared" ref="S645:S708" si="78">IF(C645="","",IF(C645="*","Estimated",IF(I645&lt;B645,"First Simulation&lt;Observed, Observed Used","First Silumation patch")))</f>
        <v/>
      </c>
      <c r="T645" s="9"/>
      <c r="U645" s="17">
        <f>VLOOKUP((IF(MONTH($A645)=10,YEAR($A645),IF(MONTH($A645)=11,YEAR($A645),IF(MONTH($A645)=12, YEAR($A645),YEAR($A645)-1)))),'Final Sim'!$A$1:$O$85,VLOOKUP(MONTH($A645),'Conversion WRSM'!$A$1:$B$12,2),FALSE)</f>
        <v>0</v>
      </c>
      <c r="W645" s="9">
        <f t="shared" si="75"/>
        <v>85.7</v>
      </c>
      <c r="X645" s="9" t="str">
        <f t="shared" si="73"/>
        <v/>
      </c>
      <c r="Y645" s="20" t="str">
        <f t="shared" ref="Y645:Y708" si="79">IF(C645="","",IF(C645="*","Observed estimate used",IF(C645="#","Simulated value used", IF(U645&gt;B645,"Simulated value used","Observed estimate used"))))</f>
        <v/>
      </c>
    </row>
    <row r="646" spans="1:25">
      <c r="A646" s="11">
        <v>27120</v>
      </c>
      <c r="B646" s="9">
        <f>VLOOKUP((IF(MONTH($A646)=10,YEAR($A646),IF(MONTH($A646)=11,YEAR($A646),IF(MONTH($A646)=12, YEAR($A646),YEAR($A646)-1)))),File_1.prn!$A$2:$AA$87,VLOOKUP(MONTH($A646),Conversion!$A$1:$B$12,2),FALSE)</f>
        <v>22.1</v>
      </c>
      <c r="C646" s="9" t="str">
        <f>IF(VLOOKUP((IF(MONTH($A646)=10,YEAR($A646),IF(MONTH($A646)=11,YEAR($A646),IF(MONTH($A646)=12, YEAR($A646),YEAR($A646)-1)))),File_1.prn!$A$2:$AA$87,VLOOKUP(MONTH($A646),'Patch Conversion'!$A$1:$B$12,2),FALSE)="","",VLOOKUP((IF(MONTH($A646)=10,YEAR($A646),IF(MONTH($A646)=11,YEAR($A646),IF(MONTH($A646)=12, YEAR($A646),YEAR($A646)-1)))),File_1.prn!$A$2:$AA$87,VLOOKUP(MONTH($A646),'Patch Conversion'!$A$1:$B$12,2),FALSE))</f>
        <v/>
      </c>
      <c r="D646" s="9"/>
      <c r="E646" s="9">
        <f t="shared" ref="E646:E709" si="80">E645+B646</f>
        <v>1946.5399999999986</v>
      </c>
      <c r="F646" s="9">
        <f>F645+VLOOKUP((IF(MONTH($A646)=10,YEAR($A646),IF(MONTH($A646)=11,YEAR($A646),IF(MONTH($A646)=12, YEAR($A646),YEAR($A646)-1)))),Rainfall!$A$1:$Z$87,VLOOKUP(MONTH($A646),Conversion!$A$1:$B$12,2),FALSE)</f>
        <v>32451.719999999983</v>
      </c>
      <c r="G646" s="9"/>
      <c r="H646" s="9"/>
      <c r="I646" s="9">
        <f>VLOOKUP((IF(MONTH($A646)=10,YEAR($A646),IF(MONTH($A646)=11,YEAR($A646),IF(MONTH($A646)=12, YEAR($A646),YEAR($A646)-1)))),FirstSim!$A$1:$Y$86,VLOOKUP(MONTH($A646),Conversion!$A$1:$B$12,2),FALSE)</f>
        <v>21.5</v>
      </c>
      <c r="J646" s="9"/>
      <c r="K646" s="9"/>
      <c r="L646" s="9"/>
      <c r="M646" s="12" t="e">
        <f>VLOOKUP((IF(MONTH($A646)=10,YEAR($A646),IF(MONTH($A646)=11,YEAR($A646),IF(MONTH($A646)=12, YEAR($A646),YEAR($A646)-1)))),#REF!,VLOOKUP(MONTH($A646),Conversion!$A$1:$B$12,2),FALSE)</f>
        <v>#REF!</v>
      </c>
      <c r="N646" s="9" t="e">
        <f>VLOOKUP((IF(MONTH($A646)=10,YEAR($A646),IF(MONTH($A646)=11,YEAR($A646),IF(MONTH($A646)=12, YEAR($A646),YEAR($A646)-1)))),#REF!,VLOOKUP(MONTH($A646),'Patch Conversion'!$A$1:$B$12,2),FALSE)</f>
        <v>#REF!</v>
      </c>
      <c r="O646" s="9"/>
      <c r="P646" s="11"/>
      <c r="Q646" s="9">
        <f t="shared" si="76"/>
        <v>22.1</v>
      </c>
      <c r="R646" s="9" t="str">
        <f t="shared" si="77"/>
        <v/>
      </c>
      <c r="S646" s="10" t="str">
        <f t="shared" si="78"/>
        <v/>
      </c>
      <c r="T646" s="9"/>
      <c r="U646" s="17">
        <f>VLOOKUP((IF(MONTH($A646)=10,YEAR($A646),IF(MONTH($A646)=11,YEAR($A646),IF(MONTH($A646)=12, YEAR($A646),YEAR($A646)-1)))),'Final Sim'!$A$1:$O$85,VLOOKUP(MONTH($A646),'Conversion WRSM'!$A$1:$B$12,2),FALSE)</f>
        <v>852.91</v>
      </c>
      <c r="W646" s="9">
        <f t="shared" si="75"/>
        <v>22.1</v>
      </c>
      <c r="X646" s="9" t="str">
        <f t="shared" ref="X646:X709" si="81">IF(C646="","",IF(C646="*","*",IF(C646="#","*", IF(U646&gt;B646,"*",C646))))</f>
        <v/>
      </c>
      <c r="Y646" s="20" t="str">
        <f t="shared" si="79"/>
        <v/>
      </c>
    </row>
    <row r="647" spans="1:25">
      <c r="A647" s="11">
        <v>27150</v>
      </c>
      <c r="B647" s="9">
        <f>VLOOKUP((IF(MONTH($A647)=10,YEAR($A647),IF(MONTH($A647)=11,YEAR($A647),IF(MONTH($A647)=12, YEAR($A647),YEAR($A647)-1)))),File_1.prn!$A$2:$AA$87,VLOOKUP(MONTH($A647),Conversion!$A$1:$B$12,2),FALSE)</f>
        <v>42</v>
      </c>
      <c r="C647" s="9" t="str">
        <f>IF(VLOOKUP((IF(MONTH($A647)=10,YEAR($A647),IF(MONTH($A647)=11,YEAR($A647),IF(MONTH($A647)=12, YEAR($A647),YEAR($A647)-1)))),File_1.prn!$A$2:$AA$87,VLOOKUP(MONTH($A647),'Patch Conversion'!$A$1:$B$12,2),FALSE)="","",VLOOKUP((IF(MONTH($A647)=10,YEAR($A647),IF(MONTH($A647)=11,YEAR($A647),IF(MONTH($A647)=12, YEAR($A647),YEAR($A647)-1)))),File_1.prn!$A$2:$AA$87,VLOOKUP(MONTH($A647),'Patch Conversion'!$A$1:$B$12,2),FALSE))</f>
        <v/>
      </c>
      <c r="D647" s="9"/>
      <c r="E647" s="9">
        <f t="shared" si="80"/>
        <v>1988.5399999999986</v>
      </c>
      <c r="F647" s="9">
        <f>F646+VLOOKUP((IF(MONTH($A647)=10,YEAR($A647),IF(MONTH($A647)=11,YEAR($A647),IF(MONTH($A647)=12, YEAR($A647),YEAR($A647)-1)))),Rainfall!$A$1:$Z$87,VLOOKUP(MONTH($A647),Conversion!$A$1:$B$12,2),FALSE)</f>
        <v>32451.839999999982</v>
      </c>
      <c r="G647" s="9"/>
      <c r="H647" s="9"/>
      <c r="I647" s="9">
        <f>VLOOKUP((IF(MONTH($A647)=10,YEAR($A647),IF(MONTH($A647)=11,YEAR($A647),IF(MONTH($A647)=12, YEAR($A647),YEAR($A647)-1)))),FirstSim!$A$1:$Y$86,VLOOKUP(MONTH($A647),Conversion!$A$1:$B$12,2),FALSE)</f>
        <v>9.32</v>
      </c>
      <c r="J647" s="9"/>
      <c r="K647" s="9"/>
      <c r="L647" s="9"/>
      <c r="M647" s="12" t="e">
        <f>VLOOKUP((IF(MONTH($A647)=10,YEAR($A647),IF(MONTH($A647)=11,YEAR($A647),IF(MONTH($A647)=12, YEAR($A647),YEAR($A647)-1)))),#REF!,VLOOKUP(MONTH($A647),Conversion!$A$1:$B$12,2),FALSE)</f>
        <v>#REF!</v>
      </c>
      <c r="N647" s="9" t="e">
        <f>VLOOKUP((IF(MONTH($A647)=10,YEAR($A647),IF(MONTH($A647)=11,YEAR($A647),IF(MONTH($A647)=12, YEAR($A647),YEAR($A647)-1)))),#REF!,VLOOKUP(MONTH($A647),'Patch Conversion'!$A$1:$B$12,2),FALSE)</f>
        <v>#REF!</v>
      </c>
      <c r="O647" s="9"/>
      <c r="P647" s="11"/>
      <c r="Q647" s="9">
        <f t="shared" si="76"/>
        <v>42</v>
      </c>
      <c r="R647" s="9" t="str">
        <f t="shared" si="77"/>
        <v/>
      </c>
      <c r="S647" s="10" t="str">
        <f t="shared" si="78"/>
        <v/>
      </c>
      <c r="T647" s="9"/>
      <c r="U647" s="17">
        <f>VLOOKUP((IF(MONTH($A647)=10,YEAR($A647),IF(MONTH($A647)=11,YEAR($A647),IF(MONTH($A647)=12, YEAR($A647),YEAR($A647)-1)))),'Final Sim'!$A$1:$O$85,VLOOKUP(MONTH($A647),'Conversion WRSM'!$A$1:$B$12,2),FALSE)</f>
        <v>0</v>
      </c>
      <c r="W647" s="9">
        <f t="shared" si="75"/>
        <v>42</v>
      </c>
      <c r="X647" s="9" t="str">
        <f t="shared" si="81"/>
        <v/>
      </c>
      <c r="Y647" s="20" t="str">
        <f t="shared" si="79"/>
        <v/>
      </c>
    </row>
    <row r="648" spans="1:25">
      <c r="A648" s="11">
        <v>27181</v>
      </c>
      <c r="B648" s="9">
        <f>VLOOKUP((IF(MONTH($A648)=10,YEAR($A648),IF(MONTH($A648)=11,YEAR($A648),IF(MONTH($A648)=12, YEAR($A648),YEAR($A648)-1)))),File_1.prn!$A$2:$AA$87,VLOOKUP(MONTH($A648),Conversion!$A$1:$B$12,2),FALSE)</f>
        <v>8.58</v>
      </c>
      <c r="C648" s="9" t="str">
        <f>IF(VLOOKUP((IF(MONTH($A648)=10,YEAR($A648),IF(MONTH($A648)=11,YEAR($A648),IF(MONTH($A648)=12, YEAR($A648),YEAR($A648)-1)))),File_1.prn!$A$2:$AA$87,VLOOKUP(MONTH($A648),'Patch Conversion'!$A$1:$B$12,2),FALSE)="","",VLOOKUP((IF(MONTH($A648)=10,YEAR($A648),IF(MONTH($A648)=11,YEAR($A648),IF(MONTH($A648)=12, YEAR($A648),YEAR($A648)-1)))),File_1.prn!$A$2:$AA$87,VLOOKUP(MONTH($A648),'Patch Conversion'!$A$1:$B$12,2),FALSE))</f>
        <v/>
      </c>
      <c r="D648" s="9"/>
      <c r="E648" s="9">
        <f t="shared" si="80"/>
        <v>1997.1199999999985</v>
      </c>
      <c r="F648" s="9">
        <f>F647+VLOOKUP((IF(MONTH($A648)=10,YEAR($A648),IF(MONTH($A648)=11,YEAR($A648),IF(MONTH($A648)=12, YEAR($A648),YEAR($A648)-1)))),Rainfall!$A$1:$Z$87,VLOOKUP(MONTH($A648),Conversion!$A$1:$B$12,2),FALSE)</f>
        <v>32451.839999999982</v>
      </c>
      <c r="G648" s="9"/>
      <c r="H648" s="9"/>
      <c r="I648" s="9">
        <f>VLOOKUP((IF(MONTH($A648)=10,YEAR($A648),IF(MONTH($A648)=11,YEAR($A648),IF(MONTH($A648)=12, YEAR($A648),YEAR($A648)-1)))),FirstSim!$A$1:$Y$86,VLOOKUP(MONTH($A648),Conversion!$A$1:$B$12,2),FALSE)</f>
        <v>5.95</v>
      </c>
      <c r="J648" s="9"/>
      <c r="K648" s="9"/>
      <c r="L648" s="9"/>
      <c r="M648" s="12" t="e">
        <f>VLOOKUP((IF(MONTH($A648)=10,YEAR($A648),IF(MONTH($A648)=11,YEAR($A648),IF(MONTH($A648)=12, YEAR($A648),YEAR($A648)-1)))),#REF!,VLOOKUP(MONTH($A648),Conversion!$A$1:$B$12,2),FALSE)</f>
        <v>#REF!</v>
      </c>
      <c r="N648" s="9" t="e">
        <f>VLOOKUP((IF(MONTH($A648)=10,YEAR($A648),IF(MONTH($A648)=11,YEAR($A648),IF(MONTH($A648)=12, YEAR($A648),YEAR($A648)-1)))),#REF!,VLOOKUP(MONTH($A648),'Patch Conversion'!$A$1:$B$12,2),FALSE)</f>
        <v>#REF!</v>
      </c>
      <c r="O648" s="9"/>
      <c r="P648" s="11"/>
      <c r="Q648" s="9">
        <f t="shared" si="76"/>
        <v>8.58</v>
      </c>
      <c r="R648" s="9" t="str">
        <f t="shared" si="77"/>
        <v/>
      </c>
      <c r="S648" s="10" t="str">
        <f t="shared" si="78"/>
        <v/>
      </c>
      <c r="T648" s="9"/>
      <c r="U648" s="17">
        <f>VLOOKUP((IF(MONTH($A648)=10,YEAR($A648),IF(MONTH($A648)=11,YEAR($A648),IF(MONTH($A648)=12, YEAR($A648),YEAR($A648)-1)))),'Final Sim'!$A$1:$O$85,VLOOKUP(MONTH($A648),'Conversion WRSM'!$A$1:$B$12,2),FALSE)</f>
        <v>464.41</v>
      </c>
      <c r="W648" s="9">
        <f t="shared" si="75"/>
        <v>8.58</v>
      </c>
      <c r="X648" s="9" t="str">
        <f t="shared" si="81"/>
        <v/>
      </c>
      <c r="Y648" s="20" t="str">
        <f t="shared" si="79"/>
        <v/>
      </c>
    </row>
    <row r="649" spans="1:25">
      <c r="A649" s="11">
        <v>27211</v>
      </c>
      <c r="B649" s="9">
        <f>VLOOKUP((IF(MONTH($A649)=10,YEAR($A649),IF(MONTH($A649)=11,YEAR($A649),IF(MONTH($A649)=12, YEAR($A649),YEAR($A649)-1)))),File_1.prn!$A$2:$AA$87,VLOOKUP(MONTH($A649),Conversion!$A$1:$B$12,2),FALSE)</f>
        <v>2.29</v>
      </c>
      <c r="C649" s="9" t="str">
        <f>IF(VLOOKUP((IF(MONTH($A649)=10,YEAR($A649),IF(MONTH($A649)=11,YEAR($A649),IF(MONTH($A649)=12, YEAR($A649),YEAR($A649)-1)))),File_1.prn!$A$2:$AA$87,VLOOKUP(MONTH($A649),'Patch Conversion'!$A$1:$B$12,2),FALSE)="","",VLOOKUP((IF(MONTH($A649)=10,YEAR($A649),IF(MONTH($A649)=11,YEAR($A649),IF(MONTH($A649)=12, YEAR($A649),YEAR($A649)-1)))),File_1.prn!$A$2:$AA$87,VLOOKUP(MONTH($A649),'Patch Conversion'!$A$1:$B$12,2),FALSE))</f>
        <v/>
      </c>
      <c r="D649" s="9"/>
      <c r="E649" s="9">
        <f t="shared" si="80"/>
        <v>1999.4099999999985</v>
      </c>
      <c r="F649" s="9">
        <f>F648+VLOOKUP((IF(MONTH($A649)=10,YEAR($A649),IF(MONTH($A649)=11,YEAR($A649),IF(MONTH($A649)=12, YEAR($A649),YEAR($A649)-1)))),Rainfall!$A$1:$Z$87,VLOOKUP(MONTH($A649),Conversion!$A$1:$B$12,2),FALSE)</f>
        <v>32451.839999999982</v>
      </c>
      <c r="G649" s="9"/>
      <c r="H649" s="9"/>
      <c r="I649" s="9">
        <f>VLOOKUP((IF(MONTH($A649)=10,YEAR($A649),IF(MONTH($A649)=11,YEAR($A649),IF(MONTH($A649)=12, YEAR($A649),YEAR($A649)-1)))),FirstSim!$A$1:$Y$86,VLOOKUP(MONTH($A649),Conversion!$A$1:$B$12,2),FALSE)</f>
        <v>3.55</v>
      </c>
      <c r="J649" s="9"/>
      <c r="K649" s="9"/>
      <c r="L649" s="9"/>
      <c r="M649" s="12" t="e">
        <f>VLOOKUP((IF(MONTH($A649)=10,YEAR($A649),IF(MONTH($A649)=11,YEAR($A649),IF(MONTH($A649)=12, YEAR($A649),YEAR($A649)-1)))),#REF!,VLOOKUP(MONTH($A649),Conversion!$A$1:$B$12,2),FALSE)</f>
        <v>#REF!</v>
      </c>
      <c r="N649" s="9" t="e">
        <f>VLOOKUP((IF(MONTH($A649)=10,YEAR($A649),IF(MONTH($A649)=11,YEAR($A649),IF(MONTH($A649)=12, YEAR($A649),YEAR($A649)-1)))),#REF!,VLOOKUP(MONTH($A649),'Patch Conversion'!$A$1:$B$12,2),FALSE)</f>
        <v>#REF!</v>
      </c>
      <c r="O649" s="9"/>
      <c r="P649" s="11"/>
      <c r="Q649" s="9">
        <f t="shared" si="76"/>
        <v>2.29</v>
      </c>
      <c r="R649" s="9" t="str">
        <f t="shared" si="77"/>
        <v/>
      </c>
      <c r="S649" s="10" t="str">
        <f t="shared" si="78"/>
        <v/>
      </c>
      <c r="T649" s="9"/>
      <c r="U649" s="17">
        <f>VLOOKUP((IF(MONTH($A649)=10,YEAR($A649),IF(MONTH($A649)=11,YEAR($A649),IF(MONTH($A649)=12, YEAR($A649),YEAR($A649)-1)))),'Final Sim'!$A$1:$O$85,VLOOKUP(MONTH($A649),'Conversion WRSM'!$A$1:$B$12,2),FALSE)</f>
        <v>0</v>
      </c>
      <c r="W649" s="9">
        <f t="shared" si="75"/>
        <v>2.29</v>
      </c>
      <c r="X649" s="9" t="str">
        <f t="shared" si="81"/>
        <v/>
      </c>
      <c r="Y649" s="20" t="str">
        <f t="shared" si="79"/>
        <v/>
      </c>
    </row>
    <row r="650" spans="1:25">
      <c r="A650" s="11">
        <v>27242</v>
      </c>
      <c r="B650" s="9">
        <f>VLOOKUP((IF(MONTH($A650)=10,YEAR($A650),IF(MONTH($A650)=11,YEAR($A650),IF(MONTH($A650)=12, YEAR($A650),YEAR($A650)-1)))),File_1.prn!$A$2:$AA$87,VLOOKUP(MONTH($A650),Conversion!$A$1:$B$12,2),FALSE)</f>
        <v>72.5</v>
      </c>
      <c r="C650" s="9" t="str">
        <f>IF(VLOOKUP((IF(MONTH($A650)=10,YEAR($A650),IF(MONTH($A650)=11,YEAR($A650),IF(MONTH($A650)=12, YEAR($A650),YEAR($A650)-1)))),File_1.prn!$A$2:$AA$87,VLOOKUP(MONTH($A650),'Patch Conversion'!$A$1:$B$12,2),FALSE)="","",VLOOKUP((IF(MONTH($A650)=10,YEAR($A650),IF(MONTH($A650)=11,YEAR($A650),IF(MONTH($A650)=12, YEAR($A650),YEAR($A650)-1)))),File_1.prn!$A$2:$AA$87,VLOOKUP(MONTH($A650),'Patch Conversion'!$A$1:$B$12,2),FALSE))</f>
        <v>+</v>
      </c>
      <c r="D650" s="9"/>
      <c r="E650" s="9">
        <f t="shared" si="80"/>
        <v>2071.9099999999985</v>
      </c>
      <c r="F650" s="9">
        <f>F649+VLOOKUP((IF(MONTH($A650)=10,YEAR($A650),IF(MONTH($A650)=11,YEAR($A650),IF(MONTH($A650)=12, YEAR($A650),YEAR($A650)-1)))),Rainfall!$A$1:$Z$87,VLOOKUP(MONTH($A650),Conversion!$A$1:$B$12,2),FALSE)</f>
        <v>32452.25999999998</v>
      </c>
      <c r="G650" s="9"/>
      <c r="H650" s="9"/>
      <c r="I650" s="9">
        <f>VLOOKUP((IF(MONTH($A650)=10,YEAR($A650),IF(MONTH($A650)=11,YEAR($A650),IF(MONTH($A650)=12, YEAR($A650),YEAR($A650)-1)))),FirstSim!$A$1:$Y$86,VLOOKUP(MONTH($A650),Conversion!$A$1:$B$12,2),FALSE)</f>
        <v>7.14</v>
      </c>
      <c r="J650" s="9"/>
      <c r="K650" s="9"/>
      <c r="L650" s="9"/>
      <c r="M650" s="12" t="e">
        <f>VLOOKUP((IF(MONTH($A650)=10,YEAR($A650),IF(MONTH($A650)=11,YEAR($A650),IF(MONTH($A650)=12, YEAR($A650),YEAR($A650)-1)))),#REF!,VLOOKUP(MONTH($A650),Conversion!$A$1:$B$12,2),FALSE)</f>
        <v>#REF!</v>
      </c>
      <c r="N650" s="9" t="e">
        <f>VLOOKUP((IF(MONTH($A650)=10,YEAR($A650),IF(MONTH($A650)=11,YEAR($A650),IF(MONTH($A650)=12, YEAR($A650),YEAR($A650)-1)))),#REF!,VLOOKUP(MONTH($A650),'Patch Conversion'!$A$1:$B$12,2),FALSE)</f>
        <v>#REF!</v>
      </c>
      <c r="O650" s="9"/>
      <c r="P650" s="11"/>
      <c r="Q650" s="9">
        <f t="shared" si="76"/>
        <v>72.5</v>
      </c>
      <c r="R650" s="9" t="str">
        <f t="shared" si="77"/>
        <v>+</v>
      </c>
      <c r="S650" s="10" t="str">
        <f t="shared" si="78"/>
        <v>First Simulation&lt;Observed, Observed Used</v>
      </c>
      <c r="T650" s="9"/>
      <c r="U650" s="17">
        <f>VLOOKUP((IF(MONTH($A650)=10,YEAR($A650),IF(MONTH($A650)=11,YEAR($A650),IF(MONTH($A650)=12, YEAR($A650),YEAR($A650)-1)))),'Final Sim'!$A$1:$O$85,VLOOKUP(MONTH($A650),'Conversion WRSM'!$A$1:$B$12,2),FALSE)</f>
        <v>129.68</v>
      </c>
      <c r="W650" s="9">
        <f t="shared" si="75"/>
        <v>129.68</v>
      </c>
      <c r="X650" s="9" t="str">
        <f t="shared" si="81"/>
        <v>*</v>
      </c>
      <c r="Y650" s="20" t="str">
        <f t="shared" si="79"/>
        <v>Simulated value used</v>
      </c>
    </row>
    <row r="651" spans="1:25">
      <c r="A651" s="11">
        <v>27273</v>
      </c>
      <c r="B651" s="9">
        <f>VLOOKUP((IF(MONTH($A651)=10,YEAR($A651),IF(MONTH($A651)=11,YEAR($A651),IF(MONTH($A651)=12, YEAR($A651),YEAR($A651)-1)))),File_1.prn!$A$2:$AA$87,VLOOKUP(MONTH($A651),Conversion!$A$1:$B$12,2),FALSE)</f>
        <v>2.38</v>
      </c>
      <c r="C651" s="9" t="str">
        <f>IF(VLOOKUP((IF(MONTH($A651)=10,YEAR($A651),IF(MONTH($A651)=11,YEAR($A651),IF(MONTH($A651)=12, YEAR($A651),YEAR($A651)-1)))),File_1.prn!$A$2:$AA$87,VLOOKUP(MONTH($A651),'Patch Conversion'!$A$1:$B$12,2),FALSE)="","",VLOOKUP((IF(MONTH($A651)=10,YEAR($A651),IF(MONTH($A651)=11,YEAR($A651),IF(MONTH($A651)=12, YEAR($A651),YEAR($A651)-1)))),File_1.prn!$A$2:$AA$87,VLOOKUP(MONTH($A651),'Patch Conversion'!$A$1:$B$12,2),FALSE))</f>
        <v/>
      </c>
      <c r="D651" s="9"/>
      <c r="E651" s="9">
        <f t="shared" si="80"/>
        <v>2074.2899999999986</v>
      </c>
      <c r="F651" s="9">
        <f>F650+VLOOKUP((IF(MONTH($A651)=10,YEAR($A651),IF(MONTH($A651)=11,YEAR($A651),IF(MONTH($A651)=12, YEAR($A651),YEAR($A651)-1)))),Rainfall!$A$1:$Z$87,VLOOKUP(MONTH($A651),Conversion!$A$1:$B$12,2),FALSE)</f>
        <v>32470.679999999978</v>
      </c>
      <c r="G651" s="9"/>
      <c r="H651" s="9"/>
      <c r="I651" s="9">
        <f>VLOOKUP((IF(MONTH($A651)=10,YEAR($A651),IF(MONTH($A651)=11,YEAR($A651),IF(MONTH($A651)=12, YEAR($A651),YEAR($A651)-1)))),FirstSim!$A$1:$Y$86,VLOOKUP(MONTH($A651),Conversion!$A$1:$B$12,2),FALSE)</f>
        <v>3.19</v>
      </c>
      <c r="J651" s="9"/>
      <c r="K651" s="9"/>
      <c r="L651" s="9"/>
      <c r="M651" s="12" t="e">
        <f>VLOOKUP((IF(MONTH($A651)=10,YEAR($A651),IF(MONTH($A651)=11,YEAR($A651),IF(MONTH($A651)=12, YEAR($A651),YEAR($A651)-1)))),#REF!,VLOOKUP(MONTH($A651),Conversion!$A$1:$B$12,2),FALSE)</f>
        <v>#REF!</v>
      </c>
      <c r="N651" s="9" t="e">
        <f>VLOOKUP((IF(MONTH($A651)=10,YEAR($A651),IF(MONTH($A651)=11,YEAR($A651),IF(MONTH($A651)=12, YEAR($A651),YEAR($A651)-1)))),#REF!,VLOOKUP(MONTH($A651),'Patch Conversion'!$A$1:$B$12,2),FALSE)</f>
        <v>#REF!</v>
      </c>
      <c r="O651" s="9"/>
      <c r="P651" s="11"/>
      <c r="Q651" s="9">
        <f t="shared" si="76"/>
        <v>2.38</v>
      </c>
      <c r="R651" s="9" t="str">
        <f t="shared" si="77"/>
        <v/>
      </c>
      <c r="S651" s="10" t="str">
        <f t="shared" si="78"/>
        <v/>
      </c>
      <c r="T651" s="9"/>
      <c r="U651" s="17">
        <f>VLOOKUP((IF(MONTH($A651)=10,YEAR($A651),IF(MONTH($A651)=11,YEAR($A651),IF(MONTH($A651)=12, YEAR($A651),YEAR($A651)-1)))),'Final Sim'!$A$1:$O$85,VLOOKUP(MONTH($A651),'Conversion WRSM'!$A$1:$B$12,2),FALSE)</f>
        <v>0</v>
      </c>
      <c r="W651" s="9">
        <f t="shared" si="75"/>
        <v>2.38</v>
      </c>
      <c r="X651" s="9" t="str">
        <f t="shared" si="81"/>
        <v/>
      </c>
      <c r="Y651" s="20" t="str">
        <f t="shared" si="79"/>
        <v/>
      </c>
    </row>
    <row r="652" spans="1:25">
      <c r="A652" s="11">
        <v>27303</v>
      </c>
      <c r="B652" s="9">
        <f>VLOOKUP((IF(MONTH($A652)=10,YEAR($A652),IF(MONTH($A652)=11,YEAR($A652),IF(MONTH($A652)=12, YEAR($A652),YEAR($A652)-1)))),File_1.prn!$A$2:$AA$87,VLOOKUP(MONTH($A652),Conversion!$A$1:$B$12,2),FALSE)</f>
        <v>0.17</v>
      </c>
      <c r="C652" s="9" t="str">
        <f>IF(VLOOKUP((IF(MONTH($A652)=10,YEAR($A652),IF(MONTH($A652)=11,YEAR($A652),IF(MONTH($A652)=12, YEAR($A652),YEAR($A652)-1)))),File_1.prn!$A$2:$AA$87,VLOOKUP(MONTH($A652),'Patch Conversion'!$A$1:$B$12,2),FALSE)="","",VLOOKUP((IF(MONTH($A652)=10,YEAR($A652),IF(MONTH($A652)=11,YEAR($A652),IF(MONTH($A652)=12, YEAR($A652),YEAR($A652)-1)))),File_1.prn!$A$2:$AA$87,VLOOKUP(MONTH($A652),'Patch Conversion'!$A$1:$B$12,2),FALSE))</f>
        <v>#</v>
      </c>
      <c r="D652" s="9"/>
      <c r="E652" s="9">
        <f t="shared" si="80"/>
        <v>2074.4599999999987</v>
      </c>
      <c r="F652" s="9">
        <f>F651+VLOOKUP((IF(MONTH($A652)=10,YEAR($A652),IF(MONTH($A652)=11,YEAR($A652),IF(MONTH($A652)=12, YEAR($A652),YEAR($A652)-1)))),Rainfall!$A$1:$Z$87,VLOOKUP(MONTH($A652),Conversion!$A$1:$B$12,2),FALSE)</f>
        <v>32497.499999999978</v>
      </c>
      <c r="G652" s="9"/>
      <c r="H652" s="9"/>
      <c r="I652" s="9">
        <f>VLOOKUP((IF(MONTH($A652)=10,YEAR($A652),IF(MONTH($A652)=11,YEAR($A652),IF(MONTH($A652)=12, YEAR($A652),YEAR($A652)-1)))),FirstSim!$A$1:$Y$86,VLOOKUP(MONTH($A652),Conversion!$A$1:$B$12,2),FALSE)</f>
        <v>0.69</v>
      </c>
      <c r="J652" s="9"/>
      <c r="K652" s="9"/>
      <c r="L652" s="9"/>
      <c r="M652" s="12" t="e">
        <f>VLOOKUP((IF(MONTH($A652)=10,YEAR($A652),IF(MONTH($A652)=11,YEAR($A652),IF(MONTH($A652)=12, YEAR($A652),YEAR($A652)-1)))),#REF!,VLOOKUP(MONTH($A652),Conversion!$A$1:$B$12,2),FALSE)</f>
        <v>#REF!</v>
      </c>
      <c r="N652" s="9" t="e">
        <f>VLOOKUP((IF(MONTH($A652)=10,YEAR($A652),IF(MONTH($A652)=11,YEAR($A652),IF(MONTH($A652)=12, YEAR($A652),YEAR($A652)-1)))),#REF!,VLOOKUP(MONTH($A652),'Patch Conversion'!$A$1:$B$12,2),FALSE)</f>
        <v>#REF!</v>
      </c>
      <c r="O652" s="9"/>
      <c r="P652" s="11"/>
      <c r="Q652" s="9">
        <f t="shared" si="76"/>
        <v>0.69</v>
      </c>
      <c r="R652" s="9" t="str">
        <f t="shared" si="77"/>
        <v>*</v>
      </c>
      <c r="S652" s="10" t="str">
        <f t="shared" si="78"/>
        <v>First Silumation patch</v>
      </c>
      <c r="T652" s="9"/>
      <c r="U652" s="17">
        <f>VLOOKUP((IF(MONTH($A652)=10,YEAR($A652),IF(MONTH($A652)=11,YEAR($A652),IF(MONTH($A652)=12, YEAR($A652),YEAR($A652)-1)))),'Final Sim'!$A$1:$O$85,VLOOKUP(MONTH($A652),'Conversion WRSM'!$A$1:$B$12,2),FALSE)</f>
        <v>1.02</v>
      </c>
      <c r="W652" s="9">
        <f t="shared" si="75"/>
        <v>1.02</v>
      </c>
      <c r="X652" s="9" t="str">
        <f t="shared" si="81"/>
        <v>*</v>
      </c>
      <c r="Y652" s="20" t="str">
        <f t="shared" si="79"/>
        <v>Simulated value used</v>
      </c>
    </row>
    <row r="653" spans="1:25">
      <c r="A653" s="11">
        <v>27334</v>
      </c>
      <c r="B653" s="9">
        <f>VLOOKUP((IF(MONTH($A653)=10,YEAR($A653),IF(MONTH($A653)=11,YEAR($A653),IF(MONTH($A653)=12, YEAR($A653),YEAR($A653)-1)))),File_1.prn!$A$2:$AA$87,VLOOKUP(MONTH($A653),Conversion!$A$1:$B$12,2),FALSE)</f>
        <v>3.76</v>
      </c>
      <c r="C653" s="9" t="str">
        <f>IF(VLOOKUP((IF(MONTH($A653)=10,YEAR($A653),IF(MONTH($A653)=11,YEAR($A653),IF(MONTH($A653)=12, YEAR($A653),YEAR($A653)-1)))),File_1.prn!$A$2:$AA$87,VLOOKUP(MONTH($A653),'Patch Conversion'!$A$1:$B$12,2),FALSE)="","",VLOOKUP((IF(MONTH($A653)=10,YEAR($A653),IF(MONTH($A653)=11,YEAR($A653),IF(MONTH($A653)=12, YEAR($A653),YEAR($A653)-1)))),File_1.prn!$A$2:$AA$87,VLOOKUP(MONTH($A653),'Patch Conversion'!$A$1:$B$12,2),FALSE))</f>
        <v/>
      </c>
      <c r="D653" s="9"/>
      <c r="E653" s="9">
        <f t="shared" si="80"/>
        <v>2078.2199999999989</v>
      </c>
      <c r="F653" s="9">
        <f>F652+VLOOKUP((IF(MONTH($A653)=10,YEAR($A653),IF(MONTH($A653)=11,YEAR($A653),IF(MONTH($A653)=12, YEAR($A653),YEAR($A653)-1)))),Rainfall!$A$1:$Z$87,VLOOKUP(MONTH($A653),Conversion!$A$1:$B$12,2),FALSE)</f>
        <v>32623.019999999979</v>
      </c>
      <c r="G653" s="9"/>
      <c r="H653" s="9"/>
      <c r="I653" s="9">
        <f>VLOOKUP((IF(MONTH($A653)=10,YEAR($A653),IF(MONTH($A653)=11,YEAR($A653),IF(MONTH($A653)=12, YEAR($A653),YEAR($A653)-1)))),FirstSim!$A$1:$Y$86,VLOOKUP(MONTH($A653),Conversion!$A$1:$B$12,2),FALSE)</f>
        <v>3.38</v>
      </c>
      <c r="J653" s="9"/>
      <c r="K653" s="9"/>
      <c r="L653" s="9"/>
      <c r="M653" s="12" t="e">
        <f>VLOOKUP((IF(MONTH($A653)=10,YEAR($A653),IF(MONTH($A653)=11,YEAR($A653),IF(MONTH($A653)=12, YEAR($A653),YEAR($A653)-1)))),#REF!,VLOOKUP(MONTH($A653),Conversion!$A$1:$B$12,2),FALSE)</f>
        <v>#REF!</v>
      </c>
      <c r="N653" s="9" t="e">
        <f>VLOOKUP((IF(MONTH($A653)=10,YEAR($A653),IF(MONTH($A653)=11,YEAR($A653),IF(MONTH($A653)=12, YEAR($A653),YEAR($A653)-1)))),#REF!,VLOOKUP(MONTH($A653),'Patch Conversion'!$A$1:$B$12,2),FALSE)</f>
        <v>#REF!</v>
      </c>
      <c r="O653" s="9"/>
      <c r="P653" s="11"/>
      <c r="Q653" s="9">
        <f t="shared" si="76"/>
        <v>3.76</v>
      </c>
      <c r="R653" s="9" t="str">
        <f t="shared" si="77"/>
        <v/>
      </c>
      <c r="S653" s="10" t="str">
        <f t="shared" si="78"/>
        <v/>
      </c>
      <c r="T653" s="9"/>
      <c r="U653" s="17">
        <f>VLOOKUP((IF(MONTH($A653)=10,YEAR($A653),IF(MONTH($A653)=11,YEAR($A653),IF(MONTH($A653)=12, YEAR($A653),YEAR($A653)-1)))),'Final Sim'!$A$1:$O$85,VLOOKUP(MONTH($A653),'Conversion WRSM'!$A$1:$B$12,2),FALSE)</f>
        <v>0</v>
      </c>
      <c r="W653" s="9">
        <f t="shared" si="75"/>
        <v>3.76</v>
      </c>
      <c r="X653" s="9" t="str">
        <f t="shared" si="81"/>
        <v/>
      </c>
      <c r="Y653" s="20" t="str">
        <f t="shared" si="79"/>
        <v/>
      </c>
    </row>
    <row r="654" spans="1:25">
      <c r="A654" s="11">
        <v>27364</v>
      </c>
      <c r="B654" s="9">
        <f>VLOOKUP((IF(MONTH($A654)=10,YEAR($A654),IF(MONTH($A654)=11,YEAR($A654),IF(MONTH($A654)=12, YEAR($A654),YEAR($A654)-1)))),File_1.prn!$A$2:$AA$87,VLOOKUP(MONTH($A654),Conversion!$A$1:$B$12,2),FALSE)</f>
        <v>4.33</v>
      </c>
      <c r="C654" s="9" t="str">
        <f>IF(VLOOKUP((IF(MONTH($A654)=10,YEAR($A654),IF(MONTH($A654)=11,YEAR($A654),IF(MONTH($A654)=12, YEAR($A654),YEAR($A654)-1)))),File_1.prn!$A$2:$AA$87,VLOOKUP(MONTH($A654),'Patch Conversion'!$A$1:$B$12,2),FALSE)="","",VLOOKUP((IF(MONTH($A654)=10,YEAR($A654),IF(MONTH($A654)=11,YEAR($A654),IF(MONTH($A654)=12, YEAR($A654),YEAR($A654)-1)))),File_1.prn!$A$2:$AA$87,VLOOKUP(MONTH($A654),'Patch Conversion'!$A$1:$B$12,2),FALSE))</f>
        <v/>
      </c>
      <c r="D654" s="9"/>
      <c r="E654" s="9">
        <f t="shared" si="80"/>
        <v>2082.5499999999988</v>
      </c>
      <c r="F654" s="9">
        <f>F653+VLOOKUP((IF(MONTH($A654)=10,YEAR($A654),IF(MONTH($A654)=11,YEAR($A654),IF(MONTH($A654)=12, YEAR($A654),YEAR($A654)-1)))),Rainfall!$A$1:$Z$87,VLOOKUP(MONTH($A654),Conversion!$A$1:$B$12,2),FALSE)</f>
        <v>32759.459999999977</v>
      </c>
      <c r="G654" s="9"/>
      <c r="H654" s="9"/>
      <c r="I654" s="9">
        <f>VLOOKUP((IF(MONTH($A654)=10,YEAR($A654),IF(MONTH($A654)=11,YEAR($A654),IF(MONTH($A654)=12, YEAR($A654),YEAR($A654)-1)))),FirstSim!$A$1:$Y$86,VLOOKUP(MONTH($A654),Conversion!$A$1:$B$12,2),FALSE)</f>
        <v>0.78</v>
      </c>
      <c r="J654" s="9"/>
      <c r="K654" s="9"/>
      <c r="L654" s="9"/>
      <c r="M654" s="12" t="e">
        <f>VLOOKUP((IF(MONTH($A654)=10,YEAR($A654),IF(MONTH($A654)=11,YEAR($A654),IF(MONTH($A654)=12, YEAR($A654),YEAR($A654)-1)))),#REF!,VLOOKUP(MONTH($A654),Conversion!$A$1:$B$12,2),FALSE)</f>
        <v>#REF!</v>
      </c>
      <c r="N654" s="9" t="e">
        <f>VLOOKUP((IF(MONTH($A654)=10,YEAR($A654),IF(MONTH($A654)=11,YEAR($A654),IF(MONTH($A654)=12, YEAR($A654),YEAR($A654)-1)))),#REF!,VLOOKUP(MONTH($A654),'Patch Conversion'!$A$1:$B$12,2),FALSE)</f>
        <v>#REF!</v>
      </c>
      <c r="O654" s="9"/>
      <c r="P654" s="11"/>
      <c r="Q654" s="9">
        <f t="shared" si="76"/>
        <v>4.33</v>
      </c>
      <c r="R654" s="9" t="str">
        <f t="shared" si="77"/>
        <v/>
      </c>
      <c r="S654" s="10" t="str">
        <f t="shared" si="78"/>
        <v/>
      </c>
      <c r="T654" s="9"/>
      <c r="U654" s="17">
        <f>VLOOKUP((IF(MONTH($A654)=10,YEAR($A654),IF(MONTH($A654)=11,YEAR($A654),IF(MONTH($A654)=12, YEAR($A654),YEAR($A654)-1)))),'Final Sim'!$A$1:$O$85,VLOOKUP(MONTH($A654),'Conversion WRSM'!$A$1:$B$12,2),FALSE)</f>
        <v>466.94</v>
      </c>
      <c r="W654" s="9">
        <f t="shared" si="75"/>
        <v>4.33</v>
      </c>
      <c r="X654" s="9" t="str">
        <f t="shared" si="81"/>
        <v/>
      </c>
      <c r="Y654" s="20" t="str">
        <f t="shared" si="79"/>
        <v/>
      </c>
    </row>
    <row r="655" spans="1:25">
      <c r="A655" s="11">
        <v>27395</v>
      </c>
      <c r="B655" s="9">
        <f>VLOOKUP((IF(MONTH($A655)=10,YEAR($A655),IF(MONTH($A655)=11,YEAR($A655),IF(MONTH($A655)=12, YEAR($A655),YEAR($A655)-1)))),File_1.prn!$A$2:$AA$87,VLOOKUP(MONTH($A655),Conversion!$A$1:$B$12,2),FALSE)</f>
        <v>0.72</v>
      </c>
      <c r="C655" s="9" t="str">
        <f>IF(VLOOKUP((IF(MONTH($A655)=10,YEAR($A655),IF(MONTH($A655)=11,YEAR($A655),IF(MONTH($A655)=12, YEAR($A655),YEAR($A655)-1)))),File_1.prn!$A$2:$AA$87,VLOOKUP(MONTH($A655),'Patch Conversion'!$A$1:$B$12,2),FALSE)="","",VLOOKUP((IF(MONTH($A655)=10,YEAR($A655),IF(MONTH($A655)=11,YEAR($A655),IF(MONTH($A655)=12, YEAR($A655),YEAR($A655)-1)))),File_1.prn!$A$2:$AA$87,VLOOKUP(MONTH($A655),'Patch Conversion'!$A$1:$B$12,2),FALSE))</f>
        <v/>
      </c>
      <c r="D655" s="9"/>
      <c r="E655" s="9">
        <f t="shared" si="80"/>
        <v>2083.2699999999986</v>
      </c>
      <c r="F655" s="9">
        <f>F654+VLOOKUP((IF(MONTH($A655)=10,YEAR($A655),IF(MONTH($A655)=11,YEAR($A655),IF(MONTH($A655)=12, YEAR($A655),YEAR($A655)-1)))),Rainfall!$A$1:$Z$87,VLOOKUP(MONTH($A655),Conversion!$A$1:$B$12,2),FALSE)</f>
        <v>32887.859999999979</v>
      </c>
      <c r="G655" s="9"/>
      <c r="H655" s="9"/>
      <c r="I655" s="9">
        <f>VLOOKUP((IF(MONTH($A655)=10,YEAR($A655),IF(MONTH($A655)=11,YEAR($A655),IF(MONTH($A655)=12, YEAR($A655),YEAR($A655)-1)))),FirstSim!$A$1:$Y$86,VLOOKUP(MONTH($A655),Conversion!$A$1:$B$12,2),FALSE)</f>
        <v>0.3</v>
      </c>
      <c r="J655" s="9"/>
      <c r="K655" s="9"/>
      <c r="L655" s="9"/>
      <c r="M655" s="12" t="e">
        <f>VLOOKUP((IF(MONTH($A655)=10,YEAR($A655),IF(MONTH($A655)=11,YEAR($A655),IF(MONTH($A655)=12, YEAR($A655),YEAR($A655)-1)))),#REF!,VLOOKUP(MONTH($A655),Conversion!$A$1:$B$12,2),FALSE)</f>
        <v>#REF!</v>
      </c>
      <c r="N655" s="9" t="e">
        <f>VLOOKUP((IF(MONTH($A655)=10,YEAR($A655),IF(MONTH($A655)=11,YEAR($A655),IF(MONTH($A655)=12, YEAR($A655),YEAR($A655)-1)))),#REF!,VLOOKUP(MONTH($A655),'Patch Conversion'!$A$1:$B$12,2),FALSE)</f>
        <v>#REF!</v>
      </c>
      <c r="O655" s="9"/>
      <c r="P655" s="11"/>
      <c r="Q655" s="9">
        <f t="shared" si="76"/>
        <v>0.72</v>
      </c>
      <c r="R655" s="9" t="str">
        <f t="shared" si="77"/>
        <v/>
      </c>
      <c r="S655" s="10" t="str">
        <f t="shared" si="78"/>
        <v/>
      </c>
      <c r="T655" s="9"/>
      <c r="U655" s="17">
        <f>VLOOKUP((IF(MONTH($A655)=10,YEAR($A655),IF(MONTH($A655)=11,YEAR($A655),IF(MONTH($A655)=12, YEAR($A655),YEAR($A655)-1)))),'Final Sim'!$A$1:$O$85,VLOOKUP(MONTH($A655),'Conversion WRSM'!$A$1:$B$12,2),FALSE)</f>
        <v>0</v>
      </c>
      <c r="W655" s="9">
        <f t="shared" si="75"/>
        <v>0.72</v>
      </c>
      <c r="X655" s="9" t="str">
        <f t="shared" si="81"/>
        <v/>
      </c>
      <c r="Y655" s="20" t="str">
        <f t="shared" si="79"/>
        <v/>
      </c>
    </row>
    <row r="656" spans="1:25">
      <c r="A656" s="11">
        <v>27426</v>
      </c>
      <c r="B656" s="9">
        <f>VLOOKUP((IF(MONTH($A656)=10,YEAR($A656),IF(MONTH($A656)=11,YEAR($A656),IF(MONTH($A656)=12, YEAR($A656),YEAR($A656)-1)))),File_1.prn!$A$2:$AA$87,VLOOKUP(MONTH($A656),Conversion!$A$1:$B$12,2),FALSE)</f>
        <v>0.75</v>
      </c>
      <c r="C656" s="9" t="str">
        <f>IF(VLOOKUP((IF(MONTH($A656)=10,YEAR($A656),IF(MONTH($A656)=11,YEAR($A656),IF(MONTH($A656)=12, YEAR($A656),YEAR($A656)-1)))),File_1.prn!$A$2:$AA$87,VLOOKUP(MONTH($A656),'Patch Conversion'!$A$1:$B$12,2),FALSE)="","",VLOOKUP((IF(MONTH($A656)=10,YEAR($A656),IF(MONTH($A656)=11,YEAR($A656),IF(MONTH($A656)=12, YEAR($A656),YEAR($A656)-1)))),File_1.prn!$A$2:$AA$87,VLOOKUP(MONTH($A656),'Patch Conversion'!$A$1:$B$12,2),FALSE))</f>
        <v/>
      </c>
      <c r="D656" s="9"/>
      <c r="E656" s="9">
        <f t="shared" si="80"/>
        <v>2084.0199999999986</v>
      </c>
      <c r="F656" s="9">
        <f>F655+VLOOKUP((IF(MONTH($A656)=10,YEAR($A656),IF(MONTH($A656)=11,YEAR($A656),IF(MONTH($A656)=12, YEAR($A656),YEAR($A656)-1)))),Rainfall!$A$1:$Z$87,VLOOKUP(MONTH($A656),Conversion!$A$1:$B$12,2),FALSE)</f>
        <v>32998.619999999981</v>
      </c>
      <c r="G656" s="9"/>
      <c r="H656" s="9"/>
      <c r="I656" s="9">
        <f>VLOOKUP((IF(MONTH($A656)=10,YEAR($A656),IF(MONTH($A656)=11,YEAR($A656),IF(MONTH($A656)=12, YEAR($A656),YEAR($A656)-1)))),FirstSim!$A$1:$Y$86,VLOOKUP(MONTH($A656),Conversion!$A$1:$B$12,2),FALSE)</f>
        <v>1.45</v>
      </c>
      <c r="J656" s="9"/>
      <c r="K656" s="9"/>
      <c r="L656" s="9"/>
      <c r="M656" s="12" t="e">
        <f>VLOOKUP((IF(MONTH($A656)=10,YEAR($A656),IF(MONTH($A656)=11,YEAR($A656),IF(MONTH($A656)=12, YEAR($A656),YEAR($A656)-1)))),#REF!,VLOOKUP(MONTH($A656),Conversion!$A$1:$B$12,2),FALSE)</f>
        <v>#REF!</v>
      </c>
      <c r="N656" s="9" t="e">
        <f>VLOOKUP((IF(MONTH($A656)=10,YEAR($A656),IF(MONTH($A656)=11,YEAR($A656),IF(MONTH($A656)=12, YEAR($A656),YEAR($A656)-1)))),#REF!,VLOOKUP(MONTH($A656),'Patch Conversion'!$A$1:$B$12,2),FALSE)</f>
        <v>#REF!</v>
      </c>
      <c r="O656" s="9"/>
      <c r="P656" s="11"/>
      <c r="Q656" s="9">
        <f t="shared" si="76"/>
        <v>0.75</v>
      </c>
      <c r="R656" s="9" t="str">
        <f t="shared" si="77"/>
        <v/>
      </c>
      <c r="S656" s="10" t="str">
        <f t="shared" si="78"/>
        <v/>
      </c>
      <c r="T656" s="9"/>
      <c r="U656" s="17">
        <f>VLOOKUP((IF(MONTH($A656)=10,YEAR($A656),IF(MONTH($A656)=11,YEAR($A656),IF(MONTH($A656)=12, YEAR($A656),YEAR($A656)-1)))),'Final Sim'!$A$1:$O$85,VLOOKUP(MONTH($A656),'Conversion WRSM'!$A$1:$B$12,2),FALSE)</f>
        <v>162.74</v>
      </c>
      <c r="W656" s="9">
        <f t="shared" si="75"/>
        <v>0.75</v>
      </c>
      <c r="X656" s="9" t="str">
        <f t="shared" si="81"/>
        <v/>
      </c>
      <c r="Y656" s="20" t="str">
        <f t="shared" si="79"/>
        <v/>
      </c>
    </row>
    <row r="657" spans="1:25">
      <c r="A657" s="11">
        <v>27454</v>
      </c>
      <c r="B657" s="9">
        <f>VLOOKUP((IF(MONTH($A657)=10,YEAR($A657),IF(MONTH($A657)=11,YEAR($A657),IF(MONTH($A657)=12, YEAR($A657),YEAR($A657)-1)))),File_1.prn!$A$2:$AA$87,VLOOKUP(MONTH($A657),Conversion!$A$1:$B$12,2),FALSE)</f>
        <v>2.1</v>
      </c>
      <c r="C657" s="9" t="str">
        <f>IF(VLOOKUP((IF(MONTH($A657)=10,YEAR($A657),IF(MONTH($A657)=11,YEAR($A657),IF(MONTH($A657)=12, YEAR($A657),YEAR($A657)-1)))),File_1.prn!$A$2:$AA$87,VLOOKUP(MONTH($A657),'Patch Conversion'!$A$1:$B$12,2),FALSE)="","",VLOOKUP((IF(MONTH($A657)=10,YEAR($A657),IF(MONTH($A657)=11,YEAR($A657),IF(MONTH($A657)=12, YEAR($A657),YEAR($A657)-1)))),File_1.prn!$A$2:$AA$87,VLOOKUP(MONTH($A657),'Patch Conversion'!$A$1:$B$12,2),FALSE))</f>
        <v/>
      </c>
      <c r="D657" s="9"/>
      <c r="E657" s="9">
        <f t="shared" si="80"/>
        <v>2086.1199999999985</v>
      </c>
      <c r="F657" s="9">
        <f>F656+VLOOKUP((IF(MONTH($A657)=10,YEAR($A657),IF(MONTH($A657)=11,YEAR($A657),IF(MONTH($A657)=12, YEAR($A657),YEAR($A657)-1)))),Rainfall!$A$1:$Z$87,VLOOKUP(MONTH($A657),Conversion!$A$1:$B$12,2),FALSE)</f>
        <v>33133.07999999998</v>
      </c>
      <c r="G657" s="9"/>
      <c r="H657" s="9"/>
      <c r="I657" s="9">
        <f>VLOOKUP((IF(MONTH($A657)=10,YEAR($A657),IF(MONTH($A657)=11,YEAR($A657),IF(MONTH($A657)=12, YEAR($A657),YEAR($A657)-1)))),FirstSim!$A$1:$Y$86,VLOOKUP(MONTH($A657),Conversion!$A$1:$B$12,2),FALSE)</f>
        <v>1.37</v>
      </c>
      <c r="J657" s="9"/>
      <c r="K657" s="9"/>
      <c r="L657" s="9"/>
      <c r="M657" s="12" t="e">
        <f>VLOOKUP((IF(MONTH($A657)=10,YEAR($A657),IF(MONTH($A657)=11,YEAR($A657),IF(MONTH($A657)=12, YEAR($A657),YEAR($A657)-1)))),#REF!,VLOOKUP(MONTH($A657),Conversion!$A$1:$B$12,2),FALSE)</f>
        <v>#REF!</v>
      </c>
      <c r="N657" s="9" t="e">
        <f>VLOOKUP((IF(MONTH($A657)=10,YEAR($A657),IF(MONTH($A657)=11,YEAR($A657),IF(MONTH($A657)=12, YEAR($A657),YEAR($A657)-1)))),#REF!,VLOOKUP(MONTH($A657),'Patch Conversion'!$A$1:$B$12,2),FALSE)</f>
        <v>#REF!</v>
      </c>
      <c r="O657" s="9"/>
      <c r="P657" s="11"/>
      <c r="Q657" s="9">
        <f t="shared" si="76"/>
        <v>2.1</v>
      </c>
      <c r="R657" s="9" t="str">
        <f t="shared" si="77"/>
        <v/>
      </c>
      <c r="S657" s="10" t="str">
        <f t="shared" si="78"/>
        <v/>
      </c>
      <c r="T657" s="9"/>
      <c r="U657" s="17">
        <f>VLOOKUP((IF(MONTH($A657)=10,YEAR($A657),IF(MONTH($A657)=11,YEAR($A657),IF(MONTH($A657)=12, YEAR($A657),YEAR($A657)-1)))),'Final Sim'!$A$1:$O$85,VLOOKUP(MONTH($A657),'Conversion WRSM'!$A$1:$B$12,2),FALSE)</f>
        <v>0</v>
      </c>
      <c r="W657" s="9">
        <f t="shared" si="75"/>
        <v>2.1</v>
      </c>
      <c r="X657" s="9" t="str">
        <f t="shared" si="81"/>
        <v/>
      </c>
      <c r="Y657" s="20" t="str">
        <f t="shared" si="79"/>
        <v/>
      </c>
    </row>
    <row r="658" spans="1:25">
      <c r="A658" s="11">
        <v>27485</v>
      </c>
      <c r="B658" s="9">
        <f>VLOOKUP((IF(MONTH($A658)=10,YEAR($A658),IF(MONTH($A658)=11,YEAR($A658),IF(MONTH($A658)=12, YEAR($A658),YEAR($A658)-1)))),File_1.prn!$A$2:$AA$87,VLOOKUP(MONTH($A658),Conversion!$A$1:$B$12,2),FALSE)</f>
        <v>0.53</v>
      </c>
      <c r="C658" s="9" t="str">
        <f>IF(VLOOKUP((IF(MONTH($A658)=10,YEAR($A658),IF(MONTH($A658)=11,YEAR($A658),IF(MONTH($A658)=12, YEAR($A658),YEAR($A658)-1)))),File_1.prn!$A$2:$AA$87,VLOOKUP(MONTH($A658),'Patch Conversion'!$A$1:$B$12,2),FALSE)="","",VLOOKUP((IF(MONTH($A658)=10,YEAR($A658),IF(MONTH($A658)=11,YEAR($A658),IF(MONTH($A658)=12, YEAR($A658),YEAR($A658)-1)))),File_1.prn!$A$2:$AA$87,VLOOKUP(MONTH($A658),'Patch Conversion'!$A$1:$B$12,2),FALSE))</f>
        <v/>
      </c>
      <c r="D658" s="9"/>
      <c r="E658" s="9">
        <f t="shared" si="80"/>
        <v>2086.6499999999987</v>
      </c>
      <c r="F658" s="9">
        <f>F657+VLOOKUP((IF(MONTH($A658)=10,YEAR($A658),IF(MONTH($A658)=11,YEAR($A658),IF(MONTH($A658)=12, YEAR($A658),YEAR($A658)-1)))),Rainfall!$A$1:$Z$87,VLOOKUP(MONTH($A658),Conversion!$A$1:$B$12,2),FALSE)</f>
        <v>33231.659999999982</v>
      </c>
      <c r="G658" s="9"/>
      <c r="H658" s="9"/>
      <c r="I658" s="9">
        <f>VLOOKUP((IF(MONTH($A658)=10,YEAR($A658),IF(MONTH($A658)=11,YEAR($A658),IF(MONTH($A658)=12, YEAR($A658),YEAR($A658)-1)))),FirstSim!$A$1:$Y$86,VLOOKUP(MONTH($A658),Conversion!$A$1:$B$12,2),FALSE)</f>
        <v>1.41</v>
      </c>
      <c r="J658" s="9"/>
      <c r="K658" s="9"/>
      <c r="L658" s="9"/>
      <c r="M658" s="12" t="e">
        <f>VLOOKUP((IF(MONTH($A658)=10,YEAR($A658),IF(MONTH($A658)=11,YEAR($A658),IF(MONTH($A658)=12, YEAR($A658),YEAR($A658)-1)))),#REF!,VLOOKUP(MONTH($A658),Conversion!$A$1:$B$12,2),FALSE)</f>
        <v>#REF!</v>
      </c>
      <c r="N658" s="9" t="e">
        <f>VLOOKUP((IF(MONTH($A658)=10,YEAR($A658),IF(MONTH($A658)=11,YEAR($A658),IF(MONTH($A658)=12, YEAR($A658),YEAR($A658)-1)))),#REF!,VLOOKUP(MONTH($A658),'Patch Conversion'!$A$1:$B$12,2),FALSE)</f>
        <v>#REF!</v>
      </c>
      <c r="O658" s="9"/>
      <c r="P658" s="11"/>
      <c r="Q658" s="9">
        <f t="shared" si="76"/>
        <v>0.53</v>
      </c>
      <c r="R658" s="9" t="str">
        <f t="shared" si="77"/>
        <v/>
      </c>
      <c r="S658" s="10" t="str">
        <f t="shared" si="78"/>
        <v/>
      </c>
      <c r="T658" s="9"/>
      <c r="U658" s="17">
        <f>VLOOKUP((IF(MONTH($A658)=10,YEAR($A658),IF(MONTH($A658)=11,YEAR($A658),IF(MONTH($A658)=12, YEAR($A658),YEAR($A658)-1)))),'Final Sim'!$A$1:$O$85,VLOOKUP(MONTH($A658),'Conversion WRSM'!$A$1:$B$12,2),FALSE)</f>
        <v>302.75</v>
      </c>
      <c r="W658" s="9">
        <f t="shared" si="75"/>
        <v>0.53</v>
      </c>
      <c r="X658" s="9" t="str">
        <f t="shared" si="81"/>
        <v/>
      </c>
      <c r="Y658" s="20" t="str">
        <f t="shared" si="79"/>
        <v/>
      </c>
    </row>
    <row r="659" spans="1:25">
      <c r="A659" s="11">
        <v>27515</v>
      </c>
      <c r="B659" s="9">
        <f>VLOOKUP((IF(MONTH($A659)=10,YEAR($A659),IF(MONTH($A659)=11,YEAR($A659),IF(MONTH($A659)=12, YEAR($A659),YEAR($A659)-1)))),File_1.prn!$A$2:$AA$87,VLOOKUP(MONTH($A659),Conversion!$A$1:$B$12,2),FALSE)</f>
        <v>0.23</v>
      </c>
      <c r="C659" s="9" t="str">
        <f>IF(VLOOKUP((IF(MONTH($A659)=10,YEAR($A659),IF(MONTH($A659)=11,YEAR($A659),IF(MONTH($A659)=12, YEAR($A659),YEAR($A659)-1)))),File_1.prn!$A$2:$AA$87,VLOOKUP(MONTH($A659),'Patch Conversion'!$A$1:$B$12,2),FALSE)="","",VLOOKUP((IF(MONTH($A659)=10,YEAR($A659),IF(MONTH($A659)=11,YEAR($A659),IF(MONTH($A659)=12, YEAR($A659),YEAR($A659)-1)))),File_1.prn!$A$2:$AA$87,VLOOKUP(MONTH($A659),'Patch Conversion'!$A$1:$B$12,2),FALSE))</f>
        <v>#</v>
      </c>
      <c r="D659" s="9"/>
      <c r="E659" s="9">
        <f t="shared" si="80"/>
        <v>2086.8799999999987</v>
      </c>
      <c r="F659" s="9">
        <f>F658+VLOOKUP((IF(MONTH($A659)=10,YEAR($A659),IF(MONTH($A659)=11,YEAR($A659),IF(MONTH($A659)=12, YEAR($A659),YEAR($A659)-1)))),Rainfall!$A$1:$Z$87,VLOOKUP(MONTH($A659),Conversion!$A$1:$B$12,2),FALSE)</f>
        <v>33278.459999999985</v>
      </c>
      <c r="G659" s="9"/>
      <c r="H659" s="9"/>
      <c r="I659" s="9">
        <f>VLOOKUP((IF(MONTH($A659)=10,YEAR($A659),IF(MONTH($A659)=11,YEAR($A659),IF(MONTH($A659)=12, YEAR($A659),YEAR($A659)-1)))),FirstSim!$A$1:$Y$86,VLOOKUP(MONTH($A659),Conversion!$A$1:$B$12,2),FALSE)</f>
        <v>0.54</v>
      </c>
      <c r="J659" s="9"/>
      <c r="K659" s="9"/>
      <c r="L659" s="9"/>
      <c r="M659" s="12" t="e">
        <f>VLOOKUP((IF(MONTH($A659)=10,YEAR($A659),IF(MONTH($A659)=11,YEAR($A659),IF(MONTH($A659)=12, YEAR($A659),YEAR($A659)-1)))),#REF!,VLOOKUP(MONTH($A659),Conversion!$A$1:$B$12,2),FALSE)</f>
        <v>#REF!</v>
      </c>
      <c r="N659" s="9" t="e">
        <f>VLOOKUP((IF(MONTH($A659)=10,YEAR($A659),IF(MONTH($A659)=11,YEAR($A659),IF(MONTH($A659)=12, YEAR($A659),YEAR($A659)-1)))),#REF!,VLOOKUP(MONTH($A659),'Patch Conversion'!$A$1:$B$12,2),FALSE)</f>
        <v>#REF!</v>
      </c>
      <c r="O659" s="9"/>
      <c r="P659" s="11"/>
      <c r="Q659" s="9">
        <f t="shared" si="76"/>
        <v>0.54</v>
      </c>
      <c r="R659" s="9" t="str">
        <f t="shared" si="77"/>
        <v>*</v>
      </c>
      <c r="S659" s="10" t="str">
        <f t="shared" si="78"/>
        <v>First Silumation patch</v>
      </c>
      <c r="T659" s="9"/>
      <c r="U659" s="17">
        <f>VLOOKUP((IF(MONTH($A659)=10,YEAR($A659),IF(MONTH($A659)=11,YEAR($A659),IF(MONTH($A659)=12, YEAR($A659),YEAR($A659)-1)))),'Final Sim'!$A$1:$O$85,VLOOKUP(MONTH($A659),'Conversion WRSM'!$A$1:$B$12,2),FALSE)</f>
        <v>0</v>
      </c>
      <c r="W659" s="9">
        <f t="shared" si="75"/>
        <v>0.23</v>
      </c>
      <c r="X659" s="9" t="str">
        <f t="shared" si="81"/>
        <v>*</v>
      </c>
      <c r="Y659" s="20" t="str">
        <f t="shared" si="79"/>
        <v>Simulated value used</v>
      </c>
    </row>
    <row r="660" spans="1:25">
      <c r="A660" s="11">
        <v>27546</v>
      </c>
      <c r="B660" s="9">
        <f>VLOOKUP((IF(MONTH($A660)=10,YEAR($A660),IF(MONTH($A660)=11,YEAR($A660),IF(MONTH($A660)=12, YEAR($A660),YEAR($A660)-1)))),File_1.prn!$A$2:$AA$87,VLOOKUP(MONTH($A660),Conversion!$A$1:$B$12,2),FALSE)</f>
        <v>1.33</v>
      </c>
      <c r="C660" s="9" t="str">
        <f>IF(VLOOKUP((IF(MONTH($A660)=10,YEAR($A660),IF(MONTH($A660)=11,YEAR($A660),IF(MONTH($A660)=12, YEAR($A660),YEAR($A660)-1)))),File_1.prn!$A$2:$AA$87,VLOOKUP(MONTH($A660),'Patch Conversion'!$A$1:$B$12,2),FALSE)="","",VLOOKUP((IF(MONTH($A660)=10,YEAR($A660),IF(MONTH($A660)=11,YEAR($A660),IF(MONTH($A660)=12, YEAR($A660),YEAR($A660)-1)))),File_1.prn!$A$2:$AA$87,VLOOKUP(MONTH($A660),'Patch Conversion'!$A$1:$B$12,2),FALSE))</f>
        <v/>
      </c>
      <c r="D660" s="9"/>
      <c r="E660" s="9">
        <f t="shared" si="80"/>
        <v>2088.2099999999987</v>
      </c>
      <c r="F660" s="9">
        <f>F659+VLOOKUP((IF(MONTH($A660)=10,YEAR($A660),IF(MONTH($A660)=11,YEAR($A660),IF(MONTH($A660)=12, YEAR($A660),YEAR($A660)-1)))),Rainfall!$A$1:$Z$87,VLOOKUP(MONTH($A660),Conversion!$A$1:$B$12,2),FALSE)</f>
        <v>33284.099999999984</v>
      </c>
      <c r="G660" s="9"/>
      <c r="H660" s="9"/>
      <c r="I660" s="9">
        <f>VLOOKUP((IF(MONTH($A660)=10,YEAR($A660),IF(MONTH($A660)=11,YEAR($A660),IF(MONTH($A660)=12, YEAR($A660),YEAR($A660)-1)))),FirstSim!$A$1:$Y$86,VLOOKUP(MONTH($A660),Conversion!$A$1:$B$12,2),FALSE)</f>
        <v>0.59</v>
      </c>
      <c r="J660" s="9"/>
      <c r="K660" s="9"/>
      <c r="L660" s="9"/>
      <c r="M660" s="12" t="e">
        <f>VLOOKUP((IF(MONTH($A660)=10,YEAR($A660),IF(MONTH($A660)=11,YEAR($A660),IF(MONTH($A660)=12, YEAR($A660),YEAR($A660)-1)))),#REF!,VLOOKUP(MONTH($A660),Conversion!$A$1:$B$12,2),FALSE)</f>
        <v>#REF!</v>
      </c>
      <c r="N660" s="9" t="e">
        <f>VLOOKUP((IF(MONTH($A660)=10,YEAR($A660),IF(MONTH($A660)=11,YEAR($A660),IF(MONTH($A660)=12, YEAR($A660),YEAR($A660)-1)))),#REF!,VLOOKUP(MONTH($A660),'Patch Conversion'!$A$1:$B$12,2),FALSE)</f>
        <v>#REF!</v>
      </c>
      <c r="O660" s="9"/>
      <c r="P660" s="11"/>
      <c r="Q660" s="9">
        <f t="shared" si="76"/>
        <v>1.33</v>
      </c>
      <c r="R660" s="9" t="str">
        <f t="shared" si="77"/>
        <v/>
      </c>
      <c r="S660" s="10" t="str">
        <f t="shared" si="78"/>
        <v/>
      </c>
      <c r="T660" s="9"/>
      <c r="U660" s="17">
        <f>VLOOKUP((IF(MONTH($A660)=10,YEAR($A660),IF(MONTH($A660)=11,YEAR($A660),IF(MONTH($A660)=12, YEAR($A660),YEAR($A660)-1)))),'Final Sim'!$A$1:$O$85,VLOOKUP(MONTH($A660),'Conversion WRSM'!$A$1:$B$12,2),FALSE)</f>
        <v>436.75</v>
      </c>
      <c r="W660" s="9">
        <f t="shared" si="75"/>
        <v>1.33</v>
      </c>
      <c r="X660" s="9" t="str">
        <f t="shared" si="81"/>
        <v/>
      </c>
      <c r="Y660" s="20" t="str">
        <f t="shared" si="79"/>
        <v/>
      </c>
    </row>
    <row r="661" spans="1:25">
      <c r="A661" s="11">
        <v>27576</v>
      </c>
      <c r="B661" s="9">
        <f>VLOOKUP((IF(MONTH($A661)=10,YEAR($A661),IF(MONTH($A661)=11,YEAR($A661),IF(MONTH($A661)=12, YEAR($A661),YEAR($A661)-1)))),File_1.prn!$A$2:$AA$87,VLOOKUP(MONTH($A661),Conversion!$A$1:$B$12,2),FALSE)</f>
        <v>1.35</v>
      </c>
      <c r="C661" s="9" t="str">
        <f>IF(VLOOKUP((IF(MONTH($A661)=10,YEAR($A661),IF(MONTH($A661)=11,YEAR($A661),IF(MONTH($A661)=12, YEAR($A661),YEAR($A661)-1)))),File_1.prn!$A$2:$AA$87,VLOOKUP(MONTH($A661),'Patch Conversion'!$A$1:$B$12,2),FALSE)="","",VLOOKUP((IF(MONTH($A661)=10,YEAR($A661),IF(MONTH($A661)=11,YEAR($A661),IF(MONTH($A661)=12, YEAR($A661),YEAR($A661)-1)))),File_1.prn!$A$2:$AA$87,VLOOKUP(MONTH($A661),'Patch Conversion'!$A$1:$B$12,2),FALSE))</f>
        <v/>
      </c>
      <c r="D661" s="9"/>
      <c r="E661" s="9">
        <f t="shared" si="80"/>
        <v>2089.5599999999986</v>
      </c>
      <c r="F661" s="9">
        <f>F660+VLOOKUP((IF(MONTH($A661)=10,YEAR($A661),IF(MONTH($A661)=11,YEAR($A661),IF(MONTH($A661)=12, YEAR($A661),YEAR($A661)-1)))),Rainfall!$A$1:$Z$87,VLOOKUP(MONTH($A661),Conversion!$A$1:$B$12,2),FALSE)</f>
        <v>33284.099999999984</v>
      </c>
      <c r="G661" s="9"/>
      <c r="H661" s="9"/>
      <c r="I661" s="9">
        <f>VLOOKUP((IF(MONTH($A661)=10,YEAR($A661),IF(MONTH($A661)=11,YEAR($A661),IF(MONTH($A661)=12, YEAR($A661),YEAR($A661)-1)))),FirstSim!$A$1:$Y$86,VLOOKUP(MONTH($A661),Conversion!$A$1:$B$12,2),FALSE)</f>
        <v>0.7</v>
      </c>
      <c r="J661" s="9"/>
      <c r="K661" s="9"/>
      <c r="L661" s="9"/>
      <c r="M661" s="12" t="e">
        <f>VLOOKUP((IF(MONTH($A661)=10,YEAR($A661),IF(MONTH($A661)=11,YEAR($A661),IF(MONTH($A661)=12, YEAR($A661),YEAR($A661)-1)))),#REF!,VLOOKUP(MONTH($A661),Conversion!$A$1:$B$12,2),FALSE)</f>
        <v>#REF!</v>
      </c>
      <c r="N661" s="9" t="e">
        <f>VLOOKUP((IF(MONTH($A661)=10,YEAR($A661),IF(MONTH($A661)=11,YEAR($A661),IF(MONTH($A661)=12, YEAR($A661),YEAR($A661)-1)))),#REF!,VLOOKUP(MONTH($A661),'Patch Conversion'!$A$1:$B$12,2),FALSE)</f>
        <v>#REF!</v>
      </c>
      <c r="O661" s="9"/>
      <c r="P661" s="11"/>
      <c r="Q661" s="9">
        <f t="shared" si="76"/>
        <v>1.35</v>
      </c>
      <c r="R661" s="9" t="str">
        <f t="shared" si="77"/>
        <v/>
      </c>
      <c r="S661" s="10" t="str">
        <f t="shared" si="78"/>
        <v/>
      </c>
      <c r="T661" s="9"/>
      <c r="U661" s="17">
        <f>VLOOKUP((IF(MONTH($A661)=10,YEAR($A661),IF(MONTH($A661)=11,YEAR($A661),IF(MONTH($A661)=12, YEAR($A661),YEAR($A661)-1)))),'Final Sim'!$A$1:$O$85,VLOOKUP(MONTH($A661),'Conversion WRSM'!$A$1:$B$12,2),FALSE)</f>
        <v>0</v>
      </c>
      <c r="W661" s="9">
        <f t="shared" si="75"/>
        <v>1.35</v>
      </c>
      <c r="X661" s="9" t="str">
        <f t="shared" si="81"/>
        <v/>
      </c>
      <c r="Y661" s="20" t="str">
        <f t="shared" si="79"/>
        <v/>
      </c>
    </row>
    <row r="662" spans="1:25">
      <c r="A662" s="11">
        <v>27607</v>
      </c>
      <c r="B662" s="9">
        <f>VLOOKUP((IF(MONTH($A662)=10,YEAR($A662),IF(MONTH($A662)=11,YEAR($A662),IF(MONTH($A662)=12, YEAR($A662),YEAR($A662)-1)))),File_1.prn!$A$2:$AA$87,VLOOKUP(MONTH($A662),Conversion!$A$1:$B$12,2),FALSE)</f>
        <v>0.36</v>
      </c>
      <c r="C662" s="9" t="str">
        <f>IF(VLOOKUP((IF(MONTH($A662)=10,YEAR($A662),IF(MONTH($A662)=11,YEAR($A662),IF(MONTH($A662)=12, YEAR($A662),YEAR($A662)-1)))),File_1.prn!$A$2:$AA$87,VLOOKUP(MONTH($A662),'Patch Conversion'!$A$1:$B$12,2),FALSE)="","",VLOOKUP((IF(MONTH($A662)=10,YEAR($A662),IF(MONTH($A662)=11,YEAR($A662),IF(MONTH($A662)=12, YEAR($A662),YEAR($A662)-1)))),File_1.prn!$A$2:$AA$87,VLOOKUP(MONTH($A662),'Patch Conversion'!$A$1:$B$12,2),FALSE))</f>
        <v/>
      </c>
      <c r="D662" s="9"/>
      <c r="E662" s="9">
        <f t="shared" si="80"/>
        <v>2089.9199999999987</v>
      </c>
      <c r="F662" s="9">
        <f>F661+VLOOKUP((IF(MONTH($A662)=10,YEAR($A662),IF(MONTH($A662)=11,YEAR($A662),IF(MONTH($A662)=12, YEAR($A662),YEAR($A662)-1)))),Rainfall!$A$1:$Z$87,VLOOKUP(MONTH($A662),Conversion!$A$1:$B$12,2),FALSE)</f>
        <v>33294.359999999986</v>
      </c>
      <c r="G662" s="9"/>
      <c r="H662" s="9"/>
      <c r="I662" s="9">
        <f>VLOOKUP((IF(MONTH($A662)=10,YEAR($A662),IF(MONTH($A662)=11,YEAR($A662),IF(MONTH($A662)=12, YEAR($A662),YEAR($A662)-1)))),FirstSim!$A$1:$Y$86,VLOOKUP(MONTH($A662),Conversion!$A$1:$B$12,2),FALSE)</f>
        <v>0.41</v>
      </c>
      <c r="J662" s="9"/>
      <c r="K662" s="9"/>
      <c r="L662" s="9"/>
      <c r="M662" s="12" t="e">
        <f>VLOOKUP((IF(MONTH($A662)=10,YEAR($A662),IF(MONTH($A662)=11,YEAR($A662),IF(MONTH($A662)=12, YEAR($A662),YEAR($A662)-1)))),#REF!,VLOOKUP(MONTH($A662),Conversion!$A$1:$B$12,2),FALSE)</f>
        <v>#REF!</v>
      </c>
      <c r="N662" s="9" t="e">
        <f>VLOOKUP((IF(MONTH($A662)=10,YEAR($A662),IF(MONTH($A662)=11,YEAR($A662),IF(MONTH($A662)=12, YEAR($A662),YEAR($A662)-1)))),#REF!,VLOOKUP(MONTH($A662),'Patch Conversion'!$A$1:$B$12,2),FALSE)</f>
        <v>#REF!</v>
      </c>
      <c r="O662" s="9"/>
      <c r="P662" s="11"/>
      <c r="Q662" s="9">
        <f t="shared" si="76"/>
        <v>0.36</v>
      </c>
      <c r="R662" s="9" t="str">
        <f t="shared" si="77"/>
        <v/>
      </c>
      <c r="S662" s="10" t="str">
        <f t="shared" si="78"/>
        <v/>
      </c>
      <c r="T662" s="9"/>
      <c r="U662" s="17">
        <f>VLOOKUP((IF(MONTH($A662)=10,YEAR($A662),IF(MONTH($A662)=11,YEAR($A662),IF(MONTH($A662)=12, YEAR($A662),YEAR($A662)-1)))),'Final Sim'!$A$1:$O$85,VLOOKUP(MONTH($A662),'Conversion WRSM'!$A$1:$B$12,2),FALSE)</f>
        <v>305.13</v>
      </c>
      <c r="W662" s="9">
        <f t="shared" si="75"/>
        <v>0.36</v>
      </c>
      <c r="X662" s="9" t="str">
        <f t="shared" si="81"/>
        <v/>
      </c>
      <c r="Y662" s="20" t="str">
        <f t="shared" si="79"/>
        <v/>
      </c>
    </row>
    <row r="663" spans="1:25">
      <c r="A663" s="11">
        <v>27638</v>
      </c>
      <c r="B663" s="9">
        <f>VLOOKUP((IF(MONTH($A663)=10,YEAR($A663),IF(MONTH($A663)=11,YEAR($A663),IF(MONTH($A663)=12, YEAR($A663),YEAR($A663)-1)))),File_1.prn!$A$2:$AA$87,VLOOKUP(MONTH($A663),Conversion!$A$1:$B$12,2),FALSE)</f>
        <v>0.34</v>
      </c>
      <c r="C663" s="9" t="str">
        <f>IF(VLOOKUP((IF(MONTH($A663)=10,YEAR($A663),IF(MONTH($A663)=11,YEAR($A663),IF(MONTH($A663)=12, YEAR($A663),YEAR($A663)-1)))),File_1.prn!$A$2:$AA$87,VLOOKUP(MONTH($A663),'Patch Conversion'!$A$1:$B$12,2),FALSE)="","",VLOOKUP((IF(MONTH($A663)=10,YEAR($A663),IF(MONTH($A663)=11,YEAR($A663),IF(MONTH($A663)=12, YEAR($A663),YEAR($A663)-1)))),File_1.prn!$A$2:$AA$87,VLOOKUP(MONTH($A663),'Patch Conversion'!$A$1:$B$12,2),FALSE))</f>
        <v>#</v>
      </c>
      <c r="D663" s="9"/>
      <c r="E663" s="9">
        <f t="shared" si="80"/>
        <v>2090.2599999999989</v>
      </c>
      <c r="F663" s="9">
        <f>F662+VLOOKUP((IF(MONTH($A663)=10,YEAR($A663),IF(MONTH($A663)=11,YEAR($A663),IF(MONTH($A663)=12, YEAR($A663),YEAR($A663)-1)))),Rainfall!$A$1:$Z$87,VLOOKUP(MONTH($A663),Conversion!$A$1:$B$12,2),FALSE)</f>
        <v>33301.199999999983</v>
      </c>
      <c r="G663" s="9"/>
      <c r="H663" s="9"/>
      <c r="I663" s="9">
        <f>VLOOKUP((IF(MONTH($A663)=10,YEAR($A663),IF(MONTH($A663)=11,YEAR($A663),IF(MONTH($A663)=12, YEAR($A663),YEAR($A663)-1)))),FirstSim!$A$1:$Y$86,VLOOKUP(MONTH($A663),Conversion!$A$1:$B$12,2),FALSE)</f>
        <v>0.26</v>
      </c>
      <c r="J663" s="9"/>
      <c r="K663" s="9"/>
      <c r="L663" s="9"/>
      <c r="M663" s="12" t="e">
        <f>VLOOKUP((IF(MONTH($A663)=10,YEAR($A663),IF(MONTH($A663)=11,YEAR($A663),IF(MONTH($A663)=12, YEAR($A663),YEAR($A663)-1)))),#REF!,VLOOKUP(MONTH($A663),Conversion!$A$1:$B$12,2),FALSE)</f>
        <v>#REF!</v>
      </c>
      <c r="N663" s="9" t="e">
        <f>VLOOKUP((IF(MONTH($A663)=10,YEAR($A663),IF(MONTH($A663)=11,YEAR($A663),IF(MONTH($A663)=12, YEAR($A663),YEAR($A663)-1)))),#REF!,VLOOKUP(MONTH($A663),'Patch Conversion'!$A$1:$B$12,2),FALSE)</f>
        <v>#REF!</v>
      </c>
      <c r="O663" s="9"/>
      <c r="P663" s="11"/>
      <c r="Q663" s="9">
        <f t="shared" si="76"/>
        <v>0.34</v>
      </c>
      <c r="R663" s="9" t="str">
        <f t="shared" si="77"/>
        <v>#</v>
      </c>
      <c r="S663" s="10" t="str">
        <f t="shared" si="78"/>
        <v>First Simulation&lt;Observed, Observed Used</v>
      </c>
      <c r="T663" s="9"/>
      <c r="U663" s="17">
        <f>VLOOKUP((IF(MONTH($A663)=10,YEAR($A663),IF(MONTH($A663)=11,YEAR($A663),IF(MONTH($A663)=12, YEAR($A663),YEAR($A663)-1)))),'Final Sim'!$A$1:$O$85,VLOOKUP(MONTH($A663),'Conversion WRSM'!$A$1:$B$12,2),FALSE)</f>
        <v>0</v>
      </c>
      <c r="W663" s="9">
        <f t="shared" si="75"/>
        <v>0.34</v>
      </c>
      <c r="X663" s="9" t="str">
        <f t="shared" si="81"/>
        <v>*</v>
      </c>
      <c r="Y663" s="20" t="str">
        <f t="shared" si="79"/>
        <v>Simulated value used</v>
      </c>
    </row>
    <row r="664" spans="1:25">
      <c r="A664" s="11">
        <v>27668</v>
      </c>
      <c r="B664" s="9">
        <f>VLOOKUP((IF(MONTH($A664)=10,YEAR($A664),IF(MONTH($A664)=11,YEAR($A664),IF(MONTH($A664)=12, YEAR($A664),YEAR($A664)-1)))),File_1.prn!$A$2:$AA$87,VLOOKUP(MONTH($A664),Conversion!$A$1:$B$12,2),FALSE)</f>
        <v>0.17</v>
      </c>
      <c r="C664" s="9" t="str">
        <f>IF(VLOOKUP((IF(MONTH($A664)=10,YEAR($A664),IF(MONTH($A664)=11,YEAR($A664),IF(MONTH($A664)=12, YEAR($A664),YEAR($A664)-1)))),File_1.prn!$A$2:$AA$87,VLOOKUP(MONTH($A664),'Patch Conversion'!$A$1:$B$12,2),FALSE)="","",VLOOKUP((IF(MONTH($A664)=10,YEAR($A664),IF(MONTH($A664)=11,YEAR($A664),IF(MONTH($A664)=12, YEAR($A664),YEAR($A664)-1)))),File_1.prn!$A$2:$AA$87,VLOOKUP(MONTH($A664),'Patch Conversion'!$A$1:$B$12,2),FALSE))</f>
        <v/>
      </c>
      <c r="D664" s="9"/>
      <c r="E664" s="9">
        <f t="shared" si="80"/>
        <v>2090.4299999999989</v>
      </c>
      <c r="F664" s="9">
        <f>F663+VLOOKUP((IF(MONTH($A664)=10,YEAR($A664),IF(MONTH($A664)=11,YEAR($A664),IF(MONTH($A664)=12, YEAR($A664),YEAR($A664)-1)))),Rainfall!$A$1:$Z$87,VLOOKUP(MONTH($A664),Conversion!$A$1:$B$12,2),FALSE)</f>
        <v>33332.459999999985</v>
      </c>
      <c r="G664" s="9"/>
      <c r="H664" s="9"/>
      <c r="I664" s="9">
        <f>VLOOKUP((IF(MONTH($A664)=10,YEAR($A664),IF(MONTH($A664)=11,YEAR($A664),IF(MONTH($A664)=12, YEAR($A664),YEAR($A664)-1)))),FirstSim!$A$1:$Y$86,VLOOKUP(MONTH($A664),Conversion!$A$1:$B$12,2),FALSE)</f>
        <v>0</v>
      </c>
      <c r="J664" s="9"/>
      <c r="K664" s="9"/>
      <c r="L664" s="9"/>
      <c r="M664" s="12" t="e">
        <f>VLOOKUP((IF(MONTH($A664)=10,YEAR($A664),IF(MONTH($A664)=11,YEAR($A664),IF(MONTH($A664)=12, YEAR($A664),YEAR($A664)-1)))),#REF!,VLOOKUP(MONTH($A664),Conversion!$A$1:$B$12,2),FALSE)</f>
        <v>#REF!</v>
      </c>
      <c r="N664" s="9" t="e">
        <f>VLOOKUP((IF(MONTH($A664)=10,YEAR($A664),IF(MONTH($A664)=11,YEAR($A664),IF(MONTH($A664)=12, YEAR($A664),YEAR($A664)-1)))),#REF!,VLOOKUP(MONTH($A664),'Patch Conversion'!$A$1:$B$12,2),FALSE)</f>
        <v>#REF!</v>
      </c>
      <c r="O664" s="9"/>
      <c r="P664" s="11"/>
      <c r="Q664" s="9">
        <f t="shared" si="76"/>
        <v>0.17</v>
      </c>
      <c r="R664" s="9" t="str">
        <f t="shared" si="77"/>
        <v/>
      </c>
      <c r="S664" s="10" t="str">
        <f t="shared" si="78"/>
        <v/>
      </c>
      <c r="T664" s="9"/>
      <c r="U664" s="17">
        <f>VLOOKUP((IF(MONTH($A664)=10,YEAR($A664),IF(MONTH($A664)=11,YEAR($A664),IF(MONTH($A664)=12, YEAR($A664),YEAR($A664)-1)))),'Final Sim'!$A$1:$O$85,VLOOKUP(MONTH($A664),'Conversion WRSM'!$A$1:$B$12,2),FALSE)</f>
        <v>14.06</v>
      </c>
      <c r="W664" s="9">
        <f t="shared" si="75"/>
        <v>0.17</v>
      </c>
      <c r="X664" s="9" t="str">
        <f t="shared" si="81"/>
        <v/>
      </c>
      <c r="Y664" s="20" t="str">
        <f t="shared" si="79"/>
        <v/>
      </c>
    </row>
    <row r="665" spans="1:25">
      <c r="A665" s="11">
        <v>27699</v>
      </c>
      <c r="B665" s="9">
        <f>VLOOKUP((IF(MONTH($A665)=10,YEAR($A665),IF(MONTH($A665)=11,YEAR($A665),IF(MONTH($A665)=12, YEAR($A665),YEAR($A665)-1)))),File_1.prn!$A$2:$AA$87,VLOOKUP(MONTH($A665),Conversion!$A$1:$B$12,2),FALSE)</f>
        <v>0.27</v>
      </c>
      <c r="C665" s="9" t="str">
        <f>IF(VLOOKUP((IF(MONTH($A665)=10,YEAR($A665),IF(MONTH($A665)=11,YEAR($A665),IF(MONTH($A665)=12, YEAR($A665),YEAR($A665)-1)))),File_1.prn!$A$2:$AA$87,VLOOKUP(MONTH($A665),'Patch Conversion'!$A$1:$B$12,2),FALSE)="","",VLOOKUP((IF(MONTH($A665)=10,YEAR($A665),IF(MONTH($A665)=11,YEAR($A665),IF(MONTH($A665)=12, YEAR($A665),YEAR($A665)-1)))),File_1.prn!$A$2:$AA$87,VLOOKUP(MONTH($A665),'Patch Conversion'!$A$1:$B$12,2),FALSE))</f>
        <v/>
      </c>
      <c r="D665" s="9"/>
      <c r="E665" s="9">
        <f t="shared" si="80"/>
        <v>2090.6999999999989</v>
      </c>
      <c r="F665" s="9">
        <f>F664+VLOOKUP((IF(MONTH($A665)=10,YEAR($A665),IF(MONTH($A665)=11,YEAR($A665),IF(MONTH($A665)=12, YEAR($A665),YEAR($A665)-1)))),Rainfall!$A$1:$Z$87,VLOOKUP(MONTH($A665),Conversion!$A$1:$B$12,2),FALSE)</f>
        <v>33438.119999999988</v>
      </c>
      <c r="G665" s="9"/>
      <c r="H665" s="9"/>
      <c r="I665" s="9">
        <f>VLOOKUP((IF(MONTH($A665)=10,YEAR($A665),IF(MONTH($A665)=11,YEAR($A665),IF(MONTH($A665)=12, YEAR($A665),YEAR($A665)-1)))),FirstSim!$A$1:$Y$86,VLOOKUP(MONTH($A665),Conversion!$A$1:$B$12,2),FALSE)</f>
        <v>0.36</v>
      </c>
      <c r="J665" s="9"/>
      <c r="K665" s="9"/>
      <c r="L665" s="9"/>
      <c r="M665" s="12" t="e">
        <f>VLOOKUP((IF(MONTH($A665)=10,YEAR($A665),IF(MONTH($A665)=11,YEAR($A665),IF(MONTH($A665)=12, YEAR($A665),YEAR($A665)-1)))),#REF!,VLOOKUP(MONTH($A665),Conversion!$A$1:$B$12,2),FALSE)</f>
        <v>#REF!</v>
      </c>
      <c r="N665" s="9" t="e">
        <f>VLOOKUP((IF(MONTH($A665)=10,YEAR($A665),IF(MONTH($A665)=11,YEAR($A665),IF(MONTH($A665)=12, YEAR($A665),YEAR($A665)-1)))),#REF!,VLOOKUP(MONTH($A665),'Patch Conversion'!$A$1:$B$12,2),FALSE)</f>
        <v>#REF!</v>
      </c>
      <c r="O665" s="9"/>
      <c r="P665" s="11"/>
      <c r="Q665" s="9">
        <f t="shared" si="76"/>
        <v>0.27</v>
      </c>
      <c r="R665" s="9" t="str">
        <f t="shared" si="77"/>
        <v/>
      </c>
      <c r="S665" s="10" t="str">
        <f t="shared" si="78"/>
        <v/>
      </c>
      <c r="T665" s="9"/>
      <c r="U665" s="17">
        <f>VLOOKUP((IF(MONTH($A665)=10,YEAR($A665),IF(MONTH($A665)=11,YEAR($A665),IF(MONTH($A665)=12, YEAR($A665),YEAR($A665)-1)))),'Final Sim'!$A$1:$O$85,VLOOKUP(MONTH($A665),'Conversion WRSM'!$A$1:$B$12,2),FALSE)</f>
        <v>0</v>
      </c>
      <c r="W665" s="9">
        <f t="shared" si="75"/>
        <v>0.27</v>
      </c>
      <c r="X665" s="9" t="str">
        <f t="shared" si="81"/>
        <v/>
      </c>
      <c r="Y665" s="20" t="str">
        <f t="shared" si="79"/>
        <v/>
      </c>
    </row>
    <row r="666" spans="1:25">
      <c r="A666" s="11">
        <v>27729</v>
      </c>
      <c r="B666" s="9">
        <f>VLOOKUP((IF(MONTH($A666)=10,YEAR($A666),IF(MONTH($A666)=11,YEAR($A666),IF(MONTH($A666)=12, YEAR($A666),YEAR($A666)-1)))),File_1.prn!$A$2:$AA$87,VLOOKUP(MONTH($A666),Conversion!$A$1:$B$12,2),FALSE)</f>
        <v>4.12</v>
      </c>
      <c r="C666" s="9" t="str">
        <f>IF(VLOOKUP((IF(MONTH($A666)=10,YEAR($A666),IF(MONTH($A666)=11,YEAR($A666),IF(MONTH($A666)=12, YEAR($A666),YEAR($A666)-1)))),File_1.prn!$A$2:$AA$87,VLOOKUP(MONTH($A666),'Patch Conversion'!$A$1:$B$12,2),FALSE)="","",VLOOKUP((IF(MONTH($A666)=10,YEAR($A666),IF(MONTH($A666)=11,YEAR($A666),IF(MONTH($A666)=12, YEAR($A666),YEAR($A666)-1)))),File_1.prn!$A$2:$AA$87,VLOOKUP(MONTH($A666),'Patch Conversion'!$A$1:$B$12,2),FALSE))</f>
        <v/>
      </c>
      <c r="D666" s="9"/>
      <c r="E666" s="9">
        <f t="shared" si="80"/>
        <v>2094.8199999999988</v>
      </c>
      <c r="F666" s="9">
        <f>F665+VLOOKUP((IF(MONTH($A666)=10,YEAR($A666),IF(MONTH($A666)=11,YEAR($A666),IF(MONTH($A666)=12, YEAR($A666),YEAR($A666)-1)))),Rainfall!$A$1:$Z$87,VLOOKUP(MONTH($A666),Conversion!$A$1:$B$12,2),FALSE)</f>
        <v>33587.399999999987</v>
      </c>
      <c r="G666" s="9"/>
      <c r="H666" s="9"/>
      <c r="I666" s="9">
        <f>VLOOKUP((IF(MONTH($A666)=10,YEAR($A666),IF(MONTH($A666)=11,YEAR($A666),IF(MONTH($A666)=12, YEAR($A666),YEAR($A666)-1)))),FirstSim!$A$1:$Y$86,VLOOKUP(MONTH($A666),Conversion!$A$1:$B$12,2),FALSE)</f>
        <v>4.26</v>
      </c>
      <c r="J666" s="9"/>
      <c r="K666" s="9"/>
      <c r="L666" s="9"/>
      <c r="M666" s="12" t="e">
        <f>VLOOKUP((IF(MONTH($A666)=10,YEAR($A666),IF(MONTH($A666)=11,YEAR($A666),IF(MONTH($A666)=12, YEAR($A666),YEAR($A666)-1)))),#REF!,VLOOKUP(MONTH($A666),Conversion!$A$1:$B$12,2),FALSE)</f>
        <v>#REF!</v>
      </c>
      <c r="N666" s="9" t="e">
        <f>VLOOKUP((IF(MONTH($A666)=10,YEAR($A666),IF(MONTH($A666)=11,YEAR($A666),IF(MONTH($A666)=12, YEAR($A666),YEAR($A666)-1)))),#REF!,VLOOKUP(MONTH($A666),'Patch Conversion'!$A$1:$B$12,2),FALSE)</f>
        <v>#REF!</v>
      </c>
      <c r="O666" s="9"/>
      <c r="P666" s="11"/>
      <c r="Q666" s="9">
        <f t="shared" si="76"/>
        <v>4.12</v>
      </c>
      <c r="R666" s="9" t="str">
        <f t="shared" si="77"/>
        <v/>
      </c>
      <c r="S666" s="10" t="str">
        <f t="shared" si="78"/>
        <v/>
      </c>
      <c r="T666" s="9"/>
      <c r="U666" s="17">
        <f>VLOOKUP((IF(MONTH($A666)=10,YEAR($A666),IF(MONTH($A666)=11,YEAR($A666),IF(MONTH($A666)=12, YEAR($A666),YEAR($A666)-1)))),'Final Sim'!$A$1:$O$85,VLOOKUP(MONTH($A666),'Conversion WRSM'!$A$1:$B$12,2),FALSE)</f>
        <v>229.9</v>
      </c>
      <c r="W666" s="9">
        <f t="shared" si="75"/>
        <v>4.12</v>
      </c>
      <c r="X666" s="9" t="str">
        <f t="shared" si="81"/>
        <v/>
      </c>
      <c r="Y666" s="20" t="str">
        <f t="shared" si="79"/>
        <v/>
      </c>
    </row>
    <row r="667" spans="1:25">
      <c r="A667" s="11">
        <v>27760</v>
      </c>
      <c r="B667" s="9">
        <f>VLOOKUP((IF(MONTH($A667)=10,YEAR($A667),IF(MONTH($A667)=11,YEAR($A667),IF(MONTH($A667)=12, YEAR($A667),YEAR($A667)-1)))),File_1.prn!$A$2:$AA$87,VLOOKUP(MONTH($A667),Conversion!$A$1:$B$12,2),FALSE)</f>
        <v>3.48</v>
      </c>
      <c r="C667" s="9" t="str">
        <f>IF(VLOOKUP((IF(MONTH($A667)=10,YEAR($A667),IF(MONTH($A667)=11,YEAR($A667),IF(MONTH($A667)=12, YEAR($A667),YEAR($A667)-1)))),File_1.prn!$A$2:$AA$87,VLOOKUP(MONTH($A667),'Patch Conversion'!$A$1:$B$12,2),FALSE)="","",VLOOKUP((IF(MONTH($A667)=10,YEAR($A667),IF(MONTH($A667)=11,YEAR($A667),IF(MONTH($A667)=12, YEAR($A667),YEAR($A667)-1)))),File_1.prn!$A$2:$AA$87,VLOOKUP(MONTH($A667),'Patch Conversion'!$A$1:$B$12,2),FALSE))</f>
        <v/>
      </c>
      <c r="D667" s="9"/>
      <c r="E667" s="9">
        <f t="shared" si="80"/>
        <v>2098.2999999999988</v>
      </c>
      <c r="F667" s="9">
        <f>F666+VLOOKUP((IF(MONTH($A667)=10,YEAR($A667),IF(MONTH($A667)=11,YEAR($A667),IF(MONTH($A667)=12, YEAR($A667),YEAR($A667)-1)))),Rainfall!$A$1:$Z$87,VLOOKUP(MONTH($A667),Conversion!$A$1:$B$12,2),FALSE)</f>
        <v>33879.719999999987</v>
      </c>
      <c r="G667" s="9"/>
      <c r="H667" s="9"/>
      <c r="I667" s="9">
        <f>VLOOKUP((IF(MONTH($A667)=10,YEAR($A667),IF(MONTH($A667)=11,YEAR($A667),IF(MONTH($A667)=12, YEAR($A667),YEAR($A667)-1)))),FirstSim!$A$1:$Y$86,VLOOKUP(MONTH($A667),Conversion!$A$1:$B$12,2),FALSE)</f>
        <v>12.66</v>
      </c>
      <c r="J667" s="9"/>
      <c r="K667" s="9"/>
      <c r="L667" s="9"/>
      <c r="M667" s="12" t="e">
        <f>VLOOKUP((IF(MONTH($A667)=10,YEAR($A667),IF(MONTH($A667)=11,YEAR($A667),IF(MONTH($A667)=12, YEAR($A667),YEAR($A667)-1)))),#REF!,VLOOKUP(MONTH($A667),Conversion!$A$1:$B$12,2),FALSE)</f>
        <v>#REF!</v>
      </c>
      <c r="N667" s="9" t="e">
        <f>VLOOKUP((IF(MONTH($A667)=10,YEAR($A667),IF(MONTH($A667)=11,YEAR($A667),IF(MONTH($A667)=12, YEAR($A667),YEAR($A667)-1)))),#REF!,VLOOKUP(MONTH($A667),'Patch Conversion'!$A$1:$B$12,2),FALSE)</f>
        <v>#REF!</v>
      </c>
      <c r="O667" s="9"/>
      <c r="P667" s="11"/>
      <c r="Q667" s="9">
        <f t="shared" si="76"/>
        <v>3.48</v>
      </c>
      <c r="R667" s="9" t="str">
        <f t="shared" si="77"/>
        <v/>
      </c>
      <c r="S667" s="10" t="str">
        <f t="shared" si="78"/>
        <v/>
      </c>
      <c r="T667" s="9"/>
      <c r="U667" s="17">
        <f>VLOOKUP((IF(MONTH($A667)=10,YEAR($A667),IF(MONTH($A667)=11,YEAR($A667),IF(MONTH($A667)=12, YEAR($A667),YEAR($A667)-1)))),'Final Sim'!$A$1:$O$85,VLOOKUP(MONTH($A667),'Conversion WRSM'!$A$1:$B$12,2),FALSE)</f>
        <v>0</v>
      </c>
      <c r="W667" s="9">
        <f t="shared" si="75"/>
        <v>3.48</v>
      </c>
      <c r="X667" s="9" t="str">
        <f t="shared" si="81"/>
        <v/>
      </c>
      <c r="Y667" s="20" t="str">
        <f t="shared" si="79"/>
        <v/>
      </c>
    </row>
    <row r="668" spans="1:25">
      <c r="A668" s="11">
        <v>27791</v>
      </c>
      <c r="B668" s="9">
        <f>VLOOKUP((IF(MONTH($A668)=10,YEAR($A668),IF(MONTH($A668)=11,YEAR($A668),IF(MONTH($A668)=12, YEAR($A668),YEAR($A668)-1)))),File_1.prn!$A$2:$AA$87,VLOOKUP(MONTH($A668),Conversion!$A$1:$B$12,2),FALSE)</f>
        <v>36.5</v>
      </c>
      <c r="C668" s="9" t="str">
        <f>IF(VLOOKUP((IF(MONTH($A668)=10,YEAR($A668),IF(MONTH($A668)=11,YEAR($A668),IF(MONTH($A668)=12, YEAR($A668),YEAR($A668)-1)))),File_1.prn!$A$2:$AA$87,VLOOKUP(MONTH($A668),'Patch Conversion'!$A$1:$B$12,2),FALSE)="","",VLOOKUP((IF(MONTH($A668)=10,YEAR($A668),IF(MONTH($A668)=11,YEAR($A668),IF(MONTH($A668)=12, YEAR($A668),YEAR($A668)-1)))),File_1.prn!$A$2:$AA$87,VLOOKUP(MONTH($A668),'Patch Conversion'!$A$1:$B$12,2),FALSE))</f>
        <v/>
      </c>
      <c r="D668" s="9" t="str">
        <f>IF(C668="","",B668)</f>
        <v/>
      </c>
      <c r="E668" s="9">
        <f t="shared" si="80"/>
        <v>2134.7999999999988</v>
      </c>
      <c r="F668" s="9">
        <f>F667+VLOOKUP((IF(MONTH($A668)=10,YEAR($A668),IF(MONTH($A668)=11,YEAR($A668),IF(MONTH($A668)=12, YEAR($A668),YEAR($A668)-1)))),Rainfall!$A$1:$Z$87,VLOOKUP(MONTH($A668),Conversion!$A$1:$B$12,2),FALSE)</f>
        <v>33992.51999999999</v>
      </c>
      <c r="G668" s="9"/>
      <c r="H668" s="9"/>
      <c r="I668" s="9">
        <f>VLOOKUP((IF(MONTH($A668)=10,YEAR($A668),IF(MONTH($A668)=11,YEAR($A668),IF(MONTH($A668)=12, YEAR($A668),YEAR($A668)-1)))),FirstSim!$A$1:$Y$86,VLOOKUP(MONTH($A668),Conversion!$A$1:$B$12,2),FALSE)</f>
        <v>18.510000000000002</v>
      </c>
      <c r="J668" s="9"/>
      <c r="K668" s="9"/>
      <c r="L668" s="9"/>
      <c r="M668" s="12" t="e">
        <f>VLOOKUP((IF(MONTH($A668)=10,YEAR($A668),IF(MONTH($A668)=11,YEAR($A668),IF(MONTH($A668)=12, YEAR($A668),YEAR($A668)-1)))),#REF!,VLOOKUP(MONTH($A668),Conversion!$A$1:$B$12,2),FALSE)</f>
        <v>#REF!</v>
      </c>
      <c r="N668" s="9" t="e">
        <f>VLOOKUP((IF(MONTH($A668)=10,YEAR($A668),IF(MONTH($A668)=11,YEAR($A668),IF(MONTH($A668)=12, YEAR($A668),YEAR($A668)-1)))),#REF!,VLOOKUP(MONTH($A668),'Patch Conversion'!$A$1:$B$12,2),FALSE)</f>
        <v>#REF!</v>
      </c>
      <c r="O668" s="9"/>
      <c r="P668" s="11"/>
      <c r="Q668" s="9">
        <f t="shared" si="76"/>
        <v>36.5</v>
      </c>
      <c r="R668" s="9" t="str">
        <f t="shared" si="77"/>
        <v/>
      </c>
      <c r="S668" s="10" t="str">
        <f t="shared" si="78"/>
        <v/>
      </c>
      <c r="T668" s="9"/>
      <c r="U668" s="17">
        <f>VLOOKUP((IF(MONTH($A668)=10,YEAR($A668),IF(MONTH($A668)=11,YEAR($A668),IF(MONTH($A668)=12, YEAR($A668),YEAR($A668)-1)))),'Final Sim'!$A$1:$O$85,VLOOKUP(MONTH($A668),'Conversion WRSM'!$A$1:$B$12,2),FALSE)</f>
        <v>344.07</v>
      </c>
      <c r="W668" s="9">
        <f t="shared" si="75"/>
        <v>36.5</v>
      </c>
      <c r="X668" s="9" t="str">
        <f t="shared" si="81"/>
        <v/>
      </c>
      <c r="Y668" s="20" t="str">
        <f t="shared" si="79"/>
        <v/>
      </c>
    </row>
    <row r="669" spans="1:25">
      <c r="A669" s="11">
        <v>27820</v>
      </c>
      <c r="B669" s="9">
        <f>VLOOKUP((IF(MONTH($A669)=10,YEAR($A669),IF(MONTH($A669)=11,YEAR($A669),IF(MONTH($A669)=12, YEAR($A669),YEAR($A669)-1)))),File_1.prn!$A$2:$AA$87,VLOOKUP(MONTH($A669),Conversion!$A$1:$B$12,2),FALSE)</f>
        <v>150</v>
      </c>
      <c r="C669" s="9" t="str">
        <f>IF(VLOOKUP((IF(MONTH($A669)=10,YEAR($A669),IF(MONTH($A669)=11,YEAR($A669),IF(MONTH($A669)=12, YEAR($A669),YEAR($A669)-1)))),File_1.prn!$A$2:$AA$87,VLOOKUP(MONTH($A669),'Patch Conversion'!$A$1:$B$12,2),FALSE)="","",VLOOKUP((IF(MONTH($A669)=10,YEAR($A669),IF(MONTH($A669)=11,YEAR($A669),IF(MONTH($A669)=12, YEAR($A669),YEAR($A669)-1)))),File_1.prn!$A$2:$AA$87,VLOOKUP(MONTH($A669),'Patch Conversion'!$A$1:$B$12,2),FALSE))</f>
        <v>+</v>
      </c>
      <c r="D669" s="9">
        <f>IF(C669="","",B669)</f>
        <v>150</v>
      </c>
      <c r="E669" s="9">
        <f t="shared" si="80"/>
        <v>2284.7999999999988</v>
      </c>
      <c r="F669" s="9">
        <f>F668+VLOOKUP((IF(MONTH($A669)=10,YEAR($A669),IF(MONTH($A669)=11,YEAR($A669),IF(MONTH($A669)=12, YEAR($A669),YEAR($A669)-1)))),Rainfall!$A$1:$Z$87,VLOOKUP(MONTH($A669),Conversion!$A$1:$B$12,2),FALSE)</f>
        <v>34223.339999999989</v>
      </c>
      <c r="G669" s="9"/>
      <c r="H669" s="9"/>
      <c r="I669" s="9">
        <f>VLOOKUP((IF(MONTH($A669)=10,YEAR($A669),IF(MONTH($A669)=11,YEAR($A669),IF(MONTH($A669)=12, YEAR($A669),YEAR($A669)-1)))),FirstSim!$A$1:$Y$86,VLOOKUP(MONTH($A669),Conversion!$A$1:$B$12,2),FALSE)</f>
        <v>100.53</v>
      </c>
      <c r="J669" s="9"/>
      <c r="K669" s="9"/>
      <c r="L669" s="9"/>
      <c r="M669" s="12" t="e">
        <f>VLOOKUP((IF(MONTH($A669)=10,YEAR($A669),IF(MONTH($A669)=11,YEAR($A669),IF(MONTH($A669)=12, YEAR($A669),YEAR($A669)-1)))),#REF!,VLOOKUP(MONTH($A669),Conversion!$A$1:$B$12,2),FALSE)</f>
        <v>#REF!</v>
      </c>
      <c r="N669" s="9" t="e">
        <f>VLOOKUP((IF(MONTH($A669)=10,YEAR($A669),IF(MONTH($A669)=11,YEAR($A669),IF(MONTH($A669)=12, YEAR($A669),YEAR($A669)-1)))),#REF!,VLOOKUP(MONTH($A669),'Patch Conversion'!$A$1:$B$12,2),FALSE)</f>
        <v>#REF!</v>
      </c>
      <c r="O669" s="9"/>
      <c r="P669" s="11"/>
      <c r="Q669" s="9">
        <f t="shared" si="76"/>
        <v>150</v>
      </c>
      <c r="R669" s="9" t="str">
        <f t="shared" si="77"/>
        <v>+</v>
      </c>
      <c r="S669" s="10" t="str">
        <f t="shared" si="78"/>
        <v>First Simulation&lt;Observed, Observed Used</v>
      </c>
      <c r="T669" s="9"/>
      <c r="U669" s="17">
        <f>VLOOKUP((IF(MONTH($A669)=10,YEAR($A669),IF(MONTH($A669)=11,YEAR($A669),IF(MONTH($A669)=12, YEAR($A669),YEAR($A669)-1)))),'Final Sim'!$A$1:$O$85,VLOOKUP(MONTH($A669),'Conversion WRSM'!$A$1:$B$12,2),FALSE)</f>
        <v>0</v>
      </c>
      <c r="W669" s="9">
        <f t="shared" si="75"/>
        <v>150</v>
      </c>
      <c r="X669" s="9" t="str">
        <f t="shared" si="81"/>
        <v>+</v>
      </c>
      <c r="Y669" s="20" t="str">
        <f t="shared" si="79"/>
        <v>Observed estimate used</v>
      </c>
    </row>
    <row r="670" spans="1:25">
      <c r="A670" s="11">
        <v>27851</v>
      </c>
      <c r="B670" s="9">
        <f>VLOOKUP((IF(MONTH($A670)=10,YEAR($A670),IF(MONTH($A670)=11,YEAR($A670),IF(MONTH($A670)=12, YEAR($A670),YEAR($A670)-1)))),File_1.prn!$A$2:$AA$87,VLOOKUP(MONTH($A670),Conversion!$A$1:$B$12,2),FALSE)</f>
        <v>36.1</v>
      </c>
      <c r="C670" s="9" t="str">
        <f>IF(VLOOKUP((IF(MONTH($A670)=10,YEAR($A670),IF(MONTH($A670)=11,YEAR($A670),IF(MONTH($A670)=12, YEAR($A670),YEAR($A670)-1)))),File_1.prn!$A$2:$AA$87,VLOOKUP(MONTH($A670),'Patch Conversion'!$A$1:$B$12,2),FALSE)="","",VLOOKUP((IF(MONTH($A670)=10,YEAR($A670),IF(MONTH($A670)=11,YEAR($A670),IF(MONTH($A670)=12, YEAR($A670),YEAR($A670)-1)))),File_1.prn!$A$2:$AA$87,VLOOKUP(MONTH($A670),'Patch Conversion'!$A$1:$B$12,2),FALSE))</f>
        <v/>
      </c>
      <c r="D670" s="9" t="str">
        <f>IF(C670="","",B670)</f>
        <v/>
      </c>
      <c r="E670" s="9">
        <f t="shared" si="80"/>
        <v>2320.8999999999987</v>
      </c>
      <c r="F670" s="9">
        <f>F669+VLOOKUP((IF(MONTH($A670)=10,YEAR($A670),IF(MONTH($A670)=11,YEAR($A670),IF(MONTH($A670)=12, YEAR($A670),YEAR($A670)-1)))),Rainfall!$A$1:$Z$87,VLOOKUP(MONTH($A670),Conversion!$A$1:$B$12,2),FALSE)</f>
        <v>34303.619999999988</v>
      </c>
      <c r="G670" s="9"/>
      <c r="H670" s="9"/>
      <c r="I670" s="9">
        <f>VLOOKUP((IF(MONTH($A670)=10,YEAR($A670),IF(MONTH($A670)=11,YEAR($A670),IF(MONTH($A670)=12, YEAR($A670),YEAR($A670)-1)))),FirstSim!$A$1:$Y$86,VLOOKUP(MONTH($A670),Conversion!$A$1:$B$12,2),FALSE)</f>
        <v>49.18</v>
      </c>
      <c r="J670" s="9"/>
      <c r="K670" s="9"/>
      <c r="L670" s="9"/>
      <c r="M670" s="12" t="e">
        <f>VLOOKUP((IF(MONTH($A670)=10,YEAR($A670),IF(MONTH($A670)=11,YEAR($A670),IF(MONTH($A670)=12, YEAR($A670),YEAR($A670)-1)))),#REF!,VLOOKUP(MONTH($A670),Conversion!$A$1:$B$12,2),FALSE)</f>
        <v>#REF!</v>
      </c>
      <c r="N670" s="9" t="e">
        <f>VLOOKUP((IF(MONTH($A670)=10,YEAR($A670),IF(MONTH($A670)=11,YEAR($A670),IF(MONTH($A670)=12, YEAR($A670),YEAR($A670)-1)))),#REF!,VLOOKUP(MONTH($A670),'Patch Conversion'!$A$1:$B$12,2),FALSE)</f>
        <v>#REF!</v>
      </c>
      <c r="O670" s="9"/>
      <c r="P670" s="11"/>
      <c r="Q670" s="9">
        <f t="shared" si="76"/>
        <v>36.1</v>
      </c>
      <c r="R670" s="9" t="str">
        <f t="shared" si="77"/>
        <v/>
      </c>
      <c r="S670" s="10" t="str">
        <f t="shared" si="78"/>
        <v/>
      </c>
      <c r="T670" s="9"/>
      <c r="U670" s="17">
        <f>VLOOKUP((IF(MONTH($A670)=10,YEAR($A670),IF(MONTH($A670)=11,YEAR($A670),IF(MONTH($A670)=12, YEAR($A670),YEAR($A670)-1)))),'Final Sim'!$A$1:$O$85,VLOOKUP(MONTH($A670),'Conversion WRSM'!$A$1:$B$12,2),FALSE)</f>
        <v>434.95</v>
      </c>
      <c r="W670" s="9">
        <f t="shared" si="75"/>
        <v>36.1</v>
      </c>
      <c r="X670" s="9" t="str">
        <f t="shared" si="81"/>
        <v/>
      </c>
      <c r="Y670" s="20" t="str">
        <f t="shared" si="79"/>
        <v/>
      </c>
    </row>
    <row r="671" spans="1:25">
      <c r="A671" s="11">
        <v>27881</v>
      </c>
      <c r="B671" s="9">
        <f>VLOOKUP((IF(MONTH($A671)=10,YEAR($A671),IF(MONTH($A671)=11,YEAR($A671),IF(MONTH($A671)=12, YEAR($A671),YEAR($A671)-1)))),File_1.prn!$A$2:$AA$87,VLOOKUP(MONTH($A671),Conversion!$A$1:$B$12,2),FALSE)</f>
        <v>42.1</v>
      </c>
      <c r="C671" s="9" t="str">
        <f>IF(VLOOKUP((IF(MONTH($A671)=10,YEAR($A671),IF(MONTH($A671)=11,YEAR($A671),IF(MONTH($A671)=12, YEAR($A671),YEAR($A671)-1)))),File_1.prn!$A$2:$AA$87,VLOOKUP(MONTH($A671),'Patch Conversion'!$A$1:$B$12,2),FALSE)="","",VLOOKUP((IF(MONTH($A671)=10,YEAR($A671),IF(MONTH($A671)=11,YEAR($A671),IF(MONTH($A671)=12, YEAR($A671),YEAR($A671)-1)))),File_1.prn!$A$2:$AA$87,VLOOKUP(MONTH($A671),'Patch Conversion'!$A$1:$B$12,2),FALSE))</f>
        <v/>
      </c>
      <c r="D671" s="9"/>
      <c r="E671" s="9">
        <f t="shared" si="80"/>
        <v>2362.9999999999986</v>
      </c>
      <c r="F671" s="9">
        <f>F670+VLOOKUP((IF(MONTH($A671)=10,YEAR($A671),IF(MONTH($A671)=11,YEAR($A671),IF(MONTH($A671)=12, YEAR($A671),YEAR($A671)-1)))),Rainfall!$A$1:$Z$87,VLOOKUP(MONTH($A671),Conversion!$A$1:$B$12,2),FALSE)</f>
        <v>34344.05999999999</v>
      </c>
      <c r="G671" s="9"/>
      <c r="H671" s="9"/>
      <c r="I671" s="9">
        <f>VLOOKUP((IF(MONTH($A671)=10,YEAR($A671),IF(MONTH($A671)=11,YEAR($A671),IF(MONTH($A671)=12, YEAR($A671),YEAR($A671)-1)))),FirstSim!$A$1:$Y$86,VLOOKUP(MONTH($A671),Conversion!$A$1:$B$12,2),FALSE)</f>
        <v>13.52</v>
      </c>
      <c r="J671" s="9"/>
      <c r="K671" s="9"/>
      <c r="L671" s="9"/>
      <c r="M671" s="12" t="e">
        <f>VLOOKUP((IF(MONTH($A671)=10,YEAR($A671),IF(MONTH($A671)=11,YEAR($A671),IF(MONTH($A671)=12, YEAR($A671),YEAR($A671)-1)))),#REF!,VLOOKUP(MONTH($A671),Conversion!$A$1:$B$12,2),FALSE)</f>
        <v>#REF!</v>
      </c>
      <c r="N671" s="9" t="e">
        <f>VLOOKUP((IF(MONTH($A671)=10,YEAR($A671),IF(MONTH($A671)=11,YEAR($A671),IF(MONTH($A671)=12, YEAR($A671),YEAR($A671)-1)))),#REF!,VLOOKUP(MONTH($A671),'Patch Conversion'!$A$1:$B$12,2),FALSE)</f>
        <v>#REF!</v>
      </c>
      <c r="O671" s="9"/>
      <c r="P671" s="11"/>
      <c r="Q671" s="9">
        <f t="shared" si="76"/>
        <v>42.1</v>
      </c>
      <c r="R671" s="9" t="str">
        <f t="shared" si="77"/>
        <v/>
      </c>
      <c r="S671" s="10" t="str">
        <f t="shared" si="78"/>
        <v/>
      </c>
      <c r="T671" s="9"/>
      <c r="U671" s="17">
        <f>VLOOKUP((IF(MONTH($A671)=10,YEAR($A671),IF(MONTH($A671)=11,YEAR($A671),IF(MONTH($A671)=12, YEAR($A671),YEAR($A671)-1)))),'Final Sim'!$A$1:$O$85,VLOOKUP(MONTH($A671),'Conversion WRSM'!$A$1:$B$12,2),FALSE)</f>
        <v>0</v>
      </c>
      <c r="W671" s="9">
        <f t="shared" si="75"/>
        <v>42.1</v>
      </c>
      <c r="X671" s="9" t="str">
        <f t="shared" si="81"/>
        <v/>
      </c>
      <c r="Y671" s="20" t="str">
        <f t="shared" si="79"/>
        <v/>
      </c>
    </row>
    <row r="672" spans="1:25">
      <c r="A672" s="11">
        <v>27912</v>
      </c>
      <c r="B672" s="9">
        <f>VLOOKUP((IF(MONTH($A672)=10,YEAR($A672),IF(MONTH($A672)=11,YEAR($A672),IF(MONTH($A672)=12, YEAR($A672),YEAR($A672)-1)))),File_1.prn!$A$2:$AA$87,VLOOKUP(MONTH($A672),Conversion!$A$1:$B$12,2),FALSE)</f>
        <v>8.3000000000000007</v>
      </c>
      <c r="C672" s="9" t="str">
        <f>IF(VLOOKUP((IF(MONTH($A672)=10,YEAR($A672),IF(MONTH($A672)=11,YEAR($A672),IF(MONTH($A672)=12, YEAR($A672),YEAR($A672)-1)))),File_1.prn!$A$2:$AA$87,VLOOKUP(MONTH($A672),'Patch Conversion'!$A$1:$B$12,2),FALSE)="","",VLOOKUP((IF(MONTH($A672)=10,YEAR($A672),IF(MONTH($A672)=11,YEAR($A672),IF(MONTH($A672)=12, YEAR($A672),YEAR($A672)-1)))),File_1.prn!$A$2:$AA$87,VLOOKUP(MONTH($A672),'Patch Conversion'!$A$1:$B$12,2),FALSE))</f>
        <v/>
      </c>
      <c r="D672" s="9"/>
      <c r="E672" s="9">
        <f t="shared" si="80"/>
        <v>2371.2999999999988</v>
      </c>
      <c r="F672" s="9">
        <f>F671+VLOOKUP((IF(MONTH($A672)=10,YEAR($A672),IF(MONTH($A672)=11,YEAR($A672),IF(MONTH($A672)=12, YEAR($A672),YEAR($A672)-1)))),Rainfall!$A$1:$Z$87,VLOOKUP(MONTH($A672),Conversion!$A$1:$B$12,2),FALSE)</f>
        <v>34344.479999999989</v>
      </c>
      <c r="G672" s="9"/>
      <c r="H672" s="9"/>
      <c r="I672" s="9">
        <f>VLOOKUP((IF(MONTH($A672)=10,YEAR($A672),IF(MONTH($A672)=11,YEAR($A672),IF(MONTH($A672)=12, YEAR($A672),YEAR($A672)-1)))),FirstSim!$A$1:$Y$86,VLOOKUP(MONTH($A672),Conversion!$A$1:$B$12,2),FALSE)</f>
        <v>8</v>
      </c>
      <c r="J672" s="9"/>
      <c r="K672" s="9"/>
      <c r="L672" s="9"/>
      <c r="M672" s="12" t="e">
        <f>VLOOKUP((IF(MONTH($A672)=10,YEAR($A672),IF(MONTH($A672)=11,YEAR($A672),IF(MONTH($A672)=12, YEAR($A672),YEAR($A672)-1)))),#REF!,VLOOKUP(MONTH($A672),Conversion!$A$1:$B$12,2),FALSE)</f>
        <v>#REF!</v>
      </c>
      <c r="N672" s="9" t="e">
        <f>VLOOKUP((IF(MONTH($A672)=10,YEAR($A672),IF(MONTH($A672)=11,YEAR($A672),IF(MONTH($A672)=12, YEAR($A672),YEAR($A672)-1)))),#REF!,VLOOKUP(MONTH($A672),'Patch Conversion'!$A$1:$B$12,2),FALSE)</f>
        <v>#REF!</v>
      </c>
      <c r="O672" s="9"/>
      <c r="P672" s="11"/>
      <c r="Q672" s="9">
        <f t="shared" si="76"/>
        <v>8.3000000000000007</v>
      </c>
      <c r="R672" s="9" t="str">
        <f t="shared" si="77"/>
        <v/>
      </c>
      <c r="S672" s="10" t="str">
        <f t="shared" si="78"/>
        <v/>
      </c>
      <c r="T672" s="9"/>
      <c r="U672" s="17">
        <f>VLOOKUP((IF(MONTH($A672)=10,YEAR($A672),IF(MONTH($A672)=11,YEAR($A672),IF(MONTH($A672)=12, YEAR($A672),YEAR($A672)-1)))),'Final Sim'!$A$1:$O$85,VLOOKUP(MONTH($A672),'Conversion WRSM'!$A$1:$B$12,2),FALSE)</f>
        <v>492.23</v>
      </c>
      <c r="W672" s="9">
        <f t="shared" si="75"/>
        <v>8.3000000000000007</v>
      </c>
      <c r="X672" s="9" t="str">
        <f t="shared" si="81"/>
        <v/>
      </c>
      <c r="Y672" s="20" t="str">
        <f t="shared" si="79"/>
        <v/>
      </c>
    </row>
    <row r="673" spans="1:25">
      <c r="A673" s="11">
        <v>27942</v>
      </c>
      <c r="B673" s="9">
        <f>VLOOKUP((IF(MONTH($A673)=10,YEAR($A673),IF(MONTH($A673)=11,YEAR($A673),IF(MONTH($A673)=12, YEAR($A673),YEAR($A673)-1)))),File_1.prn!$A$2:$AA$87,VLOOKUP(MONTH($A673),Conversion!$A$1:$B$12,2),FALSE)</f>
        <v>6.03</v>
      </c>
      <c r="C673" s="9" t="str">
        <f>IF(VLOOKUP((IF(MONTH($A673)=10,YEAR($A673),IF(MONTH($A673)=11,YEAR($A673),IF(MONTH($A673)=12, YEAR($A673),YEAR($A673)-1)))),File_1.prn!$A$2:$AA$87,VLOOKUP(MONTH($A673),'Patch Conversion'!$A$1:$B$12,2),FALSE)="","",VLOOKUP((IF(MONTH($A673)=10,YEAR($A673),IF(MONTH($A673)=11,YEAR($A673),IF(MONTH($A673)=12, YEAR($A673),YEAR($A673)-1)))),File_1.prn!$A$2:$AA$87,VLOOKUP(MONTH($A673),'Patch Conversion'!$A$1:$B$12,2),FALSE))</f>
        <v/>
      </c>
      <c r="D673" s="9"/>
      <c r="E673" s="9">
        <f t="shared" si="80"/>
        <v>2377.329999999999</v>
      </c>
      <c r="F673" s="9">
        <f>F672+VLOOKUP((IF(MONTH($A673)=10,YEAR($A673),IF(MONTH($A673)=11,YEAR($A673),IF(MONTH($A673)=12, YEAR($A673),YEAR($A673)-1)))),Rainfall!$A$1:$Z$87,VLOOKUP(MONTH($A673),Conversion!$A$1:$B$12,2),FALSE)</f>
        <v>34344.479999999989</v>
      </c>
      <c r="G673" s="9"/>
      <c r="H673" s="9"/>
      <c r="I673" s="9">
        <f>VLOOKUP((IF(MONTH($A673)=10,YEAR($A673),IF(MONTH($A673)=11,YEAR($A673),IF(MONTH($A673)=12, YEAR($A673),YEAR($A673)-1)))),FirstSim!$A$1:$Y$86,VLOOKUP(MONTH($A673),Conversion!$A$1:$B$12,2),FALSE)</f>
        <v>5.14</v>
      </c>
      <c r="J673" s="9"/>
      <c r="K673" s="9"/>
      <c r="L673" s="9"/>
      <c r="M673" s="12" t="e">
        <f>VLOOKUP((IF(MONTH($A673)=10,YEAR($A673),IF(MONTH($A673)=11,YEAR($A673),IF(MONTH($A673)=12, YEAR($A673),YEAR($A673)-1)))),#REF!,VLOOKUP(MONTH($A673),Conversion!$A$1:$B$12,2),FALSE)</f>
        <v>#REF!</v>
      </c>
      <c r="N673" s="9" t="e">
        <f>VLOOKUP((IF(MONTH($A673)=10,YEAR($A673),IF(MONTH($A673)=11,YEAR($A673),IF(MONTH($A673)=12, YEAR($A673),YEAR($A673)-1)))),#REF!,VLOOKUP(MONTH($A673),'Patch Conversion'!$A$1:$B$12,2),FALSE)</f>
        <v>#REF!</v>
      </c>
      <c r="O673" s="9"/>
      <c r="P673" s="11"/>
      <c r="Q673" s="9">
        <f t="shared" si="76"/>
        <v>6.03</v>
      </c>
      <c r="R673" s="9" t="str">
        <f t="shared" si="77"/>
        <v/>
      </c>
      <c r="S673" s="10" t="str">
        <f t="shared" si="78"/>
        <v/>
      </c>
      <c r="T673" s="9"/>
      <c r="U673" s="17">
        <f>VLOOKUP((IF(MONTH($A673)=10,YEAR($A673),IF(MONTH($A673)=11,YEAR($A673),IF(MONTH($A673)=12, YEAR($A673),YEAR($A673)-1)))),'Final Sim'!$A$1:$O$85,VLOOKUP(MONTH($A673),'Conversion WRSM'!$A$1:$B$12,2),FALSE)</f>
        <v>0</v>
      </c>
      <c r="W673" s="9">
        <f t="shared" si="75"/>
        <v>6.03</v>
      </c>
      <c r="X673" s="9" t="str">
        <f t="shared" si="81"/>
        <v/>
      </c>
      <c r="Y673" s="20" t="str">
        <f t="shared" si="79"/>
        <v/>
      </c>
    </row>
    <row r="674" spans="1:25">
      <c r="A674" s="11">
        <v>27973</v>
      </c>
      <c r="B674" s="9">
        <f>VLOOKUP((IF(MONTH($A674)=10,YEAR($A674),IF(MONTH($A674)=11,YEAR($A674),IF(MONTH($A674)=12, YEAR($A674),YEAR($A674)-1)))),File_1.prn!$A$2:$AA$87,VLOOKUP(MONTH($A674),Conversion!$A$1:$B$12,2),FALSE)</f>
        <v>3.07</v>
      </c>
      <c r="C674" s="9" t="str">
        <f>IF(VLOOKUP((IF(MONTH($A674)=10,YEAR($A674),IF(MONTH($A674)=11,YEAR($A674),IF(MONTH($A674)=12, YEAR($A674),YEAR($A674)-1)))),File_1.prn!$A$2:$AA$87,VLOOKUP(MONTH($A674),'Patch Conversion'!$A$1:$B$12,2),FALSE)="","",VLOOKUP((IF(MONTH($A674)=10,YEAR($A674),IF(MONTH($A674)=11,YEAR($A674),IF(MONTH($A674)=12, YEAR($A674),YEAR($A674)-1)))),File_1.prn!$A$2:$AA$87,VLOOKUP(MONTH($A674),'Patch Conversion'!$A$1:$B$12,2),FALSE))</f>
        <v/>
      </c>
      <c r="D674" s="9"/>
      <c r="E674" s="9">
        <f t="shared" si="80"/>
        <v>2380.3999999999992</v>
      </c>
      <c r="F674" s="9">
        <f>F673+VLOOKUP((IF(MONTH($A674)=10,YEAR($A674),IF(MONTH($A674)=11,YEAR($A674),IF(MONTH($A674)=12, YEAR($A674),YEAR($A674)-1)))),Rainfall!$A$1:$Z$87,VLOOKUP(MONTH($A674),Conversion!$A$1:$B$12,2),FALSE)</f>
        <v>34344.479999999989</v>
      </c>
      <c r="G674" s="9"/>
      <c r="H674" s="9"/>
      <c r="I674" s="9">
        <f>VLOOKUP((IF(MONTH($A674)=10,YEAR($A674),IF(MONTH($A674)=11,YEAR($A674),IF(MONTH($A674)=12, YEAR($A674),YEAR($A674)-1)))),FirstSim!$A$1:$Y$86,VLOOKUP(MONTH($A674),Conversion!$A$1:$B$12,2),FALSE)</f>
        <v>3.16</v>
      </c>
      <c r="J674" s="9"/>
      <c r="K674" s="9"/>
      <c r="L674" s="9"/>
      <c r="M674" s="12" t="e">
        <f>VLOOKUP((IF(MONTH($A674)=10,YEAR($A674),IF(MONTH($A674)=11,YEAR($A674),IF(MONTH($A674)=12, YEAR($A674),YEAR($A674)-1)))),#REF!,VLOOKUP(MONTH($A674),Conversion!$A$1:$B$12,2),FALSE)</f>
        <v>#REF!</v>
      </c>
      <c r="N674" s="9" t="e">
        <f>VLOOKUP((IF(MONTH($A674)=10,YEAR($A674),IF(MONTH($A674)=11,YEAR($A674),IF(MONTH($A674)=12, YEAR($A674),YEAR($A674)-1)))),#REF!,VLOOKUP(MONTH($A674),'Patch Conversion'!$A$1:$B$12,2),FALSE)</f>
        <v>#REF!</v>
      </c>
      <c r="O674" s="9"/>
      <c r="P674" s="11"/>
      <c r="Q674" s="9">
        <f t="shared" si="76"/>
        <v>3.07</v>
      </c>
      <c r="R674" s="9" t="str">
        <f t="shared" si="77"/>
        <v/>
      </c>
      <c r="S674" s="10" t="str">
        <f t="shared" si="78"/>
        <v/>
      </c>
      <c r="T674" s="9"/>
      <c r="U674" s="17">
        <f>VLOOKUP((IF(MONTH($A674)=10,YEAR($A674),IF(MONTH($A674)=11,YEAR($A674),IF(MONTH($A674)=12, YEAR($A674),YEAR($A674)-1)))),'Final Sim'!$A$1:$O$85,VLOOKUP(MONTH($A674),'Conversion WRSM'!$A$1:$B$12,2),FALSE)</f>
        <v>763.92</v>
      </c>
      <c r="W674" s="9">
        <f t="shared" si="75"/>
        <v>3.07</v>
      </c>
      <c r="X674" s="9" t="str">
        <f t="shared" si="81"/>
        <v/>
      </c>
      <c r="Y674" s="20" t="str">
        <f t="shared" si="79"/>
        <v/>
      </c>
    </row>
    <row r="675" spans="1:25">
      <c r="A675" s="11">
        <v>28004</v>
      </c>
      <c r="B675" s="9">
        <f>VLOOKUP((IF(MONTH($A675)=10,YEAR($A675),IF(MONTH($A675)=11,YEAR($A675),IF(MONTH($A675)=12, YEAR($A675),YEAR($A675)-1)))),File_1.prn!$A$2:$AA$87,VLOOKUP(MONTH($A675),Conversion!$A$1:$B$12,2),FALSE)</f>
        <v>3.5</v>
      </c>
      <c r="C675" s="9" t="str">
        <f>IF(VLOOKUP((IF(MONTH($A675)=10,YEAR($A675),IF(MONTH($A675)=11,YEAR($A675),IF(MONTH($A675)=12, YEAR($A675),YEAR($A675)-1)))),File_1.prn!$A$2:$AA$87,VLOOKUP(MONTH($A675),'Patch Conversion'!$A$1:$B$12,2),FALSE)="","",VLOOKUP((IF(MONTH($A675)=10,YEAR($A675),IF(MONTH($A675)=11,YEAR($A675),IF(MONTH($A675)=12, YEAR($A675),YEAR($A675)-1)))),File_1.prn!$A$2:$AA$87,VLOOKUP(MONTH($A675),'Patch Conversion'!$A$1:$B$12,2),FALSE))</f>
        <v/>
      </c>
      <c r="D675" s="9"/>
      <c r="E675" s="9">
        <f>E674+B675</f>
        <v>2383.8999999999992</v>
      </c>
      <c r="F675" s="9">
        <f>F674+VLOOKUP((IF(MONTH($A675)=10,YEAR($A675),IF(MONTH($A675)=11,YEAR($A675),IF(MONTH($A675)=12, YEAR($A675),YEAR($A675)-1)))),Rainfall!$A$1:$Z$87,VLOOKUP(MONTH($A675),Conversion!$A$1:$B$12,2),FALSE)</f>
        <v>34373.999999999985</v>
      </c>
      <c r="G675" s="9"/>
      <c r="H675" s="9"/>
      <c r="I675" s="9">
        <f>VLOOKUP((IF(MONTH($A675)=10,YEAR($A675),IF(MONTH($A675)=11,YEAR($A675),IF(MONTH($A675)=12, YEAR($A675),YEAR($A675)-1)))),FirstSim!$A$1:$Y$86,VLOOKUP(MONTH($A675),Conversion!$A$1:$B$12,2),FALSE)</f>
        <v>2.6</v>
      </c>
      <c r="J675" s="13"/>
      <c r="K675" s="9"/>
      <c r="L675" s="9"/>
      <c r="M675" s="12" t="e">
        <f>VLOOKUP((IF(MONTH($A675)=10,YEAR($A675),IF(MONTH($A675)=11,YEAR($A675),IF(MONTH($A675)=12, YEAR($A675),YEAR($A675)-1)))),#REF!,VLOOKUP(MONTH($A675),Conversion!$A$1:$B$12,2),FALSE)</f>
        <v>#REF!</v>
      </c>
      <c r="N675" s="9" t="e">
        <f>VLOOKUP((IF(MONTH($A675)=10,YEAR($A675),IF(MONTH($A675)=11,YEAR($A675),IF(MONTH($A675)=12, YEAR($A675),YEAR($A675)-1)))),#REF!,VLOOKUP(MONTH($A675),'Patch Conversion'!$A$1:$B$12,2),FALSE)</f>
        <v>#REF!</v>
      </c>
      <c r="O675" s="9"/>
      <c r="P675" s="11"/>
      <c r="Q675" s="9">
        <f t="shared" si="76"/>
        <v>3.5</v>
      </c>
      <c r="R675" s="9" t="str">
        <f t="shared" si="77"/>
        <v/>
      </c>
      <c r="S675" s="10" t="str">
        <f t="shared" si="78"/>
        <v/>
      </c>
      <c r="T675" s="9"/>
      <c r="U675" s="17">
        <f>VLOOKUP((IF(MONTH($A675)=10,YEAR($A675),IF(MONTH($A675)=11,YEAR($A675),IF(MONTH($A675)=12, YEAR($A675),YEAR($A675)-1)))),'Final Sim'!$A$1:$O$85,VLOOKUP(MONTH($A675),'Conversion WRSM'!$A$1:$B$12,2),FALSE)</f>
        <v>0</v>
      </c>
      <c r="W675" s="9">
        <f t="shared" si="75"/>
        <v>3.5</v>
      </c>
      <c r="X675" s="9" t="str">
        <f t="shared" si="81"/>
        <v/>
      </c>
      <c r="Y675" s="20" t="str">
        <f t="shared" si="79"/>
        <v/>
      </c>
    </row>
    <row r="676" spans="1:25">
      <c r="A676" s="11">
        <v>28034</v>
      </c>
      <c r="B676" s="9">
        <f>VLOOKUP((IF(MONTH($A676)=10,YEAR($A676),IF(MONTH($A676)=11,YEAR($A676),IF(MONTH($A676)=12, YEAR($A676),YEAR($A676)-1)))),File_1.prn!$A$2:$AA$87,VLOOKUP(MONTH($A676),Conversion!$A$1:$B$12,2),FALSE)</f>
        <v>40.799999999999997</v>
      </c>
      <c r="C676" s="9" t="str">
        <f>IF(VLOOKUP((IF(MONTH($A676)=10,YEAR($A676),IF(MONTH($A676)=11,YEAR($A676),IF(MONTH($A676)=12, YEAR($A676),YEAR($A676)-1)))),File_1.prn!$A$2:$AA$87,VLOOKUP(MONTH($A676),'Patch Conversion'!$A$1:$B$12,2),FALSE)="","",VLOOKUP((IF(MONTH($A676)=10,YEAR($A676),IF(MONTH($A676)=11,YEAR($A676),IF(MONTH($A676)=12, YEAR($A676),YEAR($A676)-1)))),File_1.prn!$A$2:$AA$87,VLOOKUP(MONTH($A676),'Patch Conversion'!$A$1:$B$12,2),FALSE))</f>
        <v/>
      </c>
      <c r="E676" s="9">
        <f>E675+B676</f>
        <v>2424.6999999999994</v>
      </c>
      <c r="F676" s="9">
        <f>F675+VLOOKUP((IF(MONTH($A676)=10,YEAR($A676),IF(MONTH($A676)=11,YEAR($A676),IF(MONTH($A676)=12, YEAR($A676),YEAR($A676)-1)))),Rainfall!$A$1:$Z$87,VLOOKUP(MONTH($A676),Conversion!$A$1:$B$12,2),FALSE)</f>
        <v>34430.339999999982</v>
      </c>
      <c r="G676" s="22"/>
      <c r="H676" s="22"/>
      <c r="I676" s="9">
        <f>VLOOKUP((IF(MONTH($A676)=10,YEAR($A676),IF(MONTH($A676)=11,YEAR($A676),IF(MONTH($A676)=12, YEAR($A676),YEAR($A676)-1)))),FirstSim!$A$1:$Y$86,VLOOKUP(MONTH($A676),Conversion!$A$1:$B$12,2),FALSE)</f>
        <v>3.41</v>
      </c>
      <c r="Q676" s="9">
        <f t="shared" si="76"/>
        <v>40.799999999999997</v>
      </c>
      <c r="R676" s="9" t="str">
        <f t="shared" si="77"/>
        <v/>
      </c>
      <c r="S676" s="10" t="str">
        <f t="shared" si="78"/>
        <v/>
      </c>
      <c r="U676" s="17">
        <f>VLOOKUP((IF(MONTH($A676)=10,YEAR($A676),IF(MONTH($A676)=11,YEAR($A676),IF(MONTH($A676)=12, YEAR($A676),YEAR($A676)-1)))),'Final Sim'!$A$1:$O$85,VLOOKUP(MONTH($A676),'Conversion WRSM'!$A$1:$B$12,2),FALSE)</f>
        <v>383.81</v>
      </c>
      <c r="W676" s="9">
        <f t="shared" si="75"/>
        <v>40.799999999999997</v>
      </c>
      <c r="X676" s="9" t="str">
        <f t="shared" si="81"/>
        <v/>
      </c>
      <c r="Y676" s="20" t="str">
        <f t="shared" si="79"/>
        <v/>
      </c>
    </row>
    <row r="677" spans="1:25">
      <c r="A677" s="11">
        <v>28065</v>
      </c>
      <c r="B677" s="9">
        <f>VLOOKUP((IF(MONTH($A677)=10,YEAR($A677),IF(MONTH($A677)=11,YEAR($A677),IF(MONTH($A677)=12, YEAR($A677),YEAR($A677)-1)))),File_1.prn!$A$2:$AA$87,VLOOKUP(MONTH($A677),Conversion!$A$1:$B$12,2),FALSE)</f>
        <v>17.399999999999999</v>
      </c>
      <c r="C677" s="9" t="str">
        <f>IF(VLOOKUP((IF(MONTH($A677)=10,YEAR($A677),IF(MONTH($A677)=11,YEAR($A677),IF(MONTH($A677)=12, YEAR($A677),YEAR($A677)-1)))),File_1.prn!$A$2:$AA$87,VLOOKUP(MONTH($A677),'Patch Conversion'!$A$1:$B$12,2),FALSE)="","",VLOOKUP((IF(MONTH($A677)=10,YEAR($A677),IF(MONTH($A677)=11,YEAR($A677),IF(MONTH($A677)=12, YEAR($A677),YEAR($A677)-1)))),File_1.prn!$A$2:$AA$87,VLOOKUP(MONTH($A677),'Patch Conversion'!$A$1:$B$12,2),FALSE))</f>
        <v>#</v>
      </c>
      <c r="E677" s="9">
        <f t="shared" si="80"/>
        <v>2442.0999999999995</v>
      </c>
      <c r="F677" s="9">
        <f>F676+VLOOKUP((IF(MONTH($A677)=10,YEAR($A677),IF(MONTH($A677)=11,YEAR($A677),IF(MONTH($A677)=12, YEAR($A677),YEAR($A677)-1)))),Rainfall!$A$1:$Z$87,VLOOKUP(MONTH($A677),Conversion!$A$1:$B$12,2),FALSE)</f>
        <v>34512.539999999979</v>
      </c>
      <c r="G677" s="22"/>
      <c r="H677" s="22"/>
      <c r="I677" s="9">
        <f>VLOOKUP((IF(MONTH($A677)=10,YEAR($A677),IF(MONTH($A677)=11,YEAR($A677),IF(MONTH($A677)=12, YEAR($A677),YEAR($A677)-1)))),FirstSim!$A$1:$Y$86,VLOOKUP(MONTH($A677),Conversion!$A$1:$B$12,2),FALSE)</f>
        <v>1.1200000000000001</v>
      </c>
      <c r="Q677" s="9">
        <f t="shared" si="76"/>
        <v>17.399999999999999</v>
      </c>
      <c r="R677" s="9" t="str">
        <f t="shared" si="77"/>
        <v>#</v>
      </c>
      <c r="S677" s="10" t="str">
        <f t="shared" si="78"/>
        <v>First Simulation&lt;Observed, Observed Used</v>
      </c>
      <c r="U677" s="17">
        <f>VLOOKUP((IF(MONTH($A677)=10,YEAR($A677),IF(MONTH($A677)=11,YEAR($A677),IF(MONTH($A677)=12, YEAR($A677),YEAR($A677)-1)))),'Final Sim'!$A$1:$O$85,VLOOKUP(MONTH($A677),'Conversion WRSM'!$A$1:$B$12,2),FALSE)</f>
        <v>0</v>
      </c>
      <c r="W677" s="9">
        <f t="shared" si="75"/>
        <v>17.399999999999999</v>
      </c>
      <c r="X677" s="9" t="str">
        <f t="shared" si="81"/>
        <v>*</v>
      </c>
      <c r="Y677" s="20" t="str">
        <f t="shared" si="79"/>
        <v>Simulated value used</v>
      </c>
    </row>
    <row r="678" spans="1:25">
      <c r="A678" s="11">
        <v>28095</v>
      </c>
      <c r="B678" s="9">
        <f>VLOOKUP((IF(MONTH($A678)=10,YEAR($A678),IF(MONTH($A678)=11,YEAR($A678),IF(MONTH($A678)=12, YEAR($A678),YEAR($A678)-1)))),File_1.prn!$A$2:$AA$87,VLOOKUP(MONTH($A678),Conversion!$A$1:$B$12,2),FALSE)</f>
        <v>0.43</v>
      </c>
      <c r="C678" s="9" t="str">
        <f>IF(VLOOKUP((IF(MONTH($A678)=10,YEAR($A678),IF(MONTH($A678)=11,YEAR($A678),IF(MONTH($A678)=12, YEAR($A678),YEAR($A678)-1)))),File_1.prn!$A$2:$AA$87,VLOOKUP(MONTH($A678),'Patch Conversion'!$A$1:$B$12,2),FALSE)="","",VLOOKUP((IF(MONTH($A678)=10,YEAR($A678),IF(MONTH($A678)=11,YEAR($A678),IF(MONTH($A678)=12, YEAR($A678),YEAR($A678)-1)))),File_1.prn!$A$2:$AA$87,VLOOKUP(MONTH($A678),'Patch Conversion'!$A$1:$B$12,2),FALSE))</f>
        <v>#</v>
      </c>
      <c r="E678" s="9">
        <f t="shared" si="80"/>
        <v>2442.5299999999993</v>
      </c>
      <c r="F678" s="9">
        <f>F677+VLOOKUP((IF(MONTH($A678)=10,YEAR($A678),IF(MONTH($A678)=11,YEAR($A678),IF(MONTH($A678)=12, YEAR($A678),YEAR($A678)-1)))),Rainfall!$A$1:$Z$87,VLOOKUP(MONTH($A678),Conversion!$A$1:$B$12,2),FALSE)</f>
        <v>34581.89999999998</v>
      </c>
      <c r="G678" s="22"/>
      <c r="H678" s="22"/>
      <c r="I678" s="9">
        <f>VLOOKUP((IF(MONTH($A678)=10,YEAR($A678),IF(MONTH($A678)=11,YEAR($A678),IF(MONTH($A678)=12, YEAR($A678),YEAR($A678)-1)))),FirstSim!$A$1:$Y$86,VLOOKUP(MONTH($A678),Conversion!$A$1:$B$12,2),FALSE)</f>
        <v>0.23</v>
      </c>
      <c r="Q678" s="9">
        <f t="shared" si="76"/>
        <v>0.43</v>
      </c>
      <c r="R678" s="9" t="str">
        <f t="shared" si="77"/>
        <v>#</v>
      </c>
      <c r="S678" s="10" t="str">
        <f t="shared" si="78"/>
        <v>First Simulation&lt;Observed, Observed Used</v>
      </c>
      <c r="U678" s="17">
        <f>VLOOKUP((IF(MONTH($A678)=10,YEAR($A678),IF(MONTH($A678)=11,YEAR($A678),IF(MONTH($A678)=12, YEAR($A678),YEAR($A678)-1)))),'Final Sim'!$A$1:$O$85,VLOOKUP(MONTH($A678),'Conversion WRSM'!$A$1:$B$12,2),FALSE)</f>
        <v>290.93</v>
      </c>
      <c r="W678" s="9">
        <f t="shared" si="75"/>
        <v>290.93</v>
      </c>
      <c r="X678" s="9" t="str">
        <f t="shared" si="81"/>
        <v>*</v>
      </c>
      <c r="Y678" s="20" t="str">
        <f t="shared" si="79"/>
        <v>Simulated value used</v>
      </c>
    </row>
    <row r="679" spans="1:25">
      <c r="A679" s="11">
        <v>28126</v>
      </c>
      <c r="B679" s="9">
        <f>VLOOKUP((IF(MONTH($A679)=10,YEAR($A679),IF(MONTH($A679)=11,YEAR($A679),IF(MONTH($A679)=12, YEAR($A679),YEAR($A679)-1)))),File_1.prn!$A$2:$AA$87,VLOOKUP(MONTH($A679),Conversion!$A$1:$B$12,2),FALSE)</f>
        <v>1.42</v>
      </c>
      <c r="C679" s="9" t="str">
        <f>IF(VLOOKUP((IF(MONTH($A679)=10,YEAR($A679),IF(MONTH($A679)=11,YEAR($A679),IF(MONTH($A679)=12, YEAR($A679),YEAR($A679)-1)))),File_1.prn!$A$2:$AA$87,VLOOKUP(MONTH($A679),'Patch Conversion'!$A$1:$B$12,2),FALSE)="","",VLOOKUP((IF(MONTH($A679)=10,YEAR($A679),IF(MONTH($A679)=11,YEAR($A679),IF(MONTH($A679)=12, YEAR($A679),YEAR($A679)-1)))),File_1.prn!$A$2:$AA$87,VLOOKUP(MONTH($A679),'Patch Conversion'!$A$1:$B$12,2),FALSE))</f>
        <v/>
      </c>
      <c r="E679" s="9">
        <f t="shared" si="80"/>
        <v>2443.9499999999994</v>
      </c>
      <c r="F679" s="9">
        <f>F678+VLOOKUP((IF(MONTH($A679)=10,YEAR($A679),IF(MONTH($A679)=11,YEAR($A679),IF(MONTH($A679)=12, YEAR($A679),YEAR($A679)-1)))),Rainfall!$A$1:$Z$87,VLOOKUP(MONTH($A679),Conversion!$A$1:$B$12,2),FALSE)</f>
        <v>34651.139999999978</v>
      </c>
      <c r="G679" s="22"/>
      <c r="H679" s="22"/>
      <c r="I679" s="9">
        <f>VLOOKUP((IF(MONTH($A679)=10,YEAR($A679),IF(MONTH($A679)=11,YEAR($A679),IF(MONTH($A679)=12, YEAR($A679),YEAR($A679)-1)))),FirstSim!$A$1:$Y$86,VLOOKUP(MONTH($A679),Conversion!$A$1:$B$12,2),FALSE)</f>
        <v>0.64</v>
      </c>
      <c r="Q679" s="9">
        <f t="shared" si="76"/>
        <v>1.42</v>
      </c>
      <c r="R679" s="9" t="str">
        <f t="shared" si="77"/>
        <v/>
      </c>
      <c r="S679" s="10" t="str">
        <f t="shared" si="78"/>
        <v/>
      </c>
      <c r="U679" s="17">
        <f>VLOOKUP((IF(MONTH($A679)=10,YEAR($A679),IF(MONTH($A679)=11,YEAR($A679),IF(MONTH($A679)=12, YEAR($A679),YEAR($A679)-1)))),'Final Sim'!$A$1:$O$85,VLOOKUP(MONTH($A679),'Conversion WRSM'!$A$1:$B$12,2),FALSE)</f>
        <v>0</v>
      </c>
      <c r="W679" s="9">
        <f t="shared" si="75"/>
        <v>1.42</v>
      </c>
      <c r="X679" s="9" t="str">
        <f t="shared" si="81"/>
        <v/>
      </c>
      <c r="Y679" s="20" t="str">
        <f t="shared" si="79"/>
        <v/>
      </c>
    </row>
    <row r="680" spans="1:25">
      <c r="A680" s="11">
        <v>28157</v>
      </c>
      <c r="B680" s="9">
        <f>VLOOKUP((IF(MONTH($A680)=10,YEAR($A680),IF(MONTH($A680)=11,YEAR($A680),IF(MONTH($A680)=12, YEAR($A680),YEAR($A680)-1)))),File_1.prn!$A$2:$AA$87,VLOOKUP(MONTH($A680),Conversion!$A$1:$B$12,2),FALSE)</f>
        <v>4.42</v>
      </c>
      <c r="C680" s="9" t="str">
        <f>IF(VLOOKUP((IF(MONTH($A680)=10,YEAR($A680),IF(MONTH($A680)=11,YEAR($A680),IF(MONTH($A680)=12, YEAR($A680),YEAR($A680)-1)))),File_1.prn!$A$2:$AA$87,VLOOKUP(MONTH($A680),'Patch Conversion'!$A$1:$B$12,2),FALSE)="","",VLOOKUP((IF(MONTH($A680)=10,YEAR($A680),IF(MONTH($A680)=11,YEAR($A680),IF(MONTH($A680)=12, YEAR($A680),YEAR($A680)-1)))),File_1.prn!$A$2:$AA$87,VLOOKUP(MONTH($A680),'Patch Conversion'!$A$1:$B$12,2),FALSE))</f>
        <v/>
      </c>
      <c r="E680" s="9">
        <f t="shared" si="80"/>
        <v>2448.3699999999994</v>
      </c>
      <c r="F680" s="9">
        <f>F679+VLOOKUP((IF(MONTH($A680)=10,YEAR($A680),IF(MONTH($A680)=11,YEAR($A680),IF(MONTH($A680)=12, YEAR($A680),YEAR($A680)-1)))),Rainfall!$A$1:$Z$87,VLOOKUP(MONTH($A680),Conversion!$A$1:$B$12,2),FALSE)</f>
        <v>34719.719999999979</v>
      </c>
      <c r="G680" s="22"/>
      <c r="H680" s="22"/>
      <c r="I680" s="9">
        <f>VLOOKUP((IF(MONTH($A680)=10,YEAR($A680),IF(MONTH($A680)=11,YEAR($A680),IF(MONTH($A680)=12, YEAR($A680),YEAR($A680)-1)))),FirstSim!$A$1:$Y$86,VLOOKUP(MONTH($A680),Conversion!$A$1:$B$12,2),FALSE)</f>
        <v>0.68</v>
      </c>
      <c r="Q680" s="9">
        <f t="shared" si="76"/>
        <v>4.42</v>
      </c>
      <c r="R680" s="9" t="str">
        <f t="shared" si="77"/>
        <v/>
      </c>
      <c r="S680" s="10" t="str">
        <f t="shared" si="78"/>
        <v/>
      </c>
      <c r="U680" s="17">
        <f>VLOOKUP((IF(MONTH($A680)=10,YEAR($A680),IF(MONTH($A680)=11,YEAR($A680),IF(MONTH($A680)=12, YEAR($A680),YEAR($A680)-1)))),'Final Sim'!$A$1:$O$85,VLOOKUP(MONTH($A680),'Conversion WRSM'!$A$1:$B$12,2),FALSE)</f>
        <v>74.790000000000006</v>
      </c>
      <c r="W680" s="9">
        <f t="shared" si="75"/>
        <v>4.42</v>
      </c>
      <c r="X680" s="9" t="str">
        <f t="shared" si="81"/>
        <v/>
      </c>
      <c r="Y680" s="20" t="str">
        <f t="shared" si="79"/>
        <v/>
      </c>
    </row>
    <row r="681" spans="1:25">
      <c r="A681" s="11">
        <v>28185</v>
      </c>
      <c r="B681" s="9">
        <f>VLOOKUP((IF(MONTH($A681)=10,YEAR($A681),IF(MONTH($A681)=11,YEAR($A681),IF(MONTH($A681)=12, YEAR($A681),YEAR($A681)-1)))),File_1.prn!$A$2:$AA$87,VLOOKUP(MONTH($A681),Conversion!$A$1:$B$12,2),FALSE)</f>
        <v>2.38</v>
      </c>
      <c r="C681" s="9" t="str">
        <f>IF(VLOOKUP((IF(MONTH($A681)=10,YEAR($A681),IF(MONTH($A681)=11,YEAR($A681),IF(MONTH($A681)=12, YEAR($A681),YEAR($A681)-1)))),File_1.prn!$A$2:$AA$87,VLOOKUP(MONTH($A681),'Patch Conversion'!$A$1:$B$12,2),FALSE)="","",VLOOKUP((IF(MONTH($A681)=10,YEAR($A681),IF(MONTH($A681)=11,YEAR($A681),IF(MONTH($A681)=12, YEAR($A681),YEAR($A681)-1)))),File_1.prn!$A$2:$AA$87,VLOOKUP(MONTH($A681),'Patch Conversion'!$A$1:$B$12,2),FALSE))</f>
        <v/>
      </c>
      <c r="E681" s="9">
        <f t="shared" si="80"/>
        <v>2450.7499999999995</v>
      </c>
      <c r="F681" s="9">
        <f>F680+VLOOKUP((IF(MONTH($A681)=10,YEAR($A681),IF(MONTH($A681)=11,YEAR($A681),IF(MONTH($A681)=12, YEAR($A681),YEAR($A681)-1)))),Rainfall!$A$1:$Z$87,VLOOKUP(MONTH($A681),Conversion!$A$1:$B$12,2),FALSE)</f>
        <v>34829.639999999978</v>
      </c>
      <c r="G681" s="22"/>
      <c r="H681" s="22"/>
      <c r="I681" s="9">
        <f>VLOOKUP((IF(MONTH($A681)=10,YEAR($A681),IF(MONTH($A681)=11,YEAR($A681),IF(MONTH($A681)=12, YEAR($A681),YEAR($A681)-1)))),FirstSim!$A$1:$Y$86,VLOOKUP(MONTH($A681),Conversion!$A$1:$B$12,2),FALSE)</f>
        <v>2.57</v>
      </c>
      <c r="Q681" s="9">
        <f t="shared" si="76"/>
        <v>2.38</v>
      </c>
      <c r="R681" s="9" t="str">
        <f t="shared" si="77"/>
        <v/>
      </c>
      <c r="S681" s="10" t="str">
        <f t="shared" si="78"/>
        <v/>
      </c>
      <c r="U681" s="17">
        <f>VLOOKUP((IF(MONTH($A681)=10,YEAR($A681),IF(MONTH($A681)=11,YEAR($A681),IF(MONTH($A681)=12, YEAR($A681),YEAR($A681)-1)))),'Final Sim'!$A$1:$O$85,VLOOKUP(MONTH($A681),'Conversion WRSM'!$A$1:$B$12,2),FALSE)</f>
        <v>0</v>
      </c>
      <c r="W681" s="9">
        <f t="shared" si="75"/>
        <v>2.38</v>
      </c>
      <c r="X681" s="9" t="str">
        <f t="shared" si="81"/>
        <v/>
      </c>
      <c r="Y681" s="20" t="str">
        <f t="shared" si="79"/>
        <v/>
      </c>
    </row>
    <row r="682" spans="1:25">
      <c r="A682" s="11">
        <v>28216</v>
      </c>
      <c r="B682" s="9">
        <f>VLOOKUP((IF(MONTH($A682)=10,YEAR($A682),IF(MONTH($A682)=11,YEAR($A682),IF(MONTH($A682)=12, YEAR($A682),YEAR($A682)-1)))),File_1.prn!$A$2:$AA$87,VLOOKUP(MONTH($A682),Conversion!$A$1:$B$12,2),FALSE)</f>
        <v>0.28999999999999998</v>
      </c>
      <c r="C682" s="9" t="str">
        <f>IF(VLOOKUP((IF(MONTH($A682)=10,YEAR($A682),IF(MONTH($A682)=11,YEAR($A682),IF(MONTH($A682)=12, YEAR($A682),YEAR($A682)-1)))),File_1.prn!$A$2:$AA$87,VLOOKUP(MONTH($A682),'Patch Conversion'!$A$1:$B$12,2),FALSE)="","",VLOOKUP((IF(MONTH($A682)=10,YEAR($A682),IF(MONTH($A682)=11,YEAR($A682),IF(MONTH($A682)=12, YEAR($A682),YEAR($A682)-1)))),File_1.prn!$A$2:$AA$87,VLOOKUP(MONTH($A682),'Patch Conversion'!$A$1:$B$12,2),FALSE))</f>
        <v>#</v>
      </c>
      <c r="E682" s="9">
        <f t="shared" si="80"/>
        <v>2451.0399999999995</v>
      </c>
      <c r="F682" s="9">
        <f>F681+VLOOKUP((IF(MONTH($A682)=10,YEAR($A682),IF(MONTH($A682)=11,YEAR($A682),IF(MONTH($A682)=12, YEAR($A682),YEAR($A682)-1)))),Rainfall!$A$1:$Z$87,VLOOKUP(MONTH($A682),Conversion!$A$1:$B$12,2),FALSE)</f>
        <v>34856.879999999976</v>
      </c>
      <c r="G682" s="22"/>
      <c r="H682" s="22"/>
      <c r="I682" s="9">
        <f>VLOOKUP((IF(MONTH($A682)=10,YEAR($A682),IF(MONTH($A682)=11,YEAR($A682),IF(MONTH($A682)=12, YEAR($A682),YEAR($A682)-1)))),FirstSim!$A$1:$Y$86,VLOOKUP(MONTH($A682),Conversion!$A$1:$B$12,2),FALSE)</f>
        <v>1.1000000000000001</v>
      </c>
      <c r="Q682" s="9">
        <f t="shared" si="76"/>
        <v>1.1000000000000001</v>
      </c>
      <c r="R682" s="9" t="str">
        <f t="shared" si="77"/>
        <v>*</v>
      </c>
      <c r="S682" s="10" t="str">
        <f t="shared" si="78"/>
        <v>First Silumation patch</v>
      </c>
      <c r="U682" s="17">
        <f>VLOOKUP((IF(MONTH($A682)=10,YEAR($A682),IF(MONTH($A682)=11,YEAR($A682),IF(MONTH($A682)=12, YEAR($A682),YEAR($A682)-1)))),'Final Sim'!$A$1:$O$85,VLOOKUP(MONTH($A682),'Conversion WRSM'!$A$1:$B$12,2),FALSE)</f>
        <v>157.41</v>
      </c>
      <c r="W682" s="9">
        <f t="shared" si="75"/>
        <v>157.41</v>
      </c>
      <c r="X682" s="9" t="str">
        <f t="shared" si="81"/>
        <v>*</v>
      </c>
      <c r="Y682" s="20" t="str">
        <f t="shared" si="79"/>
        <v>Simulated value used</v>
      </c>
    </row>
    <row r="683" spans="1:25">
      <c r="A683" s="11">
        <v>28246</v>
      </c>
      <c r="B683" s="9">
        <f>VLOOKUP((IF(MONTH($A683)=10,YEAR($A683),IF(MONTH($A683)=11,YEAR($A683),IF(MONTH($A683)=12, YEAR($A683),YEAR($A683)-1)))),File_1.prn!$A$2:$AA$87,VLOOKUP(MONTH($A683),Conversion!$A$1:$B$12,2),FALSE)</f>
        <v>0.61</v>
      </c>
      <c r="C683" s="9" t="str">
        <f>IF(VLOOKUP((IF(MONTH($A683)=10,YEAR($A683),IF(MONTH($A683)=11,YEAR($A683),IF(MONTH($A683)=12, YEAR($A683),YEAR($A683)-1)))),File_1.prn!$A$2:$AA$87,VLOOKUP(MONTH($A683),'Patch Conversion'!$A$1:$B$12,2),FALSE)="","",VLOOKUP((IF(MONTH($A683)=10,YEAR($A683),IF(MONTH($A683)=11,YEAR($A683),IF(MONTH($A683)=12, YEAR($A683),YEAR($A683)-1)))),File_1.prn!$A$2:$AA$87,VLOOKUP(MONTH($A683),'Patch Conversion'!$A$1:$B$12,2),FALSE))</f>
        <v>#</v>
      </c>
      <c r="E683" s="9">
        <f t="shared" si="80"/>
        <v>2451.6499999999996</v>
      </c>
      <c r="F683" s="9">
        <f>F682+VLOOKUP((IF(MONTH($A683)=10,YEAR($A683),IF(MONTH($A683)=11,YEAR($A683),IF(MONTH($A683)=12, YEAR($A683),YEAR($A683)-1)))),Rainfall!$A$1:$Z$87,VLOOKUP(MONTH($A683),Conversion!$A$1:$B$12,2),FALSE)</f>
        <v>34856.879999999976</v>
      </c>
      <c r="G683" s="22"/>
      <c r="H683" s="22"/>
      <c r="I683" s="9">
        <f>VLOOKUP((IF(MONTH($A683)=10,YEAR($A683),IF(MONTH($A683)=11,YEAR($A683),IF(MONTH($A683)=12, YEAR($A683),YEAR($A683)-1)))),FirstSim!$A$1:$Y$86,VLOOKUP(MONTH($A683),Conversion!$A$1:$B$12,2),FALSE)</f>
        <v>0.42</v>
      </c>
      <c r="Q683" s="9">
        <f t="shared" si="76"/>
        <v>0.61</v>
      </c>
      <c r="R683" s="9" t="str">
        <f t="shared" si="77"/>
        <v>#</v>
      </c>
      <c r="S683" s="10" t="str">
        <f t="shared" si="78"/>
        <v>First Simulation&lt;Observed, Observed Used</v>
      </c>
      <c r="U683" s="17">
        <f>VLOOKUP((IF(MONTH($A683)=10,YEAR($A683),IF(MONTH($A683)=11,YEAR($A683),IF(MONTH($A683)=12, YEAR($A683),YEAR($A683)-1)))),'Final Sim'!$A$1:$O$85,VLOOKUP(MONTH($A683),'Conversion WRSM'!$A$1:$B$12,2),FALSE)</f>
        <v>0</v>
      </c>
      <c r="W683" s="9">
        <f t="shared" si="75"/>
        <v>0.61</v>
      </c>
      <c r="X683" s="9" t="str">
        <f t="shared" si="81"/>
        <v>*</v>
      </c>
      <c r="Y683" s="20" t="str">
        <f t="shared" si="79"/>
        <v>Simulated value used</v>
      </c>
    </row>
    <row r="684" spans="1:25">
      <c r="A684" s="11">
        <v>28277</v>
      </c>
      <c r="B684" s="9">
        <f>VLOOKUP((IF(MONTH($A684)=10,YEAR($A684),IF(MONTH($A684)=11,YEAR($A684),IF(MONTH($A684)=12, YEAR($A684),YEAR($A684)-1)))),File_1.prn!$A$2:$AA$87,VLOOKUP(MONTH($A684),Conversion!$A$1:$B$12,2),FALSE)</f>
        <v>0.41</v>
      </c>
      <c r="C684" s="9" t="str">
        <f>IF(VLOOKUP((IF(MONTH($A684)=10,YEAR($A684),IF(MONTH($A684)=11,YEAR($A684),IF(MONTH($A684)=12, YEAR($A684),YEAR($A684)-1)))),File_1.prn!$A$2:$AA$87,VLOOKUP(MONTH($A684),'Patch Conversion'!$A$1:$B$12,2),FALSE)="","",VLOOKUP((IF(MONTH($A684)=10,YEAR($A684),IF(MONTH($A684)=11,YEAR($A684),IF(MONTH($A684)=12, YEAR($A684),YEAR($A684)-1)))),File_1.prn!$A$2:$AA$87,VLOOKUP(MONTH($A684),'Patch Conversion'!$A$1:$B$12,2),FALSE))</f>
        <v>#</v>
      </c>
      <c r="E684" s="9">
        <f t="shared" si="80"/>
        <v>2452.0599999999995</v>
      </c>
      <c r="F684" s="9">
        <f>F683+VLOOKUP((IF(MONTH($A684)=10,YEAR($A684),IF(MONTH($A684)=11,YEAR($A684),IF(MONTH($A684)=12, YEAR($A684),YEAR($A684)-1)))),Rainfall!$A$1:$Z$87,VLOOKUP(MONTH($A684),Conversion!$A$1:$B$12,2),FALSE)</f>
        <v>34856.879999999976</v>
      </c>
      <c r="G684" s="22"/>
      <c r="H684" s="22"/>
      <c r="I684" s="9">
        <f>VLOOKUP((IF(MONTH($A684)=10,YEAR($A684),IF(MONTH($A684)=11,YEAR($A684),IF(MONTH($A684)=12, YEAR($A684),YEAR($A684)-1)))),FirstSim!$A$1:$Y$86,VLOOKUP(MONTH($A684),Conversion!$A$1:$B$12,2),FALSE)</f>
        <v>0.37</v>
      </c>
      <c r="Q684" s="9">
        <f t="shared" si="76"/>
        <v>0.41</v>
      </c>
      <c r="R684" s="9" t="str">
        <f t="shared" si="77"/>
        <v>#</v>
      </c>
      <c r="S684" s="10" t="str">
        <f t="shared" si="78"/>
        <v>First Simulation&lt;Observed, Observed Used</v>
      </c>
      <c r="U684" s="17">
        <f>VLOOKUP((IF(MONTH($A684)=10,YEAR($A684),IF(MONTH($A684)=11,YEAR($A684),IF(MONTH($A684)=12, YEAR($A684),YEAR($A684)-1)))),'Final Sim'!$A$1:$O$85,VLOOKUP(MONTH($A684),'Conversion WRSM'!$A$1:$B$12,2),FALSE)</f>
        <v>65.010000000000005</v>
      </c>
      <c r="W684" s="9">
        <f t="shared" si="75"/>
        <v>65.010000000000005</v>
      </c>
      <c r="X684" s="9" t="str">
        <f t="shared" si="81"/>
        <v>*</v>
      </c>
      <c r="Y684" s="20" t="str">
        <f t="shared" si="79"/>
        <v>Simulated value used</v>
      </c>
    </row>
    <row r="685" spans="1:25">
      <c r="A685" s="11">
        <v>28307</v>
      </c>
      <c r="B685" s="9">
        <f>VLOOKUP((IF(MONTH($A685)=10,YEAR($A685),IF(MONTH($A685)=11,YEAR($A685),IF(MONTH($A685)=12, YEAR($A685),YEAR($A685)-1)))),File_1.prn!$A$2:$AA$87,VLOOKUP(MONTH($A685),Conversion!$A$1:$B$12,2),FALSE)</f>
        <v>0.8</v>
      </c>
      <c r="C685" s="9" t="str">
        <f>IF(VLOOKUP((IF(MONTH($A685)=10,YEAR($A685),IF(MONTH($A685)=11,YEAR($A685),IF(MONTH($A685)=12, YEAR($A685),YEAR($A685)-1)))),File_1.prn!$A$2:$AA$87,VLOOKUP(MONTH($A685),'Patch Conversion'!$A$1:$B$12,2),FALSE)="","",VLOOKUP((IF(MONTH($A685)=10,YEAR($A685),IF(MONTH($A685)=11,YEAR($A685),IF(MONTH($A685)=12, YEAR($A685),YEAR($A685)-1)))),File_1.prn!$A$2:$AA$87,VLOOKUP(MONTH($A685),'Patch Conversion'!$A$1:$B$12,2),FALSE))</f>
        <v/>
      </c>
      <c r="E685" s="9">
        <f t="shared" si="80"/>
        <v>2452.8599999999997</v>
      </c>
      <c r="F685" s="9">
        <f>F684+VLOOKUP((IF(MONTH($A685)=10,YEAR($A685),IF(MONTH($A685)=11,YEAR($A685),IF(MONTH($A685)=12, YEAR($A685),YEAR($A685)-1)))),Rainfall!$A$1:$Z$87,VLOOKUP(MONTH($A685),Conversion!$A$1:$B$12,2),FALSE)</f>
        <v>34856.879999999976</v>
      </c>
      <c r="G685" s="22"/>
      <c r="H685" s="22"/>
      <c r="I685" s="9">
        <f>VLOOKUP((IF(MONTH($A685)=10,YEAR($A685),IF(MONTH($A685)=11,YEAR($A685),IF(MONTH($A685)=12, YEAR($A685),YEAR($A685)-1)))),FirstSim!$A$1:$Y$86,VLOOKUP(MONTH($A685),Conversion!$A$1:$B$12,2),FALSE)</f>
        <v>0.28000000000000003</v>
      </c>
      <c r="Q685" s="9">
        <f t="shared" si="76"/>
        <v>0.8</v>
      </c>
      <c r="R685" s="9" t="str">
        <f t="shared" si="77"/>
        <v/>
      </c>
      <c r="S685" s="10" t="str">
        <f t="shared" si="78"/>
        <v/>
      </c>
      <c r="U685" s="17">
        <f>VLOOKUP((IF(MONTH($A685)=10,YEAR($A685),IF(MONTH($A685)=11,YEAR($A685),IF(MONTH($A685)=12, YEAR($A685),YEAR($A685)-1)))),'Final Sim'!$A$1:$O$85,VLOOKUP(MONTH($A685),'Conversion WRSM'!$A$1:$B$12,2),FALSE)</f>
        <v>0</v>
      </c>
      <c r="W685" s="9">
        <f t="shared" si="75"/>
        <v>0.8</v>
      </c>
      <c r="X685" s="9" t="str">
        <f t="shared" si="81"/>
        <v/>
      </c>
      <c r="Y685" s="20" t="str">
        <f t="shared" si="79"/>
        <v/>
      </c>
    </row>
    <row r="686" spans="1:25">
      <c r="A686" s="11">
        <v>28338</v>
      </c>
      <c r="B686" s="9">
        <f>VLOOKUP((IF(MONTH($A686)=10,YEAR($A686),IF(MONTH($A686)=11,YEAR($A686),IF(MONTH($A686)=12, YEAR($A686),YEAR($A686)-1)))),File_1.prn!$A$2:$AA$87,VLOOKUP(MONTH($A686),Conversion!$A$1:$B$12,2),FALSE)</f>
        <v>0.14000000000000001</v>
      </c>
      <c r="C686" s="9" t="str">
        <f>IF(VLOOKUP((IF(MONTH($A686)=10,YEAR($A686),IF(MONTH($A686)=11,YEAR($A686),IF(MONTH($A686)=12, YEAR($A686),YEAR($A686)-1)))),File_1.prn!$A$2:$AA$87,VLOOKUP(MONTH($A686),'Patch Conversion'!$A$1:$B$12,2),FALSE)="","",VLOOKUP((IF(MONTH($A686)=10,YEAR($A686),IF(MONTH($A686)=11,YEAR($A686),IF(MONTH($A686)=12, YEAR($A686),YEAR($A686)-1)))),File_1.prn!$A$2:$AA$87,VLOOKUP(MONTH($A686),'Patch Conversion'!$A$1:$B$12,2),FALSE))</f>
        <v>#</v>
      </c>
      <c r="E686" s="9">
        <f t="shared" si="80"/>
        <v>2452.9999999999995</v>
      </c>
      <c r="F686" s="9">
        <f>F685+VLOOKUP((IF(MONTH($A686)=10,YEAR($A686),IF(MONTH($A686)=11,YEAR($A686),IF(MONTH($A686)=12, YEAR($A686),YEAR($A686)-1)))),Rainfall!$A$1:$Z$87,VLOOKUP(MONTH($A686),Conversion!$A$1:$B$12,2),FALSE)</f>
        <v>34858.139999999978</v>
      </c>
      <c r="G686" s="22"/>
      <c r="H686" s="22"/>
      <c r="I686" s="9">
        <f>VLOOKUP((IF(MONTH($A686)=10,YEAR($A686),IF(MONTH($A686)=11,YEAR($A686),IF(MONTH($A686)=12, YEAR($A686),YEAR($A686)-1)))),FirstSim!$A$1:$Y$86,VLOOKUP(MONTH($A686),Conversion!$A$1:$B$12,2),FALSE)</f>
        <v>0.14000000000000001</v>
      </c>
      <c r="Q686" s="9">
        <f t="shared" si="76"/>
        <v>0.14000000000000001</v>
      </c>
      <c r="R686" s="9" t="str">
        <f t="shared" si="77"/>
        <v>*</v>
      </c>
      <c r="S686" s="10" t="str">
        <f t="shared" si="78"/>
        <v>First Silumation patch</v>
      </c>
      <c r="U686" s="17">
        <f>VLOOKUP((IF(MONTH($A686)=10,YEAR($A686),IF(MONTH($A686)=11,YEAR($A686),IF(MONTH($A686)=12, YEAR($A686),YEAR($A686)-1)))),'Final Sim'!$A$1:$O$85,VLOOKUP(MONTH($A686),'Conversion WRSM'!$A$1:$B$12,2),FALSE)</f>
        <v>345.13</v>
      </c>
      <c r="W686" s="9">
        <f t="shared" si="75"/>
        <v>345.13</v>
      </c>
      <c r="X686" s="9" t="str">
        <f t="shared" si="81"/>
        <v>*</v>
      </c>
      <c r="Y686" s="20" t="str">
        <f t="shared" si="79"/>
        <v>Simulated value used</v>
      </c>
    </row>
    <row r="687" spans="1:25">
      <c r="A687" s="11">
        <v>28369</v>
      </c>
      <c r="B687" s="9">
        <f>VLOOKUP((IF(MONTH($A687)=10,YEAR($A687),IF(MONTH($A687)=11,YEAR($A687),IF(MONTH($A687)=12, YEAR($A687),YEAR($A687)-1)))),File_1.prn!$A$2:$AA$87,VLOOKUP(MONTH($A687),Conversion!$A$1:$B$12,2),FALSE)</f>
        <v>1.26</v>
      </c>
      <c r="C687" s="9" t="str">
        <f>IF(VLOOKUP((IF(MONTH($A687)=10,YEAR($A687),IF(MONTH($A687)=11,YEAR($A687),IF(MONTH($A687)=12, YEAR($A687),YEAR($A687)-1)))),File_1.prn!$A$2:$AA$87,VLOOKUP(MONTH($A687),'Patch Conversion'!$A$1:$B$12,2),FALSE)="","",VLOOKUP((IF(MONTH($A687)=10,YEAR($A687),IF(MONTH($A687)=11,YEAR($A687),IF(MONTH($A687)=12, YEAR($A687),YEAR($A687)-1)))),File_1.prn!$A$2:$AA$87,VLOOKUP(MONTH($A687),'Patch Conversion'!$A$1:$B$12,2),FALSE))</f>
        <v>#</v>
      </c>
      <c r="E687" s="9">
        <f t="shared" si="80"/>
        <v>2454.2599999999998</v>
      </c>
      <c r="F687" s="9">
        <f>F686+VLOOKUP((IF(MONTH($A687)=10,YEAR($A687),IF(MONTH($A687)=11,YEAR($A687),IF(MONTH($A687)=12, YEAR($A687),YEAR($A687)-1)))),Rainfall!$A$1:$Z$87,VLOOKUP(MONTH($A687),Conversion!$A$1:$B$12,2),FALSE)</f>
        <v>34911.239999999976</v>
      </c>
      <c r="G687" s="22"/>
      <c r="H687" s="22"/>
      <c r="I687" s="9">
        <f>VLOOKUP((IF(MONTH($A687)=10,YEAR($A687),IF(MONTH($A687)=11,YEAR($A687),IF(MONTH($A687)=12, YEAR($A687),YEAR($A687)-1)))),FirstSim!$A$1:$Y$86,VLOOKUP(MONTH($A687),Conversion!$A$1:$B$12,2),FALSE)</f>
        <v>1</v>
      </c>
      <c r="Q687" s="9">
        <f t="shared" si="76"/>
        <v>1.26</v>
      </c>
      <c r="R687" s="9" t="str">
        <f t="shared" si="77"/>
        <v>#</v>
      </c>
      <c r="S687" s="10" t="str">
        <f t="shared" si="78"/>
        <v>First Simulation&lt;Observed, Observed Used</v>
      </c>
      <c r="U687" s="17">
        <f>VLOOKUP((IF(MONTH($A687)=10,YEAR($A687),IF(MONTH($A687)=11,YEAR($A687),IF(MONTH($A687)=12, YEAR($A687),YEAR($A687)-1)))),'Final Sim'!$A$1:$O$85,VLOOKUP(MONTH($A687),'Conversion WRSM'!$A$1:$B$12,2),FALSE)</f>
        <v>0</v>
      </c>
      <c r="W687" s="9">
        <f t="shared" si="75"/>
        <v>1.26</v>
      </c>
      <c r="X687" s="9" t="str">
        <f t="shared" si="81"/>
        <v>*</v>
      </c>
      <c r="Y687" s="20" t="str">
        <f t="shared" si="79"/>
        <v>Simulated value used</v>
      </c>
    </row>
    <row r="688" spans="1:25">
      <c r="A688" s="11">
        <v>28399</v>
      </c>
      <c r="B688" s="9">
        <f>VLOOKUP((IF(MONTH($A688)=10,YEAR($A688),IF(MONTH($A688)=11,YEAR($A688),IF(MONTH($A688)=12, YEAR($A688),YEAR($A688)-1)))),File_1.prn!$A$2:$AA$87,VLOOKUP(MONTH($A688),Conversion!$A$1:$B$12,2),FALSE)</f>
        <v>0.91</v>
      </c>
      <c r="C688" s="9" t="str">
        <f>IF(VLOOKUP((IF(MONTH($A688)=10,YEAR($A688),IF(MONTH($A688)=11,YEAR($A688),IF(MONTH($A688)=12, YEAR($A688),YEAR($A688)-1)))),File_1.prn!$A$2:$AA$87,VLOOKUP(MONTH($A688),'Patch Conversion'!$A$1:$B$12,2),FALSE)="","",VLOOKUP((IF(MONTH($A688)=10,YEAR($A688),IF(MONTH($A688)=11,YEAR($A688),IF(MONTH($A688)=12, YEAR($A688),YEAR($A688)-1)))),File_1.prn!$A$2:$AA$87,VLOOKUP(MONTH($A688),'Patch Conversion'!$A$1:$B$12,2),FALSE))</f>
        <v/>
      </c>
      <c r="E688" s="9">
        <f t="shared" si="80"/>
        <v>2455.1699999999996</v>
      </c>
      <c r="F688" s="9">
        <f>F687+VLOOKUP((IF(MONTH($A688)=10,YEAR($A688),IF(MONTH($A688)=11,YEAR($A688),IF(MONTH($A688)=12, YEAR($A688),YEAR($A688)-1)))),Rainfall!$A$1:$Z$87,VLOOKUP(MONTH($A688),Conversion!$A$1:$B$12,2),FALSE)</f>
        <v>34940.39999999998</v>
      </c>
      <c r="G688" s="22"/>
      <c r="H688" s="22"/>
      <c r="I688" s="9">
        <f>VLOOKUP((IF(MONTH($A688)=10,YEAR($A688),IF(MONTH($A688)=11,YEAR($A688),IF(MONTH($A688)=12, YEAR($A688),YEAR($A688)-1)))),FirstSim!$A$1:$Y$86,VLOOKUP(MONTH($A688),Conversion!$A$1:$B$12,2),FALSE)</f>
        <v>1.1399999999999999</v>
      </c>
      <c r="Q688" s="9">
        <f t="shared" si="76"/>
        <v>0.91</v>
      </c>
      <c r="R688" s="9" t="str">
        <f t="shared" si="77"/>
        <v/>
      </c>
      <c r="S688" s="10" t="str">
        <f t="shared" si="78"/>
        <v/>
      </c>
      <c r="U688" s="17">
        <f>VLOOKUP((IF(MONTH($A688)=10,YEAR($A688),IF(MONTH($A688)=11,YEAR($A688),IF(MONTH($A688)=12, YEAR($A688),YEAR($A688)-1)))),'Final Sim'!$A$1:$O$85,VLOOKUP(MONTH($A688),'Conversion WRSM'!$A$1:$B$12,2),FALSE)</f>
        <v>105.92</v>
      </c>
      <c r="W688" s="9">
        <f t="shared" si="75"/>
        <v>0.91</v>
      </c>
      <c r="X688" s="9" t="str">
        <f t="shared" si="81"/>
        <v/>
      </c>
      <c r="Y688" s="20" t="str">
        <f t="shared" si="79"/>
        <v/>
      </c>
    </row>
    <row r="689" spans="1:25">
      <c r="A689" s="11">
        <v>28430</v>
      </c>
      <c r="B689" s="9">
        <f>VLOOKUP((IF(MONTH($A689)=10,YEAR($A689),IF(MONTH($A689)=11,YEAR($A689),IF(MONTH($A689)=12, YEAR($A689),YEAR($A689)-1)))),File_1.prn!$A$2:$AA$87,VLOOKUP(MONTH($A689),Conversion!$A$1:$B$12,2),FALSE)</f>
        <v>0.35</v>
      </c>
      <c r="C689" s="9" t="str">
        <f>IF(VLOOKUP((IF(MONTH($A689)=10,YEAR($A689),IF(MONTH($A689)=11,YEAR($A689),IF(MONTH($A689)=12, YEAR($A689),YEAR($A689)-1)))),File_1.prn!$A$2:$AA$87,VLOOKUP(MONTH($A689),'Patch Conversion'!$A$1:$B$12,2),FALSE)="","",VLOOKUP((IF(MONTH($A689)=10,YEAR($A689),IF(MONTH($A689)=11,YEAR($A689),IF(MONTH($A689)=12, YEAR($A689),YEAR($A689)-1)))),File_1.prn!$A$2:$AA$87,VLOOKUP(MONTH($A689),'Patch Conversion'!$A$1:$B$12,2),FALSE))</f>
        <v/>
      </c>
      <c r="E689" s="9">
        <f t="shared" si="80"/>
        <v>2455.5199999999995</v>
      </c>
      <c r="F689" s="9">
        <f>F688+VLOOKUP((IF(MONTH($A689)=10,YEAR($A689),IF(MONTH($A689)=11,YEAR($A689),IF(MONTH($A689)=12, YEAR($A689),YEAR($A689)-1)))),Rainfall!$A$1:$Z$87,VLOOKUP(MONTH($A689),Conversion!$A$1:$B$12,2),FALSE)</f>
        <v>34998.179999999978</v>
      </c>
      <c r="G689" s="22"/>
      <c r="H689" s="22"/>
      <c r="I689" s="9">
        <f>VLOOKUP((IF(MONTH($A689)=10,YEAR($A689),IF(MONTH($A689)=11,YEAR($A689),IF(MONTH($A689)=12, YEAR($A689),YEAR($A689)-1)))),FirstSim!$A$1:$Y$86,VLOOKUP(MONTH($A689),Conversion!$A$1:$B$12,2),FALSE)</f>
        <v>0.23</v>
      </c>
      <c r="Q689" s="9">
        <f t="shared" si="76"/>
        <v>0.35</v>
      </c>
      <c r="R689" s="9" t="str">
        <f t="shared" si="77"/>
        <v/>
      </c>
      <c r="S689" s="10" t="str">
        <f t="shared" si="78"/>
        <v/>
      </c>
      <c r="U689" s="17">
        <f>VLOOKUP((IF(MONTH($A689)=10,YEAR($A689),IF(MONTH($A689)=11,YEAR($A689),IF(MONTH($A689)=12, YEAR($A689),YEAR($A689)-1)))),'Final Sim'!$A$1:$O$85,VLOOKUP(MONTH($A689),'Conversion WRSM'!$A$1:$B$12,2),FALSE)</f>
        <v>0</v>
      </c>
      <c r="W689" s="9">
        <f t="shared" si="75"/>
        <v>0.35</v>
      </c>
      <c r="X689" s="9" t="str">
        <f t="shared" si="81"/>
        <v/>
      </c>
      <c r="Y689" s="20" t="str">
        <f t="shared" si="79"/>
        <v/>
      </c>
    </row>
    <row r="690" spans="1:25">
      <c r="A690" s="11">
        <v>28460</v>
      </c>
      <c r="B690" s="9">
        <f>VLOOKUP((IF(MONTH($A690)=10,YEAR($A690),IF(MONTH($A690)=11,YEAR($A690),IF(MONTH($A690)=12, YEAR($A690),YEAR($A690)-1)))),File_1.prn!$A$2:$AA$87,VLOOKUP(MONTH($A690),Conversion!$A$1:$B$12,2),FALSE)</f>
        <v>1.17</v>
      </c>
      <c r="C690" s="9" t="str">
        <f>IF(VLOOKUP((IF(MONTH($A690)=10,YEAR($A690),IF(MONTH($A690)=11,YEAR($A690),IF(MONTH($A690)=12, YEAR($A690),YEAR($A690)-1)))),File_1.prn!$A$2:$AA$87,VLOOKUP(MONTH($A690),'Patch Conversion'!$A$1:$B$12,2),FALSE)="","",VLOOKUP((IF(MONTH($A690)=10,YEAR($A690),IF(MONTH($A690)=11,YEAR($A690),IF(MONTH($A690)=12, YEAR($A690),YEAR($A690)-1)))),File_1.prn!$A$2:$AA$87,VLOOKUP(MONTH($A690),'Patch Conversion'!$A$1:$B$12,2),FALSE))</f>
        <v/>
      </c>
      <c r="E690" s="9">
        <f t="shared" si="80"/>
        <v>2456.6899999999996</v>
      </c>
      <c r="F690" s="9">
        <f>F689+VLOOKUP((IF(MONTH($A690)=10,YEAR($A690),IF(MONTH($A690)=11,YEAR($A690),IF(MONTH($A690)=12, YEAR($A690),YEAR($A690)-1)))),Rainfall!$A$1:$Z$87,VLOOKUP(MONTH($A690),Conversion!$A$1:$B$12,2),FALSE)</f>
        <v>35131.619999999981</v>
      </c>
      <c r="G690" s="22"/>
      <c r="H690" s="22"/>
      <c r="I690" s="9">
        <f>VLOOKUP((IF(MONTH($A690)=10,YEAR($A690),IF(MONTH($A690)=11,YEAR($A690),IF(MONTH($A690)=12, YEAR($A690),YEAR($A690)-1)))),FirstSim!$A$1:$Y$86,VLOOKUP(MONTH($A690),Conversion!$A$1:$B$12,2),FALSE)</f>
        <v>1.06</v>
      </c>
      <c r="Q690" s="9">
        <f t="shared" si="76"/>
        <v>1.17</v>
      </c>
      <c r="R690" s="9" t="str">
        <f t="shared" si="77"/>
        <v/>
      </c>
      <c r="S690" s="10" t="str">
        <f t="shared" si="78"/>
        <v/>
      </c>
      <c r="U690" s="17">
        <f>VLOOKUP((IF(MONTH($A690)=10,YEAR($A690),IF(MONTH($A690)=11,YEAR($A690),IF(MONTH($A690)=12, YEAR($A690),YEAR($A690)-1)))),'Final Sim'!$A$1:$O$85,VLOOKUP(MONTH($A690),'Conversion WRSM'!$A$1:$B$12,2),FALSE)</f>
        <v>45.48</v>
      </c>
      <c r="W690" s="9">
        <f t="shared" si="75"/>
        <v>1.17</v>
      </c>
      <c r="X690" s="9" t="str">
        <f t="shared" si="81"/>
        <v/>
      </c>
      <c r="Y690" s="20" t="str">
        <f t="shared" si="79"/>
        <v/>
      </c>
    </row>
    <row r="691" spans="1:25">
      <c r="A691" s="11">
        <v>28491</v>
      </c>
      <c r="B691" s="9">
        <f>VLOOKUP((IF(MONTH($A691)=10,YEAR($A691),IF(MONTH($A691)=11,YEAR($A691),IF(MONTH($A691)=12, YEAR($A691),YEAR($A691)-1)))),File_1.prn!$A$2:$AA$87,VLOOKUP(MONTH($A691),Conversion!$A$1:$B$12,2),FALSE)</f>
        <v>3.21</v>
      </c>
      <c r="C691" s="9" t="str">
        <f>IF(VLOOKUP((IF(MONTH($A691)=10,YEAR($A691),IF(MONTH($A691)=11,YEAR($A691),IF(MONTH($A691)=12, YEAR($A691),YEAR($A691)-1)))),File_1.prn!$A$2:$AA$87,VLOOKUP(MONTH($A691),'Patch Conversion'!$A$1:$B$12,2),FALSE)="","",VLOOKUP((IF(MONTH($A691)=10,YEAR($A691),IF(MONTH($A691)=11,YEAR($A691),IF(MONTH($A691)=12, YEAR($A691),YEAR($A691)-1)))),File_1.prn!$A$2:$AA$87,VLOOKUP(MONTH($A691),'Patch Conversion'!$A$1:$B$12,2),FALSE))</f>
        <v/>
      </c>
      <c r="E691" s="9">
        <f t="shared" si="80"/>
        <v>2459.8999999999996</v>
      </c>
      <c r="F691" s="9">
        <f>F690+VLOOKUP((IF(MONTH($A691)=10,YEAR($A691),IF(MONTH($A691)=11,YEAR($A691),IF(MONTH($A691)=12, YEAR($A691),YEAR($A691)-1)))),Rainfall!$A$1:$Z$87,VLOOKUP(MONTH($A691),Conversion!$A$1:$B$12,2),FALSE)</f>
        <v>35397.299999999981</v>
      </c>
      <c r="G691" s="22"/>
      <c r="H691" s="22"/>
      <c r="I691" s="9">
        <f>VLOOKUP((IF(MONTH($A691)=10,YEAR($A691),IF(MONTH($A691)=11,YEAR($A691),IF(MONTH($A691)=12, YEAR($A691),YEAR($A691)-1)))),FirstSim!$A$1:$Y$86,VLOOKUP(MONTH($A691),Conversion!$A$1:$B$12,2),FALSE)</f>
        <v>0.93</v>
      </c>
      <c r="Q691" s="9">
        <f t="shared" si="76"/>
        <v>3.21</v>
      </c>
      <c r="R691" s="9" t="str">
        <f t="shared" si="77"/>
        <v/>
      </c>
      <c r="S691" s="10" t="str">
        <f t="shared" si="78"/>
        <v/>
      </c>
      <c r="U691" s="17">
        <f>VLOOKUP((IF(MONTH($A691)=10,YEAR($A691),IF(MONTH($A691)=11,YEAR($A691),IF(MONTH($A691)=12, YEAR($A691),YEAR($A691)-1)))),'Final Sim'!$A$1:$O$85,VLOOKUP(MONTH($A691),'Conversion WRSM'!$A$1:$B$12,2),FALSE)</f>
        <v>0</v>
      </c>
      <c r="W691" s="9">
        <f t="shared" si="75"/>
        <v>3.21</v>
      </c>
      <c r="X691" s="9" t="str">
        <f t="shared" si="81"/>
        <v/>
      </c>
      <c r="Y691" s="20" t="str">
        <f t="shared" si="79"/>
        <v/>
      </c>
    </row>
    <row r="692" spans="1:25">
      <c r="A692" s="11">
        <v>28522</v>
      </c>
      <c r="B692" s="9">
        <f>VLOOKUP((IF(MONTH($A692)=10,YEAR($A692),IF(MONTH($A692)=11,YEAR($A692),IF(MONTH($A692)=12, YEAR($A692),YEAR($A692)-1)))),File_1.prn!$A$2:$AA$87,VLOOKUP(MONTH($A692),Conversion!$A$1:$B$12,2),FALSE)</f>
        <v>0.43</v>
      </c>
      <c r="C692" s="9" t="str">
        <f>IF(VLOOKUP((IF(MONTH($A692)=10,YEAR($A692),IF(MONTH($A692)=11,YEAR($A692),IF(MONTH($A692)=12, YEAR($A692),YEAR($A692)-1)))),File_1.prn!$A$2:$AA$87,VLOOKUP(MONTH($A692),'Patch Conversion'!$A$1:$B$12,2),FALSE)="","",VLOOKUP((IF(MONTH($A692)=10,YEAR($A692),IF(MONTH($A692)=11,YEAR($A692),IF(MONTH($A692)=12, YEAR($A692),YEAR($A692)-1)))),File_1.prn!$A$2:$AA$87,VLOOKUP(MONTH($A692),'Patch Conversion'!$A$1:$B$12,2),FALSE))</f>
        <v/>
      </c>
      <c r="E692" s="9">
        <f t="shared" si="80"/>
        <v>2460.3299999999995</v>
      </c>
      <c r="F692" s="9">
        <f>F691+VLOOKUP((IF(MONTH($A692)=10,YEAR($A692),IF(MONTH($A692)=11,YEAR($A692),IF(MONTH($A692)=12, YEAR($A692),YEAR($A692)-1)))),Rainfall!$A$1:$Z$87,VLOOKUP(MONTH($A692),Conversion!$A$1:$B$12,2),FALSE)</f>
        <v>35517.419999999984</v>
      </c>
      <c r="G692" s="22"/>
      <c r="H692" s="22"/>
      <c r="I692" s="9">
        <f>VLOOKUP((IF(MONTH($A692)=10,YEAR($A692),IF(MONTH($A692)=11,YEAR($A692),IF(MONTH($A692)=12, YEAR($A692),YEAR($A692)-1)))),FirstSim!$A$1:$Y$86,VLOOKUP(MONTH($A692),Conversion!$A$1:$B$12,2),FALSE)</f>
        <v>0.62</v>
      </c>
      <c r="Q692" s="9">
        <f t="shared" si="76"/>
        <v>0.43</v>
      </c>
      <c r="R692" s="9" t="str">
        <f t="shared" si="77"/>
        <v/>
      </c>
      <c r="S692" s="10" t="str">
        <f t="shared" si="78"/>
        <v/>
      </c>
      <c r="U692" s="17">
        <f>VLOOKUP((IF(MONTH($A692)=10,YEAR($A692),IF(MONTH($A692)=11,YEAR($A692),IF(MONTH($A692)=12, YEAR($A692),YEAR($A692)-1)))),'Final Sim'!$A$1:$O$85,VLOOKUP(MONTH($A692),'Conversion WRSM'!$A$1:$B$12,2),FALSE)</f>
        <v>39.56</v>
      </c>
      <c r="W692" s="9">
        <f t="shared" si="75"/>
        <v>0.43</v>
      </c>
      <c r="X692" s="9" t="str">
        <f t="shared" si="81"/>
        <v/>
      </c>
      <c r="Y692" s="20" t="str">
        <f t="shared" si="79"/>
        <v/>
      </c>
    </row>
    <row r="693" spans="1:25">
      <c r="A693" s="11">
        <v>28550</v>
      </c>
      <c r="B693" s="9">
        <f>VLOOKUP((IF(MONTH($A693)=10,YEAR($A693),IF(MONTH($A693)=11,YEAR($A693),IF(MONTH($A693)=12, YEAR($A693),YEAR($A693)-1)))),File_1.prn!$A$2:$AA$87,VLOOKUP(MONTH($A693),Conversion!$A$1:$B$12,2),FALSE)</f>
        <v>3.12</v>
      </c>
      <c r="C693" s="9" t="str">
        <f>IF(VLOOKUP((IF(MONTH($A693)=10,YEAR($A693),IF(MONTH($A693)=11,YEAR($A693),IF(MONTH($A693)=12, YEAR($A693),YEAR($A693)-1)))),File_1.prn!$A$2:$AA$87,VLOOKUP(MONTH($A693),'Patch Conversion'!$A$1:$B$12,2),FALSE)="","",VLOOKUP((IF(MONTH($A693)=10,YEAR($A693),IF(MONTH($A693)=11,YEAR($A693),IF(MONTH($A693)=12, YEAR($A693),YEAR($A693)-1)))),File_1.prn!$A$2:$AA$87,VLOOKUP(MONTH($A693),'Patch Conversion'!$A$1:$B$12,2),FALSE))</f>
        <v/>
      </c>
      <c r="E693" s="9">
        <f t="shared" si="80"/>
        <v>2463.4499999999994</v>
      </c>
      <c r="F693" s="9">
        <f>F692+VLOOKUP((IF(MONTH($A693)=10,YEAR($A693),IF(MONTH($A693)=11,YEAR($A693),IF(MONTH($A693)=12, YEAR($A693),YEAR($A693)-1)))),Rainfall!$A$1:$Z$87,VLOOKUP(MONTH($A693),Conversion!$A$1:$B$12,2),FALSE)</f>
        <v>35579.219999999987</v>
      </c>
      <c r="G693" s="22"/>
      <c r="H693" s="22"/>
      <c r="I693" s="9">
        <f>VLOOKUP((IF(MONTH($A693)=10,YEAR($A693),IF(MONTH($A693)=11,YEAR($A693),IF(MONTH($A693)=12, YEAR($A693),YEAR($A693)-1)))),FirstSim!$A$1:$Y$86,VLOOKUP(MONTH($A693),Conversion!$A$1:$B$12,2),FALSE)</f>
        <v>10.41</v>
      </c>
      <c r="Q693" s="9">
        <f t="shared" si="76"/>
        <v>3.12</v>
      </c>
      <c r="R693" s="9" t="str">
        <f t="shared" si="77"/>
        <v/>
      </c>
      <c r="S693" s="10" t="str">
        <f t="shared" si="78"/>
        <v/>
      </c>
      <c r="U693" s="17">
        <f>VLOOKUP((IF(MONTH($A693)=10,YEAR($A693),IF(MONTH($A693)=11,YEAR($A693),IF(MONTH($A693)=12, YEAR($A693),YEAR($A693)-1)))),'Final Sim'!$A$1:$O$85,VLOOKUP(MONTH($A693),'Conversion WRSM'!$A$1:$B$12,2),FALSE)</f>
        <v>0</v>
      </c>
      <c r="W693" s="9">
        <f t="shared" si="75"/>
        <v>3.12</v>
      </c>
      <c r="X693" s="9" t="str">
        <f t="shared" si="81"/>
        <v/>
      </c>
      <c r="Y693" s="20" t="str">
        <f t="shared" si="79"/>
        <v/>
      </c>
    </row>
    <row r="694" spans="1:25">
      <c r="A694" s="11">
        <v>28581</v>
      </c>
      <c r="B694" s="9">
        <f>VLOOKUP((IF(MONTH($A694)=10,YEAR($A694),IF(MONTH($A694)=11,YEAR($A694),IF(MONTH($A694)=12, YEAR($A694),YEAR($A694)-1)))),File_1.prn!$A$2:$AA$87,VLOOKUP(MONTH($A694),Conversion!$A$1:$B$12,2),FALSE)</f>
        <v>6.87</v>
      </c>
      <c r="C694" s="9" t="str">
        <f>IF(VLOOKUP((IF(MONTH($A694)=10,YEAR($A694),IF(MONTH($A694)=11,YEAR($A694),IF(MONTH($A694)=12, YEAR($A694),YEAR($A694)-1)))),File_1.prn!$A$2:$AA$87,VLOOKUP(MONTH($A694),'Patch Conversion'!$A$1:$B$12,2),FALSE)="","",VLOOKUP((IF(MONTH($A694)=10,YEAR($A694),IF(MONTH($A694)=11,YEAR($A694),IF(MONTH($A694)=12, YEAR($A694),YEAR($A694)-1)))),File_1.prn!$A$2:$AA$87,VLOOKUP(MONTH($A694),'Patch Conversion'!$A$1:$B$12,2),FALSE))</f>
        <v>#</v>
      </c>
      <c r="E694" s="9">
        <f t="shared" si="80"/>
        <v>2470.3199999999993</v>
      </c>
      <c r="F694" s="9">
        <f>F693+VLOOKUP((IF(MONTH($A694)=10,YEAR($A694),IF(MONTH($A694)=11,YEAR($A694),IF(MONTH($A694)=12, YEAR($A694),YEAR($A694)-1)))),Rainfall!$A$1:$Z$87,VLOOKUP(MONTH($A694),Conversion!$A$1:$B$12,2),FALSE)</f>
        <v>35607.119999999988</v>
      </c>
      <c r="G694" s="22"/>
      <c r="H694" s="22"/>
      <c r="I694" s="9">
        <f>VLOOKUP((IF(MONTH($A694)=10,YEAR($A694),IF(MONTH($A694)=11,YEAR($A694),IF(MONTH($A694)=12, YEAR($A694),YEAR($A694)-1)))),FirstSim!$A$1:$Y$86,VLOOKUP(MONTH($A694),Conversion!$A$1:$B$12,2),FALSE)</f>
        <v>7.32</v>
      </c>
      <c r="Q694" s="9">
        <f t="shared" si="76"/>
        <v>7.32</v>
      </c>
      <c r="R694" s="9" t="str">
        <f t="shared" si="77"/>
        <v>*</v>
      </c>
      <c r="S694" s="10" t="str">
        <f t="shared" si="78"/>
        <v>First Silumation patch</v>
      </c>
      <c r="U694" s="17">
        <f>VLOOKUP((IF(MONTH($A694)=10,YEAR($A694),IF(MONTH($A694)=11,YEAR($A694),IF(MONTH($A694)=12, YEAR($A694),YEAR($A694)-1)))),'Final Sim'!$A$1:$O$85,VLOOKUP(MONTH($A694),'Conversion WRSM'!$A$1:$B$12,2),FALSE)</f>
        <v>487.11</v>
      </c>
      <c r="W694" s="9">
        <f t="shared" si="75"/>
        <v>487.11</v>
      </c>
      <c r="X694" s="9" t="str">
        <f t="shared" si="81"/>
        <v>*</v>
      </c>
      <c r="Y694" s="20" t="str">
        <f t="shared" si="79"/>
        <v>Simulated value used</v>
      </c>
    </row>
    <row r="695" spans="1:25">
      <c r="A695" s="11">
        <v>28611</v>
      </c>
      <c r="B695" s="9">
        <f>VLOOKUP((IF(MONTH($A695)=10,YEAR($A695),IF(MONTH($A695)=11,YEAR($A695),IF(MONTH($A695)=12, YEAR($A695),YEAR($A695)-1)))),File_1.prn!$A$2:$AA$87,VLOOKUP(MONTH($A695),Conversion!$A$1:$B$12,2),FALSE)</f>
        <v>0.62</v>
      </c>
      <c r="C695" s="9" t="str">
        <f>IF(VLOOKUP((IF(MONTH($A695)=10,YEAR($A695),IF(MONTH($A695)=11,YEAR($A695),IF(MONTH($A695)=12, YEAR($A695),YEAR($A695)-1)))),File_1.prn!$A$2:$AA$87,VLOOKUP(MONTH($A695),'Patch Conversion'!$A$1:$B$12,2),FALSE)="","",VLOOKUP((IF(MONTH($A695)=10,YEAR($A695),IF(MONTH($A695)=11,YEAR($A695),IF(MONTH($A695)=12, YEAR($A695),YEAR($A695)-1)))),File_1.prn!$A$2:$AA$87,VLOOKUP(MONTH($A695),'Patch Conversion'!$A$1:$B$12,2),FALSE))</f>
        <v/>
      </c>
      <c r="E695" s="9">
        <f t="shared" si="80"/>
        <v>2470.9399999999991</v>
      </c>
      <c r="F695" s="9">
        <f>F694+VLOOKUP((IF(MONTH($A695)=10,YEAR($A695),IF(MONTH($A695)=11,YEAR($A695),IF(MONTH($A695)=12, YEAR($A695),YEAR($A695)-1)))),Rainfall!$A$1:$Z$87,VLOOKUP(MONTH($A695),Conversion!$A$1:$B$12,2),FALSE)</f>
        <v>35607.179999999986</v>
      </c>
      <c r="G695" s="22"/>
      <c r="H695" s="22"/>
      <c r="I695" s="9">
        <f>VLOOKUP((IF(MONTH($A695)=10,YEAR($A695),IF(MONTH($A695)=11,YEAR($A695),IF(MONTH($A695)=12, YEAR($A695),YEAR($A695)-1)))),FirstSim!$A$1:$Y$86,VLOOKUP(MONTH($A695),Conversion!$A$1:$B$12,2),FALSE)</f>
        <v>1.46</v>
      </c>
      <c r="Q695" s="9">
        <f t="shared" si="76"/>
        <v>0.62</v>
      </c>
      <c r="R695" s="9" t="str">
        <f t="shared" si="77"/>
        <v/>
      </c>
      <c r="S695" s="10" t="str">
        <f t="shared" si="78"/>
        <v/>
      </c>
      <c r="U695" s="17">
        <f>VLOOKUP((IF(MONTH($A695)=10,YEAR($A695),IF(MONTH($A695)=11,YEAR($A695),IF(MONTH($A695)=12, YEAR($A695),YEAR($A695)-1)))),'Final Sim'!$A$1:$O$85,VLOOKUP(MONTH($A695),'Conversion WRSM'!$A$1:$B$12,2),FALSE)</f>
        <v>0</v>
      </c>
      <c r="W695" s="9">
        <f t="shared" si="75"/>
        <v>0.62</v>
      </c>
      <c r="X695" s="9" t="str">
        <f t="shared" si="81"/>
        <v/>
      </c>
      <c r="Y695" s="20" t="str">
        <f t="shared" si="79"/>
        <v/>
      </c>
    </row>
    <row r="696" spans="1:25">
      <c r="A696" s="11">
        <v>28642</v>
      </c>
      <c r="B696" s="9">
        <f>VLOOKUP((IF(MONTH($A696)=10,YEAR($A696),IF(MONTH($A696)=11,YEAR($A696),IF(MONTH($A696)=12, YEAR($A696),YEAR($A696)-1)))),File_1.prn!$A$2:$AA$87,VLOOKUP(MONTH($A696),Conversion!$A$1:$B$12,2),FALSE)</f>
        <v>0.39</v>
      </c>
      <c r="C696" s="9" t="str">
        <f>IF(VLOOKUP((IF(MONTH($A696)=10,YEAR($A696),IF(MONTH($A696)=11,YEAR($A696),IF(MONTH($A696)=12, YEAR($A696),YEAR($A696)-1)))),File_1.prn!$A$2:$AA$87,VLOOKUP(MONTH($A696),'Patch Conversion'!$A$1:$B$12,2),FALSE)="","",VLOOKUP((IF(MONTH($A696)=10,YEAR($A696),IF(MONTH($A696)=11,YEAR($A696),IF(MONTH($A696)=12, YEAR($A696),YEAR($A696)-1)))),File_1.prn!$A$2:$AA$87,VLOOKUP(MONTH($A696),'Patch Conversion'!$A$1:$B$12,2),FALSE))</f>
        <v/>
      </c>
      <c r="E696" s="9">
        <f t="shared" si="80"/>
        <v>2471.329999999999</v>
      </c>
      <c r="F696" s="9">
        <f>F695+VLOOKUP((IF(MONTH($A696)=10,YEAR($A696),IF(MONTH($A696)=11,YEAR($A696),IF(MONTH($A696)=12, YEAR($A696),YEAR($A696)-1)))),Rainfall!$A$1:$Z$87,VLOOKUP(MONTH($A696),Conversion!$A$1:$B$12,2),FALSE)</f>
        <v>35607.359999999986</v>
      </c>
      <c r="G696" s="22"/>
      <c r="H696" s="22"/>
      <c r="I696" s="9">
        <f>VLOOKUP((IF(MONTH($A696)=10,YEAR($A696),IF(MONTH($A696)=11,YEAR($A696),IF(MONTH($A696)=12, YEAR($A696),YEAR($A696)-1)))),FirstSim!$A$1:$Y$86,VLOOKUP(MONTH($A696),Conversion!$A$1:$B$12,2),FALSE)</f>
        <v>0.39</v>
      </c>
      <c r="Q696" s="9">
        <f t="shared" si="76"/>
        <v>0.39</v>
      </c>
      <c r="R696" s="9" t="str">
        <f t="shared" si="77"/>
        <v/>
      </c>
      <c r="S696" s="10" t="str">
        <f t="shared" si="78"/>
        <v/>
      </c>
      <c r="U696" s="17">
        <f>VLOOKUP((IF(MONTH($A696)=10,YEAR($A696),IF(MONTH($A696)=11,YEAR($A696),IF(MONTH($A696)=12, YEAR($A696),YEAR($A696)-1)))),'Final Sim'!$A$1:$O$85,VLOOKUP(MONTH($A696),'Conversion WRSM'!$A$1:$B$12,2),FALSE)</f>
        <v>172.75</v>
      </c>
      <c r="W696" s="9">
        <f t="shared" si="75"/>
        <v>0.39</v>
      </c>
      <c r="X696" s="9" t="str">
        <f t="shared" si="81"/>
        <v/>
      </c>
      <c r="Y696" s="20" t="str">
        <f t="shared" si="79"/>
        <v/>
      </c>
    </row>
    <row r="697" spans="1:25">
      <c r="A697" s="11">
        <v>28672</v>
      </c>
      <c r="B697" s="9">
        <f>VLOOKUP((IF(MONTH($A697)=10,YEAR($A697),IF(MONTH($A697)=11,YEAR($A697),IF(MONTH($A697)=12, YEAR($A697),YEAR($A697)-1)))),File_1.prn!$A$2:$AA$87,VLOOKUP(MONTH($A697),Conversion!$A$1:$B$12,2),FALSE)</f>
        <v>0.3</v>
      </c>
      <c r="C697" s="9" t="str">
        <f>IF(VLOOKUP((IF(MONTH($A697)=10,YEAR($A697),IF(MONTH($A697)=11,YEAR($A697),IF(MONTH($A697)=12, YEAR($A697),YEAR($A697)-1)))),File_1.prn!$A$2:$AA$87,VLOOKUP(MONTH($A697),'Patch Conversion'!$A$1:$B$12,2),FALSE)="","",VLOOKUP((IF(MONTH($A697)=10,YEAR($A697),IF(MONTH($A697)=11,YEAR($A697),IF(MONTH($A697)=12, YEAR($A697),YEAR($A697)-1)))),File_1.prn!$A$2:$AA$87,VLOOKUP(MONTH($A697),'Patch Conversion'!$A$1:$B$12,2),FALSE))</f>
        <v/>
      </c>
      <c r="E697" s="9">
        <f t="shared" si="80"/>
        <v>2471.6299999999992</v>
      </c>
      <c r="F697" s="9">
        <f>F696+VLOOKUP((IF(MONTH($A697)=10,YEAR($A697),IF(MONTH($A697)=11,YEAR($A697),IF(MONTH($A697)=12, YEAR($A697),YEAR($A697)-1)))),Rainfall!$A$1:$Z$87,VLOOKUP(MONTH($A697),Conversion!$A$1:$B$12,2),FALSE)</f>
        <v>35607.479999999989</v>
      </c>
      <c r="G697" s="22"/>
      <c r="H697" s="22"/>
      <c r="I697" s="9">
        <f>VLOOKUP((IF(MONTH($A697)=10,YEAR($A697),IF(MONTH($A697)=11,YEAR($A697),IF(MONTH($A697)=12, YEAR($A697),YEAR($A697)-1)))),FirstSim!$A$1:$Y$86,VLOOKUP(MONTH($A697),Conversion!$A$1:$B$12,2),FALSE)</f>
        <v>0.23</v>
      </c>
      <c r="Q697" s="9">
        <f t="shared" si="76"/>
        <v>0.3</v>
      </c>
      <c r="R697" s="9" t="str">
        <f t="shared" si="77"/>
        <v/>
      </c>
      <c r="S697" s="10" t="str">
        <f t="shared" si="78"/>
        <v/>
      </c>
      <c r="U697" s="17">
        <f>VLOOKUP((IF(MONTH($A697)=10,YEAR($A697),IF(MONTH($A697)=11,YEAR($A697),IF(MONTH($A697)=12, YEAR($A697),YEAR($A697)-1)))),'Final Sim'!$A$1:$O$85,VLOOKUP(MONTH($A697),'Conversion WRSM'!$A$1:$B$12,2),FALSE)</f>
        <v>0</v>
      </c>
      <c r="W697" s="9">
        <f t="shared" si="75"/>
        <v>0.3</v>
      </c>
      <c r="X697" s="9" t="str">
        <f t="shared" si="81"/>
        <v/>
      </c>
      <c r="Y697" s="20" t="str">
        <f t="shared" si="79"/>
        <v/>
      </c>
    </row>
    <row r="698" spans="1:25">
      <c r="A698" s="11">
        <v>28703</v>
      </c>
      <c r="B698" s="9">
        <f>VLOOKUP((IF(MONTH($A698)=10,YEAR($A698),IF(MONTH($A698)=11,YEAR($A698),IF(MONTH($A698)=12, YEAR($A698),YEAR($A698)-1)))),File_1.prn!$A$2:$AA$87,VLOOKUP(MONTH($A698),Conversion!$A$1:$B$12,2),FALSE)</f>
        <v>0.22</v>
      </c>
      <c r="C698" s="9" t="str">
        <f>IF(VLOOKUP((IF(MONTH($A698)=10,YEAR($A698),IF(MONTH($A698)=11,YEAR($A698),IF(MONTH($A698)=12, YEAR($A698),YEAR($A698)-1)))),File_1.prn!$A$2:$AA$87,VLOOKUP(MONTH($A698),'Patch Conversion'!$A$1:$B$12,2),FALSE)="","",VLOOKUP((IF(MONTH($A698)=10,YEAR($A698),IF(MONTH($A698)=11,YEAR($A698),IF(MONTH($A698)=12, YEAR($A698),YEAR($A698)-1)))),File_1.prn!$A$2:$AA$87,VLOOKUP(MONTH($A698),'Patch Conversion'!$A$1:$B$12,2),FALSE))</f>
        <v/>
      </c>
      <c r="E698" s="9">
        <f t="shared" si="80"/>
        <v>2471.849999999999</v>
      </c>
      <c r="F698" s="9">
        <f>F697+VLOOKUP((IF(MONTH($A698)=10,YEAR($A698),IF(MONTH($A698)=11,YEAR($A698),IF(MONTH($A698)=12, YEAR($A698),YEAR($A698)-1)))),Rainfall!$A$1:$Z$87,VLOOKUP(MONTH($A698),Conversion!$A$1:$B$12,2),FALSE)</f>
        <v>35634.479999999989</v>
      </c>
      <c r="G698" s="22"/>
      <c r="H698" s="22"/>
      <c r="I698" s="9">
        <f>VLOOKUP((IF(MONTH($A698)=10,YEAR($A698),IF(MONTH($A698)=11,YEAR($A698),IF(MONTH($A698)=12, YEAR($A698),YEAR($A698)-1)))),FirstSim!$A$1:$Y$86,VLOOKUP(MONTH($A698),Conversion!$A$1:$B$12,2),FALSE)</f>
        <v>0.22</v>
      </c>
      <c r="Q698" s="9">
        <f t="shared" si="76"/>
        <v>0.22</v>
      </c>
      <c r="R698" s="9" t="str">
        <f t="shared" si="77"/>
        <v/>
      </c>
      <c r="S698" s="10" t="str">
        <f t="shared" si="78"/>
        <v/>
      </c>
      <c r="U698" s="17">
        <f>VLOOKUP((IF(MONTH($A698)=10,YEAR($A698),IF(MONTH($A698)=11,YEAR($A698),IF(MONTH($A698)=12, YEAR($A698),YEAR($A698)-1)))),'Final Sim'!$A$1:$O$85,VLOOKUP(MONTH($A698),'Conversion WRSM'!$A$1:$B$12,2),FALSE)</f>
        <v>362.59</v>
      </c>
      <c r="W698" s="9">
        <f t="shared" si="75"/>
        <v>0.22</v>
      </c>
      <c r="X698" s="9" t="str">
        <f t="shared" si="81"/>
        <v/>
      </c>
      <c r="Y698" s="20" t="str">
        <f t="shared" si="79"/>
        <v/>
      </c>
    </row>
    <row r="699" spans="1:25">
      <c r="A699" s="11">
        <v>28734</v>
      </c>
      <c r="B699" s="9">
        <f>VLOOKUP((IF(MONTH($A699)=10,YEAR($A699),IF(MONTH($A699)=11,YEAR($A699),IF(MONTH($A699)=12, YEAR($A699),YEAR($A699)-1)))),File_1.prn!$A$2:$AA$87,VLOOKUP(MONTH($A699),Conversion!$A$1:$B$12,2),FALSE)</f>
        <v>0.28999999999999998</v>
      </c>
      <c r="C699" s="9" t="str">
        <f>IF(VLOOKUP((IF(MONTH($A699)=10,YEAR($A699),IF(MONTH($A699)=11,YEAR($A699),IF(MONTH($A699)=12, YEAR($A699),YEAR($A699)-1)))),File_1.prn!$A$2:$AA$87,VLOOKUP(MONTH($A699),'Patch Conversion'!$A$1:$B$12,2),FALSE)="","",VLOOKUP((IF(MONTH($A699)=10,YEAR($A699),IF(MONTH($A699)=11,YEAR($A699),IF(MONTH($A699)=12, YEAR($A699),YEAR($A699)-1)))),File_1.prn!$A$2:$AA$87,VLOOKUP(MONTH($A699),'Patch Conversion'!$A$1:$B$12,2),FALSE))</f>
        <v/>
      </c>
      <c r="E699" s="9">
        <f t="shared" si="80"/>
        <v>2472.139999999999</v>
      </c>
      <c r="F699" s="9">
        <f>F698+VLOOKUP((IF(MONTH($A699)=10,YEAR($A699),IF(MONTH($A699)=11,YEAR($A699),IF(MONTH($A699)=12, YEAR($A699),YEAR($A699)-1)))),Rainfall!$A$1:$Z$87,VLOOKUP(MONTH($A699),Conversion!$A$1:$B$12,2),FALSE)</f>
        <v>35668.739999999991</v>
      </c>
      <c r="G699" s="22"/>
      <c r="H699" s="22"/>
      <c r="I699" s="9">
        <f>VLOOKUP((IF(MONTH($A699)=10,YEAR($A699),IF(MONTH($A699)=11,YEAR($A699),IF(MONTH($A699)=12, YEAR($A699),YEAR($A699)-1)))),FirstSim!$A$1:$Y$86,VLOOKUP(MONTH($A699),Conversion!$A$1:$B$12,2),FALSE)</f>
        <v>0.33</v>
      </c>
      <c r="Q699" s="9">
        <f t="shared" si="76"/>
        <v>0.28999999999999998</v>
      </c>
      <c r="R699" s="9" t="str">
        <f t="shared" si="77"/>
        <v/>
      </c>
      <c r="S699" s="10" t="str">
        <f t="shared" si="78"/>
        <v/>
      </c>
      <c r="U699" s="17">
        <f>VLOOKUP((IF(MONTH($A699)=10,YEAR($A699),IF(MONTH($A699)=11,YEAR($A699),IF(MONTH($A699)=12, YEAR($A699),YEAR($A699)-1)))),'Final Sim'!$A$1:$O$85,VLOOKUP(MONTH($A699),'Conversion WRSM'!$A$1:$B$12,2),FALSE)</f>
        <v>0</v>
      </c>
      <c r="W699" s="9">
        <f t="shared" si="75"/>
        <v>0.28999999999999998</v>
      </c>
      <c r="X699" s="9" t="str">
        <f t="shared" si="81"/>
        <v/>
      </c>
      <c r="Y699" s="20" t="str">
        <f t="shared" si="79"/>
        <v/>
      </c>
    </row>
    <row r="700" spans="1:25">
      <c r="A700" s="11">
        <v>28764</v>
      </c>
      <c r="B700" s="9">
        <f>VLOOKUP((IF(MONTH($A700)=10,YEAR($A700),IF(MONTH($A700)=11,YEAR($A700),IF(MONTH($A700)=12, YEAR($A700),YEAR($A700)-1)))),File_1.prn!$A$2:$AA$87,VLOOKUP(MONTH($A700),Conversion!$A$1:$B$12,2),FALSE)</f>
        <v>0.28000000000000003</v>
      </c>
      <c r="C700" s="9" t="str">
        <f>IF(VLOOKUP((IF(MONTH($A700)=10,YEAR($A700),IF(MONTH($A700)=11,YEAR($A700),IF(MONTH($A700)=12, YEAR($A700),YEAR($A700)-1)))),File_1.prn!$A$2:$AA$87,VLOOKUP(MONTH($A700),'Patch Conversion'!$A$1:$B$12,2),FALSE)="","",VLOOKUP((IF(MONTH($A700)=10,YEAR($A700),IF(MONTH($A700)=11,YEAR($A700),IF(MONTH($A700)=12, YEAR($A700),YEAR($A700)-1)))),File_1.prn!$A$2:$AA$87,VLOOKUP(MONTH($A700),'Patch Conversion'!$A$1:$B$12,2),FALSE))</f>
        <v/>
      </c>
      <c r="E700" s="9">
        <f t="shared" si="80"/>
        <v>2472.4199999999992</v>
      </c>
      <c r="F700" s="9">
        <f>F699+VLOOKUP((IF(MONTH($A700)=10,YEAR($A700),IF(MONTH($A700)=11,YEAR($A700),IF(MONTH($A700)=12, YEAR($A700),YEAR($A700)-1)))),Rainfall!$A$1:$Z$87,VLOOKUP(MONTH($A700),Conversion!$A$1:$B$12,2),FALSE)</f>
        <v>35706.839999999989</v>
      </c>
      <c r="G700" s="22"/>
      <c r="H700" s="22"/>
      <c r="I700" s="9">
        <f>VLOOKUP((IF(MONTH($A700)=10,YEAR($A700),IF(MONTH($A700)=11,YEAR($A700),IF(MONTH($A700)=12, YEAR($A700),YEAR($A700)-1)))),FirstSim!$A$1:$Y$86,VLOOKUP(MONTH($A700),Conversion!$A$1:$B$12,2),FALSE)</f>
        <v>0</v>
      </c>
      <c r="Q700" s="9">
        <f t="shared" si="76"/>
        <v>0.28000000000000003</v>
      </c>
      <c r="R700" s="9" t="str">
        <f t="shared" si="77"/>
        <v/>
      </c>
      <c r="S700" s="10" t="str">
        <f t="shared" si="78"/>
        <v/>
      </c>
      <c r="U700" s="17">
        <f>VLOOKUP((IF(MONTH($A700)=10,YEAR($A700),IF(MONTH($A700)=11,YEAR($A700),IF(MONTH($A700)=12, YEAR($A700),YEAR($A700)-1)))),'Final Sim'!$A$1:$O$85,VLOOKUP(MONTH($A700),'Conversion WRSM'!$A$1:$B$12,2),FALSE)</f>
        <v>8.98</v>
      </c>
      <c r="W700" s="9">
        <f t="shared" si="75"/>
        <v>0.28000000000000003</v>
      </c>
      <c r="X700" s="9" t="str">
        <f t="shared" si="81"/>
        <v/>
      </c>
      <c r="Y700" s="20" t="str">
        <f t="shared" si="79"/>
        <v/>
      </c>
    </row>
    <row r="701" spans="1:25">
      <c r="A701" s="11">
        <v>28795</v>
      </c>
      <c r="B701" s="9">
        <f>VLOOKUP((IF(MONTH($A701)=10,YEAR($A701),IF(MONTH($A701)=11,YEAR($A701),IF(MONTH($A701)=12, YEAR($A701),YEAR($A701)-1)))),File_1.prn!$A$2:$AA$87,VLOOKUP(MONTH($A701),Conversion!$A$1:$B$12,2),FALSE)</f>
        <v>0.04</v>
      </c>
      <c r="C701" s="9" t="str">
        <f>IF(VLOOKUP((IF(MONTH($A701)=10,YEAR($A701),IF(MONTH($A701)=11,YEAR($A701),IF(MONTH($A701)=12, YEAR($A701),YEAR($A701)-1)))),File_1.prn!$A$2:$AA$87,VLOOKUP(MONTH($A701),'Patch Conversion'!$A$1:$B$12,2),FALSE)="","",VLOOKUP((IF(MONTH($A701)=10,YEAR($A701),IF(MONTH($A701)=11,YEAR($A701),IF(MONTH($A701)=12, YEAR($A701),YEAR($A701)-1)))),File_1.prn!$A$2:$AA$87,VLOOKUP(MONTH($A701),'Patch Conversion'!$A$1:$B$12,2),FALSE))</f>
        <v/>
      </c>
      <c r="E701" s="9">
        <f t="shared" si="80"/>
        <v>2472.4599999999991</v>
      </c>
      <c r="F701" s="9">
        <f>F700+VLOOKUP((IF(MONTH($A701)=10,YEAR($A701),IF(MONTH($A701)=11,YEAR($A701),IF(MONTH($A701)=12, YEAR($A701),YEAR($A701)-1)))),Rainfall!$A$1:$Z$87,VLOOKUP(MONTH($A701),Conversion!$A$1:$B$12,2),FALSE)</f>
        <v>35732.87999999999</v>
      </c>
      <c r="G701" s="22"/>
      <c r="H701" s="22"/>
      <c r="I701" s="9">
        <f>VLOOKUP((IF(MONTH($A701)=10,YEAR($A701),IF(MONTH($A701)=11,YEAR($A701),IF(MONTH($A701)=12, YEAR($A701),YEAR($A701)-1)))),FirstSim!$A$1:$Y$86,VLOOKUP(MONTH($A701),Conversion!$A$1:$B$12,2),FALSE)</f>
        <v>0</v>
      </c>
      <c r="Q701" s="9">
        <f t="shared" si="76"/>
        <v>0.04</v>
      </c>
      <c r="R701" s="9" t="str">
        <f t="shared" si="77"/>
        <v/>
      </c>
      <c r="S701" s="10" t="str">
        <f t="shared" si="78"/>
        <v/>
      </c>
      <c r="U701" s="17">
        <f>VLOOKUP((IF(MONTH($A701)=10,YEAR($A701),IF(MONTH($A701)=11,YEAR($A701),IF(MONTH($A701)=12, YEAR($A701),YEAR($A701)-1)))),'Final Sim'!$A$1:$O$85,VLOOKUP(MONTH($A701),'Conversion WRSM'!$A$1:$B$12,2),FALSE)</f>
        <v>0</v>
      </c>
      <c r="W701" s="9">
        <f t="shared" si="75"/>
        <v>0.04</v>
      </c>
      <c r="X701" s="9" t="str">
        <f t="shared" si="81"/>
        <v/>
      </c>
      <c r="Y701" s="20" t="str">
        <f t="shared" si="79"/>
        <v/>
      </c>
    </row>
    <row r="702" spans="1:25">
      <c r="A702" s="11">
        <v>28825</v>
      </c>
      <c r="B702" s="9">
        <f>VLOOKUP((IF(MONTH($A702)=10,YEAR($A702),IF(MONTH($A702)=11,YEAR($A702),IF(MONTH($A702)=12, YEAR($A702),YEAR($A702)-1)))),File_1.prn!$A$2:$AA$87,VLOOKUP(MONTH($A702),Conversion!$A$1:$B$12,2),FALSE)</f>
        <v>0.34</v>
      </c>
      <c r="C702" s="9" t="str">
        <f>IF(VLOOKUP((IF(MONTH($A702)=10,YEAR($A702),IF(MONTH($A702)=11,YEAR($A702),IF(MONTH($A702)=12, YEAR($A702),YEAR($A702)-1)))),File_1.prn!$A$2:$AA$87,VLOOKUP(MONTH($A702),'Patch Conversion'!$A$1:$B$12,2),FALSE)="","",VLOOKUP((IF(MONTH($A702)=10,YEAR($A702),IF(MONTH($A702)=11,YEAR($A702),IF(MONTH($A702)=12, YEAR($A702),YEAR($A702)-1)))),File_1.prn!$A$2:$AA$87,VLOOKUP(MONTH($A702),'Patch Conversion'!$A$1:$B$12,2),FALSE))</f>
        <v/>
      </c>
      <c r="E702" s="9">
        <f t="shared" si="80"/>
        <v>2472.7999999999993</v>
      </c>
      <c r="F702" s="9">
        <f>F701+VLOOKUP((IF(MONTH($A702)=10,YEAR($A702),IF(MONTH($A702)=11,YEAR($A702),IF(MONTH($A702)=12, YEAR($A702),YEAR($A702)-1)))),Rainfall!$A$1:$Z$87,VLOOKUP(MONTH($A702),Conversion!$A$1:$B$12,2),FALSE)</f>
        <v>35770.55999999999</v>
      </c>
      <c r="G702" s="22"/>
      <c r="H702" s="22"/>
      <c r="I702" s="9">
        <f>VLOOKUP((IF(MONTH($A702)=10,YEAR($A702),IF(MONTH($A702)=11,YEAR($A702),IF(MONTH($A702)=12, YEAR($A702),YEAR($A702)-1)))),FirstSim!$A$1:$Y$86,VLOOKUP(MONTH($A702),Conversion!$A$1:$B$12,2),FALSE)</f>
        <v>2.04</v>
      </c>
      <c r="Q702" s="9">
        <f t="shared" si="76"/>
        <v>0.34</v>
      </c>
      <c r="R702" s="9" t="str">
        <f t="shared" si="77"/>
        <v/>
      </c>
      <c r="S702" s="10" t="str">
        <f t="shared" si="78"/>
        <v/>
      </c>
      <c r="U702" s="17">
        <f>VLOOKUP((IF(MONTH($A702)=10,YEAR($A702),IF(MONTH($A702)=11,YEAR($A702),IF(MONTH($A702)=12, YEAR($A702),YEAR($A702)-1)))),'Final Sim'!$A$1:$O$85,VLOOKUP(MONTH($A702),'Conversion WRSM'!$A$1:$B$12,2),FALSE)</f>
        <v>3.21</v>
      </c>
      <c r="W702" s="9">
        <f t="shared" si="75"/>
        <v>0.34</v>
      </c>
      <c r="X702" s="9" t="str">
        <f t="shared" si="81"/>
        <v/>
      </c>
      <c r="Y702" s="20" t="str">
        <f t="shared" si="79"/>
        <v/>
      </c>
    </row>
    <row r="703" spans="1:25">
      <c r="A703" s="11">
        <v>28856</v>
      </c>
      <c r="B703" s="9">
        <f>VLOOKUP((IF(MONTH($A703)=10,YEAR($A703),IF(MONTH($A703)=11,YEAR($A703),IF(MONTH($A703)=12, YEAR($A703),YEAR($A703)-1)))),File_1.prn!$A$2:$AA$87,VLOOKUP(MONTH($A703),Conversion!$A$1:$B$12,2),FALSE)</f>
        <v>0.05</v>
      </c>
      <c r="C703" s="9" t="str">
        <f>IF(VLOOKUP((IF(MONTH($A703)=10,YEAR($A703),IF(MONTH($A703)=11,YEAR($A703),IF(MONTH($A703)=12, YEAR($A703),YEAR($A703)-1)))),File_1.prn!$A$2:$AA$87,VLOOKUP(MONTH($A703),'Patch Conversion'!$A$1:$B$12,2),FALSE)="","",VLOOKUP((IF(MONTH($A703)=10,YEAR($A703),IF(MONTH($A703)=11,YEAR($A703),IF(MONTH($A703)=12, YEAR($A703),YEAR($A703)-1)))),File_1.prn!$A$2:$AA$87,VLOOKUP(MONTH($A703),'Patch Conversion'!$A$1:$B$12,2),FALSE))</f>
        <v/>
      </c>
      <c r="E703" s="9">
        <f t="shared" si="80"/>
        <v>2472.8499999999995</v>
      </c>
      <c r="F703" s="9">
        <f>F702+VLOOKUP((IF(MONTH($A703)=10,YEAR($A703),IF(MONTH($A703)=11,YEAR($A703),IF(MONTH($A703)=12, YEAR($A703),YEAR($A703)-1)))),Rainfall!$A$1:$Z$87,VLOOKUP(MONTH($A703),Conversion!$A$1:$B$12,2),FALSE)</f>
        <v>35916.05999999999</v>
      </c>
      <c r="G703" s="22"/>
      <c r="H703" s="22"/>
      <c r="I703" s="9">
        <f>VLOOKUP((IF(MONTH($A703)=10,YEAR($A703),IF(MONTH($A703)=11,YEAR($A703),IF(MONTH($A703)=12, YEAR($A703),YEAR($A703)-1)))),FirstSim!$A$1:$Y$86,VLOOKUP(MONTH($A703),Conversion!$A$1:$B$12,2),FALSE)</f>
        <v>0.65</v>
      </c>
      <c r="Q703" s="9">
        <f t="shared" si="76"/>
        <v>0.05</v>
      </c>
      <c r="R703" s="9" t="str">
        <f t="shared" si="77"/>
        <v/>
      </c>
      <c r="S703" s="10" t="str">
        <f t="shared" si="78"/>
        <v/>
      </c>
      <c r="U703" s="17">
        <f>VLOOKUP((IF(MONTH($A703)=10,YEAR($A703),IF(MONTH($A703)=11,YEAR($A703),IF(MONTH($A703)=12, YEAR($A703),YEAR($A703)-1)))),'Final Sim'!$A$1:$O$85,VLOOKUP(MONTH($A703),'Conversion WRSM'!$A$1:$B$12,2),FALSE)</f>
        <v>0</v>
      </c>
      <c r="W703" s="9">
        <f t="shared" si="75"/>
        <v>0.05</v>
      </c>
      <c r="X703" s="9" t="str">
        <f t="shared" si="81"/>
        <v/>
      </c>
      <c r="Y703" s="20" t="str">
        <f t="shared" si="79"/>
        <v/>
      </c>
    </row>
    <row r="704" spans="1:25">
      <c r="A704" s="11">
        <v>28887</v>
      </c>
      <c r="B704" s="9">
        <f>VLOOKUP((IF(MONTH($A704)=10,YEAR($A704),IF(MONTH($A704)=11,YEAR($A704),IF(MONTH($A704)=12, YEAR($A704),YEAR($A704)-1)))),File_1.prn!$A$2:$AA$87,VLOOKUP(MONTH($A704),Conversion!$A$1:$B$12,2),FALSE)</f>
        <v>0.09</v>
      </c>
      <c r="C704" s="9" t="str">
        <f>IF(VLOOKUP((IF(MONTH($A704)=10,YEAR($A704),IF(MONTH($A704)=11,YEAR($A704),IF(MONTH($A704)=12, YEAR($A704),YEAR($A704)-1)))),File_1.prn!$A$2:$AA$87,VLOOKUP(MONTH($A704),'Patch Conversion'!$A$1:$B$12,2),FALSE)="","",VLOOKUP((IF(MONTH($A704)=10,YEAR($A704),IF(MONTH($A704)=11,YEAR($A704),IF(MONTH($A704)=12, YEAR($A704),YEAR($A704)-1)))),File_1.prn!$A$2:$AA$87,VLOOKUP(MONTH($A704),'Patch Conversion'!$A$1:$B$12,2),FALSE))</f>
        <v/>
      </c>
      <c r="E704" s="9">
        <f t="shared" si="80"/>
        <v>2472.9399999999996</v>
      </c>
      <c r="F704" s="9">
        <f>F703+VLOOKUP((IF(MONTH($A704)=10,YEAR($A704),IF(MONTH($A704)=11,YEAR($A704),IF(MONTH($A704)=12, YEAR($A704),YEAR($A704)-1)))),Rainfall!$A$1:$Z$87,VLOOKUP(MONTH($A704),Conversion!$A$1:$B$12,2),FALSE)</f>
        <v>35956.979999999989</v>
      </c>
      <c r="G704" s="22"/>
      <c r="H704" s="22"/>
      <c r="I704" s="9">
        <f>VLOOKUP((IF(MONTH($A704)=10,YEAR($A704),IF(MONTH($A704)=11,YEAR($A704),IF(MONTH($A704)=12, YEAR($A704),YEAR($A704)-1)))),FirstSim!$A$1:$Y$86,VLOOKUP(MONTH($A704),Conversion!$A$1:$B$12,2),FALSE)</f>
        <v>0.55000000000000004</v>
      </c>
      <c r="Q704" s="9">
        <f t="shared" si="76"/>
        <v>0.09</v>
      </c>
      <c r="R704" s="9" t="str">
        <f t="shared" si="77"/>
        <v/>
      </c>
      <c r="S704" s="10" t="str">
        <f t="shared" si="78"/>
        <v/>
      </c>
      <c r="U704" s="17">
        <f>VLOOKUP((IF(MONTH($A704)=10,YEAR($A704),IF(MONTH($A704)=11,YEAR($A704),IF(MONTH($A704)=12, YEAR($A704),YEAR($A704)-1)))),'Final Sim'!$A$1:$O$85,VLOOKUP(MONTH($A704),'Conversion WRSM'!$A$1:$B$12,2),FALSE)</f>
        <v>333.33</v>
      </c>
      <c r="W704" s="9">
        <f t="shared" si="75"/>
        <v>0.09</v>
      </c>
      <c r="X704" s="9" t="str">
        <f t="shared" si="81"/>
        <v/>
      </c>
      <c r="Y704" s="20" t="str">
        <f t="shared" si="79"/>
        <v/>
      </c>
    </row>
    <row r="705" spans="1:25">
      <c r="A705" s="11">
        <v>28915</v>
      </c>
      <c r="B705" s="9">
        <f>VLOOKUP((IF(MONTH($A705)=10,YEAR($A705),IF(MONTH($A705)=11,YEAR($A705),IF(MONTH($A705)=12, YEAR($A705),YEAR($A705)-1)))),File_1.prn!$A$2:$AA$87,VLOOKUP(MONTH($A705),Conversion!$A$1:$B$12,2),FALSE)</f>
        <v>0.01</v>
      </c>
      <c r="C705" s="9" t="str">
        <f>IF(VLOOKUP((IF(MONTH($A705)=10,YEAR($A705),IF(MONTH($A705)=11,YEAR($A705),IF(MONTH($A705)=12, YEAR($A705),YEAR($A705)-1)))),File_1.prn!$A$2:$AA$87,VLOOKUP(MONTH($A705),'Patch Conversion'!$A$1:$B$12,2),FALSE)="","",VLOOKUP((IF(MONTH($A705)=10,YEAR($A705),IF(MONTH($A705)=11,YEAR($A705),IF(MONTH($A705)=12, YEAR($A705),YEAR($A705)-1)))),File_1.prn!$A$2:$AA$87,VLOOKUP(MONTH($A705),'Patch Conversion'!$A$1:$B$12,2),FALSE))</f>
        <v/>
      </c>
      <c r="E705" s="9">
        <f t="shared" si="80"/>
        <v>2472.9499999999998</v>
      </c>
      <c r="F705" s="9">
        <f>F704+VLOOKUP((IF(MONTH($A705)=10,YEAR($A705),IF(MONTH($A705)=11,YEAR($A705),IF(MONTH($A705)=12, YEAR($A705),YEAR($A705)-1)))),Rainfall!$A$1:$Z$87,VLOOKUP(MONTH($A705),Conversion!$A$1:$B$12,2),FALSE)</f>
        <v>35981.87999999999</v>
      </c>
      <c r="G705" s="22"/>
      <c r="H705" s="22"/>
      <c r="I705" s="9">
        <f>VLOOKUP((IF(MONTH($A705)=10,YEAR($A705),IF(MONTH($A705)=11,YEAR($A705),IF(MONTH($A705)=12, YEAR($A705),YEAR($A705)-1)))),FirstSim!$A$1:$Y$86,VLOOKUP(MONTH($A705),Conversion!$A$1:$B$12,2),FALSE)</f>
        <v>7.0000000000000007E-2</v>
      </c>
      <c r="Q705" s="9">
        <f t="shared" si="76"/>
        <v>0.01</v>
      </c>
      <c r="R705" s="9" t="str">
        <f t="shared" si="77"/>
        <v/>
      </c>
      <c r="S705" s="10" t="str">
        <f t="shared" si="78"/>
        <v/>
      </c>
      <c r="U705" s="17">
        <f>VLOOKUP((IF(MONTH($A705)=10,YEAR($A705),IF(MONTH($A705)=11,YEAR($A705),IF(MONTH($A705)=12, YEAR($A705),YEAR($A705)-1)))),'Final Sim'!$A$1:$O$85,VLOOKUP(MONTH($A705),'Conversion WRSM'!$A$1:$B$12,2),FALSE)</f>
        <v>0</v>
      </c>
      <c r="W705" s="9">
        <f t="shared" si="75"/>
        <v>0.01</v>
      </c>
      <c r="X705" s="9" t="str">
        <f t="shared" si="81"/>
        <v/>
      </c>
      <c r="Y705" s="20" t="str">
        <f t="shared" si="79"/>
        <v/>
      </c>
    </row>
    <row r="706" spans="1:25">
      <c r="A706" s="11">
        <v>28946</v>
      </c>
      <c r="B706" s="9">
        <f>VLOOKUP((IF(MONTH($A706)=10,YEAR($A706),IF(MONTH($A706)=11,YEAR($A706),IF(MONTH($A706)=12, YEAR($A706),YEAR($A706)-1)))),File_1.prn!$A$2:$AA$87,VLOOKUP(MONTH($A706),Conversion!$A$1:$B$12,2),FALSE)</f>
        <v>0.01</v>
      </c>
      <c r="C706" s="9" t="str">
        <f>IF(VLOOKUP((IF(MONTH($A706)=10,YEAR($A706),IF(MONTH($A706)=11,YEAR($A706),IF(MONTH($A706)=12, YEAR($A706),YEAR($A706)-1)))),File_1.prn!$A$2:$AA$87,VLOOKUP(MONTH($A706),'Patch Conversion'!$A$1:$B$12,2),FALSE)="","",VLOOKUP((IF(MONTH($A706)=10,YEAR($A706),IF(MONTH($A706)=11,YEAR($A706),IF(MONTH($A706)=12, YEAR($A706),YEAR($A706)-1)))),File_1.prn!$A$2:$AA$87,VLOOKUP(MONTH($A706),'Patch Conversion'!$A$1:$B$12,2),FALSE))</f>
        <v/>
      </c>
      <c r="E706" s="9">
        <f t="shared" si="80"/>
        <v>2472.96</v>
      </c>
      <c r="F706" s="9">
        <f>F705+VLOOKUP((IF(MONTH($A706)=10,YEAR($A706),IF(MONTH($A706)=11,YEAR($A706),IF(MONTH($A706)=12, YEAR($A706),YEAR($A706)-1)))),Rainfall!$A$1:$Z$87,VLOOKUP(MONTH($A706),Conversion!$A$1:$B$12,2),FALSE)</f>
        <v>35993.939999999988</v>
      </c>
      <c r="G706" s="22"/>
      <c r="H706" s="22"/>
      <c r="I706" s="9">
        <f>VLOOKUP((IF(MONTH($A706)=10,YEAR($A706),IF(MONTH($A706)=11,YEAR($A706),IF(MONTH($A706)=12, YEAR($A706),YEAR($A706)-1)))),FirstSim!$A$1:$Y$86,VLOOKUP(MONTH($A706),Conversion!$A$1:$B$12,2),FALSE)</f>
        <v>0.04</v>
      </c>
      <c r="Q706" s="9">
        <f t="shared" si="76"/>
        <v>0.01</v>
      </c>
      <c r="R706" s="9" t="str">
        <f t="shared" si="77"/>
        <v/>
      </c>
      <c r="S706" s="10" t="str">
        <f t="shared" si="78"/>
        <v/>
      </c>
      <c r="U706" s="17">
        <f>VLOOKUP((IF(MONTH($A706)=10,YEAR($A706),IF(MONTH($A706)=11,YEAR($A706),IF(MONTH($A706)=12, YEAR($A706),YEAR($A706)-1)))),'Final Sim'!$A$1:$O$85,VLOOKUP(MONTH($A706),'Conversion WRSM'!$A$1:$B$12,2),FALSE)</f>
        <v>123.26</v>
      </c>
      <c r="W706" s="9">
        <f t="shared" si="75"/>
        <v>0.01</v>
      </c>
      <c r="X706" s="9" t="str">
        <f t="shared" si="81"/>
        <v/>
      </c>
      <c r="Y706" s="20" t="str">
        <f t="shared" si="79"/>
        <v/>
      </c>
    </row>
    <row r="707" spans="1:25">
      <c r="A707" s="11">
        <v>28976</v>
      </c>
      <c r="B707" s="9">
        <f>VLOOKUP((IF(MONTH($A707)=10,YEAR($A707),IF(MONTH($A707)=11,YEAR($A707),IF(MONTH($A707)=12, YEAR($A707),YEAR($A707)-1)))),File_1.prn!$A$2:$AA$87,VLOOKUP(MONTH($A707),Conversion!$A$1:$B$12,2),FALSE)</f>
        <v>0.4</v>
      </c>
      <c r="C707" s="9" t="str">
        <f>IF(VLOOKUP((IF(MONTH($A707)=10,YEAR($A707),IF(MONTH($A707)=11,YEAR($A707),IF(MONTH($A707)=12, YEAR($A707),YEAR($A707)-1)))),File_1.prn!$A$2:$AA$87,VLOOKUP(MONTH($A707),'Patch Conversion'!$A$1:$B$12,2),FALSE)="","",VLOOKUP((IF(MONTH($A707)=10,YEAR($A707),IF(MONTH($A707)=11,YEAR($A707),IF(MONTH($A707)=12, YEAR($A707),YEAR($A707)-1)))),File_1.prn!$A$2:$AA$87,VLOOKUP(MONTH($A707),'Patch Conversion'!$A$1:$B$12,2),FALSE))</f>
        <v/>
      </c>
      <c r="E707" s="9">
        <f t="shared" si="80"/>
        <v>2473.36</v>
      </c>
      <c r="F707" s="9">
        <f>F706+VLOOKUP((IF(MONTH($A707)=10,YEAR($A707),IF(MONTH($A707)=11,YEAR($A707),IF(MONTH($A707)=12, YEAR($A707),YEAR($A707)-1)))),Rainfall!$A$1:$Z$87,VLOOKUP(MONTH($A707),Conversion!$A$1:$B$12,2),FALSE)</f>
        <v>36019.979999999989</v>
      </c>
      <c r="G707" s="22"/>
      <c r="H707" s="22"/>
      <c r="I707" s="9">
        <f>VLOOKUP((IF(MONTH($A707)=10,YEAR($A707),IF(MONTH($A707)=11,YEAR($A707),IF(MONTH($A707)=12, YEAR($A707),YEAR($A707)-1)))),FirstSim!$A$1:$Y$86,VLOOKUP(MONTH($A707),Conversion!$A$1:$B$12,2),FALSE)</f>
        <v>0.55000000000000004</v>
      </c>
      <c r="Q707" s="9">
        <f t="shared" si="76"/>
        <v>0.4</v>
      </c>
      <c r="R707" s="9" t="str">
        <f t="shared" si="77"/>
        <v/>
      </c>
      <c r="S707" s="10" t="str">
        <f t="shared" si="78"/>
        <v/>
      </c>
      <c r="U707" s="17">
        <f>VLOOKUP((IF(MONTH($A707)=10,YEAR($A707),IF(MONTH($A707)=11,YEAR($A707),IF(MONTH($A707)=12, YEAR($A707),YEAR($A707)-1)))),'Final Sim'!$A$1:$O$85,VLOOKUP(MONTH($A707),'Conversion WRSM'!$A$1:$B$12,2),FALSE)</f>
        <v>0</v>
      </c>
      <c r="W707" s="9">
        <f t="shared" si="75"/>
        <v>0.4</v>
      </c>
      <c r="X707" s="9" t="str">
        <f t="shared" si="81"/>
        <v/>
      </c>
      <c r="Y707" s="20" t="str">
        <f t="shared" si="79"/>
        <v/>
      </c>
    </row>
    <row r="708" spans="1:25">
      <c r="A708" s="11">
        <v>29007</v>
      </c>
      <c r="B708" s="9">
        <f>VLOOKUP((IF(MONTH($A708)=10,YEAR($A708),IF(MONTH($A708)=11,YEAR($A708),IF(MONTH($A708)=12, YEAR($A708),YEAR($A708)-1)))),File_1.prn!$A$2:$AA$87,VLOOKUP(MONTH($A708),Conversion!$A$1:$B$12,2),FALSE)</f>
        <v>7.0000000000000007E-2</v>
      </c>
      <c r="C708" s="9" t="str">
        <f>IF(VLOOKUP((IF(MONTH($A708)=10,YEAR($A708),IF(MONTH($A708)=11,YEAR($A708),IF(MONTH($A708)=12, YEAR($A708),YEAR($A708)-1)))),File_1.prn!$A$2:$AA$87,VLOOKUP(MONTH($A708),'Patch Conversion'!$A$1:$B$12,2),FALSE)="","",VLOOKUP((IF(MONTH($A708)=10,YEAR($A708),IF(MONTH($A708)=11,YEAR($A708),IF(MONTH($A708)=12, YEAR($A708),YEAR($A708)-1)))),File_1.prn!$A$2:$AA$87,VLOOKUP(MONTH($A708),'Patch Conversion'!$A$1:$B$12,2),FALSE))</f>
        <v/>
      </c>
      <c r="E708" s="9">
        <f t="shared" si="80"/>
        <v>2473.4300000000003</v>
      </c>
      <c r="F708" s="9">
        <f>F707+VLOOKUP((IF(MONTH($A708)=10,YEAR($A708),IF(MONTH($A708)=11,YEAR($A708),IF(MONTH($A708)=12, YEAR($A708),YEAR($A708)-1)))),Rainfall!$A$1:$Z$87,VLOOKUP(MONTH($A708),Conversion!$A$1:$B$12,2),FALSE)</f>
        <v>36019.979999999989</v>
      </c>
      <c r="G708" s="22"/>
      <c r="H708" s="22"/>
      <c r="I708" s="9">
        <f>VLOOKUP((IF(MONTH($A708)=10,YEAR($A708),IF(MONTH($A708)=11,YEAR($A708),IF(MONTH($A708)=12, YEAR($A708),YEAR($A708)-1)))),FirstSim!$A$1:$Y$86,VLOOKUP(MONTH($A708),Conversion!$A$1:$B$12,2),FALSE)</f>
        <v>0.51</v>
      </c>
      <c r="Q708" s="9">
        <f t="shared" si="76"/>
        <v>7.0000000000000007E-2</v>
      </c>
      <c r="R708" s="9" t="str">
        <f t="shared" si="77"/>
        <v/>
      </c>
      <c r="S708" s="10" t="str">
        <f t="shared" si="78"/>
        <v/>
      </c>
      <c r="U708" s="17">
        <f>VLOOKUP((IF(MONTH($A708)=10,YEAR($A708),IF(MONTH($A708)=11,YEAR($A708),IF(MONTH($A708)=12, YEAR($A708),YEAR($A708)-1)))),'Final Sim'!$A$1:$O$85,VLOOKUP(MONTH($A708),'Conversion WRSM'!$A$1:$B$12,2),FALSE)</f>
        <v>27.82</v>
      </c>
      <c r="W708" s="9">
        <f t="shared" ref="W708:W771" si="82">IF(C708="",B708,IF(C708="*",B708,IF(U708&gt;B708,U708,B708)))</f>
        <v>7.0000000000000007E-2</v>
      </c>
      <c r="X708" s="9" t="str">
        <f t="shared" si="81"/>
        <v/>
      </c>
      <c r="Y708" s="20" t="str">
        <f t="shared" si="79"/>
        <v/>
      </c>
    </row>
    <row r="709" spans="1:25">
      <c r="A709" s="11">
        <v>29037</v>
      </c>
      <c r="B709" s="9">
        <f>VLOOKUP((IF(MONTH($A709)=10,YEAR($A709),IF(MONTH($A709)=11,YEAR($A709),IF(MONTH($A709)=12, YEAR($A709),YEAR($A709)-1)))),File_1.prn!$A$2:$AA$87,VLOOKUP(MONTH($A709),Conversion!$A$1:$B$12,2),FALSE)</f>
        <v>2.09</v>
      </c>
      <c r="C709" s="9" t="str">
        <f>IF(VLOOKUP((IF(MONTH($A709)=10,YEAR($A709),IF(MONTH($A709)=11,YEAR($A709),IF(MONTH($A709)=12, YEAR($A709),YEAR($A709)-1)))),File_1.prn!$A$2:$AA$87,VLOOKUP(MONTH($A709),'Patch Conversion'!$A$1:$B$12,2),FALSE)="","",VLOOKUP((IF(MONTH($A709)=10,YEAR($A709),IF(MONTH($A709)=11,YEAR($A709),IF(MONTH($A709)=12, YEAR($A709),YEAR($A709)-1)))),File_1.prn!$A$2:$AA$87,VLOOKUP(MONTH($A709),'Patch Conversion'!$A$1:$B$12,2),FALSE))</f>
        <v/>
      </c>
      <c r="E709" s="9">
        <f t="shared" si="80"/>
        <v>2475.5200000000004</v>
      </c>
      <c r="F709" s="9">
        <f>F708+VLOOKUP((IF(MONTH($A709)=10,YEAR($A709),IF(MONTH($A709)=11,YEAR($A709),IF(MONTH($A709)=12, YEAR($A709),YEAR($A709)-1)))),Rainfall!$A$1:$Z$87,VLOOKUP(MONTH($A709),Conversion!$A$1:$B$12,2),FALSE)</f>
        <v>36020.219999999987</v>
      </c>
      <c r="G709" s="22"/>
      <c r="H709" s="22"/>
      <c r="I709" s="9">
        <f>VLOOKUP((IF(MONTH($A709)=10,YEAR($A709),IF(MONTH($A709)=11,YEAR($A709),IF(MONTH($A709)=12, YEAR($A709),YEAR($A709)-1)))),FirstSim!$A$1:$Y$86,VLOOKUP(MONTH($A709),Conversion!$A$1:$B$12,2),FALSE)</f>
        <v>0.56999999999999995</v>
      </c>
      <c r="Q709" s="9">
        <f t="shared" ref="Q709:Q772" si="83">IF(C709="",B709,IF(C709="*",B709,IF(I709&lt;B709,B709,I709)))</f>
        <v>2.09</v>
      </c>
      <c r="R709" s="9" t="str">
        <f t="shared" ref="R709:R772" si="84">IF(C709="",C709,IF(C709="*",C709,IF(I709&lt;B709,C709,"*")))</f>
        <v/>
      </c>
      <c r="S709" s="10" t="str">
        <f t="shared" ref="S709:S772" si="85">IF(C709="","",IF(C709="*","Estimated",IF(I709&lt;B709,"First Simulation&lt;Observed, Observed Used","First Silumation patch")))</f>
        <v/>
      </c>
      <c r="U709" s="17">
        <f>VLOOKUP((IF(MONTH($A709)=10,YEAR($A709),IF(MONTH($A709)=11,YEAR($A709),IF(MONTH($A709)=12, YEAR($A709),YEAR($A709)-1)))),'Final Sim'!$A$1:$O$85,VLOOKUP(MONTH($A709),'Conversion WRSM'!$A$1:$B$12,2),FALSE)</f>
        <v>0</v>
      </c>
      <c r="W709" s="9">
        <f t="shared" si="82"/>
        <v>2.09</v>
      </c>
      <c r="X709" s="9" t="str">
        <f t="shared" si="81"/>
        <v/>
      </c>
      <c r="Y709" s="20" t="str">
        <f t="shared" ref="Y709:Y772" si="86">IF(C709="","",IF(C709="*","Observed estimate used",IF(C709="#","Simulated value used", IF(U709&gt;B709,"Simulated value used","Observed estimate used"))))</f>
        <v/>
      </c>
    </row>
    <row r="710" spans="1:25">
      <c r="A710" s="11">
        <v>29068</v>
      </c>
      <c r="B710" s="9">
        <f>VLOOKUP((IF(MONTH($A710)=10,YEAR($A710),IF(MONTH($A710)=11,YEAR($A710),IF(MONTH($A710)=12, YEAR($A710),YEAR($A710)-1)))),File_1.prn!$A$2:$AA$87,VLOOKUP(MONTH($A710),Conversion!$A$1:$B$12,2),FALSE)</f>
        <v>0.28999999999999998</v>
      </c>
      <c r="C710" s="9" t="str">
        <f>IF(VLOOKUP((IF(MONTH($A710)=10,YEAR($A710),IF(MONTH($A710)=11,YEAR($A710),IF(MONTH($A710)=12, YEAR($A710),YEAR($A710)-1)))),File_1.prn!$A$2:$AA$87,VLOOKUP(MONTH($A710),'Patch Conversion'!$A$1:$B$12,2),FALSE)="","",VLOOKUP((IF(MONTH($A710)=10,YEAR($A710),IF(MONTH($A710)=11,YEAR($A710),IF(MONTH($A710)=12, YEAR($A710),YEAR($A710)-1)))),File_1.prn!$A$2:$AA$87,VLOOKUP(MONTH($A710),'Patch Conversion'!$A$1:$B$12,2),FALSE))</f>
        <v/>
      </c>
      <c r="E710" s="9">
        <f t="shared" ref="E710:E773" si="87">E709+B710</f>
        <v>2475.8100000000004</v>
      </c>
      <c r="F710" s="9">
        <f>F709+VLOOKUP((IF(MONTH($A710)=10,YEAR($A710),IF(MONTH($A710)=11,YEAR($A710),IF(MONTH($A710)=12, YEAR($A710),YEAR($A710)-1)))),Rainfall!$A$1:$Z$87,VLOOKUP(MONTH($A710),Conversion!$A$1:$B$12,2),FALSE)</f>
        <v>36049.079999999987</v>
      </c>
      <c r="G710" s="22"/>
      <c r="H710" s="22"/>
      <c r="I710" s="9">
        <f>VLOOKUP((IF(MONTH($A710)=10,YEAR($A710),IF(MONTH($A710)=11,YEAR($A710),IF(MONTH($A710)=12, YEAR($A710),YEAR($A710)-1)))),FirstSim!$A$1:$Y$86,VLOOKUP(MONTH($A710),Conversion!$A$1:$B$12,2),FALSE)</f>
        <v>1.1399999999999999</v>
      </c>
      <c r="Q710" s="9">
        <f t="shared" si="83"/>
        <v>0.28999999999999998</v>
      </c>
      <c r="R710" s="9" t="str">
        <f t="shared" si="84"/>
        <v/>
      </c>
      <c r="S710" s="10" t="str">
        <f t="shared" si="85"/>
        <v/>
      </c>
      <c r="U710" s="17">
        <f>VLOOKUP((IF(MONTH($A710)=10,YEAR($A710),IF(MONTH($A710)=11,YEAR($A710),IF(MONTH($A710)=12, YEAR($A710),YEAR($A710)-1)))),'Final Sim'!$A$1:$O$85,VLOOKUP(MONTH($A710),'Conversion WRSM'!$A$1:$B$12,2),FALSE)</f>
        <v>14.33</v>
      </c>
      <c r="W710" s="9">
        <f t="shared" si="82"/>
        <v>0.28999999999999998</v>
      </c>
      <c r="X710" s="9" t="str">
        <f t="shared" ref="X710:X773" si="88">IF(C710="","",IF(C710="*","*",IF(C710="#","*", IF(U710&gt;B710,"*",C710))))</f>
        <v/>
      </c>
      <c r="Y710" s="20" t="str">
        <f t="shared" si="86"/>
        <v/>
      </c>
    </row>
    <row r="711" spans="1:25">
      <c r="A711" s="11">
        <v>29099</v>
      </c>
      <c r="B711" s="9">
        <f>VLOOKUP((IF(MONTH($A711)=10,YEAR($A711),IF(MONTH($A711)=11,YEAR($A711),IF(MONTH($A711)=12, YEAR($A711),YEAR($A711)-1)))),File_1.prn!$A$2:$AA$87,VLOOKUP(MONTH($A711),Conversion!$A$1:$B$12,2),FALSE)</f>
        <v>0.1</v>
      </c>
      <c r="C711" s="9" t="str">
        <f>IF(VLOOKUP((IF(MONTH($A711)=10,YEAR($A711),IF(MONTH($A711)=11,YEAR($A711),IF(MONTH($A711)=12, YEAR($A711),YEAR($A711)-1)))),File_1.prn!$A$2:$AA$87,VLOOKUP(MONTH($A711),'Patch Conversion'!$A$1:$B$12,2),FALSE)="","",VLOOKUP((IF(MONTH($A711)=10,YEAR($A711),IF(MONTH($A711)=11,YEAR($A711),IF(MONTH($A711)=12, YEAR($A711),YEAR($A711)-1)))),File_1.prn!$A$2:$AA$87,VLOOKUP(MONTH($A711),'Patch Conversion'!$A$1:$B$12,2),FALSE))</f>
        <v/>
      </c>
      <c r="E711" s="9">
        <f t="shared" si="87"/>
        <v>2475.9100000000003</v>
      </c>
      <c r="F711" s="9">
        <f>F710+VLOOKUP((IF(MONTH($A711)=10,YEAR($A711),IF(MONTH($A711)=11,YEAR($A711),IF(MONTH($A711)=12, YEAR($A711),YEAR($A711)-1)))),Rainfall!$A$1:$Z$87,VLOOKUP(MONTH($A711),Conversion!$A$1:$B$12,2),FALSE)</f>
        <v>36079.499999999985</v>
      </c>
      <c r="G711" s="22"/>
      <c r="H711" s="22"/>
      <c r="I711" s="9">
        <f>VLOOKUP((IF(MONTH($A711)=10,YEAR($A711),IF(MONTH($A711)=11,YEAR($A711),IF(MONTH($A711)=12, YEAR($A711),YEAR($A711)-1)))),FirstSim!$A$1:$Y$86,VLOOKUP(MONTH($A711),Conversion!$A$1:$B$12,2),FALSE)</f>
        <v>0.53</v>
      </c>
      <c r="Q711" s="9">
        <f t="shared" si="83"/>
        <v>0.1</v>
      </c>
      <c r="R711" s="9" t="str">
        <f t="shared" si="84"/>
        <v/>
      </c>
      <c r="S711" s="10" t="str">
        <f t="shared" si="85"/>
        <v/>
      </c>
      <c r="U711" s="17">
        <f>VLOOKUP((IF(MONTH($A711)=10,YEAR($A711),IF(MONTH($A711)=11,YEAR($A711),IF(MONTH($A711)=12, YEAR($A711),YEAR($A711)-1)))),'Final Sim'!$A$1:$O$85,VLOOKUP(MONTH($A711),'Conversion WRSM'!$A$1:$B$12,2),FALSE)</f>
        <v>0</v>
      </c>
      <c r="W711" s="9">
        <f t="shared" si="82"/>
        <v>0.1</v>
      </c>
      <c r="X711" s="9" t="str">
        <f t="shared" si="88"/>
        <v/>
      </c>
      <c r="Y711" s="20" t="str">
        <f t="shared" si="86"/>
        <v/>
      </c>
    </row>
    <row r="712" spans="1:25">
      <c r="A712" s="11">
        <v>29129</v>
      </c>
      <c r="B712" s="9">
        <f>VLOOKUP((IF(MONTH($A712)=10,YEAR($A712),IF(MONTH($A712)=11,YEAR($A712),IF(MONTH($A712)=12, YEAR($A712),YEAR($A712)-1)))),File_1.prn!$A$2:$AA$87,VLOOKUP(MONTH($A712),Conversion!$A$1:$B$12,2),FALSE)</f>
        <v>0.13</v>
      </c>
      <c r="C712" s="9" t="str">
        <f>IF(VLOOKUP((IF(MONTH($A712)=10,YEAR($A712),IF(MONTH($A712)=11,YEAR($A712),IF(MONTH($A712)=12, YEAR($A712),YEAR($A712)-1)))),File_1.prn!$A$2:$AA$87,VLOOKUP(MONTH($A712),'Patch Conversion'!$A$1:$B$12,2),FALSE)="","",VLOOKUP((IF(MONTH($A712)=10,YEAR($A712),IF(MONTH($A712)=11,YEAR($A712),IF(MONTH($A712)=12, YEAR($A712),YEAR($A712)-1)))),File_1.prn!$A$2:$AA$87,VLOOKUP(MONTH($A712),'Patch Conversion'!$A$1:$B$12,2),FALSE))</f>
        <v/>
      </c>
      <c r="E712" s="9">
        <f t="shared" si="87"/>
        <v>2476.0400000000004</v>
      </c>
      <c r="F712" s="9">
        <f>F711+VLOOKUP((IF(MONTH($A712)=10,YEAR($A712),IF(MONTH($A712)=11,YEAR($A712),IF(MONTH($A712)=12, YEAR($A712),YEAR($A712)-1)))),Rainfall!$A$1:$Z$87,VLOOKUP(MONTH($A712),Conversion!$A$1:$B$12,2),FALSE)</f>
        <v>36139.499999999985</v>
      </c>
      <c r="G712" s="22"/>
      <c r="H712" s="22"/>
      <c r="I712" s="9">
        <f>VLOOKUP((IF(MONTH($A712)=10,YEAR($A712),IF(MONTH($A712)=11,YEAR($A712),IF(MONTH($A712)=12, YEAR($A712),YEAR($A712)-1)))),FirstSim!$A$1:$Y$86,VLOOKUP(MONTH($A712),Conversion!$A$1:$B$12,2),FALSE)</f>
        <v>0.32</v>
      </c>
      <c r="Q712" s="9">
        <f t="shared" si="83"/>
        <v>0.13</v>
      </c>
      <c r="R712" s="9" t="str">
        <f t="shared" si="84"/>
        <v/>
      </c>
      <c r="S712" s="10" t="str">
        <f t="shared" si="85"/>
        <v/>
      </c>
      <c r="U712" s="17">
        <f>VLOOKUP((IF(MONTH($A712)=10,YEAR($A712),IF(MONTH($A712)=11,YEAR($A712),IF(MONTH($A712)=12, YEAR($A712),YEAR($A712)-1)))),'Final Sim'!$A$1:$O$85,VLOOKUP(MONTH($A712),'Conversion WRSM'!$A$1:$B$12,2),FALSE)</f>
        <v>41.99</v>
      </c>
      <c r="W712" s="9">
        <f t="shared" si="82"/>
        <v>0.13</v>
      </c>
      <c r="X712" s="9" t="str">
        <f t="shared" si="88"/>
        <v/>
      </c>
      <c r="Y712" s="20" t="str">
        <f t="shared" si="86"/>
        <v/>
      </c>
    </row>
    <row r="713" spans="1:25">
      <c r="A713" s="11">
        <v>29160</v>
      </c>
      <c r="B713" s="9">
        <f>VLOOKUP((IF(MONTH($A713)=10,YEAR($A713),IF(MONTH($A713)=11,YEAR($A713),IF(MONTH($A713)=12, YEAR($A713),YEAR($A713)-1)))),File_1.prn!$A$2:$AA$87,VLOOKUP(MONTH($A713),Conversion!$A$1:$B$12,2),FALSE)</f>
        <v>0.04</v>
      </c>
      <c r="C713" s="9" t="str">
        <f>IF(VLOOKUP((IF(MONTH($A713)=10,YEAR($A713),IF(MONTH($A713)=11,YEAR($A713),IF(MONTH($A713)=12, YEAR($A713),YEAR($A713)-1)))),File_1.prn!$A$2:$AA$87,VLOOKUP(MONTH($A713),'Patch Conversion'!$A$1:$B$12,2),FALSE)="","",VLOOKUP((IF(MONTH($A713)=10,YEAR($A713),IF(MONTH($A713)=11,YEAR($A713),IF(MONTH($A713)=12, YEAR($A713),YEAR($A713)-1)))),File_1.prn!$A$2:$AA$87,VLOOKUP(MONTH($A713),'Patch Conversion'!$A$1:$B$12,2),FALSE))</f>
        <v>#</v>
      </c>
      <c r="E713" s="9">
        <f t="shared" si="87"/>
        <v>2476.0800000000004</v>
      </c>
      <c r="F713" s="9">
        <f>F712+VLOOKUP((IF(MONTH($A713)=10,YEAR($A713),IF(MONTH($A713)=11,YEAR($A713),IF(MONTH($A713)=12, YEAR($A713),YEAR($A713)-1)))),Rainfall!$A$1:$Z$87,VLOOKUP(MONTH($A713),Conversion!$A$1:$B$12,2),FALSE)</f>
        <v>36281.579999999987</v>
      </c>
      <c r="G713" s="22"/>
      <c r="H713" s="22"/>
      <c r="I713" s="9">
        <f>VLOOKUP((IF(MONTH($A713)=10,YEAR($A713),IF(MONTH($A713)=11,YEAR($A713),IF(MONTH($A713)=12, YEAR($A713),YEAR($A713)-1)))),FirstSim!$A$1:$Y$86,VLOOKUP(MONTH($A713),Conversion!$A$1:$B$12,2),FALSE)</f>
        <v>0.1</v>
      </c>
      <c r="Q713" s="9">
        <f t="shared" si="83"/>
        <v>0.1</v>
      </c>
      <c r="R713" s="9" t="str">
        <f t="shared" si="84"/>
        <v>*</v>
      </c>
      <c r="S713" s="10" t="str">
        <f t="shared" si="85"/>
        <v>First Silumation patch</v>
      </c>
      <c r="U713" s="17">
        <f>VLOOKUP((IF(MONTH($A713)=10,YEAR($A713),IF(MONTH($A713)=11,YEAR($A713),IF(MONTH($A713)=12, YEAR($A713),YEAR($A713)-1)))),'Final Sim'!$A$1:$O$85,VLOOKUP(MONTH($A713),'Conversion WRSM'!$A$1:$B$12,2),FALSE)</f>
        <v>0</v>
      </c>
      <c r="W713" s="9">
        <f t="shared" si="82"/>
        <v>0.04</v>
      </c>
      <c r="X713" s="9" t="str">
        <f t="shared" si="88"/>
        <v>*</v>
      </c>
      <c r="Y713" s="20" t="str">
        <f t="shared" si="86"/>
        <v>Simulated value used</v>
      </c>
    </row>
    <row r="714" spans="1:25">
      <c r="A714" s="11">
        <v>29190</v>
      </c>
      <c r="B714" s="9">
        <f>VLOOKUP((IF(MONTH($A714)=10,YEAR($A714),IF(MONTH($A714)=11,YEAR($A714),IF(MONTH($A714)=12, YEAR($A714),YEAR($A714)-1)))),File_1.prn!$A$2:$AA$87,VLOOKUP(MONTH($A714),Conversion!$A$1:$B$12,2),FALSE)</f>
        <v>0.52</v>
      </c>
      <c r="C714" s="9" t="str">
        <f>IF(VLOOKUP((IF(MONTH($A714)=10,YEAR($A714),IF(MONTH($A714)=11,YEAR($A714),IF(MONTH($A714)=12, YEAR($A714),YEAR($A714)-1)))),File_1.prn!$A$2:$AA$87,VLOOKUP(MONTH($A714),'Patch Conversion'!$A$1:$B$12,2),FALSE)="","",VLOOKUP((IF(MONTH($A714)=10,YEAR($A714),IF(MONTH($A714)=11,YEAR($A714),IF(MONTH($A714)=12, YEAR($A714),YEAR($A714)-1)))),File_1.prn!$A$2:$AA$87,VLOOKUP(MONTH($A714),'Patch Conversion'!$A$1:$B$12,2),FALSE))</f>
        <v>#</v>
      </c>
      <c r="E714" s="9">
        <f t="shared" si="87"/>
        <v>2476.6000000000004</v>
      </c>
      <c r="F714" s="9">
        <f>F713+VLOOKUP((IF(MONTH($A714)=10,YEAR($A714),IF(MONTH($A714)=11,YEAR($A714),IF(MONTH($A714)=12, YEAR($A714),YEAR($A714)-1)))),Rainfall!$A$1:$Z$87,VLOOKUP(MONTH($A714),Conversion!$A$1:$B$12,2),FALSE)</f>
        <v>36386.399999999987</v>
      </c>
      <c r="G714" s="22"/>
      <c r="H714" s="22"/>
      <c r="I714" s="9">
        <f>VLOOKUP((IF(MONTH($A714)=10,YEAR($A714),IF(MONTH($A714)=11,YEAR($A714),IF(MONTH($A714)=12, YEAR($A714),YEAR($A714)-1)))),FirstSim!$A$1:$Y$86,VLOOKUP(MONTH($A714),Conversion!$A$1:$B$12,2),FALSE)</f>
        <v>0</v>
      </c>
      <c r="Q714" s="9">
        <f t="shared" si="83"/>
        <v>0.52</v>
      </c>
      <c r="R714" s="9" t="str">
        <f t="shared" si="84"/>
        <v>#</v>
      </c>
      <c r="S714" s="10" t="str">
        <f t="shared" si="85"/>
        <v>First Simulation&lt;Observed, Observed Used</v>
      </c>
      <c r="U714" s="17">
        <f>VLOOKUP((IF(MONTH($A714)=10,YEAR($A714),IF(MONTH($A714)=11,YEAR($A714),IF(MONTH($A714)=12, YEAR($A714),YEAR($A714)-1)))),'Final Sim'!$A$1:$O$85,VLOOKUP(MONTH($A714),'Conversion WRSM'!$A$1:$B$12,2),FALSE)</f>
        <v>80.599999999999994</v>
      </c>
      <c r="W714" s="9">
        <f t="shared" si="82"/>
        <v>80.599999999999994</v>
      </c>
      <c r="X714" s="9" t="str">
        <f t="shared" si="88"/>
        <v>*</v>
      </c>
      <c r="Y714" s="20" t="str">
        <f t="shared" si="86"/>
        <v>Simulated value used</v>
      </c>
    </row>
    <row r="715" spans="1:25">
      <c r="A715" s="11">
        <v>29221</v>
      </c>
      <c r="B715" s="9">
        <f>VLOOKUP((IF(MONTH($A715)=10,YEAR($A715),IF(MONTH($A715)=11,YEAR($A715),IF(MONTH($A715)=12, YEAR($A715),YEAR($A715)-1)))),File_1.prn!$A$2:$AA$87,VLOOKUP(MONTH($A715),Conversion!$A$1:$B$12,2),FALSE)</f>
        <v>0.02</v>
      </c>
      <c r="C715" s="9" t="str">
        <f>IF(VLOOKUP((IF(MONTH($A715)=10,YEAR($A715),IF(MONTH($A715)=11,YEAR($A715),IF(MONTH($A715)=12, YEAR($A715),YEAR($A715)-1)))),File_1.prn!$A$2:$AA$87,VLOOKUP(MONTH($A715),'Patch Conversion'!$A$1:$B$12,2),FALSE)="","",VLOOKUP((IF(MONTH($A715)=10,YEAR($A715),IF(MONTH($A715)=11,YEAR($A715),IF(MONTH($A715)=12, YEAR($A715),YEAR($A715)-1)))),File_1.prn!$A$2:$AA$87,VLOOKUP(MONTH($A715),'Patch Conversion'!$A$1:$B$12,2),FALSE))</f>
        <v/>
      </c>
      <c r="E715" s="9">
        <f t="shared" si="87"/>
        <v>2476.6200000000003</v>
      </c>
      <c r="F715" s="9">
        <f>F714+VLOOKUP((IF(MONTH($A715)=10,YEAR($A715),IF(MONTH($A715)=11,YEAR($A715),IF(MONTH($A715)=12, YEAR($A715),YEAR($A715)-1)))),Rainfall!$A$1:$Z$87,VLOOKUP(MONTH($A715),Conversion!$A$1:$B$12,2),FALSE)</f>
        <v>36486.419999999984</v>
      </c>
      <c r="G715" s="22"/>
      <c r="H715" s="22"/>
      <c r="I715" s="9">
        <f>VLOOKUP((IF(MONTH($A715)=10,YEAR($A715),IF(MONTH($A715)=11,YEAR($A715),IF(MONTH($A715)=12, YEAR($A715),YEAR($A715)-1)))),FirstSim!$A$1:$Y$86,VLOOKUP(MONTH($A715),Conversion!$A$1:$B$12,2),FALSE)</f>
        <v>0.11</v>
      </c>
      <c r="Q715" s="9">
        <f t="shared" si="83"/>
        <v>0.02</v>
      </c>
      <c r="R715" s="9" t="str">
        <f t="shared" si="84"/>
        <v/>
      </c>
      <c r="S715" s="10" t="str">
        <f t="shared" si="85"/>
        <v/>
      </c>
      <c r="U715" s="17">
        <f>VLOOKUP((IF(MONTH($A715)=10,YEAR($A715),IF(MONTH($A715)=11,YEAR($A715),IF(MONTH($A715)=12, YEAR($A715),YEAR($A715)-1)))),'Final Sim'!$A$1:$O$85,VLOOKUP(MONTH($A715),'Conversion WRSM'!$A$1:$B$12,2),FALSE)</f>
        <v>0</v>
      </c>
      <c r="W715" s="9">
        <f t="shared" si="82"/>
        <v>0.02</v>
      </c>
      <c r="X715" s="9" t="str">
        <f t="shared" si="88"/>
        <v/>
      </c>
      <c r="Y715" s="20" t="str">
        <f t="shared" si="86"/>
        <v/>
      </c>
    </row>
    <row r="716" spans="1:25">
      <c r="A716" s="11">
        <v>29252</v>
      </c>
      <c r="B716" s="9">
        <f>VLOOKUP((IF(MONTH($A716)=10,YEAR($A716),IF(MONTH($A716)=11,YEAR($A716),IF(MONTH($A716)=12, YEAR($A716),YEAR($A716)-1)))),File_1.prn!$A$2:$AA$87,VLOOKUP(MONTH($A716),Conversion!$A$1:$B$12,2),FALSE)</f>
        <v>0.75</v>
      </c>
      <c r="C716" s="9" t="str">
        <f>IF(VLOOKUP((IF(MONTH($A716)=10,YEAR($A716),IF(MONTH($A716)=11,YEAR($A716),IF(MONTH($A716)=12, YEAR($A716),YEAR($A716)-1)))),File_1.prn!$A$2:$AA$87,VLOOKUP(MONTH($A716),'Patch Conversion'!$A$1:$B$12,2),FALSE)="","",VLOOKUP((IF(MONTH($A716)=10,YEAR($A716),IF(MONTH($A716)=11,YEAR($A716),IF(MONTH($A716)=12, YEAR($A716),YEAR($A716)-1)))),File_1.prn!$A$2:$AA$87,VLOOKUP(MONTH($A716),'Patch Conversion'!$A$1:$B$12,2),FALSE))</f>
        <v/>
      </c>
      <c r="E716" s="9">
        <f t="shared" si="87"/>
        <v>2477.3700000000003</v>
      </c>
      <c r="F716" s="9">
        <f>F715+VLOOKUP((IF(MONTH($A716)=10,YEAR($A716),IF(MONTH($A716)=11,YEAR($A716),IF(MONTH($A716)=12, YEAR($A716),YEAR($A716)-1)))),Rainfall!$A$1:$Z$87,VLOOKUP(MONTH($A716),Conversion!$A$1:$B$12,2),FALSE)</f>
        <v>36595.499999999985</v>
      </c>
      <c r="G716" s="22"/>
      <c r="H716" s="22"/>
      <c r="I716" s="9">
        <f>VLOOKUP((IF(MONTH($A716)=10,YEAR($A716),IF(MONTH($A716)=11,YEAR($A716),IF(MONTH($A716)=12, YEAR($A716),YEAR($A716)-1)))),FirstSim!$A$1:$Y$86,VLOOKUP(MONTH($A716),Conversion!$A$1:$B$12,2),FALSE)</f>
        <v>4.8499999999999996</v>
      </c>
      <c r="Q716" s="9">
        <f t="shared" si="83"/>
        <v>0.75</v>
      </c>
      <c r="R716" s="9" t="str">
        <f t="shared" si="84"/>
        <v/>
      </c>
      <c r="S716" s="10" t="str">
        <f t="shared" si="85"/>
        <v/>
      </c>
      <c r="U716" s="17">
        <f>VLOOKUP((IF(MONTH($A716)=10,YEAR($A716),IF(MONTH($A716)=11,YEAR($A716),IF(MONTH($A716)=12, YEAR($A716),YEAR($A716)-1)))),'Final Sim'!$A$1:$O$85,VLOOKUP(MONTH($A716),'Conversion WRSM'!$A$1:$B$12,2),FALSE)</f>
        <v>50.21</v>
      </c>
      <c r="W716" s="9">
        <f t="shared" si="82"/>
        <v>0.75</v>
      </c>
      <c r="X716" s="9" t="str">
        <f t="shared" si="88"/>
        <v/>
      </c>
      <c r="Y716" s="20" t="str">
        <f t="shared" si="86"/>
        <v/>
      </c>
    </row>
    <row r="717" spans="1:25">
      <c r="A717" s="11">
        <v>29281</v>
      </c>
      <c r="B717" s="9">
        <f>VLOOKUP((IF(MONTH($A717)=10,YEAR($A717),IF(MONTH($A717)=11,YEAR($A717),IF(MONTH($A717)=12, YEAR($A717),YEAR($A717)-1)))),File_1.prn!$A$2:$AA$87,VLOOKUP(MONTH($A717),Conversion!$A$1:$B$12,2),FALSE)</f>
        <v>1.54</v>
      </c>
      <c r="C717" s="9" t="str">
        <f>IF(VLOOKUP((IF(MONTH($A717)=10,YEAR($A717),IF(MONTH($A717)=11,YEAR($A717),IF(MONTH($A717)=12, YEAR($A717),YEAR($A717)-1)))),File_1.prn!$A$2:$AA$87,VLOOKUP(MONTH($A717),'Patch Conversion'!$A$1:$B$12,2),FALSE)="","",VLOOKUP((IF(MONTH($A717)=10,YEAR($A717),IF(MONTH($A717)=11,YEAR($A717),IF(MONTH($A717)=12, YEAR($A717),YEAR($A717)-1)))),File_1.prn!$A$2:$AA$87,VLOOKUP(MONTH($A717),'Patch Conversion'!$A$1:$B$12,2),FALSE))</f>
        <v/>
      </c>
      <c r="E717" s="9">
        <f t="shared" si="87"/>
        <v>2478.9100000000003</v>
      </c>
      <c r="F717" s="9">
        <f>F716+VLOOKUP((IF(MONTH($A717)=10,YEAR($A717),IF(MONTH($A717)=11,YEAR($A717),IF(MONTH($A717)=12, YEAR($A717),YEAR($A717)-1)))),Rainfall!$A$1:$Z$87,VLOOKUP(MONTH($A717),Conversion!$A$1:$B$12,2),FALSE)</f>
        <v>36661.139999999985</v>
      </c>
      <c r="G717" s="22"/>
      <c r="H717" s="22"/>
      <c r="I717" s="9">
        <f>VLOOKUP((IF(MONTH($A717)=10,YEAR($A717),IF(MONTH($A717)=11,YEAR($A717),IF(MONTH($A717)=12, YEAR($A717),YEAR($A717)-1)))),FirstSim!$A$1:$Y$86,VLOOKUP(MONTH($A717),Conversion!$A$1:$B$12,2),FALSE)</f>
        <v>1.74</v>
      </c>
      <c r="Q717" s="9">
        <f t="shared" si="83"/>
        <v>1.54</v>
      </c>
      <c r="R717" s="9" t="str">
        <f t="shared" si="84"/>
        <v/>
      </c>
      <c r="S717" s="10" t="str">
        <f t="shared" si="85"/>
        <v/>
      </c>
      <c r="U717" s="17">
        <f>VLOOKUP((IF(MONTH($A717)=10,YEAR($A717),IF(MONTH($A717)=11,YEAR($A717),IF(MONTH($A717)=12, YEAR($A717),YEAR($A717)-1)))),'Final Sim'!$A$1:$O$85,VLOOKUP(MONTH($A717),'Conversion WRSM'!$A$1:$B$12,2),FALSE)</f>
        <v>0</v>
      </c>
      <c r="W717" s="9">
        <f t="shared" si="82"/>
        <v>1.54</v>
      </c>
      <c r="X717" s="9" t="str">
        <f t="shared" si="88"/>
        <v/>
      </c>
      <c r="Y717" s="20" t="str">
        <f t="shared" si="86"/>
        <v/>
      </c>
    </row>
    <row r="718" spans="1:25">
      <c r="A718" s="11">
        <v>29312</v>
      </c>
      <c r="B718" s="9">
        <f>VLOOKUP((IF(MONTH($A718)=10,YEAR($A718),IF(MONTH($A718)=11,YEAR($A718),IF(MONTH($A718)=12, YEAR($A718),YEAR($A718)-1)))),File_1.prn!$A$2:$AA$87,VLOOKUP(MONTH($A718),Conversion!$A$1:$B$12,2),FALSE)</f>
        <v>0.2</v>
      </c>
      <c r="C718" s="9" t="str">
        <f>IF(VLOOKUP((IF(MONTH($A718)=10,YEAR($A718),IF(MONTH($A718)=11,YEAR($A718),IF(MONTH($A718)=12, YEAR($A718),YEAR($A718)-1)))),File_1.prn!$A$2:$AA$87,VLOOKUP(MONTH($A718),'Patch Conversion'!$A$1:$B$12,2),FALSE)="","",VLOOKUP((IF(MONTH($A718)=10,YEAR($A718),IF(MONTH($A718)=11,YEAR($A718),IF(MONTH($A718)=12, YEAR($A718),YEAR($A718)-1)))),File_1.prn!$A$2:$AA$87,VLOOKUP(MONTH($A718),'Patch Conversion'!$A$1:$B$12,2),FALSE))</f>
        <v/>
      </c>
      <c r="E718" s="9">
        <f t="shared" si="87"/>
        <v>2479.11</v>
      </c>
      <c r="F718" s="9">
        <f>F717+VLOOKUP((IF(MONTH($A718)=10,YEAR($A718),IF(MONTH($A718)=11,YEAR($A718),IF(MONTH($A718)=12, YEAR($A718),YEAR($A718)-1)))),Rainfall!$A$1:$Z$87,VLOOKUP(MONTH($A718),Conversion!$A$1:$B$12,2),FALSE)</f>
        <v>36685.919999999984</v>
      </c>
      <c r="G718" s="22"/>
      <c r="H718" s="22"/>
      <c r="I718" s="9">
        <f>VLOOKUP((IF(MONTH($A718)=10,YEAR($A718),IF(MONTH($A718)=11,YEAR($A718),IF(MONTH($A718)=12, YEAR($A718),YEAR($A718)-1)))),FirstSim!$A$1:$Y$86,VLOOKUP(MONTH($A718),Conversion!$A$1:$B$12,2),FALSE)</f>
        <v>0.1</v>
      </c>
      <c r="Q718" s="9">
        <f t="shared" si="83"/>
        <v>0.2</v>
      </c>
      <c r="R718" s="9" t="str">
        <f t="shared" si="84"/>
        <v/>
      </c>
      <c r="S718" s="10" t="str">
        <f t="shared" si="85"/>
        <v/>
      </c>
      <c r="U718" s="17">
        <f>VLOOKUP((IF(MONTH($A718)=10,YEAR($A718),IF(MONTH($A718)=11,YEAR($A718),IF(MONTH($A718)=12, YEAR($A718),YEAR($A718)-1)))),'Final Sim'!$A$1:$O$85,VLOOKUP(MONTH($A718),'Conversion WRSM'!$A$1:$B$12,2),FALSE)</f>
        <v>18.04</v>
      </c>
      <c r="W718" s="9">
        <f t="shared" si="82"/>
        <v>0.2</v>
      </c>
      <c r="X718" s="9" t="str">
        <f t="shared" si="88"/>
        <v/>
      </c>
      <c r="Y718" s="20" t="str">
        <f t="shared" si="86"/>
        <v/>
      </c>
    </row>
    <row r="719" spans="1:25">
      <c r="A719" s="11">
        <v>29342</v>
      </c>
      <c r="B719" s="9">
        <f>VLOOKUP((IF(MONTH($A719)=10,YEAR($A719),IF(MONTH($A719)=11,YEAR($A719),IF(MONTH($A719)=12, YEAR($A719),YEAR($A719)-1)))),File_1.prn!$A$2:$AA$87,VLOOKUP(MONTH($A719),Conversion!$A$1:$B$12,2),FALSE)</f>
        <v>0.06</v>
      </c>
      <c r="C719" s="9" t="str">
        <f>IF(VLOOKUP((IF(MONTH($A719)=10,YEAR($A719),IF(MONTH($A719)=11,YEAR($A719),IF(MONTH($A719)=12, YEAR($A719),YEAR($A719)-1)))),File_1.prn!$A$2:$AA$87,VLOOKUP(MONTH($A719),'Patch Conversion'!$A$1:$B$12,2),FALSE)="","",VLOOKUP((IF(MONTH($A719)=10,YEAR($A719),IF(MONTH($A719)=11,YEAR($A719),IF(MONTH($A719)=12, YEAR($A719),YEAR($A719)-1)))),File_1.prn!$A$2:$AA$87,VLOOKUP(MONTH($A719),'Patch Conversion'!$A$1:$B$12,2),FALSE))</f>
        <v/>
      </c>
      <c r="E719" s="9">
        <f t="shared" si="87"/>
        <v>2479.17</v>
      </c>
      <c r="F719" s="9">
        <f>F718+VLOOKUP((IF(MONTH($A719)=10,YEAR($A719),IF(MONTH($A719)=11,YEAR($A719),IF(MONTH($A719)=12, YEAR($A719),YEAR($A719)-1)))),Rainfall!$A$1:$Z$87,VLOOKUP(MONTH($A719),Conversion!$A$1:$B$12,2),FALSE)</f>
        <v>36686.639999999985</v>
      </c>
      <c r="G719" s="22"/>
      <c r="H719" s="22"/>
      <c r="I719" s="9">
        <f>VLOOKUP((IF(MONTH($A719)=10,YEAR($A719),IF(MONTH($A719)=11,YEAR($A719),IF(MONTH($A719)=12, YEAR($A719),YEAR($A719)-1)))),FirstSim!$A$1:$Y$86,VLOOKUP(MONTH($A719),Conversion!$A$1:$B$12,2),FALSE)</f>
        <v>0.05</v>
      </c>
      <c r="Q719" s="9">
        <f t="shared" si="83"/>
        <v>0.06</v>
      </c>
      <c r="R719" s="9" t="str">
        <f t="shared" si="84"/>
        <v/>
      </c>
      <c r="S719" s="10" t="str">
        <f t="shared" si="85"/>
        <v/>
      </c>
      <c r="U719" s="17">
        <f>VLOOKUP((IF(MONTH($A719)=10,YEAR($A719),IF(MONTH($A719)=11,YEAR($A719),IF(MONTH($A719)=12, YEAR($A719),YEAR($A719)-1)))),'Final Sim'!$A$1:$O$85,VLOOKUP(MONTH($A719),'Conversion WRSM'!$A$1:$B$12,2),FALSE)</f>
        <v>0</v>
      </c>
      <c r="W719" s="9">
        <f t="shared" si="82"/>
        <v>0.06</v>
      </c>
      <c r="X719" s="9" t="str">
        <f t="shared" si="88"/>
        <v/>
      </c>
      <c r="Y719" s="20" t="str">
        <f t="shared" si="86"/>
        <v/>
      </c>
    </row>
    <row r="720" spans="1:25">
      <c r="A720" s="11">
        <v>29373</v>
      </c>
      <c r="B720" s="9">
        <f>VLOOKUP((IF(MONTH($A720)=10,YEAR($A720),IF(MONTH($A720)=11,YEAR($A720),IF(MONTH($A720)=12, YEAR($A720),YEAR($A720)-1)))),File_1.prn!$A$2:$AA$87,VLOOKUP(MONTH($A720),Conversion!$A$1:$B$12,2),FALSE)</f>
        <v>0.05</v>
      </c>
      <c r="C720" s="9" t="str">
        <f>IF(VLOOKUP((IF(MONTH($A720)=10,YEAR($A720),IF(MONTH($A720)=11,YEAR($A720),IF(MONTH($A720)=12, YEAR($A720),YEAR($A720)-1)))),File_1.prn!$A$2:$AA$87,VLOOKUP(MONTH($A720),'Patch Conversion'!$A$1:$B$12,2),FALSE)="","",VLOOKUP((IF(MONTH($A720)=10,YEAR($A720),IF(MONTH($A720)=11,YEAR($A720),IF(MONTH($A720)=12, YEAR($A720),YEAR($A720)-1)))),File_1.prn!$A$2:$AA$87,VLOOKUP(MONTH($A720),'Patch Conversion'!$A$1:$B$12,2),FALSE))</f>
        <v/>
      </c>
      <c r="E720" s="9">
        <f t="shared" si="87"/>
        <v>2479.2200000000003</v>
      </c>
      <c r="F720" s="9">
        <f>F719+VLOOKUP((IF(MONTH($A720)=10,YEAR($A720),IF(MONTH($A720)=11,YEAR($A720),IF(MONTH($A720)=12, YEAR($A720),YEAR($A720)-1)))),Rainfall!$A$1:$Z$87,VLOOKUP(MONTH($A720),Conversion!$A$1:$B$12,2),FALSE)</f>
        <v>36686.639999999985</v>
      </c>
      <c r="G720" s="22"/>
      <c r="H720" s="22"/>
      <c r="I720" s="9">
        <f>VLOOKUP((IF(MONTH($A720)=10,YEAR($A720),IF(MONTH($A720)=11,YEAR($A720),IF(MONTH($A720)=12, YEAR($A720),YEAR($A720)-1)))),FirstSim!$A$1:$Y$86,VLOOKUP(MONTH($A720),Conversion!$A$1:$B$12,2),FALSE)</f>
        <v>0.08</v>
      </c>
      <c r="Q720" s="9">
        <f t="shared" si="83"/>
        <v>0.05</v>
      </c>
      <c r="R720" s="9" t="str">
        <f t="shared" si="84"/>
        <v/>
      </c>
      <c r="S720" s="10" t="str">
        <f t="shared" si="85"/>
        <v/>
      </c>
      <c r="U720" s="17">
        <f>VLOOKUP((IF(MONTH($A720)=10,YEAR($A720),IF(MONTH($A720)=11,YEAR($A720),IF(MONTH($A720)=12, YEAR($A720),YEAR($A720)-1)))),'Final Sim'!$A$1:$O$85,VLOOKUP(MONTH($A720),'Conversion WRSM'!$A$1:$B$12,2),FALSE)</f>
        <v>102.1</v>
      </c>
      <c r="W720" s="9">
        <f t="shared" si="82"/>
        <v>0.05</v>
      </c>
      <c r="X720" s="9" t="str">
        <f t="shared" si="88"/>
        <v/>
      </c>
      <c r="Y720" s="20" t="str">
        <f t="shared" si="86"/>
        <v/>
      </c>
    </row>
    <row r="721" spans="1:25">
      <c r="A721" s="11">
        <v>29403</v>
      </c>
      <c r="B721" s="9">
        <f>VLOOKUP((IF(MONTH($A721)=10,YEAR($A721),IF(MONTH($A721)=11,YEAR($A721),IF(MONTH($A721)=12, YEAR($A721),YEAR($A721)-1)))),File_1.prn!$A$2:$AA$87,VLOOKUP(MONTH($A721),Conversion!$A$1:$B$12,2),FALSE)</f>
        <v>0.05</v>
      </c>
      <c r="C721" s="9" t="str">
        <f>IF(VLOOKUP((IF(MONTH($A721)=10,YEAR($A721),IF(MONTH($A721)=11,YEAR($A721),IF(MONTH($A721)=12, YEAR($A721),YEAR($A721)-1)))),File_1.prn!$A$2:$AA$87,VLOOKUP(MONTH($A721),'Patch Conversion'!$A$1:$B$12,2),FALSE)="","",VLOOKUP((IF(MONTH($A721)=10,YEAR($A721),IF(MONTH($A721)=11,YEAR($A721),IF(MONTH($A721)=12, YEAR($A721),YEAR($A721)-1)))),File_1.prn!$A$2:$AA$87,VLOOKUP(MONTH($A721),'Patch Conversion'!$A$1:$B$12,2),FALSE))</f>
        <v/>
      </c>
      <c r="E721" s="9">
        <f t="shared" si="87"/>
        <v>2479.2700000000004</v>
      </c>
      <c r="F721" s="9">
        <f>F720+VLOOKUP((IF(MONTH($A721)=10,YEAR($A721),IF(MONTH($A721)=11,YEAR($A721),IF(MONTH($A721)=12, YEAR($A721),YEAR($A721)-1)))),Rainfall!$A$1:$Z$87,VLOOKUP(MONTH($A721),Conversion!$A$1:$B$12,2),FALSE)</f>
        <v>36686.639999999985</v>
      </c>
      <c r="G721" s="22"/>
      <c r="H721" s="22"/>
      <c r="I721" s="9">
        <f>VLOOKUP((IF(MONTH($A721)=10,YEAR($A721),IF(MONTH($A721)=11,YEAR($A721),IF(MONTH($A721)=12, YEAR($A721),YEAR($A721)-1)))),FirstSim!$A$1:$Y$86,VLOOKUP(MONTH($A721),Conversion!$A$1:$B$12,2),FALSE)</f>
        <v>0.1</v>
      </c>
      <c r="Q721" s="9">
        <f t="shared" si="83"/>
        <v>0.05</v>
      </c>
      <c r="R721" s="9" t="str">
        <f t="shared" si="84"/>
        <v/>
      </c>
      <c r="S721" s="10" t="str">
        <f t="shared" si="85"/>
        <v/>
      </c>
      <c r="U721" s="17">
        <f>VLOOKUP((IF(MONTH($A721)=10,YEAR($A721),IF(MONTH($A721)=11,YEAR($A721),IF(MONTH($A721)=12, YEAR($A721),YEAR($A721)-1)))),'Final Sim'!$A$1:$O$85,VLOOKUP(MONTH($A721),'Conversion WRSM'!$A$1:$B$12,2),FALSE)</f>
        <v>0</v>
      </c>
      <c r="W721" s="9">
        <f t="shared" si="82"/>
        <v>0.05</v>
      </c>
      <c r="X721" s="9" t="str">
        <f t="shared" si="88"/>
        <v/>
      </c>
      <c r="Y721" s="20" t="str">
        <f t="shared" si="86"/>
        <v/>
      </c>
    </row>
    <row r="722" spans="1:25">
      <c r="A722" s="11">
        <v>29434</v>
      </c>
      <c r="B722" s="9">
        <f>VLOOKUP((IF(MONTH($A722)=10,YEAR($A722),IF(MONTH($A722)=11,YEAR($A722),IF(MONTH($A722)=12, YEAR($A722),YEAR($A722)-1)))),File_1.prn!$A$2:$AA$87,VLOOKUP(MONTH($A722),Conversion!$A$1:$B$12,2),FALSE)</f>
        <v>0.05</v>
      </c>
      <c r="C722" s="9" t="str">
        <f>IF(VLOOKUP((IF(MONTH($A722)=10,YEAR($A722),IF(MONTH($A722)=11,YEAR($A722),IF(MONTH($A722)=12, YEAR($A722),YEAR($A722)-1)))),File_1.prn!$A$2:$AA$87,VLOOKUP(MONTH($A722),'Patch Conversion'!$A$1:$B$12,2),FALSE)="","",VLOOKUP((IF(MONTH($A722)=10,YEAR($A722),IF(MONTH($A722)=11,YEAR($A722),IF(MONTH($A722)=12, YEAR($A722),YEAR($A722)-1)))),File_1.prn!$A$2:$AA$87,VLOOKUP(MONTH($A722),'Patch Conversion'!$A$1:$B$12,2),FALSE))</f>
        <v/>
      </c>
      <c r="E722" s="9">
        <f t="shared" si="87"/>
        <v>2479.3200000000006</v>
      </c>
      <c r="F722" s="9">
        <f>F721+VLOOKUP((IF(MONTH($A722)=10,YEAR($A722),IF(MONTH($A722)=11,YEAR($A722),IF(MONTH($A722)=12, YEAR($A722),YEAR($A722)-1)))),Rainfall!$A$1:$Z$87,VLOOKUP(MONTH($A722),Conversion!$A$1:$B$12,2),FALSE)</f>
        <v>36686.639999999985</v>
      </c>
      <c r="G722" s="22"/>
      <c r="H722" s="22"/>
      <c r="I722" s="9">
        <f>VLOOKUP((IF(MONTH($A722)=10,YEAR($A722),IF(MONTH($A722)=11,YEAR($A722),IF(MONTH($A722)=12, YEAR($A722),YEAR($A722)-1)))),FirstSim!$A$1:$Y$86,VLOOKUP(MONTH($A722),Conversion!$A$1:$B$12,2),FALSE)</f>
        <v>0.13</v>
      </c>
      <c r="Q722" s="9">
        <f t="shared" si="83"/>
        <v>0.05</v>
      </c>
      <c r="R722" s="9" t="str">
        <f t="shared" si="84"/>
        <v/>
      </c>
      <c r="S722" s="10" t="str">
        <f t="shared" si="85"/>
        <v/>
      </c>
      <c r="U722" s="17">
        <f>VLOOKUP((IF(MONTH($A722)=10,YEAR($A722),IF(MONTH($A722)=11,YEAR($A722),IF(MONTH($A722)=12, YEAR($A722),YEAR($A722)-1)))),'Final Sim'!$A$1:$O$85,VLOOKUP(MONTH($A722),'Conversion WRSM'!$A$1:$B$12,2),FALSE)</f>
        <v>37.729999999999997</v>
      </c>
      <c r="W722" s="9">
        <f t="shared" si="82"/>
        <v>0.05</v>
      </c>
      <c r="X722" s="9" t="str">
        <f t="shared" si="88"/>
        <v/>
      </c>
      <c r="Y722" s="20" t="str">
        <f t="shared" si="86"/>
        <v/>
      </c>
    </row>
    <row r="723" spans="1:25">
      <c r="A723" s="11">
        <v>29465</v>
      </c>
      <c r="B723" s="9">
        <f>VLOOKUP((IF(MONTH($A723)=10,YEAR($A723),IF(MONTH($A723)=11,YEAR($A723),IF(MONTH($A723)=12, YEAR($A723),YEAR($A723)-1)))),File_1.prn!$A$2:$AA$87,VLOOKUP(MONTH($A723),Conversion!$A$1:$B$12,2),FALSE)</f>
        <v>0.01</v>
      </c>
      <c r="C723" s="9" t="str">
        <f>IF(VLOOKUP((IF(MONTH($A723)=10,YEAR($A723),IF(MONTH($A723)=11,YEAR($A723),IF(MONTH($A723)=12, YEAR($A723),YEAR($A723)-1)))),File_1.prn!$A$2:$AA$87,VLOOKUP(MONTH($A723),'Patch Conversion'!$A$1:$B$12,2),FALSE)="","",VLOOKUP((IF(MONTH($A723)=10,YEAR($A723),IF(MONTH($A723)=11,YEAR($A723),IF(MONTH($A723)=12, YEAR($A723),YEAR($A723)-1)))),File_1.prn!$A$2:$AA$87,VLOOKUP(MONTH($A723),'Patch Conversion'!$A$1:$B$12,2),FALSE))</f>
        <v/>
      </c>
      <c r="E723" s="9">
        <f t="shared" si="87"/>
        <v>2479.3300000000008</v>
      </c>
      <c r="F723" s="9">
        <f>F722+VLOOKUP((IF(MONTH($A723)=10,YEAR($A723),IF(MONTH($A723)=11,YEAR($A723),IF(MONTH($A723)=12, YEAR($A723),YEAR($A723)-1)))),Rainfall!$A$1:$Z$87,VLOOKUP(MONTH($A723),Conversion!$A$1:$B$12,2),FALSE)</f>
        <v>36776.339999999982</v>
      </c>
      <c r="G723" s="22"/>
      <c r="H723" s="22"/>
      <c r="I723" s="9">
        <f>VLOOKUP((IF(MONTH($A723)=10,YEAR($A723),IF(MONTH($A723)=11,YEAR($A723),IF(MONTH($A723)=12, YEAR($A723),YEAR($A723)-1)))),FirstSim!$A$1:$Y$86,VLOOKUP(MONTH($A723),Conversion!$A$1:$B$12,2),FALSE)</f>
        <v>0.17</v>
      </c>
      <c r="Q723" s="9">
        <f t="shared" si="83"/>
        <v>0.01</v>
      </c>
      <c r="R723" s="9" t="str">
        <f t="shared" si="84"/>
        <v/>
      </c>
      <c r="S723" s="10" t="str">
        <f t="shared" si="85"/>
        <v/>
      </c>
      <c r="U723" s="17">
        <f>VLOOKUP((IF(MONTH($A723)=10,YEAR($A723),IF(MONTH($A723)=11,YEAR($A723),IF(MONTH($A723)=12, YEAR($A723),YEAR($A723)-1)))),'Final Sim'!$A$1:$O$85,VLOOKUP(MONTH($A723),'Conversion WRSM'!$A$1:$B$12,2),FALSE)</f>
        <v>0</v>
      </c>
      <c r="W723" s="9">
        <f t="shared" si="82"/>
        <v>0.01</v>
      </c>
      <c r="X723" s="9" t="str">
        <f t="shared" si="88"/>
        <v/>
      </c>
      <c r="Y723" s="20" t="str">
        <f t="shared" si="86"/>
        <v/>
      </c>
    </row>
    <row r="724" spans="1:25">
      <c r="A724" s="11">
        <v>29495</v>
      </c>
      <c r="B724" s="9">
        <f>VLOOKUP((IF(MONTH($A724)=10,YEAR($A724),IF(MONTH($A724)=11,YEAR($A724),IF(MONTH($A724)=12, YEAR($A724),YEAR($A724)-1)))),File_1.prn!$A$2:$AA$87,VLOOKUP(MONTH($A724),Conversion!$A$1:$B$12,2),FALSE)</f>
        <v>0</v>
      </c>
      <c r="C724" s="9" t="str">
        <f>IF(VLOOKUP((IF(MONTH($A724)=10,YEAR($A724),IF(MONTH($A724)=11,YEAR($A724),IF(MONTH($A724)=12, YEAR($A724),YEAR($A724)-1)))),File_1.prn!$A$2:$AA$87,VLOOKUP(MONTH($A724),'Patch Conversion'!$A$1:$B$12,2),FALSE)="","",VLOOKUP((IF(MONTH($A724)=10,YEAR($A724),IF(MONTH($A724)=11,YEAR($A724),IF(MONTH($A724)=12, YEAR($A724),YEAR($A724)-1)))),File_1.prn!$A$2:$AA$87,VLOOKUP(MONTH($A724),'Patch Conversion'!$A$1:$B$12,2),FALSE))</f>
        <v/>
      </c>
      <c r="E724" s="9">
        <f t="shared" si="87"/>
        <v>2479.3300000000008</v>
      </c>
      <c r="F724" s="9">
        <f>F723+VLOOKUP((IF(MONTH($A724)=10,YEAR($A724),IF(MONTH($A724)=11,YEAR($A724),IF(MONTH($A724)=12, YEAR($A724),YEAR($A724)-1)))),Rainfall!$A$1:$Z$87,VLOOKUP(MONTH($A724),Conversion!$A$1:$B$12,2),FALSE)</f>
        <v>36785.099999999984</v>
      </c>
      <c r="G724" s="22"/>
      <c r="H724" s="22"/>
      <c r="I724" s="9">
        <f>VLOOKUP((IF(MONTH($A724)=10,YEAR($A724),IF(MONTH($A724)=11,YEAR($A724),IF(MONTH($A724)=12, YEAR($A724),YEAR($A724)-1)))),FirstSim!$A$1:$Y$86,VLOOKUP(MONTH($A724),Conversion!$A$1:$B$12,2),FALSE)</f>
        <v>0</v>
      </c>
      <c r="Q724" s="9">
        <f t="shared" si="83"/>
        <v>0</v>
      </c>
      <c r="R724" s="9" t="str">
        <f t="shared" si="84"/>
        <v/>
      </c>
      <c r="S724" s="10" t="str">
        <f t="shared" si="85"/>
        <v/>
      </c>
      <c r="U724" s="17">
        <f>VLOOKUP((IF(MONTH($A724)=10,YEAR($A724),IF(MONTH($A724)=11,YEAR($A724),IF(MONTH($A724)=12, YEAR($A724),YEAR($A724)-1)))),'Final Sim'!$A$1:$O$85,VLOOKUP(MONTH($A724),'Conversion WRSM'!$A$1:$B$12,2),FALSE)</f>
        <v>16.07</v>
      </c>
      <c r="W724" s="9">
        <f t="shared" si="82"/>
        <v>0</v>
      </c>
      <c r="X724" s="9" t="str">
        <f t="shared" si="88"/>
        <v/>
      </c>
      <c r="Y724" s="20" t="str">
        <f t="shared" si="86"/>
        <v/>
      </c>
    </row>
    <row r="725" spans="1:25">
      <c r="A725" s="11">
        <v>29526</v>
      </c>
      <c r="B725" s="9">
        <f>VLOOKUP((IF(MONTH($A725)=10,YEAR($A725),IF(MONTH($A725)=11,YEAR($A725),IF(MONTH($A725)=12, YEAR($A725),YEAR($A725)-1)))),File_1.prn!$A$2:$AA$87,VLOOKUP(MONTH($A725),Conversion!$A$1:$B$12,2),FALSE)</f>
        <v>0</v>
      </c>
      <c r="C725" s="9" t="str">
        <f>IF(VLOOKUP((IF(MONTH($A725)=10,YEAR($A725),IF(MONTH($A725)=11,YEAR($A725),IF(MONTH($A725)=12, YEAR($A725),YEAR($A725)-1)))),File_1.prn!$A$2:$AA$87,VLOOKUP(MONTH($A725),'Patch Conversion'!$A$1:$B$12,2),FALSE)="","",VLOOKUP((IF(MONTH($A725)=10,YEAR($A725),IF(MONTH($A725)=11,YEAR($A725),IF(MONTH($A725)=12, YEAR($A725),YEAR($A725)-1)))),File_1.prn!$A$2:$AA$87,VLOOKUP(MONTH($A725),'Patch Conversion'!$A$1:$B$12,2),FALSE))</f>
        <v/>
      </c>
      <c r="E725" s="9">
        <f t="shared" si="87"/>
        <v>2479.3300000000008</v>
      </c>
      <c r="F725" s="9">
        <f>F724+VLOOKUP((IF(MONTH($A725)=10,YEAR($A725),IF(MONTH($A725)=11,YEAR($A725),IF(MONTH($A725)=12, YEAR($A725),YEAR($A725)-1)))),Rainfall!$A$1:$Z$87,VLOOKUP(MONTH($A725),Conversion!$A$1:$B$12,2),FALSE)</f>
        <v>36939.419999999984</v>
      </c>
      <c r="G725" s="22"/>
      <c r="H725" s="22"/>
      <c r="I725" s="9">
        <f>VLOOKUP((IF(MONTH($A725)=10,YEAR($A725),IF(MONTH($A725)=11,YEAR($A725),IF(MONTH($A725)=12, YEAR($A725),YEAR($A725)-1)))),FirstSim!$A$1:$Y$86,VLOOKUP(MONTH($A725),Conversion!$A$1:$B$12,2),FALSE)</f>
        <v>0.04</v>
      </c>
      <c r="Q725" s="9">
        <f t="shared" si="83"/>
        <v>0</v>
      </c>
      <c r="R725" s="9" t="str">
        <f t="shared" si="84"/>
        <v/>
      </c>
      <c r="S725" s="10" t="str">
        <f t="shared" si="85"/>
        <v/>
      </c>
      <c r="U725" s="17">
        <f>VLOOKUP((IF(MONTH($A725)=10,YEAR($A725),IF(MONTH($A725)=11,YEAR($A725),IF(MONTH($A725)=12, YEAR($A725),YEAR($A725)-1)))),'Final Sim'!$A$1:$O$85,VLOOKUP(MONTH($A725),'Conversion WRSM'!$A$1:$B$12,2),FALSE)</f>
        <v>0</v>
      </c>
      <c r="W725" s="9">
        <f t="shared" si="82"/>
        <v>0</v>
      </c>
      <c r="X725" s="9" t="str">
        <f t="shared" si="88"/>
        <v/>
      </c>
      <c r="Y725" s="20" t="str">
        <f t="shared" si="86"/>
        <v/>
      </c>
    </row>
    <row r="726" spans="1:25">
      <c r="A726" s="11">
        <v>29556</v>
      </c>
      <c r="B726" s="9">
        <f>VLOOKUP((IF(MONTH($A726)=10,YEAR($A726),IF(MONTH($A726)=11,YEAR($A726),IF(MONTH($A726)=12, YEAR($A726),YEAR($A726)-1)))),File_1.prn!$A$2:$AA$87,VLOOKUP(MONTH($A726),Conversion!$A$1:$B$12,2),FALSE)</f>
        <v>0.17</v>
      </c>
      <c r="C726" s="9" t="str">
        <f>IF(VLOOKUP((IF(MONTH($A726)=10,YEAR($A726),IF(MONTH($A726)=11,YEAR($A726),IF(MONTH($A726)=12, YEAR($A726),YEAR($A726)-1)))),File_1.prn!$A$2:$AA$87,VLOOKUP(MONTH($A726),'Patch Conversion'!$A$1:$B$12,2),FALSE)="","",VLOOKUP((IF(MONTH($A726)=10,YEAR($A726),IF(MONTH($A726)=11,YEAR($A726),IF(MONTH($A726)=12, YEAR($A726),YEAR($A726)-1)))),File_1.prn!$A$2:$AA$87,VLOOKUP(MONTH($A726),'Patch Conversion'!$A$1:$B$12,2),FALSE))</f>
        <v/>
      </c>
      <c r="E726" s="9">
        <f t="shared" si="87"/>
        <v>2479.5000000000009</v>
      </c>
      <c r="F726" s="9">
        <f>F725+VLOOKUP((IF(MONTH($A726)=10,YEAR($A726),IF(MONTH($A726)=11,YEAR($A726),IF(MONTH($A726)=12, YEAR($A726),YEAR($A726)-1)))),Rainfall!$A$1:$Z$87,VLOOKUP(MONTH($A726),Conversion!$A$1:$B$12,2),FALSE)</f>
        <v>37016.939999999981</v>
      </c>
      <c r="G726" s="22"/>
      <c r="H726" s="22"/>
      <c r="I726" s="9">
        <f>VLOOKUP((IF(MONTH($A726)=10,YEAR($A726),IF(MONTH($A726)=11,YEAR($A726),IF(MONTH($A726)=12, YEAR($A726),YEAR($A726)-1)))),FirstSim!$A$1:$Y$86,VLOOKUP(MONTH($A726),Conversion!$A$1:$B$12,2),FALSE)</f>
        <v>0.01</v>
      </c>
      <c r="Q726" s="9">
        <f t="shared" si="83"/>
        <v>0.17</v>
      </c>
      <c r="R726" s="9" t="str">
        <f t="shared" si="84"/>
        <v/>
      </c>
      <c r="S726" s="10" t="str">
        <f t="shared" si="85"/>
        <v/>
      </c>
      <c r="U726" s="17">
        <f>VLOOKUP((IF(MONTH($A726)=10,YEAR($A726),IF(MONTH($A726)=11,YEAR($A726),IF(MONTH($A726)=12, YEAR($A726),YEAR($A726)-1)))),'Final Sim'!$A$1:$O$85,VLOOKUP(MONTH($A726),'Conversion WRSM'!$A$1:$B$12,2),FALSE)</f>
        <v>130.07</v>
      </c>
      <c r="W726" s="9">
        <f t="shared" si="82"/>
        <v>0.17</v>
      </c>
      <c r="X726" s="9" t="str">
        <f t="shared" si="88"/>
        <v/>
      </c>
      <c r="Y726" s="20" t="str">
        <f t="shared" si="86"/>
        <v/>
      </c>
    </row>
    <row r="727" spans="1:25">
      <c r="A727" s="11">
        <v>29587</v>
      </c>
      <c r="B727" s="9">
        <f>VLOOKUP((IF(MONTH($A727)=10,YEAR($A727),IF(MONTH($A727)=11,YEAR($A727),IF(MONTH($A727)=12, YEAR($A727),YEAR($A727)-1)))),File_1.prn!$A$2:$AA$87,VLOOKUP(MONTH($A727),Conversion!$A$1:$B$12,2),FALSE)</f>
        <v>0.1</v>
      </c>
      <c r="C727" s="9" t="str">
        <f>IF(VLOOKUP((IF(MONTH($A727)=10,YEAR($A727),IF(MONTH($A727)=11,YEAR($A727),IF(MONTH($A727)=12, YEAR($A727),YEAR($A727)-1)))),File_1.prn!$A$2:$AA$87,VLOOKUP(MONTH($A727),'Patch Conversion'!$A$1:$B$12,2),FALSE)="","",VLOOKUP((IF(MONTH($A727)=10,YEAR($A727),IF(MONTH($A727)=11,YEAR($A727),IF(MONTH($A727)=12, YEAR($A727),YEAR($A727)-1)))),File_1.prn!$A$2:$AA$87,VLOOKUP(MONTH($A727),'Patch Conversion'!$A$1:$B$12,2),FALSE))</f>
        <v/>
      </c>
      <c r="E727" s="9">
        <f t="shared" si="87"/>
        <v>2479.6000000000008</v>
      </c>
      <c r="F727" s="9">
        <f>F726+VLOOKUP((IF(MONTH($A727)=10,YEAR($A727),IF(MONTH($A727)=11,YEAR($A727),IF(MONTH($A727)=12, YEAR($A727),YEAR($A727)-1)))),Rainfall!$A$1:$Z$87,VLOOKUP(MONTH($A727),Conversion!$A$1:$B$12,2),FALSE)</f>
        <v>37184.159999999982</v>
      </c>
      <c r="G727" s="22"/>
      <c r="H727" s="22"/>
      <c r="I727" s="9">
        <f>VLOOKUP((IF(MONTH($A727)=10,YEAR($A727),IF(MONTH($A727)=11,YEAR($A727),IF(MONTH($A727)=12, YEAR($A727),YEAR($A727)-1)))),FirstSim!$A$1:$Y$86,VLOOKUP(MONTH($A727),Conversion!$A$1:$B$12,2),FALSE)</f>
        <v>2.38</v>
      </c>
      <c r="Q727" s="9">
        <f t="shared" si="83"/>
        <v>0.1</v>
      </c>
      <c r="R727" s="9" t="str">
        <f t="shared" si="84"/>
        <v/>
      </c>
      <c r="S727" s="10" t="str">
        <f t="shared" si="85"/>
        <v/>
      </c>
      <c r="U727" s="17">
        <f>VLOOKUP((IF(MONTH($A727)=10,YEAR($A727),IF(MONTH($A727)=11,YEAR($A727),IF(MONTH($A727)=12, YEAR($A727),YEAR($A727)-1)))),'Final Sim'!$A$1:$O$85,VLOOKUP(MONTH($A727),'Conversion WRSM'!$A$1:$B$12,2),FALSE)</f>
        <v>0</v>
      </c>
      <c r="W727" s="9">
        <f t="shared" si="82"/>
        <v>0.1</v>
      </c>
      <c r="X727" s="9" t="str">
        <f t="shared" si="88"/>
        <v/>
      </c>
      <c r="Y727" s="20" t="str">
        <f t="shared" si="86"/>
        <v/>
      </c>
    </row>
    <row r="728" spans="1:25">
      <c r="A728" s="11">
        <v>29618</v>
      </c>
      <c r="B728" s="9">
        <f>VLOOKUP((IF(MONTH($A728)=10,YEAR($A728),IF(MONTH($A728)=11,YEAR($A728),IF(MONTH($A728)=12, YEAR($A728),YEAR($A728)-1)))),File_1.prn!$A$2:$AA$87,VLOOKUP(MONTH($A728),Conversion!$A$1:$B$12,2),FALSE)</f>
        <v>3.57</v>
      </c>
      <c r="C728" s="9" t="str">
        <f>IF(VLOOKUP((IF(MONTH($A728)=10,YEAR($A728),IF(MONTH($A728)=11,YEAR($A728),IF(MONTH($A728)=12, YEAR($A728),YEAR($A728)-1)))),File_1.prn!$A$2:$AA$87,VLOOKUP(MONTH($A728),'Patch Conversion'!$A$1:$B$12,2),FALSE)="","",VLOOKUP((IF(MONTH($A728)=10,YEAR($A728),IF(MONTH($A728)=11,YEAR($A728),IF(MONTH($A728)=12, YEAR($A728),YEAR($A728)-1)))),File_1.prn!$A$2:$AA$87,VLOOKUP(MONTH($A728),'Patch Conversion'!$A$1:$B$12,2),FALSE))</f>
        <v/>
      </c>
      <c r="E728" s="9">
        <f t="shared" si="87"/>
        <v>2483.170000000001</v>
      </c>
      <c r="F728" s="9">
        <f>F727+VLOOKUP((IF(MONTH($A728)=10,YEAR($A728),IF(MONTH($A728)=11,YEAR($A728),IF(MONTH($A728)=12, YEAR($A728),YEAR($A728)-1)))),Rainfall!$A$1:$Z$87,VLOOKUP(MONTH($A728),Conversion!$A$1:$B$12,2),FALSE)</f>
        <v>37276.739999999983</v>
      </c>
      <c r="G728" s="22"/>
      <c r="H728" s="22"/>
      <c r="I728" s="9">
        <f>VLOOKUP((IF(MONTH($A728)=10,YEAR($A728),IF(MONTH($A728)=11,YEAR($A728),IF(MONTH($A728)=12, YEAR($A728),YEAR($A728)-1)))),FirstSim!$A$1:$Y$86,VLOOKUP(MONTH($A728),Conversion!$A$1:$B$12,2),FALSE)</f>
        <v>8.67</v>
      </c>
      <c r="Q728" s="9">
        <f t="shared" si="83"/>
        <v>3.57</v>
      </c>
      <c r="R728" s="9" t="str">
        <f t="shared" si="84"/>
        <v/>
      </c>
      <c r="S728" s="10" t="str">
        <f t="shared" si="85"/>
        <v/>
      </c>
      <c r="U728" s="17">
        <f>VLOOKUP((IF(MONTH($A728)=10,YEAR($A728),IF(MONTH($A728)=11,YEAR($A728),IF(MONTH($A728)=12, YEAR($A728),YEAR($A728)-1)))),'Final Sim'!$A$1:$O$85,VLOOKUP(MONTH($A728),'Conversion WRSM'!$A$1:$B$12,2),FALSE)</f>
        <v>48.67</v>
      </c>
      <c r="W728" s="9">
        <f t="shared" si="82"/>
        <v>3.57</v>
      </c>
      <c r="X728" s="9" t="str">
        <f t="shared" si="88"/>
        <v/>
      </c>
      <c r="Y728" s="20" t="str">
        <f t="shared" si="86"/>
        <v/>
      </c>
    </row>
    <row r="729" spans="1:25">
      <c r="A729" s="11">
        <v>29646</v>
      </c>
      <c r="B729" s="9">
        <f>VLOOKUP((IF(MONTH($A729)=10,YEAR($A729),IF(MONTH($A729)=11,YEAR($A729),IF(MONTH($A729)=12, YEAR($A729),YEAR($A729)-1)))),File_1.prn!$A$2:$AA$87,VLOOKUP(MONTH($A729),Conversion!$A$1:$B$12,2),FALSE)</f>
        <v>16.5</v>
      </c>
      <c r="C729" s="9" t="str">
        <f>IF(VLOOKUP((IF(MONTH($A729)=10,YEAR($A729),IF(MONTH($A729)=11,YEAR($A729),IF(MONTH($A729)=12, YEAR($A729),YEAR($A729)-1)))),File_1.prn!$A$2:$AA$87,VLOOKUP(MONTH($A729),'Patch Conversion'!$A$1:$B$12,2),FALSE)="","",VLOOKUP((IF(MONTH($A729)=10,YEAR($A729),IF(MONTH($A729)=11,YEAR($A729),IF(MONTH($A729)=12, YEAR($A729),YEAR($A729)-1)))),File_1.prn!$A$2:$AA$87,VLOOKUP(MONTH($A729),'Patch Conversion'!$A$1:$B$12,2),FALSE))</f>
        <v/>
      </c>
      <c r="E729" s="9">
        <f t="shared" si="87"/>
        <v>2499.670000000001</v>
      </c>
      <c r="F729" s="9">
        <f>F728+VLOOKUP((IF(MONTH($A729)=10,YEAR($A729),IF(MONTH($A729)=11,YEAR($A729),IF(MONTH($A729)=12, YEAR($A729),YEAR($A729)-1)))),Rainfall!$A$1:$Z$87,VLOOKUP(MONTH($A729),Conversion!$A$1:$B$12,2),FALSE)</f>
        <v>37364.639999999985</v>
      </c>
      <c r="G729" s="22"/>
      <c r="H729" s="22"/>
      <c r="I729" s="9">
        <f>VLOOKUP((IF(MONTH($A729)=10,YEAR($A729),IF(MONTH($A729)=11,YEAR($A729),IF(MONTH($A729)=12, YEAR($A729),YEAR($A729)-1)))),FirstSim!$A$1:$Y$86,VLOOKUP(MONTH($A729),Conversion!$A$1:$B$12,2),FALSE)</f>
        <v>3.85</v>
      </c>
      <c r="Q729" s="9">
        <f t="shared" si="83"/>
        <v>16.5</v>
      </c>
      <c r="R729" s="9" t="str">
        <f t="shared" si="84"/>
        <v/>
      </c>
      <c r="S729" s="10" t="str">
        <f t="shared" si="85"/>
        <v/>
      </c>
      <c r="U729" s="17">
        <f>VLOOKUP((IF(MONTH($A729)=10,YEAR($A729),IF(MONTH($A729)=11,YEAR($A729),IF(MONTH($A729)=12, YEAR($A729),YEAR($A729)-1)))),'Final Sim'!$A$1:$O$85,VLOOKUP(MONTH($A729),'Conversion WRSM'!$A$1:$B$12,2),FALSE)</f>
        <v>0</v>
      </c>
      <c r="W729" s="9">
        <f t="shared" si="82"/>
        <v>16.5</v>
      </c>
      <c r="X729" s="9" t="str">
        <f t="shared" si="88"/>
        <v/>
      </c>
      <c r="Y729" s="20" t="str">
        <f t="shared" si="86"/>
        <v/>
      </c>
    </row>
    <row r="730" spans="1:25">
      <c r="A730" s="11">
        <v>29677</v>
      </c>
      <c r="B730" s="9">
        <f>VLOOKUP((IF(MONTH($A730)=10,YEAR($A730),IF(MONTH($A730)=11,YEAR($A730),IF(MONTH($A730)=12, YEAR($A730),YEAR($A730)-1)))),File_1.prn!$A$2:$AA$87,VLOOKUP(MONTH($A730),Conversion!$A$1:$B$12,2),FALSE)</f>
        <v>0.59</v>
      </c>
      <c r="C730" s="9" t="str">
        <f>IF(VLOOKUP((IF(MONTH($A730)=10,YEAR($A730),IF(MONTH($A730)=11,YEAR($A730),IF(MONTH($A730)=12, YEAR($A730),YEAR($A730)-1)))),File_1.prn!$A$2:$AA$87,VLOOKUP(MONTH($A730),'Patch Conversion'!$A$1:$B$12,2),FALSE)="","",VLOOKUP((IF(MONTH($A730)=10,YEAR($A730),IF(MONTH($A730)=11,YEAR($A730),IF(MONTH($A730)=12, YEAR($A730),YEAR($A730)-1)))),File_1.prn!$A$2:$AA$87,VLOOKUP(MONTH($A730),'Patch Conversion'!$A$1:$B$12,2),FALSE))</f>
        <v/>
      </c>
      <c r="E730" s="9">
        <f t="shared" si="87"/>
        <v>2500.2600000000011</v>
      </c>
      <c r="F730" s="9">
        <f>F729+VLOOKUP((IF(MONTH($A730)=10,YEAR($A730),IF(MONTH($A730)=11,YEAR($A730),IF(MONTH($A730)=12, YEAR($A730),YEAR($A730)-1)))),Rainfall!$A$1:$Z$87,VLOOKUP(MONTH($A730),Conversion!$A$1:$B$12,2),FALSE)</f>
        <v>37388.339999999982</v>
      </c>
      <c r="G730" s="22"/>
      <c r="H730" s="22"/>
      <c r="I730" s="9">
        <f>VLOOKUP((IF(MONTH($A730)=10,YEAR($A730),IF(MONTH($A730)=11,YEAR($A730),IF(MONTH($A730)=12, YEAR($A730),YEAR($A730)-1)))),FirstSim!$A$1:$Y$86,VLOOKUP(MONTH($A730),Conversion!$A$1:$B$12,2),FALSE)</f>
        <v>0.44</v>
      </c>
      <c r="Q730" s="9">
        <f t="shared" si="83"/>
        <v>0.59</v>
      </c>
      <c r="R730" s="9" t="str">
        <f t="shared" si="84"/>
        <v/>
      </c>
      <c r="S730" s="10" t="str">
        <f t="shared" si="85"/>
        <v/>
      </c>
      <c r="U730" s="17">
        <f>VLOOKUP((IF(MONTH($A730)=10,YEAR($A730),IF(MONTH($A730)=11,YEAR($A730),IF(MONTH($A730)=12, YEAR($A730),YEAR($A730)-1)))),'Final Sim'!$A$1:$O$85,VLOOKUP(MONTH($A730),'Conversion WRSM'!$A$1:$B$12,2),FALSE)</f>
        <v>775.74</v>
      </c>
      <c r="W730" s="9">
        <f t="shared" si="82"/>
        <v>0.59</v>
      </c>
      <c r="X730" s="9" t="str">
        <f t="shared" si="88"/>
        <v/>
      </c>
      <c r="Y730" s="20" t="str">
        <f t="shared" si="86"/>
        <v/>
      </c>
    </row>
    <row r="731" spans="1:25">
      <c r="A731" s="11">
        <v>29707</v>
      </c>
      <c r="B731" s="9">
        <f>VLOOKUP((IF(MONTH($A731)=10,YEAR($A731),IF(MONTH($A731)=11,YEAR($A731),IF(MONTH($A731)=12, YEAR($A731),YEAR($A731)-1)))),File_1.prn!$A$2:$AA$87,VLOOKUP(MONTH($A731),Conversion!$A$1:$B$12,2),FALSE)</f>
        <v>1.1399999999999999</v>
      </c>
      <c r="C731" s="9" t="str">
        <f>IF(VLOOKUP((IF(MONTH($A731)=10,YEAR($A731),IF(MONTH($A731)=11,YEAR($A731),IF(MONTH($A731)=12, YEAR($A731),YEAR($A731)-1)))),File_1.prn!$A$2:$AA$87,VLOOKUP(MONTH($A731),'Patch Conversion'!$A$1:$B$12,2),FALSE)="","",VLOOKUP((IF(MONTH($A731)=10,YEAR($A731),IF(MONTH($A731)=11,YEAR($A731),IF(MONTH($A731)=12, YEAR($A731),YEAR($A731)-1)))),File_1.prn!$A$2:$AA$87,VLOOKUP(MONTH($A731),'Patch Conversion'!$A$1:$B$12,2),FALSE))</f>
        <v/>
      </c>
      <c r="E731" s="9">
        <f t="shared" si="87"/>
        <v>2501.400000000001</v>
      </c>
      <c r="F731" s="9">
        <f>F730+VLOOKUP((IF(MONTH($A731)=10,YEAR($A731),IF(MONTH($A731)=11,YEAR($A731),IF(MONTH($A731)=12, YEAR($A731),YEAR($A731)-1)))),Rainfall!$A$1:$Z$87,VLOOKUP(MONTH($A731),Conversion!$A$1:$B$12,2),FALSE)</f>
        <v>37389.659999999982</v>
      </c>
      <c r="G731" s="22"/>
      <c r="H731" s="22"/>
      <c r="I731" s="9">
        <f>VLOOKUP((IF(MONTH($A731)=10,YEAR($A731),IF(MONTH($A731)=11,YEAR($A731),IF(MONTH($A731)=12, YEAR($A731),YEAR($A731)-1)))),FirstSim!$A$1:$Y$86,VLOOKUP(MONTH($A731),Conversion!$A$1:$B$12,2),FALSE)</f>
        <v>1.07</v>
      </c>
      <c r="Q731" s="9">
        <f t="shared" si="83"/>
        <v>1.1399999999999999</v>
      </c>
      <c r="R731" s="9" t="str">
        <f t="shared" si="84"/>
        <v/>
      </c>
      <c r="S731" s="10" t="str">
        <f t="shared" si="85"/>
        <v/>
      </c>
      <c r="U731" s="17">
        <f>VLOOKUP((IF(MONTH($A731)=10,YEAR($A731),IF(MONTH($A731)=11,YEAR($A731),IF(MONTH($A731)=12, YEAR($A731),YEAR($A731)-1)))),'Final Sim'!$A$1:$O$85,VLOOKUP(MONTH($A731),'Conversion WRSM'!$A$1:$B$12,2),FALSE)</f>
        <v>0</v>
      </c>
      <c r="W731" s="9">
        <f t="shared" si="82"/>
        <v>1.1399999999999999</v>
      </c>
      <c r="X731" s="9" t="str">
        <f t="shared" si="88"/>
        <v/>
      </c>
      <c r="Y731" s="20" t="str">
        <f t="shared" si="86"/>
        <v/>
      </c>
    </row>
    <row r="732" spans="1:25">
      <c r="A732" s="11">
        <v>29738</v>
      </c>
      <c r="B732" s="9">
        <f>VLOOKUP((IF(MONTH($A732)=10,YEAR($A732),IF(MONTH($A732)=11,YEAR($A732),IF(MONTH($A732)=12, YEAR($A732),YEAR($A732)-1)))),File_1.prn!$A$2:$AA$87,VLOOKUP(MONTH($A732),Conversion!$A$1:$B$12,2),FALSE)</f>
        <v>9.33</v>
      </c>
      <c r="C732" s="9" t="str">
        <f>IF(VLOOKUP((IF(MONTH($A732)=10,YEAR($A732),IF(MONTH($A732)=11,YEAR($A732),IF(MONTH($A732)=12, YEAR($A732),YEAR($A732)-1)))),File_1.prn!$A$2:$AA$87,VLOOKUP(MONTH($A732),'Patch Conversion'!$A$1:$B$12,2),FALSE)="","",VLOOKUP((IF(MONTH($A732)=10,YEAR($A732),IF(MONTH($A732)=11,YEAR($A732),IF(MONTH($A732)=12, YEAR($A732),YEAR($A732)-1)))),File_1.prn!$A$2:$AA$87,VLOOKUP(MONTH($A732),'Patch Conversion'!$A$1:$B$12,2),FALSE))</f>
        <v/>
      </c>
      <c r="E732" s="9">
        <f t="shared" si="87"/>
        <v>2510.7300000000009</v>
      </c>
      <c r="F732" s="9">
        <f>F731+VLOOKUP((IF(MONTH($A732)=10,YEAR($A732),IF(MONTH($A732)=11,YEAR($A732),IF(MONTH($A732)=12, YEAR($A732),YEAR($A732)-1)))),Rainfall!$A$1:$Z$87,VLOOKUP(MONTH($A732),Conversion!$A$1:$B$12,2),FALSE)</f>
        <v>37390.139999999985</v>
      </c>
      <c r="G732" s="22"/>
      <c r="H732" s="22"/>
      <c r="I732" s="9">
        <f>VLOOKUP((IF(MONTH($A732)=10,YEAR($A732),IF(MONTH($A732)=11,YEAR($A732),IF(MONTH($A732)=12, YEAR($A732),YEAR($A732)-1)))),FirstSim!$A$1:$Y$86,VLOOKUP(MONTH($A732),Conversion!$A$1:$B$12,2),FALSE)</f>
        <v>1.06</v>
      </c>
      <c r="Q732" s="9">
        <f t="shared" si="83"/>
        <v>9.33</v>
      </c>
      <c r="R732" s="9" t="str">
        <f t="shared" si="84"/>
        <v/>
      </c>
      <c r="S732" s="10" t="str">
        <f t="shared" si="85"/>
        <v/>
      </c>
      <c r="U732" s="17">
        <f>VLOOKUP((IF(MONTH($A732)=10,YEAR($A732),IF(MONTH($A732)=11,YEAR($A732),IF(MONTH($A732)=12, YEAR($A732),YEAR($A732)-1)))),'Final Sim'!$A$1:$O$85,VLOOKUP(MONTH($A732),'Conversion WRSM'!$A$1:$B$12,2),FALSE)</f>
        <v>404.53</v>
      </c>
      <c r="W732" s="9">
        <f t="shared" si="82"/>
        <v>9.33</v>
      </c>
      <c r="X732" s="9" t="str">
        <f t="shared" si="88"/>
        <v/>
      </c>
      <c r="Y732" s="20" t="str">
        <f t="shared" si="86"/>
        <v/>
      </c>
    </row>
    <row r="733" spans="1:25">
      <c r="A733" s="11">
        <v>29768</v>
      </c>
      <c r="B733" s="9">
        <f>VLOOKUP((IF(MONTH($A733)=10,YEAR($A733),IF(MONTH($A733)=11,YEAR($A733),IF(MONTH($A733)=12, YEAR($A733),YEAR($A733)-1)))),File_1.prn!$A$2:$AA$87,VLOOKUP(MONTH($A733),Conversion!$A$1:$B$12,2),FALSE)</f>
        <v>0.34</v>
      </c>
      <c r="C733" s="9" t="str">
        <f>IF(VLOOKUP((IF(MONTH($A733)=10,YEAR($A733),IF(MONTH($A733)=11,YEAR($A733),IF(MONTH($A733)=12, YEAR($A733),YEAR($A733)-1)))),File_1.prn!$A$2:$AA$87,VLOOKUP(MONTH($A733),'Patch Conversion'!$A$1:$B$12,2),FALSE)="","",VLOOKUP((IF(MONTH($A733)=10,YEAR($A733),IF(MONTH($A733)=11,YEAR($A733),IF(MONTH($A733)=12, YEAR($A733),YEAR($A733)-1)))),File_1.prn!$A$2:$AA$87,VLOOKUP(MONTH($A733),'Patch Conversion'!$A$1:$B$12,2),FALSE))</f>
        <v/>
      </c>
      <c r="E733" s="9">
        <f t="shared" si="87"/>
        <v>2511.0700000000011</v>
      </c>
      <c r="F733" s="9">
        <f>F732+VLOOKUP((IF(MONTH($A733)=10,YEAR($A733),IF(MONTH($A733)=11,YEAR($A733),IF(MONTH($A733)=12, YEAR($A733),YEAR($A733)-1)))),Rainfall!$A$1:$Z$87,VLOOKUP(MONTH($A733),Conversion!$A$1:$B$12,2),FALSE)</f>
        <v>37390.139999999985</v>
      </c>
      <c r="G733" s="22"/>
      <c r="H733" s="22"/>
      <c r="I733" s="9">
        <f>VLOOKUP((IF(MONTH($A733)=10,YEAR($A733),IF(MONTH($A733)=11,YEAR($A733),IF(MONTH($A733)=12, YEAR($A733),YEAR($A733)-1)))),FirstSim!$A$1:$Y$86,VLOOKUP(MONTH($A733),Conversion!$A$1:$B$12,2),FALSE)</f>
        <v>0.64</v>
      </c>
      <c r="Q733" s="9">
        <f t="shared" si="83"/>
        <v>0.34</v>
      </c>
      <c r="R733" s="9" t="str">
        <f t="shared" si="84"/>
        <v/>
      </c>
      <c r="S733" s="10" t="str">
        <f t="shared" si="85"/>
        <v/>
      </c>
      <c r="U733" s="17">
        <f>VLOOKUP((IF(MONTH($A733)=10,YEAR($A733),IF(MONTH($A733)=11,YEAR($A733),IF(MONTH($A733)=12, YEAR($A733),YEAR($A733)-1)))),'Final Sim'!$A$1:$O$85,VLOOKUP(MONTH($A733),'Conversion WRSM'!$A$1:$B$12,2),FALSE)</f>
        <v>0</v>
      </c>
      <c r="W733" s="9">
        <f t="shared" si="82"/>
        <v>0.34</v>
      </c>
      <c r="X733" s="9" t="str">
        <f t="shared" si="88"/>
        <v/>
      </c>
      <c r="Y733" s="20" t="str">
        <f t="shared" si="86"/>
        <v/>
      </c>
    </row>
    <row r="734" spans="1:25">
      <c r="A734" s="11">
        <v>29799</v>
      </c>
      <c r="B734" s="9">
        <f>VLOOKUP((IF(MONTH($A734)=10,YEAR($A734),IF(MONTH($A734)=11,YEAR($A734),IF(MONTH($A734)=12, YEAR($A734),YEAR($A734)-1)))),File_1.prn!$A$2:$AA$87,VLOOKUP(MONTH($A734),Conversion!$A$1:$B$12,2),FALSE)</f>
        <v>0</v>
      </c>
      <c r="C734" s="9" t="str">
        <f>IF(VLOOKUP((IF(MONTH($A734)=10,YEAR($A734),IF(MONTH($A734)=11,YEAR($A734),IF(MONTH($A734)=12, YEAR($A734),YEAR($A734)-1)))),File_1.prn!$A$2:$AA$87,VLOOKUP(MONTH($A734),'Patch Conversion'!$A$1:$B$12,2),FALSE)="","",VLOOKUP((IF(MONTH($A734)=10,YEAR($A734),IF(MONTH($A734)=11,YEAR($A734),IF(MONTH($A734)=12, YEAR($A734),YEAR($A734)-1)))),File_1.prn!$A$2:$AA$87,VLOOKUP(MONTH($A734),'Patch Conversion'!$A$1:$B$12,2),FALSE))</f>
        <v>#</v>
      </c>
      <c r="E734" s="9">
        <f t="shared" si="87"/>
        <v>2511.0700000000011</v>
      </c>
      <c r="F734" s="9">
        <f>F733+VLOOKUP((IF(MONTH($A734)=10,YEAR($A734),IF(MONTH($A734)=11,YEAR($A734),IF(MONTH($A734)=12, YEAR($A734),YEAR($A734)-1)))),Rainfall!$A$1:$Z$87,VLOOKUP(MONTH($A734),Conversion!$A$1:$B$12,2),FALSE)</f>
        <v>37419.839999999982</v>
      </c>
      <c r="G734" s="22"/>
      <c r="H734" s="22"/>
      <c r="I734" s="9">
        <f>VLOOKUP((IF(MONTH($A734)=10,YEAR($A734),IF(MONTH($A734)=11,YEAR($A734),IF(MONTH($A734)=12, YEAR($A734),YEAR($A734)-1)))),FirstSim!$A$1:$Y$86,VLOOKUP(MONTH($A734),Conversion!$A$1:$B$12,2),FALSE)</f>
        <v>10.77</v>
      </c>
      <c r="Q734" s="9">
        <f t="shared" si="83"/>
        <v>10.77</v>
      </c>
      <c r="R734" s="9" t="str">
        <f t="shared" si="84"/>
        <v>*</v>
      </c>
      <c r="S734" s="10" t="str">
        <f t="shared" si="85"/>
        <v>First Silumation patch</v>
      </c>
      <c r="U734" s="17">
        <f>VLOOKUP((IF(MONTH($A734)=10,YEAR($A734),IF(MONTH($A734)=11,YEAR($A734),IF(MONTH($A734)=12, YEAR($A734),YEAR($A734)-1)))),'Final Sim'!$A$1:$O$85,VLOOKUP(MONTH($A734),'Conversion WRSM'!$A$1:$B$12,2),FALSE)</f>
        <v>76.7</v>
      </c>
      <c r="W734" s="9">
        <f t="shared" si="82"/>
        <v>76.7</v>
      </c>
      <c r="X734" s="9" t="str">
        <f t="shared" si="88"/>
        <v>*</v>
      </c>
      <c r="Y734" s="20" t="str">
        <f t="shared" si="86"/>
        <v>Simulated value used</v>
      </c>
    </row>
    <row r="735" spans="1:25">
      <c r="A735" s="11">
        <v>29830</v>
      </c>
      <c r="B735" s="9">
        <f>VLOOKUP((IF(MONTH($A735)=10,YEAR($A735),IF(MONTH($A735)=11,YEAR($A735),IF(MONTH($A735)=12, YEAR($A735),YEAR($A735)-1)))),File_1.prn!$A$2:$AA$87,VLOOKUP(MONTH($A735),Conversion!$A$1:$B$12,2),FALSE)</f>
        <v>0</v>
      </c>
      <c r="C735" s="9" t="str">
        <f>IF(VLOOKUP((IF(MONTH($A735)=10,YEAR($A735),IF(MONTH($A735)=11,YEAR($A735),IF(MONTH($A735)=12, YEAR($A735),YEAR($A735)-1)))),File_1.prn!$A$2:$AA$87,VLOOKUP(MONTH($A735),'Patch Conversion'!$A$1:$B$12,2),FALSE)="","",VLOOKUP((IF(MONTH($A735)=10,YEAR($A735),IF(MONTH($A735)=11,YEAR($A735),IF(MONTH($A735)=12, YEAR($A735),YEAR($A735)-1)))),File_1.prn!$A$2:$AA$87,VLOOKUP(MONTH($A735),'Patch Conversion'!$A$1:$B$12,2),FALSE))</f>
        <v>#</v>
      </c>
      <c r="E735" s="9">
        <f t="shared" si="87"/>
        <v>2511.0700000000011</v>
      </c>
      <c r="F735" s="9">
        <f>F734+VLOOKUP((IF(MONTH($A735)=10,YEAR($A735),IF(MONTH($A735)=11,YEAR($A735),IF(MONTH($A735)=12, YEAR($A735),YEAR($A735)-1)))),Rainfall!$A$1:$Z$87,VLOOKUP(MONTH($A735),Conversion!$A$1:$B$12,2),FALSE)</f>
        <v>37419.959999999985</v>
      </c>
      <c r="G735" s="22"/>
      <c r="H735" s="22"/>
      <c r="I735" s="9">
        <f>VLOOKUP((IF(MONTH($A735)=10,YEAR($A735),IF(MONTH($A735)=11,YEAR($A735),IF(MONTH($A735)=12, YEAR($A735),YEAR($A735)-1)))),FirstSim!$A$1:$Y$86,VLOOKUP(MONTH($A735),Conversion!$A$1:$B$12,2),FALSE)</f>
        <v>6.53</v>
      </c>
      <c r="Q735" s="9">
        <f t="shared" si="83"/>
        <v>6.53</v>
      </c>
      <c r="R735" s="9" t="str">
        <f t="shared" si="84"/>
        <v>*</v>
      </c>
      <c r="S735" s="10" t="str">
        <f t="shared" si="85"/>
        <v>First Silumation patch</v>
      </c>
      <c r="U735" s="17">
        <f>VLOOKUP((IF(MONTH($A735)=10,YEAR($A735),IF(MONTH($A735)=11,YEAR($A735),IF(MONTH($A735)=12, YEAR($A735),YEAR($A735)-1)))),'Final Sim'!$A$1:$O$85,VLOOKUP(MONTH($A735),'Conversion WRSM'!$A$1:$B$12,2),FALSE)</f>
        <v>0</v>
      </c>
      <c r="W735" s="9">
        <f t="shared" si="82"/>
        <v>0</v>
      </c>
      <c r="X735" s="9" t="str">
        <f t="shared" si="88"/>
        <v>*</v>
      </c>
      <c r="Y735" s="20" t="str">
        <f t="shared" si="86"/>
        <v>Simulated value used</v>
      </c>
    </row>
    <row r="736" spans="1:25">
      <c r="A736" s="11">
        <v>29860</v>
      </c>
      <c r="B736" s="9">
        <f>VLOOKUP((IF(MONTH($A736)=10,YEAR($A736),IF(MONTH($A736)=11,YEAR($A736),IF(MONTH($A736)=12, YEAR($A736),YEAR($A736)-1)))),File_1.prn!$A$2:$AA$87,VLOOKUP(MONTH($A736),Conversion!$A$1:$B$12,2),FALSE)</f>
        <v>0.06</v>
      </c>
      <c r="C736" s="9" t="str">
        <f>IF(VLOOKUP((IF(MONTH($A736)=10,YEAR($A736),IF(MONTH($A736)=11,YEAR($A736),IF(MONTH($A736)=12, YEAR($A736),YEAR($A736)-1)))),File_1.prn!$A$2:$AA$87,VLOOKUP(MONTH($A736),'Patch Conversion'!$A$1:$B$12,2),FALSE)="","",VLOOKUP((IF(MONTH($A736)=10,YEAR($A736),IF(MONTH($A736)=11,YEAR($A736),IF(MONTH($A736)=12, YEAR($A736),YEAR($A736)-1)))),File_1.prn!$A$2:$AA$87,VLOOKUP(MONTH($A736),'Patch Conversion'!$A$1:$B$12,2),FALSE))</f>
        <v>#</v>
      </c>
      <c r="E736" s="9">
        <f t="shared" si="87"/>
        <v>2511.130000000001</v>
      </c>
      <c r="F736" s="9">
        <f>F735+VLOOKUP((IF(MONTH($A736)=10,YEAR($A736),IF(MONTH($A736)=11,YEAR($A736),IF(MONTH($A736)=12, YEAR($A736),YEAR($A736)-1)))),Rainfall!$A$1:$Z$87,VLOOKUP(MONTH($A736),Conversion!$A$1:$B$12,2),FALSE)</f>
        <v>37449.719999999987</v>
      </c>
      <c r="G736" s="22"/>
      <c r="H736" s="22"/>
      <c r="I736" s="9">
        <f>VLOOKUP((IF(MONTH($A736)=10,YEAR($A736),IF(MONTH($A736)=11,YEAR($A736),IF(MONTH($A736)=12, YEAR($A736),YEAR($A736)-1)))),FirstSim!$A$1:$Y$86,VLOOKUP(MONTH($A736),Conversion!$A$1:$B$12,2),FALSE)</f>
        <v>1.22</v>
      </c>
      <c r="Q736" s="9">
        <f t="shared" si="83"/>
        <v>1.22</v>
      </c>
      <c r="R736" s="9" t="str">
        <f t="shared" si="84"/>
        <v>*</v>
      </c>
      <c r="S736" s="10" t="str">
        <f t="shared" si="85"/>
        <v>First Silumation patch</v>
      </c>
      <c r="U736" s="17">
        <f>VLOOKUP((IF(MONTH($A736)=10,YEAR($A736),IF(MONTH($A736)=11,YEAR($A736),IF(MONTH($A736)=12, YEAR($A736),YEAR($A736)-1)))),'Final Sim'!$A$1:$O$85,VLOOKUP(MONTH($A736),'Conversion WRSM'!$A$1:$B$12,2),FALSE)</f>
        <v>4.71</v>
      </c>
      <c r="W736" s="9">
        <f t="shared" si="82"/>
        <v>4.71</v>
      </c>
      <c r="X736" s="9" t="str">
        <f t="shared" si="88"/>
        <v>*</v>
      </c>
      <c r="Y736" s="20" t="str">
        <f t="shared" si="86"/>
        <v>Simulated value used</v>
      </c>
    </row>
    <row r="737" spans="1:25">
      <c r="A737" s="11">
        <v>29891</v>
      </c>
      <c r="B737" s="9">
        <f>VLOOKUP((IF(MONTH($A737)=10,YEAR($A737),IF(MONTH($A737)=11,YEAR($A737),IF(MONTH($A737)=12, YEAR($A737),YEAR($A737)-1)))),File_1.prn!$A$2:$AA$87,VLOOKUP(MONTH($A737),Conversion!$A$1:$B$12,2),FALSE)</f>
        <v>0</v>
      </c>
      <c r="C737" s="9" t="str">
        <f>IF(VLOOKUP((IF(MONTH($A737)=10,YEAR($A737),IF(MONTH($A737)=11,YEAR($A737),IF(MONTH($A737)=12, YEAR($A737),YEAR($A737)-1)))),File_1.prn!$A$2:$AA$87,VLOOKUP(MONTH($A737),'Patch Conversion'!$A$1:$B$12,2),FALSE)="","",VLOOKUP((IF(MONTH($A737)=10,YEAR($A737),IF(MONTH($A737)=11,YEAR($A737),IF(MONTH($A737)=12, YEAR($A737),YEAR($A737)-1)))),File_1.prn!$A$2:$AA$87,VLOOKUP(MONTH($A737),'Patch Conversion'!$A$1:$B$12,2),FALSE))</f>
        <v>#</v>
      </c>
      <c r="E737" s="9">
        <f t="shared" si="87"/>
        <v>2511.130000000001</v>
      </c>
      <c r="F737" s="9">
        <f>F736+VLOOKUP((IF(MONTH($A737)=10,YEAR($A737),IF(MONTH($A737)=11,YEAR($A737),IF(MONTH($A737)=12, YEAR($A737),YEAR($A737)-1)))),Rainfall!$A$1:$Z$87,VLOOKUP(MONTH($A737),Conversion!$A$1:$B$12,2),FALSE)</f>
        <v>37480.799999999988</v>
      </c>
      <c r="G737" s="22"/>
      <c r="H737" s="22"/>
      <c r="I737" s="9">
        <f>VLOOKUP((IF(MONTH($A737)=10,YEAR($A737),IF(MONTH($A737)=11,YEAR($A737),IF(MONTH($A737)=12, YEAR($A737),YEAR($A737)-1)))),FirstSim!$A$1:$Y$86,VLOOKUP(MONTH($A737),Conversion!$A$1:$B$12,2),FALSE)</f>
        <v>0.75</v>
      </c>
      <c r="Q737" s="9">
        <f t="shared" si="83"/>
        <v>0.75</v>
      </c>
      <c r="R737" s="9" t="str">
        <f t="shared" si="84"/>
        <v>*</v>
      </c>
      <c r="S737" s="10" t="str">
        <f t="shared" si="85"/>
        <v>First Silumation patch</v>
      </c>
      <c r="U737" s="17">
        <f>VLOOKUP((IF(MONTH($A737)=10,YEAR($A737),IF(MONTH($A737)=11,YEAR($A737),IF(MONTH($A737)=12, YEAR($A737),YEAR($A737)-1)))),'Final Sim'!$A$1:$O$85,VLOOKUP(MONTH($A737),'Conversion WRSM'!$A$1:$B$12,2),FALSE)</f>
        <v>0</v>
      </c>
      <c r="W737" s="9">
        <f t="shared" si="82"/>
        <v>0</v>
      </c>
      <c r="X737" s="9" t="str">
        <f t="shared" si="88"/>
        <v>*</v>
      </c>
      <c r="Y737" s="20" t="str">
        <f t="shared" si="86"/>
        <v>Simulated value used</v>
      </c>
    </row>
    <row r="738" spans="1:25">
      <c r="A738" s="11">
        <v>29921</v>
      </c>
      <c r="B738" s="9">
        <f>VLOOKUP((IF(MONTH($A738)=10,YEAR($A738),IF(MONTH($A738)=11,YEAR($A738),IF(MONTH($A738)=12, YEAR($A738),YEAR($A738)-1)))),File_1.prn!$A$2:$AA$87,VLOOKUP(MONTH($A738),Conversion!$A$1:$B$12,2),FALSE)</f>
        <v>0</v>
      </c>
      <c r="C738" s="9" t="str">
        <f>IF(VLOOKUP((IF(MONTH($A738)=10,YEAR($A738),IF(MONTH($A738)=11,YEAR($A738),IF(MONTH($A738)=12, YEAR($A738),YEAR($A738)-1)))),File_1.prn!$A$2:$AA$87,VLOOKUP(MONTH($A738),'Patch Conversion'!$A$1:$B$12,2),FALSE)="","",VLOOKUP((IF(MONTH($A738)=10,YEAR($A738),IF(MONTH($A738)=11,YEAR($A738),IF(MONTH($A738)=12, YEAR($A738),YEAR($A738)-1)))),File_1.prn!$A$2:$AA$87,VLOOKUP(MONTH($A738),'Patch Conversion'!$A$1:$B$12,2),FALSE))</f>
        <v>#</v>
      </c>
      <c r="E738" s="9">
        <f t="shared" si="87"/>
        <v>2511.130000000001</v>
      </c>
      <c r="F738" s="9">
        <f>F737+VLOOKUP((IF(MONTH($A738)=10,YEAR($A738),IF(MONTH($A738)=11,YEAR($A738),IF(MONTH($A738)=12, YEAR($A738),YEAR($A738)-1)))),Rainfall!$A$1:$Z$87,VLOOKUP(MONTH($A738),Conversion!$A$1:$B$12,2),FALSE)</f>
        <v>37564.01999999999</v>
      </c>
      <c r="G738" s="22"/>
      <c r="H738" s="22"/>
      <c r="I738" s="9">
        <f>VLOOKUP((IF(MONTH($A738)=10,YEAR($A738),IF(MONTH($A738)=11,YEAR($A738),IF(MONTH($A738)=12, YEAR($A738),YEAR($A738)-1)))),FirstSim!$A$1:$Y$86,VLOOKUP(MONTH($A738),Conversion!$A$1:$B$12,2),FALSE)</f>
        <v>0.68</v>
      </c>
      <c r="Q738" s="9">
        <f t="shared" si="83"/>
        <v>0.68</v>
      </c>
      <c r="R738" s="9" t="str">
        <f t="shared" si="84"/>
        <v>*</v>
      </c>
      <c r="S738" s="10" t="str">
        <f t="shared" si="85"/>
        <v>First Silumation patch</v>
      </c>
      <c r="U738" s="17">
        <f>VLOOKUP((IF(MONTH($A738)=10,YEAR($A738),IF(MONTH($A738)=11,YEAR($A738),IF(MONTH($A738)=12, YEAR($A738),YEAR($A738)-1)))),'Final Sim'!$A$1:$O$85,VLOOKUP(MONTH($A738),'Conversion WRSM'!$A$1:$B$12,2),FALSE)</f>
        <v>33.340000000000003</v>
      </c>
      <c r="W738" s="9">
        <f t="shared" si="82"/>
        <v>33.340000000000003</v>
      </c>
      <c r="X738" s="9" t="str">
        <f t="shared" si="88"/>
        <v>*</v>
      </c>
      <c r="Y738" s="20" t="str">
        <f t="shared" si="86"/>
        <v>Simulated value used</v>
      </c>
    </row>
    <row r="739" spans="1:25">
      <c r="A739" s="11">
        <v>29952</v>
      </c>
      <c r="B739" s="9">
        <f>VLOOKUP((IF(MONTH($A739)=10,YEAR($A739),IF(MONTH($A739)=11,YEAR($A739),IF(MONTH($A739)=12, YEAR($A739),YEAR($A739)-1)))),File_1.prn!$A$2:$AA$87,VLOOKUP(MONTH($A739),Conversion!$A$1:$B$12,2),FALSE)</f>
        <v>0.01</v>
      </c>
      <c r="C739" s="9" t="str">
        <f>IF(VLOOKUP((IF(MONTH($A739)=10,YEAR($A739),IF(MONTH($A739)=11,YEAR($A739),IF(MONTH($A739)=12, YEAR($A739),YEAR($A739)-1)))),File_1.prn!$A$2:$AA$87,VLOOKUP(MONTH($A739),'Patch Conversion'!$A$1:$B$12,2),FALSE)="","",VLOOKUP((IF(MONTH($A739)=10,YEAR($A739),IF(MONTH($A739)=11,YEAR($A739),IF(MONTH($A739)=12, YEAR($A739),YEAR($A739)-1)))),File_1.prn!$A$2:$AA$87,VLOOKUP(MONTH($A739),'Patch Conversion'!$A$1:$B$12,2),FALSE))</f>
        <v>#</v>
      </c>
      <c r="E739" s="9">
        <f t="shared" si="87"/>
        <v>2511.1400000000012</v>
      </c>
      <c r="F739" s="9">
        <f>F738+VLOOKUP((IF(MONTH($A739)=10,YEAR($A739),IF(MONTH($A739)=11,YEAR($A739),IF(MONTH($A739)=12, YEAR($A739),YEAR($A739)-1)))),Rainfall!$A$1:$Z$87,VLOOKUP(MONTH($A739),Conversion!$A$1:$B$12,2),FALSE)</f>
        <v>37681.619999999988</v>
      </c>
      <c r="G739" s="22"/>
      <c r="H739" s="22"/>
      <c r="I739" s="9">
        <f>VLOOKUP((IF(MONTH($A739)=10,YEAR($A739),IF(MONTH($A739)=11,YEAR($A739),IF(MONTH($A739)=12, YEAR($A739),YEAR($A739)-1)))),FirstSim!$A$1:$Y$86,VLOOKUP(MONTH($A739),Conversion!$A$1:$B$12,2),FALSE)</f>
        <v>0.3</v>
      </c>
      <c r="Q739" s="9">
        <f t="shared" si="83"/>
        <v>0.3</v>
      </c>
      <c r="R739" s="9" t="str">
        <f t="shared" si="84"/>
        <v>*</v>
      </c>
      <c r="S739" s="10" t="str">
        <f t="shared" si="85"/>
        <v>First Silumation patch</v>
      </c>
      <c r="U739" s="17">
        <f>VLOOKUP((IF(MONTH($A739)=10,YEAR($A739),IF(MONTH($A739)=11,YEAR($A739),IF(MONTH($A739)=12, YEAR($A739),YEAR($A739)-1)))),'Final Sim'!$A$1:$O$85,VLOOKUP(MONTH($A739),'Conversion WRSM'!$A$1:$B$12,2),FALSE)</f>
        <v>0</v>
      </c>
      <c r="W739" s="9">
        <f t="shared" si="82"/>
        <v>0.01</v>
      </c>
      <c r="X739" s="9" t="str">
        <f t="shared" si="88"/>
        <v>*</v>
      </c>
      <c r="Y739" s="20" t="str">
        <f t="shared" si="86"/>
        <v>Simulated value used</v>
      </c>
    </row>
    <row r="740" spans="1:25">
      <c r="A740" s="11">
        <v>29983</v>
      </c>
      <c r="B740" s="9">
        <f>VLOOKUP((IF(MONTH($A740)=10,YEAR($A740),IF(MONTH($A740)=11,YEAR($A740),IF(MONTH($A740)=12, YEAR($A740),YEAR($A740)-1)))),File_1.prn!$A$2:$AA$87,VLOOKUP(MONTH($A740),Conversion!$A$1:$B$12,2),FALSE)</f>
        <v>0.02</v>
      </c>
      <c r="C740" s="9" t="str">
        <f>IF(VLOOKUP((IF(MONTH($A740)=10,YEAR($A740),IF(MONTH($A740)=11,YEAR($A740),IF(MONTH($A740)=12, YEAR($A740),YEAR($A740)-1)))),File_1.prn!$A$2:$AA$87,VLOOKUP(MONTH($A740),'Patch Conversion'!$A$1:$B$12,2),FALSE)="","",VLOOKUP((IF(MONTH($A740)=10,YEAR($A740),IF(MONTH($A740)=11,YEAR($A740),IF(MONTH($A740)=12, YEAR($A740),YEAR($A740)-1)))),File_1.prn!$A$2:$AA$87,VLOOKUP(MONTH($A740),'Patch Conversion'!$A$1:$B$12,2),FALSE))</f>
        <v/>
      </c>
      <c r="E740" s="9">
        <f t="shared" si="87"/>
        <v>2511.1600000000012</v>
      </c>
      <c r="F740" s="9">
        <f>F739+VLOOKUP((IF(MONTH($A740)=10,YEAR($A740),IF(MONTH($A740)=11,YEAR($A740),IF(MONTH($A740)=12, YEAR($A740),YEAR($A740)-1)))),Rainfall!$A$1:$Z$87,VLOOKUP(MONTH($A740),Conversion!$A$1:$B$12,2),FALSE)</f>
        <v>37773.659999999989</v>
      </c>
      <c r="G740" s="22"/>
      <c r="H740" s="22"/>
      <c r="I740" s="9">
        <f>VLOOKUP((IF(MONTH($A740)=10,YEAR($A740),IF(MONTH($A740)=11,YEAR($A740),IF(MONTH($A740)=12, YEAR($A740),YEAR($A740)-1)))),FirstSim!$A$1:$Y$86,VLOOKUP(MONTH($A740),Conversion!$A$1:$B$12,2),FALSE)</f>
        <v>0.19</v>
      </c>
      <c r="Q740" s="9">
        <f t="shared" si="83"/>
        <v>0.02</v>
      </c>
      <c r="R740" s="9" t="str">
        <f t="shared" si="84"/>
        <v/>
      </c>
      <c r="S740" s="10" t="str">
        <f t="shared" si="85"/>
        <v/>
      </c>
      <c r="U740" s="17">
        <f>VLOOKUP((IF(MONTH($A740)=10,YEAR($A740),IF(MONTH($A740)=11,YEAR($A740),IF(MONTH($A740)=12, YEAR($A740),YEAR($A740)-1)))),'Final Sim'!$A$1:$O$85,VLOOKUP(MONTH($A740),'Conversion WRSM'!$A$1:$B$12,2),FALSE)</f>
        <v>141.59</v>
      </c>
      <c r="W740" s="9">
        <f t="shared" si="82"/>
        <v>0.02</v>
      </c>
      <c r="X740" s="9" t="str">
        <f t="shared" si="88"/>
        <v/>
      </c>
      <c r="Y740" s="20" t="str">
        <f t="shared" si="86"/>
        <v/>
      </c>
    </row>
    <row r="741" spans="1:25">
      <c r="A741" s="11">
        <v>30011</v>
      </c>
      <c r="B741" s="9">
        <f>VLOOKUP((IF(MONTH($A741)=10,YEAR($A741),IF(MONTH($A741)=11,YEAR($A741),IF(MONTH($A741)=12, YEAR($A741),YEAR($A741)-1)))),File_1.prn!$A$2:$AA$87,VLOOKUP(MONTH($A741),Conversion!$A$1:$B$12,2),FALSE)</f>
        <v>0.11</v>
      </c>
      <c r="C741" s="9" t="str">
        <f>IF(VLOOKUP((IF(MONTH($A741)=10,YEAR($A741),IF(MONTH($A741)=11,YEAR($A741),IF(MONTH($A741)=12, YEAR($A741),YEAR($A741)-1)))),File_1.prn!$A$2:$AA$87,VLOOKUP(MONTH($A741),'Patch Conversion'!$A$1:$B$12,2),FALSE)="","",VLOOKUP((IF(MONTH($A741)=10,YEAR($A741),IF(MONTH($A741)=11,YEAR($A741),IF(MONTH($A741)=12, YEAR($A741),YEAR($A741)-1)))),File_1.prn!$A$2:$AA$87,VLOOKUP(MONTH($A741),'Patch Conversion'!$A$1:$B$12,2),FALSE))</f>
        <v/>
      </c>
      <c r="E741" s="9">
        <f t="shared" si="87"/>
        <v>2511.2700000000013</v>
      </c>
      <c r="F741" s="9">
        <f>F740+VLOOKUP((IF(MONTH($A741)=10,YEAR($A741),IF(MONTH($A741)=11,YEAR($A741),IF(MONTH($A741)=12, YEAR($A741),YEAR($A741)-1)))),Rainfall!$A$1:$Z$87,VLOOKUP(MONTH($A741),Conversion!$A$1:$B$12,2),FALSE)</f>
        <v>37860.539999999986</v>
      </c>
      <c r="G741" s="22"/>
      <c r="H741" s="22"/>
      <c r="I741" s="9">
        <f>VLOOKUP((IF(MONTH($A741)=10,YEAR($A741),IF(MONTH($A741)=11,YEAR($A741),IF(MONTH($A741)=12, YEAR($A741),YEAR($A741)-1)))),FirstSim!$A$1:$Y$86,VLOOKUP(MONTH($A741),Conversion!$A$1:$B$12,2),FALSE)</f>
        <v>0.77</v>
      </c>
      <c r="Q741" s="9">
        <f t="shared" si="83"/>
        <v>0.11</v>
      </c>
      <c r="R741" s="9" t="str">
        <f t="shared" si="84"/>
        <v/>
      </c>
      <c r="S741" s="10" t="str">
        <f t="shared" si="85"/>
        <v/>
      </c>
      <c r="U741" s="17">
        <f>VLOOKUP((IF(MONTH($A741)=10,YEAR($A741),IF(MONTH($A741)=11,YEAR($A741),IF(MONTH($A741)=12, YEAR($A741),YEAR($A741)-1)))),'Final Sim'!$A$1:$O$85,VLOOKUP(MONTH($A741),'Conversion WRSM'!$A$1:$B$12,2),FALSE)</f>
        <v>0</v>
      </c>
      <c r="W741" s="9">
        <f t="shared" si="82"/>
        <v>0.11</v>
      </c>
      <c r="X741" s="9" t="str">
        <f t="shared" si="88"/>
        <v/>
      </c>
      <c r="Y741" s="20" t="str">
        <f t="shared" si="86"/>
        <v/>
      </c>
    </row>
    <row r="742" spans="1:25">
      <c r="A742" s="11">
        <v>30042</v>
      </c>
      <c r="B742" s="9">
        <f>VLOOKUP((IF(MONTH($A742)=10,YEAR($A742),IF(MONTH($A742)=11,YEAR($A742),IF(MONTH($A742)=12, YEAR($A742),YEAR($A742)-1)))),File_1.prn!$A$2:$AA$87,VLOOKUP(MONTH($A742),Conversion!$A$1:$B$12,2),FALSE)</f>
        <v>1.07</v>
      </c>
      <c r="C742" s="9" t="str">
        <f>IF(VLOOKUP((IF(MONTH($A742)=10,YEAR($A742),IF(MONTH($A742)=11,YEAR($A742),IF(MONTH($A742)=12, YEAR($A742),YEAR($A742)-1)))),File_1.prn!$A$2:$AA$87,VLOOKUP(MONTH($A742),'Patch Conversion'!$A$1:$B$12,2),FALSE)="","",VLOOKUP((IF(MONTH($A742)=10,YEAR($A742),IF(MONTH($A742)=11,YEAR($A742),IF(MONTH($A742)=12, YEAR($A742),YEAR($A742)-1)))),File_1.prn!$A$2:$AA$87,VLOOKUP(MONTH($A742),'Patch Conversion'!$A$1:$B$12,2),FALSE))</f>
        <v/>
      </c>
      <c r="E742" s="9">
        <f t="shared" si="87"/>
        <v>2512.3400000000015</v>
      </c>
      <c r="F742" s="9">
        <f>F741+VLOOKUP((IF(MONTH($A742)=10,YEAR($A742),IF(MONTH($A742)=11,YEAR($A742),IF(MONTH($A742)=12, YEAR($A742),YEAR($A742)-1)))),Rainfall!$A$1:$Z$87,VLOOKUP(MONTH($A742),Conversion!$A$1:$B$12,2),FALSE)</f>
        <v>37954.619999999988</v>
      </c>
      <c r="G742" s="22"/>
      <c r="H742" s="22"/>
      <c r="I742" s="9">
        <f>VLOOKUP((IF(MONTH($A742)=10,YEAR($A742),IF(MONTH($A742)=11,YEAR($A742),IF(MONTH($A742)=12, YEAR($A742),YEAR($A742)-1)))),FirstSim!$A$1:$Y$86,VLOOKUP(MONTH($A742),Conversion!$A$1:$B$12,2),FALSE)</f>
        <v>3.21</v>
      </c>
      <c r="Q742" s="9">
        <f t="shared" si="83"/>
        <v>1.07</v>
      </c>
      <c r="R742" s="9" t="str">
        <f t="shared" si="84"/>
        <v/>
      </c>
      <c r="S742" s="10" t="str">
        <f t="shared" si="85"/>
        <v/>
      </c>
      <c r="U742" s="17">
        <f>VLOOKUP((IF(MONTH($A742)=10,YEAR($A742),IF(MONTH($A742)=11,YEAR($A742),IF(MONTH($A742)=12, YEAR($A742),YEAR($A742)-1)))),'Final Sim'!$A$1:$O$85,VLOOKUP(MONTH($A742),'Conversion WRSM'!$A$1:$B$12,2),FALSE)</f>
        <v>56.86</v>
      </c>
      <c r="W742" s="9">
        <f t="shared" si="82"/>
        <v>1.07</v>
      </c>
      <c r="X742" s="9" t="str">
        <f t="shared" si="88"/>
        <v/>
      </c>
      <c r="Y742" s="20" t="str">
        <f t="shared" si="86"/>
        <v/>
      </c>
    </row>
    <row r="743" spans="1:25">
      <c r="A743" s="11">
        <v>30072</v>
      </c>
      <c r="B743" s="9">
        <f>VLOOKUP((IF(MONTH($A743)=10,YEAR($A743),IF(MONTH($A743)=11,YEAR($A743),IF(MONTH($A743)=12, YEAR($A743),YEAR($A743)-1)))),File_1.prn!$A$2:$AA$87,VLOOKUP(MONTH($A743),Conversion!$A$1:$B$12,2),FALSE)</f>
        <v>0.1</v>
      </c>
      <c r="C743" s="9" t="str">
        <f>IF(VLOOKUP((IF(MONTH($A743)=10,YEAR($A743),IF(MONTH($A743)=11,YEAR($A743),IF(MONTH($A743)=12, YEAR($A743),YEAR($A743)-1)))),File_1.prn!$A$2:$AA$87,VLOOKUP(MONTH($A743),'Patch Conversion'!$A$1:$B$12,2),FALSE)="","",VLOOKUP((IF(MONTH($A743)=10,YEAR($A743),IF(MONTH($A743)=11,YEAR($A743),IF(MONTH($A743)=12, YEAR($A743),YEAR($A743)-1)))),File_1.prn!$A$2:$AA$87,VLOOKUP(MONTH($A743),'Patch Conversion'!$A$1:$B$12,2),FALSE))</f>
        <v/>
      </c>
      <c r="E743" s="9">
        <f t="shared" si="87"/>
        <v>2512.4400000000014</v>
      </c>
      <c r="F743" s="9">
        <f>F742+VLOOKUP((IF(MONTH($A743)=10,YEAR($A743),IF(MONTH($A743)=11,YEAR($A743),IF(MONTH($A743)=12, YEAR($A743),YEAR($A743)-1)))),Rainfall!$A$1:$Z$87,VLOOKUP(MONTH($A743),Conversion!$A$1:$B$12,2),FALSE)</f>
        <v>37956.119999999988</v>
      </c>
      <c r="G743" s="22"/>
      <c r="H743" s="22"/>
      <c r="I743" s="9">
        <f>VLOOKUP((IF(MONTH($A743)=10,YEAR($A743),IF(MONTH($A743)=11,YEAR($A743),IF(MONTH($A743)=12, YEAR($A743),YEAR($A743)-1)))),FirstSim!$A$1:$Y$86,VLOOKUP(MONTH($A743),Conversion!$A$1:$B$12,2),FALSE)</f>
        <v>1.1100000000000001</v>
      </c>
      <c r="Q743" s="9">
        <f t="shared" si="83"/>
        <v>0.1</v>
      </c>
      <c r="R743" s="9" t="str">
        <f t="shared" si="84"/>
        <v/>
      </c>
      <c r="S743" s="10" t="str">
        <f t="shared" si="85"/>
        <v/>
      </c>
      <c r="U743" s="17">
        <f>VLOOKUP((IF(MONTH($A743)=10,YEAR($A743),IF(MONTH($A743)=11,YEAR($A743),IF(MONTH($A743)=12, YEAR($A743),YEAR($A743)-1)))),'Final Sim'!$A$1:$O$85,VLOOKUP(MONTH($A743),'Conversion WRSM'!$A$1:$B$12,2),FALSE)</f>
        <v>0</v>
      </c>
      <c r="W743" s="9">
        <f t="shared" si="82"/>
        <v>0.1</v>
      </c>
      <c r="X743" s="9" t="str">
        <f t="shared" si="88"/>
        <v/>
      </c>
      <c r="Y743" s="20" t="str">
        <f t="shared" si="86"/>
        <v/>
      </c>
    </row>
    <row r="744" spans="1:25">
      <c r="A744" s="11">
        <v>30103</v>
      </c>
      <c r="B744" s="9">
        <f>VLOOKUP((IF(MONTH($A744)=10,YEAR($A744),IF(MONTH($A744)=11,YEAR($A744),IF(MONTH($A744)=12, YEAR($A744),YEAR($A744)-1)))),File_1.prn!$A$2:$AA$87,VLOOKUP(MONTH($A744),Conversion!$A$1:$B$12,2),FALSE)</f>
        <v>0.16</v>
      </c>
      <c r="C744" s="9" t="str">
        <f>IF(VLOOKUP((IF(MONTH($A744)=10,YEAR($A744),IF(MONTH($A744)=11,YEAR($A744),IF(MONTH($A744)=12, YEAR($A744),YEAR($A744)-1)))),File_1.prn!$A$2:$AA$87,VLOOKUP(MONTH($A744),'Patch Conversion'!$A$1:$B$12,2),FALSE)="","",VLOOKUP((IF(MONTH($A744)=10,YEAR($A744),IF(MONTH($A744)=11,YEAR($A744),IF(MONTH($A744)=12, YEAR($A744),YEAR($A744)-1)))),File_1.prn!$A$2:$AA$87,VLOOKUP(MONTH($A744),'Patch Conversion'!$A$1:$B$12,2),FALSE))</f>
        <v/>
      </c>
      <c r="E744" s="9">
        <f t="shared" si="87"/>
        <v>2512.6000000000013</v>
      </c>
      <c r="F744" s="9">
        <f>F743+VLOOKUP((IF(MONTH($A744)=10,YEAR($A744),IF(MONTH($A744)=11,YEAR($A744),IF(MONTH($A744)=12, YEAR($A744),YEAR($A744)-1)))),Rainfall!$A$1:$Z$87,VLOOKUP(MONTH($A744),Conversion!$A$1:$B$12,2),FALSE)</f>
        <v>37956.119999999988</v>
      </c>
      <c r="G744" s="22"/>
      <c r="H744" s="22"/>
      <c r="I744" s="9">
        <f>VLOOKUP((IF(MONTH($A744)=10,YEAR($A744),IF(MONTH($A744)=11,YEAR($A744),IF(MONTH($A744)=12, YEAR($A744),YEAR($A744)-1)))),FirstSim!$A$1:$Y$86,VLOOKUP(MONTH($A744),Conversion!$A$1:$B$12,2),FALSE)</f>
        <v>0.71</v>
      </c>
      <c r="Q744" s="9">
        <f t="shared" si="83"/>
        <v>0.16</v>
      </c>
      <c r="R744" s="9" t="str">
        <f t="shared" si="84"/>
        <v/>
      </c>
      <c r="S744" s="10" t="str">
        <f t="shared" si="85"/>
        <v/>
      </c>
      <c r="U744" s="17">
        <f>VLOOKUP((IF(MONTH($A744)=10,YEAR($A744),IF(MONTH($A744)=11,YEAR($A744),IF(MONTH($A744)=12, YEAR($A744),YEAR($A744)-1)))),'Final Sim'!$A$1:$O$85,VLOOKUP(MONTH($A744),'Conversion WRSM'!$A$1:$B$12,2),FALSE)</f>
        <v>8.3800000000000008</v>
      </c>
      <c r="W744" s="9">
        <f t="shared" si="82"/>
        <v>0.16</v>
      </c>
      <c r="X744" s="9" t="str">
        <f t="shared" si="88"/>
        <v/>
      </c>
      <c r="Y744" s="20" t="str">
        <f t="shared" si="86"/>
        <v/>
      </c>
    </row>
    <row r="745" spans="1:25">
      <c r="A745" s="11">
        <v>30133</v>
      </c>
      <c r="B745" s="9">
        <f>VLOOKUP((IF(MONTH($A745)=10,YEAR($A745),IF(MONTH($A745)=11,YEAR($A745),IF(MONTH($A745)=12, YEAR($A745),YEAR($A745)-1)))),File_1.prn!$A$2:$AA$87,VLOOKUP(MONTH($A745),Conversion!$A$1:$B$12,2),FALSE)</f>
        <v>0.45</v>
      </c>
      <c r="C745" s="9" t="str">
        <f>IF(VLOOKUP((IF(MONTH($A745)=10,YEAR($A745),IF(MONTH($A745)=11,YEAR($A745),IF(MONTH($A745)=12, YEAR($A745),YEAR($A745)-1)))),File_1.prn!$A$2:$AA$87,VLOOKUP(MONTH($A745),'Patch Conversion'!$A$1:$B$12,2),FALSE)="","",VLOOKUP((IF(MONTH($A745)=10,YEAR($A745),IF(MONTH($A745)=11,YEAR($A745),IF(MONTH($A745)=12, YEAR($A745),YEAR($A745)-1)))),File_1.prn!$A$2:$AA$87,VLOOKUP(MONTH($A745),'Patch Conversion'!$A$1:$B$12,2),FALSE))</f>
        <v/>
      </c>
      <c r="E745" s="9">
        <f t="shared" si="87"/>
        <v>2513.0500000000011</v>
      </c>
      <c r="F745" s="9">
        <f>F744+VLOOKUP((IF(MONTH($A745)=10,YEAR($A745),IF(MONTH($A745)=11,YEAR($A745),IF(MONTH($A745)=12, YEAR($A745),YEAR($A745)-1)))),Rainfall!$A$1:$Z$87,VLOOKUP(MONTH($A745),Conversion!$A$1:$B$12,2),FALSE)</f>
        <v>37970.87999999999</v>
      </c>
      <c r="G745" s="22"/>
      <c r="H745" s="22"/>
      <c r="I745" s="9">
        <f>VLOOKUP((IF(MONTH($A745)=10,YEAR($A745),IF(MONTH($A745)=11,YEAR($A745),IF(MONTH($A745)=12, YEAR($A745),YEAR($A745)-1)))),FirstSim!$A$1:$Y$86,VLOOKUP(MONTH($A745),Conversion!$A$1:$B$12,2),FALSE)</f>
        <v>1.17</v>
      </c>
      <c r="Q745" s="9">
        <f t="shared" si="83"/>
        <v>0.45</v>
      </c>
      <c r="R745" s="9" t="str">
        <f t="shared" si="84"/>
        <v/>
      </c>
      <c r="S745" s="10" t="str">
        <f t="shared" si="85"/>
        <v/>
      </c>
      <c r="U745" s="17">
        <f>VLOOKUP((IF(MONTH($A745)=10,YEAR($A745),IF(MONTH($A745)=11,YEAR($A745),IF(MONTH($A745)=12, YEAR($A745),YEAR($A745)-1)))),'Final Sim'!$A$1:$O$85,VLOOKUP(MONTH($A745),'Conversion WRSM'!$A$1:$B$12,2),FALSE)</f>
        <v>0</v>
      </c>
      <c r="W745" s="9">
        <f t="shared" si="82"/>
        <v>0.45</v>
      </c>
      <c r="X745" s="9" t="str">
        <f t="shared" si="88"/>
        <v/>
      </c>
      <c r="Y745" s="20" t="str">
        <f t="shared" si="86"/>
        <v/>
      </c>
    </row>
    <row r="746" spans="1:25">
      <c r="A746" s="11">
        <v>30164</v>
      </c>
      <c r="B746" s="9">
        <f>VLOOKUP((IF(MONTH($A746)=10,YEAR($A746),IF(MONTH($A746)=11,YEAR($A746),IF(MONTH($A746)=12, YEAR($A746),YEAR($A746)-1)))),File_1.prn!$A$2:$AA$87,VLOOKUP(MONTH($A746),Conversion!$A$1:$B$12,2),FALSE)</f>
        <v>0.2</v>
      </c>
      <c r="C746" s="9" t="str">
        <f>IF(VLOOKUP((IF(MONTH($A746)=10,YEAR($A746),IF(MONTH($A746)=11,YEAR($A746),IF(MONTH($A746)=12, YEAR($A746),YEAR($A746)-1)))),File_1.prn!$A$2:$AA$87,VLOOKUP(MONTH($A746),'Patch Conversion'!$A$1:$B$12,2),FALSE)="","",VLOOKUP((IF(MONTH($A746)=10,YEAR($A746),IF(MONTH($A746)=11,YEAR($A746),IF(MONTH($A746)=12, YEAR($A746),YEAR($A746)-1)))),File_1.prn!$A$2:$AA$87,VLOOKUP(MONTH($A746),'Patch Conversion'!$A$1:$B$12,2),FALSE))</f>
        <v/>
      </c>
      <c r="E746" s="9">
        <f t="shared" si="87"/>
        <v>2513.2500000000009</v>
      </c>
      <c r="F746" s="9">
        <f>F745+VLOOKUP((IF(MONTH($A746)=10,YEAR($A746),IF(MONTH($A746)=11,YEAR($A746),IF(MONTH($A746)=12, YEAR($A746),YEAR($A746)-1)))),Rainfall!$A$1:$Z$87,VLOOKUP(MONTH($A746),Conversion!$A$1:$B$12,2),FALSE)</f>
        <v>37971.05999999999</v>
      </c>
      <c r="G746" s="22"/>
      <c r="H746" s="22"/>
      <c r="I746" s="9">
        <f>VLOOKUP((IF(MONTH($A746)=10,YEAR($A746),IF(MONTH($A746)=11,YEAR($A746),IF(MONTH($A746)=12, YEAR($A746),YEAR($A746)-1)))),FirstSim!$A$1:$Y$86,VLOOKUP(MONTH($A746),Conversion!$A$1:$B$12,2),FALSE)</f>
        <v>0.71</v>
      </c>
      <c r="Q746" s="9">
        <f t="shared" si="83"/>
        <v>0.2</v>
      </c>
      <c r="R746" s="9" t="str">
        <f t="shared" si="84"/>
        <v/>
      </c>
      <c r="S746" s="10" t="str">
        <f t="shared" si="85"/>
        <v/>
      </c>
      <c r="U746" s="17">
        <f>VLOOKUP((IF(MONTH($A746)=10,YEAR($A746),IF(MONTH($A746)=11,YEAR($A746),IF(MONTH($A746)=12, YEAR($A746),YEAR($A746)-1)))),'Final Sim'!$A$1:$O$85,VLOOKUP(MONTH($A746),'Conversion WRSM'!$A$1:$B$12,2),FALSE)</f>
        <v>5.73</v>
      </c>
      <c r="W746" s="9">
        <f t="shared" si="82"/>
        <v>0.2</v>
      </c>
      <c r="X746" s="9" t="str">
        <f t="shared" si="88"/>
        <v/>
      </c>
      <c r="Y746" s="20" t="str">
        <f t="shared" si="86"/>
        <v/>
      </c>
    </row>
    <row r="747" spans="1:25">
      <c r="A747" s="11">
        <v>30195</v>
      </c>
      <c r="B747" s="9">
        <f>VLOOKUP((IF(MONTH($A747)=10,YEAR($A747),IF(MONTH($A747)=11,YEAR($A747),IF(MONTH($A747)=12, YEAR($A747),YEAR($A747)-1)))),File_1.prn!$A$2:$AA$87,VLOOKUP(MONTH($A747),Conversion!$A$1:$B$12,2),FALSE)</f>
        <v>0.1</v>
      </c>
      <c r="C747" s="9" t="str">
        <f>IF(VLOOKUP((IF(MONTH($A747)=10,YEAR($A747),IF(MONTH($A747)=11,YEAR($A747),IF(MONTH($A747)=12, YEAR($A747),YEAR($A747)-1)))),File_1.prn!$A$2:$AA$87,VLOOKUP(MONTH($A747),'Patch Conversion'!$A$1:$B$12,2),FALSE)="","",VLOOKUP((IF(MONTH($A747)=10,YEAR($A747),IF(MONTH($A747)=11,YEAR($A747),IF(MONTH($A747)=12, YEAR($A747),YEAR($A747)-1)))),File_1.prn!$A$2:$AA$87,VLOOKUP(MONTH($A747),'Patch Conversion'!$A$1:$B$12,2),FALSE))</f>
        <v/>
      </c>
      <c r="E747" s="9">
        <f t="shared" si="87"/>
        <v>2513.3500000000008</v>
      </c>
      <c r="F747" s="9">
        <f>F746+VLOOKUP((IF(MONTH($A747)=10,YEAR($A747),IF(MONTH($A747)=11,YEAR($A747),IF(MONTH($A747)=12, YEAR($A747),YEAR($A747)-1)))),Rainfall!$A$1:$Z$87,VLOOKUP(MONTH($A747),Conversion!$A$1:$B$12,2),FALSE)</f>
        <v>37973.399999999987</v>
      </c>
      <c r="G747" s="22"/>
      <c r="H747" s="22"/>
      <c r="I747" s="9">
        <f>VLOOKUP((IF(MONTH($A747)=10,YEAR($A747),IF(MONTH($A747)=11,YEAR($A747),IF(MONTH($A747)=12, YEAR($A747),YEAR($A747)-1)))),FirstSim!$A$1:$Y$86,VLOOKUP(MONTH($A747),Conversion!$A$1:$B$12,2),FALSE)</f>
        <v>0.26</v>
      </c>
      <c r="Q747" s="9">
        <f t="shared" si="83"/>
        <v>0.1</v>
      </c>
      <c r="R747" s="9" t="str">
        <f t="shared" si="84"/>
        <v/>
      </c>
      <c r="S747" s="10" t="str">
        <f t="shared" si="85"/>
        <v/>
      </c>
      <c r="U747" s="17">
        <f>VLOOKUP((IF(MONTH($A747)=10,YEAR($A747),IF(MONTH($A747)=11,YEAR($A747),IF(MONTH($A747)=12, YEAR($A747),YEAR($A747)-1)))),'Final Sim'!$A$1:$O$85,VLOOKUP(MONTH($A747),'Conversion WRSM'!$A$1:$B$12,2),FALSE)</f>
        <v>0</v>
      </c>
      <c r="W747" s="9">
        <f t="shared" si="82"/>
        <v>0.1</v>
      </c>
      <c r="X747" s="9" t="str">
        <f t="shared" si="88"/>
        <v/>
      </c>
      <c r="Y747" s="20" t="str">
        <f t="shared" si="86"/>
        <v/>
      </c>
    </row>
    <row r="748" spans="1:25">
      <c r="A748" s="11">
        <v>30225</v>
      </c>
      <c r="B748" s="9">
        <f>VLOOKUP((IF(MONTH($A748)=10,YEAR($A748),IF(MONTH($A748)=11,YEAR($A748),IF(MONTH($A748)=12, YEAR($A748),YEAR($A748)-1)))),File_1.prn!$A$2:$AA$87,VLOOKUP(MONTH($A748),Conversion!$A$1:$B$12,2),FALSE)</f>
        <v>0.06</v>
      </c>
      <c r="C748" s="9" t="str">
        <f>IF(VLOOKUP((IF(MONTH($A748)=10,YEAR($A748),IF(MONTH($A748)=11,YEAR($A748),IF(MONTH($A748)=12, YEAR($A748),YEAR($A748)-1)))),File_1.prn!$A$2:$AA$87,VLOOKUP(MONTH($A748),'Patch Conversion'!$A$1:$B$12,2),FALSE)="","",VLOOKUP((IF(MONTH($A748)=10,YEAR($A748),IF(MONTH($A748)=11,YEAR($A748),IF(MONTH($A748)=12, YEAR($A748),YEAR($A748)-1)))),File_1.prn!$A$2:$AA$87,VLOOKUP(MONTH($A748),'Patch Conversion'!$A$1:$B$12,2),FALSE))</f>
        <v/>
      </c>
      <c r="E748" s="9">
        <f t="shared" si="87"/>
        <v>2513.4100000000008</v>
      </c>
      <c r="F748" s="9">
        <f>F747+VLOOKUP((IF(MONTH($A748)=10,YEAR($A748),IF(MONTH($A748)=11,YEAR($A748),IF(MONTH($A748)=12, YEAR($A748),YEAR($A748)-1)))),Rainfall!$A$1:$Z$87,VLOOKUP(MONTH($A748),Conversion!$A$1:$B$12,2),FALSE)</f>
        <v>38071.319999999985</v>
      </c>
      <c r="G748" s="22"/>
      <c r="H748" s="22"/>
      <c r="I748" s="9">
        <f>VLOOKUP((IF(MONTH($A748)=10,YEAR($A748),IF(MONTH($A748)=11,YEAR($A748),IF(MONTH($A748)=12, YEAR($A748),YEAR($A748)-1)))),FirstSim!$A$1:$Y$86,VLOOKUP(MONTH($A748),Conversion!$A$1:$B$12,2),FALSE)</f>
        <v>0.18</v>
      </c>
      <c r="Q748" s="9">
        <f t="shared" si="83"/>
        <v>0.06</v>
      </c>
      <c r="R748" s="9" t="str">
        <f t="shared" si="84"/>
        <v/>
      </c>
      <c r="S748" s="10" t="str">
        <f t="shared" si="85"/>
        <v/>
      </c>
      <c r="U748" s="17">
        <f>VLOOKUP((IF(MONTH($A748)=10,YEAR($A748),IF(MONTH($A748)=11,YEAR($A748),IF(MONTH($A748)=12, YEAR($A748),YEAR($A748)-1)))),'Final Sim'!$A$1:$O$85,VLOOKUP(MONTH($A748),'Conversion WRSM'!$A$1:$B$12,2),FALSE)</f>
        <v>115.21</v>
      </c>
      <c r="W748" s="9">
        <f t="shared" si="82"/>
        <v>0.06</v>
      </c>
      <c r="X748" s="9" t="str">
        <f t="shared" si="88"/>
        <v/>
      </c>
      <c r="Y748" s="20" t="str">
        <f t="shared" si="86"/>
        <v/>
      </c>
    </row>
    <row r="749" spans="1:25">
      <c r="A749" s="11">
        <v>30256</v>
      </c>
      <c r="B749" s="9">
        <f>VLOOKUP((IF(MONTH($A749)=10,YEAR($A749),IF(MONTH($A749)=11,YEAR($A749),IF(MONTH($A749)=12, YEAR($A749),YEAR($A749)-1)))),File_1.prn!$A$2:$AA$87,VLOOKUP(MONTH($A749),Conversion!$A$1:$B$12,2),FALSE)</f>
        <v>4.67</v>
      </c>
      <c r="C749" s="9" t="str">
        <f>IF(VLOOKUP((IF(MONTH($A749)=10,YEAR($A749),IF(MONTH($A749)=11,YEAR($A749),IF(MONTH($A749)=12, YEAR($A749),YEAR($A749)-1)))),File_1.prn!$A$2:$AA$87,VLOOKUP(MONTH($A749),'Patch Conversion'!$A$1:$B$12,2),FALSE)="","",VLOOKUP((IF(MONTH($A749)=10,YEAR($A749),IF(MONTH($A749)=11,YEAR($A749),IF(MONTH($A749)=12, YEAR($A749),YEAR($A749)-1)))),File_1.prn!$A$2:$AA$87,VLOOKUP(MONTH($A749),'Patch Conversion'!$A$1:$B$12,2),FALSE))</f>
        <v/>
      </c>
      <c r="E749" s="9">
        <f t="shared" si="87"/>
        <v>2518.0800000000008</v>
      </c>
      <c r="F749" s="9">
        <f>F748+VLOOKUP((IF(MONTH($A749)=10,YEAR($A749),IF(MONTH($A749)=11,YEAR($A749),IF(MONTH($A749)=12, YEAR($A749),YEAR($A749)-1)))),Rainfall!$A$1:$Z$87,VLOOKUP(MONTH($A749),Conversion!$A$1:$B$12,2),FALSE)</f>
        <v>38130.959999999985</v>
      </c>
      <c r="G749" s="22"/>
      <c r="H749" s="22"/>
      <c r="I749" s="9">
        <f>VLOOKUP((IF(MONTH($A749)=10,YEAR($A749),IF(MONTH($A749)=11,YEAR($A749),IF(MONTH($A749)=12, YEAR($A749),YEAR($A749)-1)))),FirstSim!$A$1:$Y$86,VLOOKUP(MONTH($A749),Conversion!$A$1:$B$12,2),FALSE)</f>
        <v>1.58</v>
      </c>
      <c r="Q749" s="9">
        <f t="shared" si="83"/>
        <v>4.67</v>
      </c>
      <c r="R749" s="9" t="str">
        <f t="shared" si="84"/>
        <v/>
      </c>
      <c r="S749" s="10" t="str">
        <f t="shared" si="85"/>
        <v/>
      </c>
      <c r="U749" s="17">
        <f>VLOOKUP((IF(MONTH($A749)=10,YEAR($A749),IF(MONTH($A749)=11,YEAR($A749),IF(MONTH($A749)=12, YEAR($A749),YEAR($A749)-1)))),'Final Sim'!$A$1:$O$85,VLOOKUP(MONTH($A749),'Conversion WRSM'!$A$1:$B$12,2),FALSE)</f>
        <v>0</v>
      </c>
      <c r="W749" s="9">
        <f t="shared" si="82"/>
        <v>4.67</v>
      </c>
      <c r="X749" s="9" t="str">
        <f t="shared" si="88"/>
        <v/>
      </c>
      <c r="Y749" s="20" t="str">
        <f t="shared" si="86"/>
        <v/>
      </c>
    </row>
    <row r="750" spans="1:25">
      <c r="A750" s="11">
        <v>30286</v>
      </c>
      <c r="B750" s="9">
        <f>VLOOKUP((IF(MONTH($A750)=10,YEAR($A750),IF(MONTH($A750)=11,YEAR($A750),IF(MONTH($A750)=12, YEAR($A750),YEAR($A750)-1)))),File_1.prn!$A$2:$AA$87,VLOOKUP(MONTH($A750),Conversion!$A$1:$B$12,2),FALSE)</f>
        <v>0.16</v>
      </c>
      <c r="C750" s="9" t="str">
        <f>IF(VLOOKUP((IF(MONTH($A750)=10,YEAR($A750),IF(MONTH($A750)=11,YEAR($A750),IF(MONTH($A750)=12, YEAR($A750),YEAR($A750)-1)))),File_1.prn!$A$2:$AA$87,VLOOKUP(MONTH($A750),'Patch Conversion'!$A$1:$B$12,2),FALSE)="","",VLOOKUP((IF(MONTH($A750)=10,YEAR($A750),IF(MONTH($A750)=11,YEAR($A750),IF(MONTH($A750)=12, YEAR($A750),YEAR($A750)-1)))),File_1.prn!$A$2:$AA$87,VLOOKUP(MONTH($A750),'Patch Conversion'!$A$1:$B$12,2),FALSE))</f>
        <v/>
      </c>
      <c r="E750" s="9">
        <f t="shared" si="87"/>
        <v>2518.2400000000007</v>
      </c>
      <c r="F750" s="9">
        <f>F749+VLOOKUP((IF(MONTH($A750)=10,YEAR($A750),IF(MONTH($A750)=11,YEAR($A750),IF(MONTH($A750)=12, YEAR($A750),YEAR($A750)-1)))),Rainfall!$A$1:$Z$87,VLOOKUP(MONTH($A750),Conversion!$A$1:$B$12,2),FALSE)</f>
        <v>38199.239999999983</v>
      </c>
      <c r="G750" s="22"/>
      <c r="H750" s="22"/>
      <c r="I750" s="9">
        <f>VLOOKUP((IF(MONTH($A750)=10,YEAR($A750),IF(MONTH($A750)=11,YEAR($A750),IF(MONTH($A750)=12, YEAR($A750),YEAR($A750)-1)))),FirstSim!$A$1:$Y$86,VLOOKUP(MONTH($A750),Conversion!$A$1:$B$12,2),FALSE)</f>
        <v>0.28000000000000003</v>
      </c>
      <c r="Q750" s="9">
        <f t="shared" si="83"/>
        <v>0.16</v>
      </c>
      <c r="R750" s="9" t="str">
        <f t="shared" si="84"/>
        <v/>
      </c>
      <c r="S750" s="10" t="str">
        <f t="shared" si="85"/>
        <v/>
      </c>
      <c r="U750" s="17">
        <f>VLOOKUP((IF(MONTH($A750)=10,YEAR($A750),IF(MONTH($A750)=11,YEAR($A750),IF(MONTH($A750)=12, YEAR($A750),YEAR($A750)-1)))),'Final Sim'!$A$1:$O$85,VLOOKUP(MONTH($A750),'Conversion WRSM'!$A$1:$B$12,2),FALSE)</f>
        <v>80.150000000000006</v>
      </c>
      <c r="W750" s="9">
        <f t="shared" si="82"/>
        <v>0.16</v>
      </c>
      <c r="X750" s="9" t="str">
        <f t="shared" si="88"/>
        <v/>
      </c>
      <c r="Y750" s="20" t="str">
        <f t="shared" si="86"/>
        <v/>
      </c>
    </row>
    <row r="751" spans="1:25">
      <c r="A751" s="11">
        <v>30317</v>
      </c>
      <c r="B751" s="9">
        <f>VLOOKUP((IF(MONTH($A751)=10,YEAR($A751),IF(MONTH($A751)=11,YEAR($A751),IF(MONTH($A751)=12, YEAR($A751),YEAR($A751)-1)))),File_1.prn!$A$2:$AA$87,VLOOKUP(MONTH($A751),Conversion!$A$1:$B$12,2),FALSE)</f>
        <v>0</v>
      </c>
      <c r="C751" s="9" t="str">
        <f>IF(VLOOKUP((IF(MONTH($A751)=10,YEAR($A751),IF(MONTH($A751)=11,YEAR($A751),IF(MONTH($A751)=12, YEAR($A751),YEAR($A751)-1)))),File_1.prn!$A$2:$AA$87,VLOOKUP(MONTH($A751),'Patch Conversion'!$A$1:$B$12,2),FALSE)="","",VLOOKUP((IF(MONTH($A751)=10,YEAR($A751),IF(MONTH($A751)=11,YEAR($A751),IF(MONTH($A751)=12, YEAR($A751),YEAR($A751)-1)))),File_1.prn!$A$2:$AA$87,VLOOKUP(MONTH($A751),'Patch Conversion'!$A$1:$B$12,2),FALSE))</f>
        <v/>
      </c>
      <c r="E751" s="9">
        <f t="shared" si="87"/>
        <v>2518.2400000000007</v>
      </c>
      <c r="F751" s="9">
        <f>F750+VLOOKUP((IF(MONTH($A751)=10,YEAR($A751),IF(MONTH($A751)=11,YEAR($A751),IF(MONTH($A751)=12, YEAR($A751),YEAR($A751)-1)))),Rainfall!$A$1:$Z$87,VLOOKUP(MONTH($A751),Conversion!$A$1:$B$12,2),FALSE)</f>
        <v>38263.559999999983</v>
      </c>
      <c r="G751" s="22"/>
      <c r="H751" s="22"/>
      <c r="I751" s="9">
        <f>VLOOKUP((IF(MONTH($A751)=10,YEAR($A751),IF(MONTH($A751)=11,YEAR($A751),IF(MONTH($A751)=12, YEAR($A751),YEAR($A751)-1)))),FirstSim!$A$1:$Y$86,VLOOKUP(MONTH($A751),Conversion!$A$1:$B$12,2),FALSE)</f>
        <v>0</v>
      </c>
      <c r="Q751" s="9">
        <f t="shared" si="83"/>
        <v>0</v>
      </c>
      <c r="R751" s="9" t="str">
        <f t="shared" si="84"/>
        <v/>
      </c>
      <c r="S751" s="10" t="str">
        <f t="shared" si="85"/>
        <v/>
      </c>
      <c r="U751" s="17">
        <f>VLOOKUP((IF(MONTH($A751)=10,YEAR($A751),IF(MONTH($A751)=11,YEAR($A751),IF(MONTH($A751)=12, YEAR($A751),YEAR($A751)-1)))),'Final Sim'!$A$1:$O$85,VLOOKUP(MONTH($A751),'Conversion WRSM'!$A$1:$B$12,2),FALSE)</f>
        <v>0</v>
      </c>
      <c r="W751" s="9">
        <f t="shared" si="82"/>
        <v>0</v>
      </c>
      <c r="X751" s="9" t="str">
        <f t="shared" si="88"/>
        <v/>
      </c>
      <c r="Y751" s="20" t="str">
        <f t="shared" si="86"/>
        <v/>
      </c>
    </row>
    <row r="752" spans="1:25">
      <c r="A752" s="11">
        <v>30348</v>
      </c>
      <c r="B752" s="9">
        <f>VLOOKUP((IF(MONTH($A752)=10,YEAR($A752),IF(MONTH($A752)=11,YEAR($A752),IF(MONTH($A752)=12, YEAR($A752),YEAR($A752)-1)))),File_1.prn!$A$2:$AA$87,VLOOKUP(MONTH($A752),Conversion!$A$1:$B$12,2),FALSE)</f>
        <v>0</v>
      </c>
      <c r="C752" s="9" t="str">
        <f>IF(VLOOKUP((IF(MONTH($A752)=10,YEAR($A752),IF(MONTH($A752)=11,YEAR($A752),IF(MONTH($A752)=12, YEAR($A752),YEAR($A752)-1)))),File_1.prn!$A$2:$AA$87,VLOOKUP(MONTH($A752),'Patch Conversion'!$A$1:$B$12,2),FALSE)="","",VLOOKUP((IF(MONTH($A752)=10,YEAR($A752),IF(MONTH($A752)=11,YEAR($A752),IF(MONTH($A752)=12, YEAR($A752),YEAR($A752)-1)))),File_1.prn!$A$2:$AA$87,VLOOKUP(MONTH($A752),'Patch Conversion'!$A$1:$B$12,2),FALSE))</f>
        <v/>
      </c>
      <c r="E752" s="9">
        <f t="shared" si="87"/>
        <v>2518.2400000000007</v>
      </c>
      <c r="F752" s="9">
        <f>F751+VLOOKUP((IF(MONTH($A752)=10,YEAR($A752),IF(MONTH($A752)=11,YEAR($A752),IF(MONTH($A752)=12, YEAR($A752),YEAR($A752)-1)))),Rainfall!$A$1:$Z$87,VLOOKUP(MONTH($A752),Conversion!$A$1:$B$12,2),FALSE)</f>
        <v>38337.119999999981</v>
      </c>
      <c r="G752" s="22"/>
      <c r="H752" s="22"/>
      <c r="I752" s="9">
        <f>VLOOKUP((IF(MONTH($A752)=10,YEAR($A752),IF(MONTH($A752)=11,YEAR($A752),IF(MONTH($A752)=12, YEAR($A752),YEAR($A752)-1)))),FirstSim!$A$1:$Y$86,VLOOKUP(MONTH($A752),Conversion!$A$1:$B$12,2),FALSE)</f>
        <v>0</v>
      </c>
      <c r="Q752" s="9">
        <f t="shared" si="83"/>
        <v>0</v>
      </c>
      <c r="R752" s="9" t="str">
        <f t="shared" si="84"/>
        <v/>
      </c>
      <c r="S752" s="10" t="str">
        <f t="shared" si="85"/>
        <v/>
      </c>
      <c r="U752" s="17">
        <f>VLOOKUP((IF(MONTH($A752)=10,YEAR($A752),IF(MONTH($A752)=11,YEAR($A752),IF(MONTH($A752)=12, YEAR($A752),YEAR($A752)-1)))),'Final Sim'!$A$1:$O$85,VLOOKUP(MONTH($A752),'Conversion WRSM'!$A$1:$B$12,2),FALSE)</f>
        <v>17.05</v>
      </c>
      <c r="W752" s="9">
        <f t="shared" si="82"/>
        <v>0</v>
      </c>
      <c r="X752" s="9" t="str">
        <f t="shared" si="88"/>
        <v/>
      </c>
      <c r="Y752" s="20" t="str">
        <f t="shared" si="86"/>
        <v/>
      </c>
    </row>
    <row r="753" spans="1:25">
      <c r="A753" s="11">
        <v>30376</v>
      </c>
      <c r="B753" s="9">
        <f>VLOOKUP((IF(MONTH($A753)=10,YEAR($A753),IF(MONTH($A753)=11,YEAR($A753),IF(MONTH($A753)=12, YEAR($A753),YEAR($A753)-1)))),File_1.prn!$A$2:$AA$87,VLOOKUP(MONTH($A753),Conversion!$A$1:$B$12,2),FALSE)</f>
        <v>0</v>
      </c>
      <c r="C753" s="9" t="str">
        <f>IF(VLOOKUP((IF(MONTH($A753)=10,YEAR($A753),IF(MONTH($A753)=11,YEAR($A753),IF(MONTH($A753)=12, YEAR($A753),YEAR($A753)-1)))),File_1.prn!$A$2:$AA$87,VLOOKUP(MONTH($A753),'Patch Conversion'!$A$1:$B$12,2),FALSE)="","",VLOOKUP((IF(MONTH($A753)=10,YEAR($A753),IF(MONTH($A753)=11,YEAR($A753),IF(MONTH($A753)=12, YEAR($A753),YEAR($A753)-1)))),File_1.prn!$A$2:$AA$87,VLOOKUP(MONTH($A753),'Patch Conversion'!$A$1:$B$12,2),FALSE))</f>
        <v/>
      </c>
      <c r="E753" s="9">
        <f t="shared" si="87"/>
        <v>2518.2400000000007</v>
      </c>
      <c r="F753" s="9">
        <f>F752+VLOOKUP((IF(MONTH($A753)=10,YEAR($A753),IF(MONTH($A753)=11,YEAR($A753),IF(MONTH($A753)=12, YEAR($A753),YEAR($A753)-1)))),Rainfall!$A$1:$Z$87,VLOOKUP(MONTH($A753),Conversion!$A$1:$B$12,2),FALSE)</f>
        <v>38378.279999999984</v>
      </c>
      <c r="G753" s="22"/>
      <c r="H753" s="22"/>
      <c r="I753" s="9">
        <f>VLOOKUP((IF(MONTH($A753)=10,YEAR($A753),IF(MONTH($A753)=11,YEAR($A753),IF(MONTH($A753)=12, YEAR($A753),YEAR($A753)-1)))),FirstSim!$A$1:$Y$86,VLOOKUP(MONTH($A753),Conversion!$A$1:$B$12,2),FALSE)</f>
        <v>0.01</v>
      </c>
      <c r="Q753" s="9">
        <f t="shared" si="83"/>
        <v>0</v>
      </c>
      <c r="R753" s="9" t="str">
        <f t="shared" si="84"/>
        <v/>
      </c>
      <c r="S753" s="10" t="str">
        <f t="shared" si="85"/>
        <v/>
      </c>
      <c r="U753" s="17">
        <f>VLOOKUP((IF(MONTH($A753)=10,YEAR($A753),IF(MONTH($A753)=11,YEAR($A753),IF(MONTH($A753)=12, YEAR($A753),YEAR($A753)-1)))),'Final Sim'!$A$1:$O$85,VLOOKUP(MONTH($A753),'Conversion WRSM'!$A$1:$B$12,2),FALSE)</f>
        <v>0</v>
      </c>
      <c r="W753" s="9">
        <f t="shared" si="82"/>
        <v>0</v>
      </c>
      <c r="X753" s="9" t="str">
        <f t="shared" si="88"/>
        <v/>
      </c>
      <c r="Y753" s="20" t="str">
        <f t="shared" si="86"/>
        <v/>
      </c>
    </row>
    <row r="754" spans="1:25">
      <c r="A754" s="11">
        <v>30407</v>
      </c>
      <c r="B754" s="9">
        <f>VLOOKUP((IF(MONTH($A754)=10,YEAR($A754),IF(MONTH($A754)=11,YEAR($A754),IF(MONTH($A754)=12, YEAR($A754),YEAR($A754)-1)))),File_1.prn!$A$2:$AA$87,VLOOKUP(MONTH($A754),Conversion!$A$1:$B$12,2),FALSE)</f>
        <v>0</v>
      </c>
      <c r="C754" s="9" t="str">
        <f>IF(VLOOKUP((IF(MONTH($A754)=10,YEAR($A754),IF(MONTH($A754)=11,YEAR($A754),IF(MONTH($A754)=12, YEAR($A754),YEAR($A754)-1)))),File_1.prn!$A$2:$AA$87,VLOOKUP(MONTH($A754),'Patch Conversion'!$A$1:$B$12,2),FALSE)="","",VLOOKUP((IF(MONTH($A754)=10,YEAR($A754),IF(MONTH($A754)=11,YEAR($A754),IF(MONTH($A754)=12, YEAR($A754),YEAR($A754)-1)))),File_1.prn!$A$2:$AA$87,VLOOKUP(MONTH($A754),'Patch Conversion'!$A$1:$B$12,2),FALSE))</f>
        <v/>
      </c>
      <c r="E754" s="9">
        <f t="shared" si="87"/>
        <v>2518.2400000000007</v>
      </c>
      <c r="F754" s="9">
        <f>F753+VLOOKUP((IF(MONTH($A754)=10,YEAR($A754),IF(MONTH($A754)=11,YEAR($A754),IF(MONTH($A754)=12, YEAR($A754),YEAR($A754)-1)))),Rainfall!$A$1:$Z$87,VLOOKUP(MONTH($A754),Conversion!$A$1:$B$12,2),FALSE)</f>
        <v>38401.559999999983</v>
      </c>
      <c r="G754" s="22"/>
      <c r="H754" s="22"/>
      <c r="I754" s="9">
        <f>VLOOKUP((IF(MONTH($A754)=10,YEAR($A754),IF(MONTH($A754)=11,YEAR($A754),IF(MONTH($A754)=12, YEAR($A754),YEAR($A754)-1)))),FirstSim!$A$1:$Y$86,VLOOKUP(MONTH($A754),Conversion!$A$1:$B$12,2),FALSE)</f>
        <v>0</v>
      </c>
      <c r="Q754" s="9">
        <f t="shared" si="83"/>
        <v>0</v>
      </c>
      <c r="R754" s="9" t="str">
        <f t="shared" si="84"/>
        <v/>
      </c>
      <c r="S754" s="10" t="str">
        <f t="shared" si="85"/>
        <v/>
      </c>
      <c r="U754" s="17">
        <f>VLOOKUP((IF(MONTH($A754)=10,YEAR($A754),IF(MONTH($A754)=11,YEAR($A754),IF(MONTH($A754)=12, YEAR($A754),YEAR($A754)-1)))),'Final Sim'!$A$1:$O$85,VLOOKUP(MONTH($A754),'Conversion WRSM'!$A$1:$B$12,2),FALSE)</f>
        <v>3.58</v>
      </c>
      <c r="W754" s="9">
        <f t="shared" si="82"/>
        <v>0</v>
      </c>
      <c r="X754" s="9" t="str">
        <f t="shared" si="88"/>
        <v/>
      </c>
      <c r="Y754" s="20" t="str">
        <f t="shared" si="86"/>
        <v/>
      </c>
    </row>
    <row r="755" spans="1:25">
      <c r="A755" s="11">
        <v>30437</v>
      </c>
      <c r="B755" s="9">
        <f>VLOOKUP((IF(MONTH($A755)=10,YEAR($A755),IF(MONTH($A755)=11,YEAR($A755),IF(MONTH($A755)=12, YEAR($A755),YEAR($A755)-1)))),File_1.prn!$A$2:$AA$87,VLOOKUP(MONTH($A755),Conversion!$A$1:$B$12,2),FALSE)</f>
        <v>0.04</v>
      </c>
      <c r="C755" s="9" t="str">
        <f>IF(VLOOKUP((IF(MONTH($A755)=10,YEAR($A755),IF(MONTH($A755)=11,YEAR($A755),IF(MONTH($A755)=12, YEAR($A755),YEAR($A755)-1)))),File_1.prn!$A$2:$AA$87,VLOOKUP(MONTH($A755),'Patch Conversion'!$A$1:$B$12,2),FALSE)="","",VLOOKUP((IF(MONTH($A755)=10,YEAR($A755),IF(MONTH($A755)=11,YEAR($A755),IF(MONTH($A755)=12, YEAR($A755),YEAR($A755)-1)))),File_1.prn!$A$2:$AA$87,VLOOKUP(MONTH($A755),'Patch Conversion'!$A$1:$B$12,2),FALSE))</f>
        <v/>
      </c>
      <c r="E755" s="9">
        <f t="shared" si="87"/>
        <v>2518.2800000000007</v>
      </c>
      <c r="F755" s="9">
        <f>F754+VLOOKUP((IF(MONTH($A755)=10,YEAR($A755),IF(MONTH($A755)=11,YEAR($A755),IF(MONTH($A755)=12, YEAR($A755),YEAR($A755)-1)))),Rainfall!$A$1:$Z$87,VLOOKUP(MONTH($A755),Conversion!$A$1:$B$12,2),FALSE)</f>
        <v>38417.57999999998</v>
      </c>
      <c r="G755" s="22"/>
      <c r="H755" s="22"/>
      <c r="I755" s="9">
        <f>VLOOKUP((IF(MONTH($A755)=10,YEAR($A755),IF(MONTH($A755)=11,YEAR($A755),IF(MONTH($A755)=12, YEAR($A755),YEAR($A755)-1)))),FirstSim!$A$1:$Y$86,VLOOKUP(MONTH($A755),Conversion!$A$1:$B$12,2),FALSE)</f>
        <v>0.26</v>
      </c>
      <c r="Q755" s="9">
        <f t="shared" si="83"/>
        <v>0.04</v>
      </c>
      <c r="R755" s="9" t="str">
        <f t="shared" si="84"/>
        <v/>
      </c>
      <c r="S755" s="10" t="str">
        <f t="shared" si="85"/>
        <v/>
      </c>
      <c r="U755" s="17">
        <f>VLOOKUP((IF(MONTH($A755)=10,YEAR($A755),IF(MONTH($A755)=11,YEAR($A755),IF(MONTH($A755)=12, YEAR($A755),YEAR($A755)-1)))),'Final Sim'!$A$1:$O$85,VLOOKUP(MONTH($A755),'Conversion WRSM'!$A$1:$B$12,2),FALSE)</f>
        <v>0</v>
      </c>
      <c r="W755" s="9">
        <f t="shared" si="82"/>
        <v>0.04</v>
      </c>
      <c r="X755" s="9" t="str">
        <f t="shared" si="88"/>
        <v/>
      </c>
      <c r="Y755" s="20" t="str">
        <f t="shared" si="86"/>
        <v/>
      </c>
    </row>
    <row r="756" spans="1:25">
      <c r="A756" s="11">
        <v>30468</v>
      </c>
      <c r="B756" s="9">
        <f>VLOOKUP((IF(MONTH($A756)=10,YEAR($A756),IF(MONTH($A756)=11,YEAR($A756),IF(MONTH($A756)=12, YEAR($A756),YEAR($A756)-1)))),File_1.prn!$A$2:$AA$87,VLOOKUP(MONTH($A756),Conversion!$A$1:$B$12,2),FALSE)</f>
        <v>0.11</v>
      </c>
      <c r="C756" s="9" t="str">
        <f>IF(VLOOKUP((IF(MONTH($A756)=10,YEAR($A756),IF(MONTH($A756)=11,YEAR($A756),IF(MONTH($A756)=12, YEAR($A756),YEAR($A756)-1)))),File_1.prn!$A$2:$AA$87,VLOOKUP(MONTH($A756),'Patch Conversion'!$A$1:$B$12,2),FALSE)="","",VLOOKUP((IF(MONTH($A756)=10,YEAR($A756),IF(MONTH($A756)=11,YEAR($A756),IF(MONTH($A756)=12, YEAR($A756),YEAR($A756)-1)))),File_1.prn!$A$2:$AA$87,VLOOKUP(MONTH($A756),'Patch Conversion'!$A$1:$B$12,2),FALSE))</f>
        <v/>
      </c>
      <c r="E756" s="9">
        <f t="shared" si="87"/>
        <v>2518.3900000000008</v>
      </c>
      <c r="F756" s="9">
        <f>F755+VLOOKUP((IF(MONTH($A756)=10,YEAR($A756),IF(MONTH($A756)=11,YEAR($A756),IF(MONTH($A756)=12, YEAR($A756),YEAR($A756)-1)))),Rainfall!$A$1:$Z$87,VLOOKUP(MONTH($A756),Conversion!$A$1:$B$12,2),FALSE)</f>
        <v>38435.819999999978</v>
      </c>
      <c r="G756" s="22"/>
      <c r="H756" s="22"/>
      <c r="I756" s="9">
        <f>VLOOKUP((IF(MONTH($A756)=10,YEAR($A756),IF(MONTH($A756)=11,YEAR($A756),IF(MONTH($A756)=12, YEAR($A756),YEAR($A756)-1)))),FirstSim!$A$1:$Y$86,VLOOKUP(MONTH($A756),Conversion!$A$1:$B$12,2),FALSE)</f>
        <v>0.53</v>
      </c>
      <c r="Q756" s="9">
        <f t="shared" si="83"/>
        <v>0.11</v>
      </c>
      <c r="R756" s="9" t="str">
        <f t="shared" si="84"/>
        <v/>
      </c>
      <c r="S756" s="10" t="str">
        <f t="shared" si="85"/>
        <v/>
      </c>
      <c r="U756" s="17">
        <f>VLOOKUP((IF(MONTH($A756)=10,YEAR($A756),IF(MONTH($A756)=11,YEAR($A756),IF(MONTH($A756)=12, YEAR($A756),YEAR($A756)-1)))),'Final Sim'!$A$1:$O$85,VLOOKUP(MONTH($A756),'Conversion WRSM'!$A$1:$B$12,2),FALSE)</f>
        <v>7.75</v>
      </c>
      <c r="W756" s="9">
        <f t="shared" si="82"/>
        <v>0.11</v>
      </c>
      <c r="X756" s="9" t="str">
        <f t="shared" si="88"/>
        <v/>
      </c>
      <c r="Y756" s="20" t="str">
        <f t="shared" si="86"/>
        <v/>
      </c>
    </row>
    <row r="757" spans="1:25">
      <c r="A757" s="11">
        <v>30498</v>
      </c>
      <c r="B757" s="9">
        <f>VLOOKUP((IF(MONTH($A757)=10,YEAR($A757),IF(MONTH($A757)=11,YEAR($A757),IF(MONTH($A757)=12, YEAR($A757),YEAR($A757)-1)))),File_1.prn!$A$2:$AA$87,VLOOKUP(MONTH($A757),Conversion!$A$1:$B$12,2),FALSE)</f>
        <v>1.49</v>
      </c>
      <c r="C757" s="9" t="str">
        <f>IF(VLOOKUP((IF(MONTH($A757)=10,YEAR($A757),IF(MONTH($A757)=11,YEAR($A757),IF(MONTH($A757)=12, YEAR($A757),YEAR($A757)-1)))),File_1.prn!$A$2:$AA$87,VLOOKUP(MONTH($A757),'Patch Conversion'!$A$1:$B$12,2),FALSE)="","",VLOOKUP((IF(MONTH($A757)=10,YEAR($A757),IF(MONTH($A757)=11,YEAR($A757),IF(MONTH($A757)=12, YEAR($A757),YEAR($A757)-1)))),File_1.prn!$A$2:$AA$87,VLOOKUP(MONTH($A757),'Patch Conversion'!$A$1:$B$12,2),FALSE))</f>
        <v/>
      </c>
      <c r="E757" s="9">
        <f t="shared" si="87"/>
        <v>2519.8800000000006</v>
      </c>
      <c r="F757" s="9">
        <f>F756+VLOOKUP((IF(MONTH($A757)=10,YEAR($A757),IF(MONTH($A757)=11,YEAR($A757),IF(MONTH($A757)=12, YEAR($A757),YEAR($A757)-1)))),Rainfall!$A$1:$Z$87,VLOOKUP(MONTH($A757),Conversion!$A$1:$B$12,2),FALSE)</f>
        <v>38455.25999999998</v>
      </c>
      <c r="G757" s="22"/>
      <c r="H757" s="22"/>
      <c r="I757" s="9">
        <f>VLOOKUP((IF(MONTH($A757)=10,YEAR($A757),IF(MONTH($A757)=11,YEAR($A757),IF(MONTH($A757)=12, YEAR($A757),YEAR($A757)-1)))),FirstSim!$A$1:$Y$86,VLOOKUP(MONTH($A757),Conversion!$A$1:$B$12,2),FALSE)</f>
        <v>2.27</v>
      </c>
      <c r="Q757" s="9">
        <f t="shared" si="83"/>
        <v>1.49</v>
      </c>
      <c r="R757" s="9" t="str">
        <f t="shared" si="84"/>
        <v/>
      </c>
      <c r="S757" s="10" t="str">
        <f t="shared" si="85"/>
        <v/>
      </c>
      <c r="U757" s="17">
        <f>VLOOKUP((IF(MONTH($A757)=10,YEAR($A757),IF(MONTH($A757)=11,YEAR($A757),IF(MONTH($A757)=12, YEAR($A757),YEAR($A757)-1)))),'Final Sim'!$A$1:$O$85,VLOOKUP(MONTH($A757),'Conversion WRSM'!$A$1:$B$12,2),FALSE)</f>
        <v>0</v>
      </c>
      <c r="W757" s="9">
        <f t="shared" si="82"/>
        <v>1.49</v>
      </c>
      <c r="X757" s="9" t="str">
        <f t="shared" si="88"/>
        <v/>
      </c>
      <c r="Y757" s="20" t="str">
        <f t="shared" si="86"/>
        <v/>
      </c>
    </row>
    <row r="758" spans="1:25">
      <c r="A758" s="11">
        <v>30529</v>
      </c>
      <c r="B758" s="9">
        <f>VLOOKUP((IF(MONTH($A758)=10,YEAR($A758),IF(MONTH($A758)=11,YEAR($A758),IF(MONTH($A758)=12, YEAR($A758),YEAR($A758)-1)))),File_1.prn!$A$2:$AA$87,VLOOKUP(MONTH($A758),Conversion!$A$1:$B$12,2),FALSE)</f>
        <v>0.13</v>
      </c>
      <c r="C758" s="9" t="str">
        <f>IF(VLOOKUP((IF(MONTH($A758)=10,YEAR($A758),IF(MONTH($A758)=11,YEAR($A758),IF(MONTH($A758)=12, YEAR($A758),YEAR($A758)-1)))),File_1.prn!$A$2:$AA$87,VLOOKUP(MONTH($A758),'Patch Conversion'!$A$1:$B$12,2),FALSE)="","",VLOOKUP((IF(MONTH($A758)=10,YEAR($A758),IF(MONTH($A758)=11,YEAR($A758),IF(MONTH($A758)=12, YEAR($A758),YEAR($A758)-1)))),File_1.prn!$A$2:$AA$87,VLOOKUP(MONTH($A758),'Patch Conversion'!$A$1:$B$12,2),FALSE))</f>
        <v/>
      </c>
      <c r="E758" s="9">
        <f t="shared" si="87"/>
        <v>2520.0100000000007</v>
      </c>
      <c r="F758" s="9">
        <f>F757+VLOOKUP((IF(MONTH($A758)=10,YEAR($A758),IF(MONTH($A758)=11,YEAR($A758),IF(MONTH($A758)=12, YEAR($A758),YEAR($A758)-1)))),Rainfall!$A$1:$Z$87,VLOOKUP(MONTH($A758),Conversion!$A$1:$B$12,2),FALSE)</f>
        <v>38455.619999999981</v>
      </c>
      <c r="G758" s="22"/>
      <c r="H758" s="22"/>
      <c r="I758" s="9">
        <f>VLOOKUP((IF(MONTH($A758)=10,YEAR($A758),IF(MONTH($A758)=11,YEAR($A758),IF(MONTH($A758)=12, YEAR($A758),YEAR($A758)-1)))),FirstSim!$A$1:$Y$86,VLOOKUP(MONTH($A758),Conversion!$A$1:$B$12,2),FALSE)</f>
        <v>1.47</v>
      </c>
      <c r="Q758" s="9">
        <f t="shared" si="83"/>
        <v>0.13</v>
      </c>
      <c r="R758" s="9" t="str">
        <f t="shared" si="84"/>
        <v/>
      </c>
      <c r="S758" s="10" t="str">
        <f t="shared" si="85"/>
        <v/>
      </c>
      <c r="U758" s="17">
        <f>VLOOKUP((IF(MONTH($A758)=10,YEAR($A758),IF(MONTH($A758)=11,YEAR($A758),IF(MONTH($A758)=12, YEAR($A758),YEAR($A758)-1)))),'Final Sim'!$A$1:$O$85,VLOOKUP(MONTH($A758),'Conversion WRSM'!$A$1:$B$12,2),FALSE)</f>
        <v>12.12</v>
      </c>
      <c r="W758" s="9">
        <f t="shared" si="82"/>
        <v>0.13</v>
      </c>
      <c r="X758" s="9" t="str">
        <f t="shared" si="88"/>
        <v/>
      </c>
      <c r="Y758" s="20" t="str">
        <f t="shared" si="86"/>
        <v/>
      </c>
    </row>
    <row r="759" spans="1:25">
      <c r="A759" s="11">
        <v>30560</v>
      </c>
      <c r="B759" s="9">
        <f>VLOOKUP((IF(MONTH($A759)=10,YEAR($A759),IF(MONTH($A759)=11,YEAR($A759),IF(MONTH($A759)=12, YEAR($A759),YEAR($A759)-1)))),File_1.prn!$A$2:$AA$87,VLOOKUP(MONTH($A759),Conversion!$A$1:$B$12,2),FALSE)</f>
        <v>0.06</v>
      </c>
      <c r="C759" s="9" t="str">
        <f>IF(VLOOKUP((IF(MONTH($A759)=10,YEAR($A759),IF(MONTH($A759)=11,YEAR($A759),IF(MONTH($A759)=12, YEAR($A759),YEAR($A759)-1)))),File_1.prn!$A$2:$AA$87,VLOOKUP(MONTH($A759),'Patch Conversion'!$A$1:$B$12,2),FALSE)="","",VLOOKUP((IF(MONTH($A759)=10,YEAR($A759),IF(MONTH($A759)=11,YEAR($A759),IF(MONTH($A759)=12, YEAR($A759),YEAR($A759)-1)))),File_1.prn!$A$2:$AA$87,VLOOKUP(MONTH($A759),'Patch Conversion'!$A$1:$B$12,2),FALSE))</f>
        <v/>
      </c>
      <c r="E759" s="9">
        <f t="shared" si="87"/>
        <v>2520.0700000000006</v>
      </c>
      <c r="F759" s="9">
        <f>F758+VLOOKUP((IF(MONTH($A759)=10,YEAR($A759),IF(MONTH($A759)=11,YEAR($A759),IF(MONTH($A759)=12, YEAR($A759),YEAR($A759)-1)))),Rainfall!$A$1:$Z$87,VLOOKUP(MONTH($A759),Conversion!$A$1:$B$12,2),FALSE)</f>
        <v>38467.139999999978</v>
      </c>
      <c r="G759" s="22"/>
      <c r="H759" s="22"/>
      <c r="I759" s="9">
        <f>VLOOKUP((IF(MONTH($A759)=10,YEAR($A759),IF(MONTH($A759)=11,YEAR($A759),IF(MONTH($A759)=12, YEAR($A759),YEAR($A759)-1)))),FirstSim!$A$1:$Y$86,VLOOKUP(MONTH($A759),Conversion!$A$1:$B$12,2),FALSE)</f>
        <v>0.52</v>
      </c>
      <c r="Q759" s="9">
        <f t="shared" si="83"/>
        <v>0.06</v>
      </c>
      <c r="R759" s="9" t="str">
        <f t="shared" si="84"/>
        <v/>
      </c>
      <c r="S759" s="10" t="str">
        <f t="shared" si="85"/>
        <v/>
      </c>
      <c r="U759" s="17">
        <f>VLOOKUP((IF(MONTH($A759)=10,YEAR($A759),IF(MONTH($A759)=11,YEAR($A759),IF(MONTH($A759)=12, YEAR($A759),YEAR($A759)-1)))),'Final Sim'!$A$1:$O$85,VLOOKUP(MONTH($A759),'Conversion WRSM'!$A$1:$B$12,2),FALSE)</f>
        <v>0</v>
      </c>
      <c r="W759" s="9">
        <f t="shared" si="82"/>
        <v>0.06</v>
      </c>
      <c r="X759" s="9" t="str">
        <f t="shared" si="88"/>
        <v/>
      </c>
      <c r="Y759" s="20" t="str">
        <f t="shared" si="86"/>
        <v/>
      </c>
    </row>
    <row r="760" spans="1:25">
      <c r="A760" s="11">
        <v>30590</v>
      </c>
      <c r="B760" s="9">
        <f>VLOOKUP((IF(MONTH($A760)=10,YEAR($A760),IF(MONTH($A760)=11,YEAR($A760),IF(MONTH($A760)=12, YEAR($A760),YEAR($A760)-1)))),File_1.prn!$A$2:$AA$87,VLOOKUP(MONTH($A760),Conversion!$A$1:$B$12,2),FALSE)</f>
        <v>0.03</v>
      </c>
      <c r="C760" s="9" t="str">
        <f>IF(VLOOKUP((IF(MONTH($A760)=10,YEAR($A760),IF(MONTH($A760)=11,YEAR($A760),IF(MONTH($A760)=12, YEAR($A760),YEAR($A760)-1)))),File_1.prn!$A$2:$AA$87,VLOOKUP(MONTH($A760),'Patch Conversion'!$A$1:$B$12,2),FALSE)="","",VLOOKUP((IF(MONTH($A760)=10,YEAR($A760),IF(MONTH($A760)=11,YEAR($A760),IF(MONTH($A760)=12, YEAR($A760),YEAR($A760)-1)))),File_1.prn!$A$2:$AA$87,VLOOKUP(MONTH($A760),'Patch Conversion'!$A$1:$B$12,2),FALSE))</f>
        <v/>
      </c>
      <c r="E760" s="9">
        <f t="shared" si="87"/>
        <v>2520.1000000000008</v>
      </c>
      <c r="F760" s="9">
        <f>F759+VLOOKUP((IF(MONTH($A760)=10,YEAR($A760),IF(MONTH($A760)=11,YEAR($A760),IF(MONTH($A760)=12, YEAR($A760),YEAR($A760)-1)))),Rainfall!$A$1:$Z$87,VLOOKUP(MONTH($A760),Conversion!$A$1:$B$12,2),FALSE)</f>
        <v>38500.199999999975</v>
      </c>
      <c r="G760" s="22"/>
      <c r="H760" s="22"/>
      <c r="I760" s="9">
        <f>VLOOKUP((IF(MONTH($A760)=10,YEAR($A760),IF(MONTH($A760)=11,YEAR($A760),IF(MONTH($A760)=12, YEAR($A760),YEAR($A760)-1)))),FirstSim!$A$1:$Y$86,VLOOKUP(MONTH($A760),Conversion!$A$1:$B$12,2),FALSE)</f>
        <v>0.12</v>
      </c>
      <c r="Q760" s="9">
        <f t="shared" si="83"/>
        <v>0.03</v>
      </c>
      <c r="R760" s="9" t="str">
        <f t="shared" si="84"/>
        <v/>
      </c>
      <c r="S760" s="10" t="str">
        <f t="shared" si="85"/>
        <v/>
      </c>
      <c r="U760" s="17">
        <f>VLOOKUP((IF(MONTH($A760)=10,YEAR($A760),IF(MONTH($A760)=11,YEAR($A760),IF(MONTH($A760)=12, YEAR($A760),YEAR($A760)-1)))),'Final Sim'!$A$1:$O$85,VLOOKUP(MONTH($A760),'Conversion WRSM'!$A$1:$B$12,2),FALSE)</f>
        <v>30.52</v>
      </c>
      <c r="W760" s="9">
        <f t="shared" si="82"/>
        <v>0.03</v>
      </c>
      <c r="X760" s="9" t="str">
        <f t="shared" si="88"/>
        <v/>
      </c>
      <c r="Y760" s="20" t="str">
        <f t="shared" si="86"/>
        <v/>
      </c>
    </row>
    <row r="761" spans="1:25">
      <c r="A761" s="11">
        <v>30621</v>
      </c>
      <c r="B761" s="9">
        <f>VLOOKUP((IF(MONTH($A761)=10,YEAR($A761),IF(MONTH($A761)=11,YEAR($A761),IF(MONTH($A761)=12, YEAR($A761),YEAR($A761)-1)))),File_1.prn!$A$2:$AA$87,VLOOKUP(MONTH($A761),Conversion!$A$1:$B$12,2),FALSE)</f>
        <v>0.21</v>
      </c>
      <c r="C761" s="9" t="str">
        <f>IF(VLOOKUP((IF(MONTH($A761)=10,YEAR($A761),IF(MONTH($A761)=11,YEAR($A761),IF(MONTH($A761)=12, YEAR($A761),YEAR($A761)-1)))),File_1.prn!$A$2:$AA$87,VLOOKUP(MONTH($A761),'Patch Conversion'!$A$1:$B$12,2),FALSE)="","",VLOOKUP((IF(MONTH($A761)=10,YEAR($A761),IF(MONTH($A761)=11,YEAR($A761),IF(MONTH($A761)=12, YEAR($A761),YEAR($A761)-1)))),File_1.prn!$A$2:$AA$87,VLOOKUP(MONTH($A761),'Patch Conversion'!$A$1:$B$12,2),FALSE))</f>
        <v/>
      </c>
      <c r="E761" s="9">
        <f t="shared" si="87"/>
        <v>2520.3100000000009</v>
      </c>
      <c r="F761" s="9">
        <f>F760+VLOOKUP((IF(MONTH($A761)=10,YEAR($A761),IF(MONTH($A761)=11,YEAR($A761),IF(MONTH($A761)=12, YEAR($A761),YEAR($A761)-1)))),Rainfall!$A$1:$Z$87,VLOOKUP(MONTH($A761),Conversion!$A$1:$B$12,2),FALSE)</f>
        <v>38566.619999999974</v>
      </c>
      <c r="G761" s="22"/>
      <c r="H761" s="22"/>
      <c r="I761" s="9">
        <f>VLOOKUP((IF(MONTH($A761)=10,YEAR($A761),IF(MONTH($A761)=11,YEAR($A761),IF(MONTH($A761)=12, YEAR($A761),YEAR($A761)-1)))),FirstSim!$A$1:$Y$86,VLOOKUP(MONTH($A761),Conversion!$A$1:$B$12,2),FALSE)</f>
        <v>0.62</v>
      </c>
      <c r="Q761" s="9">
        <f t="shared" si="83"/>
        <v>0.21</v>
      </c>
      <c r="R761" s="9" t="str">
        <f t="shared" si="84"/>
        <v/>
      </c>
      <c r="S761" s="10" t="str">
        <f t="shared" si="85"/>
        <v/>
      </c>
      <c r="U761" s="17">
        <f>VLOOKUP((IF(MONTH($A761)=10,YEAR($A761),IF(MONTH($A761)=11,YEAR($A761),IF(MONTH($A761)=12, YEAR($A761),YEAR($A761)-1)))),'Final Sim'!$A$1:$O$85,VLOOKUP(MONTH($A761),'Conversion WRSM'!$A$1:$B$12,2),FALSE)</f>
        <v>0</v>
      </c>
      <c r="W761" s="9">
        <f t="shared" si="82"/>
        <v>0.21</v>
      </c>
      <c r="X761" s="9" t="str">
        <f t="shared" si="88"/>
        <v/>
      </c>
      <c r="Y761" s="20" t="str">
        <f t="shared" si="86"/>
        <v/>
      </c>
    </row>
    <row r="762" spans="1:25">
      <c r="A762" s="11">
        <v>30651</v>
      </c>
      <c r="B762" s="9">
        <f>VLOOKUP((IF(MONTH($A762)=10,YEAR($A762),IF(MONTH($A762)=11,YEAR($A762),IF(MONTH($A762)=12, YEAR($A762),YEAR($A762)-1)))),File_1.prn!$A$2:$AA$87,VLOOKUP(MONTH($A762),Conversion!$A$1:$B$12,2),FALSE)</f>
        <v>0.53</v>
      </c>
      <c r="C762" s="9" t="str">
        <f>IF(VLOOKUP((IF(MONTH($A762)=10,YEAR($A762),IF(MONTH($A762)=11,YEAR($A762),IF(MONTH($A762)=12, YEAR($A762),YEAR($A762)-1)))),File_1.prn!$A$2:$AA$87,VLOOKUP(MONTH($A762),'Patch Conversion'!$A$1:$B$12,2),FALSE)="","",VLOOKUP((IF(MONTH($A762)=10,YEAR($A762),IF(MONTH($A762)=11,YEAR($A762),IF(MONTH($A762)=12, YEAR($A762),YEAR($A762)-1)))),File_1.prn!$A$2:$AA$87,VLOOKUP(MONTH($A762),'Patch Conversion'!$A$1:$B$12,2),FALSE))</f>
        <v/>
      </c>
      <c r="E762" s="9">
        <f t="shared" si="87"/>
        <v>2520.8400000000011</v>
      </c>
      <c r="F762" s="9">
        <f>F761+VLOOKUP((IF(MONTH($A762)=10,YEAR($A762),IF(MONTH($A762)=11,YEAR($A762),IF(MONTH($A762)=12, YEAR($A762),YEAR($A762)-1)))),Rainfall!$A$1:$Z$87,VLOOKUP(MONTH($A762),Conversion!$A$1:$B$12,2),FALSE)</f>
        <v>38686.919999999976</v>
      </c>
      <c r="G762" s="22"/>
      <c r="H762" s="22"/>
      <c r="I762" s="9">
        <f>VLOOKUP((IF(MONTH($A762)=10,YEAR($A762),IF(MONTH($A762)=11,YEAR($A762),IF(MONTH($A762)=12, YEAR($A762),YEAR($A762)-1)))),FirstSim!$A$1:$Y$86,VLOOKUP(MONTH($A762),Conversion!$A$1:$B$12,2),FALSE)</f>
        <v>1.7</v>
      </c>
      <c r="Q762" s="9">
        <f t="shared" si="83"/>
        <v>0.53</v>
      </c>
      <c r="R762" s="9" t="str">
        <f t="shared" si="84"/>
        <v/>
      </c>
      <c r="S762" s="10" t="str">
        <f t="shared" si="85"/>
        <v/>
      </c>
      <c r="U762" s="17">
        <f>VLOOKUP((IF(MONTH($A762)=10,YEAR($A762),IF(MONTH($A762)=11,YEAR($A762),IF(MONTH($A762)=12, YEAR($A762),YEAR($A762)-1)))),'Final Sim'!$A$1:$O$85,VLOOKUP(MONTH($A762),'Conversion WRSM'!$A$1:$B$12,2),FALSE)</f>
        <v>158.11000000000001</v>
      </c>
      <c r="W762" s="9">
        <f t="shared" si="82"/>
        <v>0.53</v>
      </c>
      <c r="X762" s="9" t="str">
        <f t="shared" si="88"/>
        <v/>
      </c>
      <c r="Y762" s="20" t="str">
        <f t="shared" si="86"/>
        <v/>
      </c>
    </row>
    <row r="763" spans="1:25">
      <c r="A763" s="11">
        <v>30682</v>
      </c>
      <c r="B763" s="9">
        <f>VLOOKUP((IF(MONTH($A763)=10,YEAR($A763),IF(MONTH($A763)=11,YEAR($A763),IF(MONTH($A763)=12, YEAR($A763),YEAR($A763)-1)))),File_1.prn!$A$2:$AA$87,VLOOKUP(MONTH($A763),Conversion!$A$1:$B$12,2),FALSE)</f>
        <v>0.37</v>
      </c>
      <c r="C763" s="9" t="str">
        <f>IF(VLOOKUP((IF(MONTH($A763)=10,YEAR($A763),IF(MONTH($A763)=11,YEAR($A763),IF(MONTH($A763)=12, YEAR($A763),YEAR($A763)-1)))),File_1.prn!$A$2:$AA$87,VLOOKUP(MONTH($A763),'Patch Conversion'!$A$1:$B$12,2),FALSE)="","",VLOOKUP((IF(MONTH($A763)=10,YEAR($A763),IF(MONTH($A763)=11,YEAR($A763),IF(MONTH($A763)=12, YEAR($A763),YEAR($A763)-1)))),File_1.prn!$A$2:$AA$87,VLOOKUP(MONTH($A763),'Patch Conversion'!$A$1:$B$12,2),FALSE))</f>
        <v/>
      </c>
      <c r="E763" s="9">
        <f t="shared" si="87"/>
        <v>2521.2100000000009</v>
      </c>
      <c r="F763" s="9">
        <f>F762+VLOOKUP((IF(MONTH($A763)=10,YEAR($A763),IF(MONTH($A763)=11,YEAR($A763),IF(MONTH($A763)=12, YEAR($A763),YEAR($A763)-1)))),Rainfall!$A$1:$Z$87,VLOOKUP(MONTH($A763),Conversion!$A$1:$B$12,2),FALSE)</f>
        <v>38702.759999999973</v>
      </c>
      <c r="G763" s="22"/>
      <c r="H763" s="22"/>
      <c r="I763" s="9">
        <f>VLOOKUP((IF(MONTH($A763)=10,YEAR($A763),IF(MONTH($A763)=11,YEAR($A763),IF(MONTH($A763)=12, YEAR($A763),YEAR($A763)-1)))),FirstSim!$A$1:$Y$86,VLOOKUP(MONTH($A763),Conversion!$A$1:$B$12,2),FALSE)</f>
        <v>0.3</v>
      </c>
      <c r="Q763" s="9">
        <f t="shared" si="83"/>
        <v>0.37</v>
      </c>
      <c r="R763" s="9" t="str">
        <f t="shared" si="84"/>
        <v/>
      </c>
      <c r="S763" s="10" t="str">
        <f t="shared" si="85"/>
        <v/>
      </c>
      <c r="U763" s="17">
        <f>VLOOKUP((IF(MONTH($A763)=10,YEAR($A763),IF(MONTH($A763)=11,YEAR($A763),IF(MONTH($A763)=12, YEAR($A763),YEAR($A763)-1)))),'Final Sim'!$A$1:$O$85,VLOOKUP(MONTH($A763),'Conversion WRSM'!$A$1:$B$12,2),FALSE)</f>
        <v>0</v>
      </c>
      <c r="W763" s="9">
        <f t="shared" si="82"/>
        <v>0.37</v>
      </c>
      <c r="X763" s="9" t="str">
        <f t="shared" si="88"/>
        <v/>
      </c>
      <c r="Y763" s="20" t="str">
        <f t="shared" si="86"/>
        <v/>
      </c>
    </row>
    <row r="764" spans="1:25">
      <c r="A764" s="11">
        <v>30713</v>
      </c>
      <c r="B764" s="9">
        <f>VLOOKUP((IF(MONTH($A764)=10,YEAR($A764),IF(MONTH($A764)=11,YEAR($A764),IF(MONTH($A764)=12, YEAR($A764),YEAR($A764)-1)))),File_1.prn!$A$2:$AA$87,VLOOKUP(MONTH($A764),Conversion!$A$1:$B$12,2),FALSE)</f>
        <v>0</v>
      </c>
      <c r="C764" s="9" t="str">
        <f>IF(VLOOKUP((IF(MONTH($A764)=10,YEAR($A764),IF(MONTH($A764)=11,YEAR($A764),IF(MONTH($A764)=12, YEAR($A764),YEAR($A764)-1)))),File_1.prn!$A$2:$AA$87,VLOOKUP(MONTH($A764),'Patch Conversion'!$A$1:$B$12,2),FALSE)="","",VLOOKUP((IF(MONTH($A764)=10,YEAR($A764),IF(MONTH($A764)=11,YEAR($A764),IF(MONTH($A764)=12, YEAR($A764),YEAR($A764)-1)))),File_1.prn!$A$2:$AA$87,VLOOKUP(MONTH($A764),'Patch Conversion'!$A$1:$B$12,2),FALSE))</f>
        <v/>
      </c>
      <c r="E764" s="9">
        <f t="shared" si="87"/>
        <v>2521.2100000000009</v>
      </c>
      <c r="F764" s="9">
        <f>F763+VLOOKUP((IF(MONTH($A764)=10,YEAR($A764),IF(MONTH($A764)=11,YEAR($A764),IF(MONTH($A764)=12, YEAR($A764),YEAR($A764)-1)))),Rainfall!$A$1:$Z$87,VLOOKUP(MONTH($A764),Conversion!$A$1:$B$12,2),FALSE)</f>
        <v>38726.999999999971</v>
      </c>
      <c r="G764" s="22"/>
      <c r="H764" s="22"/>
      <c r="I764" s="9">
        <f>VLOOKUP((IF(MONTH($A764)=10,YEAR($A764),IF(MONTH($A764)=11,YEAR($A764),IF(MONTH($A764)=12, YEAR($A764),YEAR($A764)-1)))),FirstSim!$A$1:$Y$86,VLOOKUP(MONTH($A764),Conversion!$A$1:$B$12,2),FALSE)</f>
        <v>0</v>
      </c>
      <c r="Q764" s="9">
        <f t="shared" si="83"/>
        <v>0</v>
      </c>
      <c r="R764" s="9" t="str">
        <f t="shared" si="84"/>
        <v/>
      </c>
      <c r="S764" s="10" t="str">
        <f t="shared" si="85"/>
        <v/>
      </c>
      <c r="U764" s="17">
        <f>VLOOKUP((IF(MONTH($A764)=10,YEAR($A764),IF(MONTH($A764)=11,YEAR($A764),IF(MONTH($A764)=12, YEAR($A764),YEAR($A764)-1)))),'Final Sim'!$A$1:$O$85,VLOOKUP(MONTH($A764),'Conversion WRSM'!$A$1:$B$12,2),FALSE)</f>
        <v>89.26</v>
      </c>
      <c r="W764" s="9">
        <f t="shared" si="82"/>
        <v>0</v>
      </c>
      <c r="X764" s="9" t="str">
        <f t="shared" si="88"/>
        <v/>
      </c>
      <c r="Y764" s="20" t="str">
        <f t="shared" si="86"/>
        <v/>
      </c>
    </row>
    <row r="765" spans="1:25">
      <c r="A765" s="11">
        <v>30742</v>
      </c>
      <c r="B765" s="9">
        <f>VLOOKUP((IF(MONTH($A765)=10,YEAR($A765),IF(MONTH($A765)=11,YEAR($A765),IF(MONTH($A765)=12, YEAR($A765),YEAR($A765)-1)))),File_1.prn!$A$2:$AA$87,VLOOKUP(MONTH($A765),Conversion!$A$1:$B$12,2),FALSE)</f>
        <v>0</v>
      </c>
      <c r="C765" s="9" t="str">
        <f>IF(VLOOKUP((IF(MONTH($A765)=10,YEAR($A765),IF(MONTH($A765)=11,YEAR($A765),IF(MONTH($A765)=12, YEAR($A765),YEAR($A765)-1)))),File_1.prn!$A$2:$AA$87,VLOOKUP(MONTH($A765),'Patch Conversion'!$A$1:$B$12,2),FALSE)="","",VLOOKUP((IF(MONTH($A765)=10,YEAR($A765),IF(MONTH($A765)=11,YEAR($A765),IF(MONTH($A765)=12, YEAR($A765),YEAR($A765)-1)))),File_1.prn!$A$2:$AA$87,VLOOKUP(MONTH($A765),'Patch Conversion'!$A$1:$B$12,2),FALSE))</f>
        <v/>
      </c>
      <c r="E765" s="9">
        <f t="shared" si="87"/>
        <v>2521.2100000000009</v>
      </c>
      <c r="F765" s="9">
        <f>F764+VLOOKUP((IF(MONTH($A765)=10,YEAR($A765),IF(MONTH($A765)=11,YEAR($A765),IF(MONTH($A765)=12, YEAR($A765),YEAR($A765)-1)))),Rainfall!$A$1:$Z$87,VLOOKUP(MONTH($A765),Conversion!$A$1:$B$12,2),FALSE)</f>
        <v>38793.599999999969</v>
      </c>
      <c r="G765" s="22"/>
      <c r="H765" s="22"/>
      <c r="I765" s="9">
        <f>VLOOKUP((IF(MONTH($A765)=10,YEAR($A765),IF(MONTH($A765)=11,YEAR($A765),IF(MONTH($A765)=12, YEAR($A765),YEAR($A765)-1)))),FirstSim!$A$1:$Y$86,VLOOKUP(MONTH($A765),Conversion!$A$1:$B$12,2),FALSE)</f>
        <v>0.05</v>
      </c>
      <c r="Q765" s="9">
        <f t="shared" si="83"/>
        <v>0</v>
      </c>
      <c r="R765" s="9" t="str">
        <f t="shared" si="84"/>
        <v/>
      </c>
      <c r="S765" s="10" t="str">
        <f t="shared" si="85"/>
        <v/>
      </c>
      <c r="U765" s="17">
        <f>VLOOKUP((IF(MONTH($A765)=10,YEAR($A765),IF(MONTH($A765)=11,YEAR($A765),IF(MONTH($A765)=12, YEAR($A765),YEAR($A765)-1)))),'Final Sim'!$A$1:$O$85,VLOOKUP(MONTH($A765),'Conversion WRSM'!$A$1:$B$12,2),FALSE)</f>
        <v>0</v>
      </c>
      <c r="W765" s="9">
        <f t="shared" si="82"/>
        <v>0</v>
      </c>
      <c r="X765" s="9" t="str">
        <f t="shared" si="88"/>
        <v/>
      </c>
      <c r="Y765" s="20" t="str">
        <f t="shared" si="86"/>
        <v/>
      </c>
    </row>
    <row r="766" spans="1:25">
      <c r="A766" s="11">
        <v>30773</v>
      </c>
      <c r="B766" s="9">
        <f>VLOOKUP((IF(MONTH($A766)=10,YEAR($A766),IF(MONTH($A766)=11,YEAR($A766),IF(MONTH($A766)=12, YEAR($A766),YEAR($A766)-1)))),File_1.prn!$A$2:$AA$87,VLOOKUP(MONTH($A766),Conversion!$A$1:$B$12,2),FALSE)</f>
        <v>0</v>
      </c>
      <c r="C766" s="9" t="str">
        <f>IF(VLOOKUP((IF(MONTH($A766)=10,YEAR($A766),IF(MONTH($A766)=11,YEAR($A766),IF(MONTH($A766)=12, YEAR($A766),YEAR($A766)-1)))),File_1.prn!$A$2:$AA$87,VLOOKUP(MONTH($A766),'Patch Conversion'!$A$1:$B$12,2),FALSE)="","",VLOOKUP((IF(MONTH($A766)=10,YEAR($A766),IF(MONTH($A766)=11,YEAR($A766),IF(MONTH($A766)=12, YEAR($A766),YEAR($A766)-1)))),File_1.prn!$A$2:$AA$87,VLOOKUP(MONTH($A766),'Patch Conversion'!$A$1:$B$12,2),FALSE))</f>
        <v/>
      </c>
      <c r="E766" s="9">
        <f t="shared" si="87"/>
        <v>2521.2100000000009</v>
      </c>
      <c r="F766" s="9">
        <f>F765+VLOOKUP((IF(MONTH($A766)=10,YEAR($A766),IF(MONTH($A766)=11,YEAR($A766),IF(MONTH($A766)=12, YEAR($A766),YEAR($A766)-1)))),Rainfall!$A$1:$Z$87,VLOOKUP(MONTH($A766),Conversion!$A$1:$B$12,2),FALSE)</f>
        <v>38801.339999999967</v>
      </c>
      <c r="G766" s="22"/>
      <c r="H766" s="22"/>
      <c r="I766" s="9">
        <f>VLOOKUP((IF(MONTH($A766)=10,YEAR($A766),IF(MONTH($A766)=11,YEAR($A766),IF(MONTH($A766)=12, YEAR($A766),YEAR($A766)-1)))),FirstSim!$A$1:$Y$86,VLOOKUP(MONTH($A766),Conversion!$A$1:$B$12,2),FALSE)</f>
        <v>0.25</v>
      </c>
      <c r="Q766" s="9">
        <f t="shared" si="83"/>
        <v>0</v>
      </c>
      <c r="R766" s="9" t="str">
        <f t="shared" si="84"/>
        <v/>
      </c>
      <c r="S766" s="10" t="str">
        <f t="shared" si="85"/>
        <v/>
      </c>
      <c r="U766" s="17">
        <f>VLOOKUP((IF(MONTH($A766)=10,YEAR($A766),IF(MONTH($A766)=11,YEAR($A766),IF(MONTH($A766)=12, YEAR($A766),YEAR($A766)-1)))),'Final Sim'!$A$1:$O$85,VLOOKUP(MONTH($A766),'Conversion WRSM'!$A$1:$B$12,2),FALSE)</f>
        <v>50.24</v>
      </c>
      <c r="W766" s="9">
        <f t="shared" si="82"/>
        <v>0</v>
      </c>
      <c r="X766" s="9" t="str">
        <f t="shared" si="88"/>
        <v/>
      </c>
      <c r="Y766" s="20" t="str">
        <f t="shared" si="86"/>
        <v/>
      </c>
    </row>
    <row r="767" spans="1:25">
      <c r="A767" s="11">
        <v>30803</v>
      </c>
      <c r="B767" s="9">
        <f>VLOOKUP((IF(MONTH($A767)=10,YEAR($A767),IF(MONTH($A767)=11,YEAR($A767),IF(MONTH($A767)=12, YEAR($A767),YEAR($A767)-1)))),File_1.prn!$A$2:$AA$87,VLOOKUP(MONTH($A767),Conversion!$A$1:$B$12,2),FALSE)</f>
        <v>0</v>
      </c>
      <c r="C767" s="9" t="str">
        <f>IF(VLOOKUP((IF(MONTH($A767)=10,YEAR($A767),IF(MONTH($A767)=11,YEAR($A767),IF(MONTH($A767)=12, YEAR($A767),YEAR($A767)-1)))),File_1.prn!$A$2:$AA$87,VLOOKUP(MONTH($A767),'Patch Conversion'!$A$1:$B$12,2),FALSE)="","",VLOOKUP((IF(MONTH($A767)=10,YEAR($A767),IF(MONTH($A767)=11,YEAR($A767),IF(MONTH($A767)=12, YEAR($A767),YEAR($A767)-1)))),File_1.prn!$A$2:$AA$87,VLOOKUP(MONTH($A767),'Patch Conversion'!$A$1:$B$12,2),FALSE))</f>
        <v/>
      </c>
      <c r="E767" s="9">
        <f t="shared" si="87"/>
        <v>2521.2100000000009</v>
      </c>
      <c r="F767" s="9">
        <f>F766+VLOOKUP((IF(MONTH($A767)=10,YEAR($A767),IF(MONTH($A767)=11,YEAR($A767),IF(MONTH($A767)=12, YEAR($A767),YEAR($A767)-1)))),Rainfall!$A$1:$Z$87,VLOOKUP(MONTH($A767),Conversion!$A$1:$B$12,2),FALSE)</f>
        <v>38803.379999999968</v>
      </c>
      <c r="G767" s="22"/>
      <c r="H767" s="22"/>
      <c r="I767" s="9">
        <f>VLOOKUP((IF(MONTH($A767)=10,YEAR($A767),IF(MONTH($A767)=11,YEAR($A767),IF(MONTH($A767)=12, YEAR($A767),YEAR($A767)-1)))),FirstSim!$A$1:$Y$86,VLOOKUP(MONTH($A767),Conversion!$A$1:$B$12,2),FALSE)</f>
        <v>0.43</v>
      </c>
      <c r="Q767" s="9">
        <f t="shared" si="83"/>
        <v>0</v>
      </c>
      <c r="R767" s="9" t="str">
        <f t="shared" si="84"/>
        <v/>
      </c>
      <c r="S767" s="10" t="str">
        <f t="shared" si="85"/>
        <v/>
      </c>
      <c r="U767" s="17">
        <f>VLOOKUP((IF(MONTH($A767)=10,YEAR($A767),IF(MONTH($A767)=11,YEAR($A767),IF(MONTH($A767)=12, YEAR($A767),YEAR($A767)-1)))),'Final Sim'!$A$1:$O$85,VLOOKUP(MONTH($A767),'Conversion WRSM'!$A$1:$B$12,2),FALSE)</f>
        <v>0</v>
      </c>
      <c r="W767" s="9">
        <f t="shared" si="82"/>
        <v>0</v>
      </c>
      <c r="X767" s="9" t="str">
        <f t="shared" si="88"/>
        <v/>
      </c>
      <c r="Y767" s="20" t="str">
        <f t="shared" si="86"/>
        <v/>
      </c>
    </row>
    <row r="768" spans="1:25">
      <c r="A768" s="11">
        <v>30834</v>
      </c>
      <c r="B768" s="9">
        <f>VLOOKUP((IF(MONTH($A768)=10,YEAR($A768),IF(MONTH($A768)=11,YEAR($A768),IF(MONTH($A768)=12, YEAR($A768),YEAR($A768)-1)))),File_1.prn!$A$2:$AA$87,VLOOKUP(MONTH($A768),Conversion!$A$1:$B$12,2),FALSE)</f>
        <v>0</v>
      </c>
      <c r="C768" s="9" t="str">
        <f>IF(VLOOKUP((IF(MONTH($A768)=10,YEAR($A768),IF(MONTH($A768)=11,YEAR($A768),IF(MONTH($A768)=12, YEAR($A768),YEAR($A768)-1)))),File_1.prn!$A$2:$AA$87,VLOOKUP(MONTH($A768),'Patch Conversion'!$A$1:$B$12,2),FALSE)="","",VLOOKUP((IF(MONTH($A768)=10,YEAR($A768),IF(MONTH($A768)=11,YEAR($A768),IF(MONTH($A768)=12, YEAR($A768),YEAR($A768)-1)))),File_1.prn!$A$2:$AA$87,VLOOKUP(MONTH($A768),'Patch Conversion'!$A$1:$B$12,2),FALSE))</f>
        <v/>
      </c>
      <c r="E768" s="9">
        <f t="shared" si="87"/>
        <v>2521.2100000000009</v>
      </c>
      <c r="F768" s="9">
        <f>F767+VLOOKUP((IF(MONTH($A768)=10,YEAR($A768),IF(MONTH($A768)=11,YEAR($A768),IF(MONTH($A768)=12, YEAR($A768),YEAR($A768)-1)))),Rainfall!$A$1:$Z$87,VLOOKUP(MONTH($A768),Conversion!$A$1:$B$12,2),FALSE)</f>
        <v>38821.559999999969</v>
      </c>
      <c r="G768" s="22"/>
      <c r="H768" s="22"/>
      <c r="I768" s="9">
        <f>VLOOKUP((IF(MONTH($A768)=10,YEAR($A768),IF(MONTH($A768)=11,YEAR($A768),IF(MONTH($A768)=12, YEAR($A768),YEAR($A768)-1)))),FirstSim!$A$1:$Y$86,VLOOKUP(MONTH($A768),Conversion!$A$1:$B$12,2),FALSE)</f>
        <v>0.37</v>
      </c>
      <c r="Q768" s="9">
        <f t="shared" si="83"/>
        <v>0</v>
      </c>
      <c r="R768" s="9" t="str">
        <f t="shared" si="84"/>
        <v/>
      </c>
      <c r="S768" s="10" t="str">
        <f t="shared" si="85"/>
        <v/>
      </c>
      <c r="U768" s="17">
        <f>VLOOKUP((IF(MONTH($A768)=10,YEAR($A768),IF(MONTH($A768)=11,YEAR($A768),IF(MONTH($A768)=12, YEAR($A768),YEAR($A768)-1)))),'Final Sim'!$A$1:$O$85,VLOOKUP(MONTH($A768),'Conversion WRSM'!$A$1:$B$12,2),FALSE)</f>
        <v>14.87</v>
      </c>
      <c r="W768" s="9">
        <f t="shared" si="82"/>
        <v>0</v>
      </c>
      <c r="X768" s="9" t="str">
        <f t="shared" si="88"/>
        <v/>
      </c>
      <c r="Y768" s="20" t="str">
        <f t="shared" si="86"/>
        <v/>
      </c>
    </row>
    <row r="769" spans="1:25">
      <c r="A769" s="11">
        <v>30864</v>
      </c>
      <c r="B769" s="9">
        <f>VLOOKUP((IF(MONTH($A769)=10,YEAR($A769),IF(MONTH($A769)=11,YEAR($A769),IF(MONTH($A769)=12, YEAR($A769),YEAR($A769)-1)))),File_1.prn!$A$2:$AA$87,VLOOKUP(MONTH($A769),Conversion!$A$1:$B$12,2),FALSE)</f>
        <v>0</v>
      </c>
      <c r="C769" s="9" t="str">
        <f>IF(VLOOKUP((IF(MONTH($A769)=10,YEAR($A769),IF(MONTH($A769)=11,YEAR($A769),IF(MONTH($A769)=12, YEAR($A769),YEAR($A769)-1)))),File_1.prn!$A$2:$AA$87,VLOOKUP(MONTH($A769),'Patch Conversion'!$A$1:$B$12,2),FALSE)="","",VLOOKUP((IF(MONTH($A769)=10,YEAR($A769),IF(MONTH($A769)=11,YEAR($A769),IF(MONTH($A769)=12, YEAR($A769),YEAR($A769)-1)))),File_1.prn!$A$2:$AA$87,VLOOKUP(MONTH($A769),'Patch Conversion'!$A$1:$B$12,2),FALSE))</f>
        <v/>
      </c>
      <c r="E769" s="9">
        <f t="shared" si="87"/>
        <v>2521.2100000000009</v>
      </c>
      <c r="F769" s="9">
        <f>F768+VLOOKUP((IF(MONTH($A769)=10,YEAR($A769),IF(MONTH($A769)=11,YEAR($A769),IF(MONTH($A769)=12, YEAR($A769),YEAR($A769)-1)))),Rainfall!$A$1:$Z$87,VLOOKUP(MONTH($A769),Conversion!$A$1:$B$12,2),FALSE)</f>
        <v>38824.259999999966</v>
      </c>
      <c r="G769" s="22"/>
      <c r="H769" s="22"/>
      <c r="I769" s="9">
        <f>VLOOKUP((IF(MONTH($A769)=10,YEAR($A769),IF(MONTH($A769)=11,YEAR($A769),IF(MONTH($A769)=12, YEAR($A769),YEAR($A769)-1)))),FirstSim!$A$1:$Y$86,VLOOKUP(MONTH($A769),Conversion!$A$1:$B$12,2),FALSE)</f>
        <v>0.24</v>
      </c>
      <c r="Q769" s="9">
        <f t="shared" si="83"/>
        <v>0</v>
      </c>
      <c r="R769" s="9" t="str">
        <f t="shared" si="84"/>
        <v/>
      </c>
      <c r="S769" s="10" t="str">
        <f t="shared" si="85"/>
        <v/>
      </c>
      <c r="U769" s="17">
        <f>VLOOKUP((IF(MONTH($A769)=10,YEAR($A769),IF(MONTH($A769)=11,YEAR($A769),IF(MONTH($A769)=12, YEAR($A769),YEAR($A769)-1)))),'Final Sim'!$A$1:$O$85,VLOOKUP(MONTH($A769),'Conversion WRSM'!$A$1:$B$12,2),FALSE)</f>
        <v>0</v>
      </c>
      <c r="W769" s="9">
        <f t="shared" si="82"/>
        <v>0</v>
      </c>
      <c r="X769" s="9" t="str">
        <f t="shared" si="88"/>
        <v/>
      </c>
      <c r="Y769" s="20" t="str">
        <f t="shared" si="86"/>
        <v/>
      </c>
    </row>
    <row r="770" spans="1:25">
      <c r="A770" s="11">
        <v>30895</v>
      </c>
      <c r="B770" s="9">
        <f>VLOOKUP((IF(MONTH($A770)=10,YEAR($A770),IF(MONTH($A770)=11,YEAR($A770),IF(MONTH($A770)=12, YEAR($A770),YEAR($A770)-1)))),File_1.prn!$A$2:$AA$87,VLOOKUP(MONTH($A770),Conversion!$A$1:$B$12,2),FALSE)</f>
        <v>0.03</v>
      </c>
      <c r="C770" s="9" t="str">
        <f>IF(VLOOKUP((IF(MONTH($A770)=10,YEAR($A770),IF(MONTH($A770)=11,YEAR($A770),IF(MONTH($A770)=12, YEAR($A770),YEAR($A770)-1)))),File_1.prn!$A$2:$AA$87,VLOOKUP(MONTH($A770),'Patch Conversion'!$A$1:$B$12,2),FALSE)="","",VLOOKUP((IF(MONTH($A770)=10,YEAR($A770),IF(MONTH($A770)=11,YEAR($A770),IF(MONTH($A770)=12, YEAR($A770),YEAR($A770)-1)))),File_1.prn!$A$2:$AA$87,VLOOKUP(MONTH($A770),'Patch Conversion'!$A$1:$B$12,2),FALSE))</f>
        <v/>
      </c>
      <c r="E770" s="9">
        <f t="shared" si="87"/>
        <v>2521.2400000000011</v>
      </c>
      <c r="F770" s="9">
        <f>F769+VLOOKUP((IF(MONTH($A770)=10,YEAR($A770),IF(MONTH($A770)=11,YEAR($A770),IF(MONTH($A770)=12, YEAR($A770),YEAR($A770)-1)))),Rainfall!$A$1:$Z$87,VLOOKUP(MONTH($A770),Conversion!$A$1:$B$12,2),FALSE)</f>
        <v>38825.939999999966</v>
      </c>
      <c r="G770" s="22"/>
      <c r="H770" s="22"/>
      <c r="I770" s="9">
        <f>VLOOKUP((IF(MONTH($A770)=10,YEAR($A770),IF(MONTH($A770)=11,YEAR($A770),IF(MONTH($A770)=12, YEAR($A770),YEAR($A770)-1)))),FirstSim!$A$1:$Y$86,VLOOKUP(MONTH($A770),Conversion!$A$1:$B$12,2),FALSE)</f>
        <v>0.79</v>
      </c>
      <c r="Q770" s="9">
        <f t="shared" si="83"/>
        <v>0.03</v>
      </c>
      <c r="R770" s="9" t="str">
        <f t="shared" si="84"/>
        <v/>
      </c>
      <c r="S770" s="10" t="str">
        <f t="shared" si="85"/>
        <v/>
      </c>
      <c r="U770" s="17">
        <f>VLOOKUP((IF(MONTH($A770)=10,YEAR($A770),IF(MONTH($A770)=11,YEAR($A770),IF(MONTH($A770)=12, YEAR($A770),YEAR($A770)-1)))),'Final Sim'!$A$1:$O$85,VLOOKUP(MONTH($A770),'Conversion WRSM'!$A$1:$B$12,2),FALSE)</f>
        <v>25.08</v>
      </c>
      <c r="W770" s="9">
        <f t="shared" si="82"/>
        <v>0.03</v>
      </c>
      <c r="X770" s="9" t="str">
        <f t="shared" si="88"/>
        <v/>
      </c>
      <c r="Y770" s="20" t="str">
        <f t="shared" si="86"/>
        <v/>
      </c>
    </row>
    <row r="771" spans="1:25">
      <c r="A771" s="11">
        <v>30926</v>
      </c>
      <c r="B771" s="9">
        <f>VLOOKUP((IF(MONTH($A771)=10,YEAR($A771),IF(MONTH($A771)=11,YEAR($A771),IF(MONTH($A771)=12, YEAR($A771),YEAR($A771)-1)))),File_1.prn!$A$2:$AA$87,VLOOKUP(MONTH($A771),Conversion!$A$1:$B$12,2),FALSE)</f>
        <v>0.1</v>
      </c>
      <c r="C771" s="9" t="str">
        <f>IF(VLOOKUP((IF(MONTH($A771)=10,YEAR($A771),IF(MONTH($A771)=11,YEAR($A771),IF(MONTH($A771)=12, YEAR($A771),YEAR($A771)-1)))),File_1.prn!$A$2:$AA$87,VLOOKUP(MONTH($A771),'Patch Conversion'!$A$1:$B$12,2),FALSE)="","",VLOOKUP((IF(MONTH($A771)=10,YEAR($A771),IF(MONTH($A771)=11,YEAR($A771),IF(MONTH($A771)=12, YEAR($A771),YEAR($A771)-1)))),File_1.prn!$A$2:$AA$87,VLOOKUP(MONTH($A771),'Patch Conversion'!$A$1:$B$12,2),FALSE))</f>
        <v/>
      </c>
      <c r="E771" s="9">
        <f t="shared" si="87"/>
        <v>2521.3400000000011</v>
      </c>
      <c r="F771" s="9">
        <f>F770+VLOOKUP((IF(MONTH($A771)=10,YEAR($A771),IF(MONTH($A771)=11,YEAR($A771),IF(MONTH($A771)=12, YEAR($A771),YEAR($A771)-1)))),Rainfall!$A$1:$Z$87,VLOOKUP(MONTH($A771),Conversion!$A$1:$B$12,2),FALSE)</f>
        <v>38830.799999999967</v>
      </c>
      <c r="G771" s="22"/>
      <c r="H771" s="22"/>
      <c r="I771" s="9">
        <f>VLOOKUP((IF(MONTH($A771)=10,YEAR($A771),IF(MONTH($A771)=11,YEAR($A771),IF(MONTH($A771)=12, YEAR($A771),YEAR($A771)-1)))),FirstSim!$A$1:$Y$86,VLOOKUP(MONTH($A771),Conversion!$A$1:$B$12,2),FALSE)</f>
        <v>0.33</v>
      </c>
      <c r="Q771" s="9">
        <f t="shared" si="83"/>
        <v>0.1</v>
      </c>
      <c r="R771" s="9" t="str">
        <f t="shared" si="84"/>
        <v/>
      </c>
      <c r="S771" s="10" t="str">
        <f t="shared" si="85"/>
        <v/>
      </c>
      <c r="U771" s="17">
        <f>VLOOKUP((IF(MONTH($A771)=10,YEAR($A771),IF(MONTH($A771)=11,YEAR($A771),IF(MONTH($A771)=12, YEAR($A771),YEAR($A771)-1)))),'Final Sim'!$A$1:$O$85,VLOOKUP(MONTH($A771),'Conversion WRSM'!$A$1:$B$12,2),FALSE)</f>
        <v>0</v>
      </c>
      <c r="W771" s="9">
        <f t="shared" si="82"/>
        <v>0.1</v>
      </c>
      <c r="X771" s="9" t="str">
        <f t="shared" si="88"/>
        <v/>
      </c>
      <c r="Y771" s="20" t="str">
        <f t="shared" si="86"/>
        <v/>
      </c>
    </row>
    <row r="772" spans="1:25">
      <c r="A772" s="11">
        <v>30956</v>
      </c>
      <c r="B772" s="9">
        <f>VLOOKUP((IF(MONTH($A772)=10,YEAR($A772),IF(MONTH($A772)=11,YEAR($A772),IF(MONTH($A772)=12, YEAR($A772),YEAR($A772)-1)))),File_1.prn!$A$2:$AA$87,VLOOKUP(MONTH($A772),Conversion!$A$1:$B$12,2),FALSE)</f>
        <v>0.32</v>
      </c>
      <c r="C772" s="9" t="str">
        <f>IF(VLOOKUP((IF(MONTH($A772)=10,YEAR($A772),IF(MONTH($A772)=11,YEAR($A772),IF(MONTH($A772)=12, YEAR($A772),YEAR($A772)-1)))),File_1.prn!$A$2:$AA$87,VLOOKUP(MONTH($A772),'Patch Conversion'!$A$1:$B$12,2),FALSE)="","",VLOOKUP((IF(MONTH($A772)=10,YEAR($A772),IF(MONTH($A772)=11,YEAR($A772),IF(MONTH($A772)=12, YEAR($A772),YEAR($A772)-1)))),File_1.prn!$A$2:$AA$87,VLOOKUP(MONTH($A772),'Patch Conversion'!$A$1:$B$12,2),FALSE))</f>
        <v/>
      </c>
      <c r="E772" s="9">
        <f t="shared" si="87"/>
        <v>2521.6600000000012</v>
      </c>
      <c r="F772" s="9">
        <f>F771+VLOOKUP((IF(MONTH($A772)=10,YEAR($A772),IF(MONTH($A772)=11,YEAR($A772),IF(MONTH($A772)=12, YEAR($A772),YEAR($A772)-1)))),Rainfall!$A$1:$Z$87,VLOOKUP(MONTH($A772),Conversion!$A$1:$B$12,2),FALSE)</f>
        <v>38876.879999999968</v>
      </c>
      <c r="G772" s="22"/>
      <c r="H772" s="22"/>
      <c r="I772" s="9">
        <f>VLOOKUP((IF(MONTH($A772)=10,YEAR($A772),IF(MONTH($A772)=11,YEAR($A772),IF(MONTH($A772)=12, YEAR($A772),YEAR($A772)-1)))),FirstSim!$A$1:$Y$86,VLOOKUP(MONTH($A772),Conversion!$A$1:$B$12,2),FALSE)</f>
        <v>0.4</v>
      </c>
      <c r="Q772" s="9">
        <f t="shared" si="83"/>
        <v>0.32</v>
      </c>
      <c r="R772" s="9" t="str">
        <f t="shared" si="84"/>
        <v/>
      </c>
      <c r="S772" s="10" t="str">
        <f t="shared" si="85"/>
        <v/>
      </c>
      <c r="U772" s="17">
        <f>VLOOKUP((IF(MONTH($A772)=10,YEAR($A772),IF(MONTH($A772)=11,YEAR($A772),IF(MONTH($A772)=12, YEAR($A772),YEAR($A772)-1)))),'Final Sim'!$A$1:$O$85,VLOOKUP(MONTH($A772),'Conversion WRSM'!$A$1:$B$12,2),FALSE)</f>
        <v>16.46</v>
      </c>
      <c r="W772" s="9">
        <f t="shared" ref="W772:W802" si="89">IF(C772="",B772,IF(C772="*",B772,IF(U772&gt;B772,U772,B772)))</f>
        <v>0.32</v>
      </c>
      <c r="X772" s="9" t="str">
        <f t="shared" si="88"/>
        <v/>
      </c>
      <c r="Y772" s="20" t="str">
        <f t="shared" si="86"/>
        <v/>
      </c>
    </row>
    <row r="773" spans="1:25">
      <c r="A773" s="11">
        <v>30987</v>
      </c>
      <c r="B773" s="9">
        <f>VLOOKUP((IF(MONTH($A773)=10,YEAR($A773),IF(MONTH($A773)=11,YEAR($A773),IF(MONTH($A773)=12, YEAR($A773),YEAR($A773)-1)))),File_1.prn!$A$2:$AA$87,VLOOKUP(MONTH($A773),Conversion!$A$1:$B$12,2),FALSE)</f>
        <v>0.37</v>
      </c>
      <c r="C773" s="9" t="str">
        <f>IF(VLOOKUP((IF(MONTH($A773)=10,YEAR($A773),IF(MONTH($A773)=11,YEAR($A773),IF(MONTH($A773)=12, YEAR($A773),YEAR($A773)-1)))),File_1.prn!$A$2:$AA$87,VLOOKUP(MONTH($A773),'Patch Conversion'!$A$1:$B$12,2),FALSE)="","",VLOOKUP((IF(MONTH($A773)=10,YEAR($A773),IF(MONTH($A773)=11,YEAR($A773),IF(MONTH($A773)=12, YEAR($A773),YEAR($A773)-1)))),File_1.prn!$A$2:$AA$87,VLOOKUP(MONTH($A773),'Patch Conversion'!$A$1:$B$12,2),FALSE))</f>
        <v/>
      </c>
      <c r="E773" s="9">
        <f t="shared" si="87"/>
        <v>2522.0300000000011</v>
      </c>
      <c r="F773" s="9">
        <f>F772+VLOOKUP((IF(MONTH($A773)=10,YEAR($A773),IF(MONTH($A773)=11,YEAR($A773),IF(MONTH($A773)=12, YEAR($A773),YEAR($A773)-1)))),Rainfall!$A$1:$Z$87,VLOOKUP(MONTH($A773),Conversion!$A$1:$B$12,2),FALSE)</f>
        <v>38924.579999999965</v>
      </c>
      <c r="G773" s="22"/>
      <c r="H773" s="22"/>
      <c r="I773" s="9">
        <f>VLOOKUP((IF(MONTH($A773)=10,YEAR($A773),IF(MONTH($A773)=11,YEAR($A773),IF(MONTH($A773)=12, YEAR($A773),YEAR($A773)-1)))),FirstSim!$A$1:$Y$86,VLOOKUP(MONTH($A773),Conversion!$A$1:$B$12,2),FALSE)</f>
        <v>0.21</v>
      </c>
      <c r="Q773" s="9">
        <f t="shared" ref="Q773:Q836" si="90">IF(C773="",B773,IF(C773="*",B773,IF(I773&lt;B773,B773,I773)))</f>
        <v>0.37</v>
      </c>
      <c r="R773" s="9" t="str">
        <f t="shared" ref="R773:R836" si="91">IF(C773="",C773,IF(C773="*",C773,IF(I773&lt;B773,C773,"*")))</f>
        <v/>
      </c>
      <c r="S773" s="10" t="str">
        <f t="shared" ref="S773:S836" si="92">IF(C773="","",IF(C773="*","Estimated",IF(I773&lt;B773,"First Simulation&lt;Observed, Observed Used","First Silumation patch")))</f>
        <v/>
      </c>
      <c r="U773" s="17">
        <f>VLOOKUP((IF(MONTH($A773)=10,YEAR($A773),IF(MONTH($A773)=11,YEAR($A773),IF(MONTH($A773)=12, YEAR($A773),YEAR($A773)-1)))),'Final Sim'!$A$1:$O$85,VLOOKUP(MONTH($A773),'Conversion WRSM'!$A$1:$B$12,2),FALSE)</f>
        <v>0</v>
      </c>
      <c r="W773" s="9">
        <f t="shared" si="89"/>
        <v>0.37</v>
      </c>
      <c r="X773" s="9" t="str">
        <f t="shared" si="88"/>
        <v/>
      </c>
      <c r="Y773" s="20" t="str">
        <f t="shared" ref="Y773:Y836" si="93">IF(C773="","",IF(C773="*","Observed estimate used",IF(C773="#","Simulated value used", IF(U773&gt;B773,"Simulated value used","Observed estimate used"))))</f>
        <v/>
      </c>
    </row>
    <row r="774" spans="1:25">
      <c r="A774" s="11">
        <v>31017</v>
      </c>
      <c r="B774" s="9">
        <f>VLOOKUP((IF(MONTH($A774)=10,YEAR($A774),IF(MONTH($A774)=11,YEAR($A774),IF(MONTH($A774)=12, YEAR($A774),YEAR($A774)-1)))),File_1.prn!$A$2:$AA$87,VLOOKUP(MONTH($A774),Conversion!$A$1:$B$12,2),FALSE)</f>
        <v>0</v>
      </c>
      <c r="C774" s="9" t="str">
        <f>IF(VLOOKUP((IF(MONTH($A774)=10,YEAR($A774),IF(MONTH($A774)=11,YEAR($A774),IF(MONTH($A774)=12, YEAR($A774),YEAR($A774)-1)))),File_1.prn!$A$2:$AA$87,VLOOKUP(MONTH($A774),'Patch Conversion'!$A$1:$B$12,2),FALSE)="","",VLOOKUP((IF(MONTH($A774)=10,YEAR($A774),IF(MONTH($A774)=11,YEAR($A774),IF(MONTH($A774)=12, YEAR($A774),YEAR($A774)-1)))),File_1.prn!$A$2:$AA$87,VLOOKUP(MONTH($A774),'Patch Conversion'!$A$1:$B$12,2),FALSE))</f>
        <v/>
      </c>
      <c r="E774" s="9">
        <f t="shared" ref="E774:E837" si="94">E773+B774</f>
        <v>2522.0300000000011</v>
      </c>
      <c r="F774" s="9">
        <f>F773+VLOOKUP((IF(MONTH($A774)=10,YEAR($A774),IF(MONTH($A774)=11,YEAR($A774),IF(MONTH($A774)=12, YEAR($A774),YEAR($A774)-1)))),Rainfall!$A$1:$Z$87,VLOOKUP(MONTH($A774),Conversion!$A$1:$B$12,2),FALSE)</f>
        <v>38951.219999999965</v>
      </c>
      <c r="G774" s="22"/>
      <c r="H774" s="22"/>
      <c r="I774" s="9">
        <f>VLOOKUP((IF(MONTH($A774)=10,YEAR($A774),IF(MONTH($A774)=11,YEAR($A774),IF(MONTH($A774)=12, YEAR($A774),YEAR($A774)-1)))),FirstSim!$A$1:$Y$86,VLOOKUP(MONTH($A774),Conversion!$A$1:$B$12,2),FALSE)</f>
        <v>0.01</v>
      </c>
      <c r="Q774" s="9">
        <f t="shared" si="90"/>
        <v>0</v>
      </c>
      <c r="R774" s="9" t="str">
        <f t="shared" si="91"/>
        <v/>
      </c>
      <c r="S774" s="10" t="str">
        <f t="shared" si="92"/>
        <v/>
      </c>
      <c r="U774" s="17">
        <f>VLOOKUP((IF(MONTH($A774)=10,YEAR($A774),IF(MONTH($A774)=11,YEAR($A774),IF(MONTH($A774)=12, YEAR($A774),YEAR($A774)-1)))),'Final Sim'!$A$1:$O$85,VLOOKUP(MONTH($A774),'Conversion WRSM'!$A$1:$B$12,2),FALSE)</f>
        <v>17.46</v>
      </c>
      <c r="W774" s="9">
        <f t="shared" si="89"/>
        <v>0</v>
      </c>
      <c r="X774" s="9" t="str">
        <f t="shared" ref="X774:X837" si="95">IF(C774="","",IF(C774="*","*",IF(C774="#","*", IF(U774&gt;B774,"*",C774))))</f>
        <v/>
      </c>
      <c r="Y774" s="20" t="str">
        <f t="shared" si="93"/>
        <v/>
      </c>
    </row>
    <row r="775" spans="1:25">
      <c r="A775" s="11">
        <v>31048</v>
      </c>
      <c r="B775" s="9">
        <f>VLOOKUP((IF(MONTH($A775)=10,YEAR($A775),IF(MONTH($A775)=11,YEAR($A775),IF(MONTH($A775)=12, YEAR($A775),YEAR($A775)-1)))),File_1.prn!$A$2:$AA$87,VLOOKUP(MONTH($A775),Conversion!$A$1:$B$12,2),FALSE)</f>
        <v>0</v>
      </c>
      <c r="C775" s="9" t="str">
        <f>IF(VLOOKUP((IF(MONTH($A775)=10,YEAR($A775),IF(MONTH($A775)=11,YEAR($A775),IF(MONTH($A775)=12, YEAR($A775),YEAR($A775)-1)))),File_1.prn!$A$2:$AA$87,VLOOKUP(MONTH($A775),'Patch Conversion'!$A$1:$B$12,2),FALSE)="","",VLOOKUP((IF(MONTH($A775)=10,YEAR($A775),IF(MONTH($A775)=11,YEAR($A775),IF(MONTH($A775)=12, YEAR($A775),YEAR($A775)-1)))),File_1.prn!$A$2:$AA$87,VLOOKUP(MONTH($A775),'Patch Conversion'!$A$1:$B$12,2),FALSE))</f>
        <v/>
      </c>
      <c r="E775" s="9">
        <f t="shared" si="94"/>
        <v>2522.0300000000011</v>
      </c>
      <c r="F775" s="9">
        <f>F774+VLOOKUP((IF(MONTH($A775)=10,YEAR($A775),IF(MONTH($A775)=11,YEAR($A775),IF(MONTH($A775)=12, YEAR($A775),YEAR($A775)-1)))),Rainfall!$A$1:$Z$87,VLOOKUP(MONTH($A775),Conversion!$A$1:$B$12,2),FALSE)</f>
        <v>39063.299999999967</v>
      </c>
      <c r="G775" s="22"/>
      <c r="H775" s="22"/>
      <c r="I775" s="9">
        <f>VLOOKUP((IF(MONTH($A775)=10,YEAR($A775),IF(MONTH($A775)=11,YEAR($A775),IF(MONTH($A775)=12, YEAR($A775),YEAR($A775)-1)))),FirstSim!$A$1:$Y$86,VLOOKUP(MONTH($A775),Conversion!$A$1:$B$12,2),FALSE)</f>
        <v>0.04</v>
      </c>
      <c r="Q775" s="9">
        <f t="shared" si="90"/>
        <v>0</v>
      </c>
      <c r="R775" s="9" t="str">
        <f t="shared" si="91"/>
        <v/>
      </c>
      <c r="S775" s="10" t="str">
        <f t="shared" si="92"/>
        <v/>
      </c>
      <c r="U775" s="17">
        <f>VLOOKUP((IF(MONTH($A775)=10,YEAR($A775),IF(MONTH($A775)=11,YEAR($A775),IF(MONTH($A775)=12, YEAR($A775),YEAR($A775)-1)))),'Final Sim'!$A$1:$O$85,VLOOKUP(MONTH($A775),'Conversion WRSM'!$A$1:$B$12,2),FALSE)</f>
        <v>0</v>
      </c>
      <c r="W775" s="9">
        <f t="shared" si="89"/>
        <v>0</v>
      </c>
      <c r="X775" s="9" t="str">
        <f t="shared" si="95"/>
        <v/>
      </c>
      <c r="Y775" s="20" t="str">
        <f t="shared" si="93"/>
        <v/>
      </c>
    </row>
    <row r="776" spans="1:25">
      <c r="A776" s="11">
        <v>31079</v>
      </c>
      <c r="B776" s="9">
        <f>VLOOKUP((IF(MONTH($A776)=10,YEAR($A776),IF(MONTH($A776)=11,YEAR($A776),IF(MONTH($A776)=12, YEAR($A776),YEAR($A776)-1)))),File_1.prn!$A$2:$AA$87,VLOOKUP(MONTH($A776),Conversion!$A$1:$B$12,2),FALSE)</f>
        <v>4.01</v>
      </c>
      <c r="C776" s="9" t="str">
        <f>IF(VLOOKUP((IF(MONTH($A776)=10,YEAR($A776),IF(MONTH($A776)=11,YEAR($A776),IF(MONTH($A776)=12, YEAR($A776),YEAR($A776)-1)))),File_1.prn!$A$2:$AA$87,VLOOKUP(MONTH($A776),'Patch Conversion'!$A$1:$B$12,2),FALSE)="","",VLOOKUP((IF(MONTH($A776)=10,YEAR($A776),IF(MONTH($A776)=11,YEAR($A776),IF(MONTH($A776)=12, YEAR($A776),YEAR($A776)-1)))),File_1.prn!$A$2:$AA$87,VLOOKUP(MONTH($A776),'Patch Conversion'!$A$1:$B$12,2),FALSE))</f>
        <v/>
      </c>
      <c r="E776" s="9">
        <f t="shared" si="94"/>
        <v>2526.0400000000013</v>
      </c>
      <c r="F776" s="9">
        <f>F775+VLOOKUP((IF(MONTH($A776)=10,YEAR($A776),IF(MONTH($A776)=11,YEAR($A776),IF(MONTH($A776)=12, YEAR($A776),YEAR($A776)-1)))),Rainfall!$A$1:$Z$87,VLOOKUP(MONTH($A776),Conversion!$A$1:$B$12,2),FALSE)</f>
        <v>39128.639999999963</v>
      </c>
      <c r="G776" s="22"/>
      <c r="H776" s="22"/>
      <c r="I776" s="9">
        <f>VLOOKUP((IF(MONTH($A776)=10,YEAR($A776),IF(MONTH($A776)=11,YEAR($A776),IF(MONTH($A776)=12, YEAR($A776),YEAR($A776)-1)))),FirstSim!$A$1:$Y$86,VLOOKUP(MONTH($A776),Conversion!$A$1:$B$12,2),FALSE)</f>
        <v>2.94</v>
      </c>
      <c r="Q776" s="9">
        <f t="shared" si="90"/>
        <v>4.01</v>
      </c>
      <c r="R776" s="9" t="str">
        <f t="shared" si="91"/>
        <v/>
      </c>
      <c r="S776" s="10" t="str">
        <f t="shared" si="92"/>
        <v/>
      </c>
      <c r="U776" s="17">
        <f>VLOOKUP((IF(MONTH($A776)=10,YEAR($A776),IF(MONTH($A776)=11,YEAR($A776),IF(MONTH($A776)=12, YEAR($A776),YEAR($A776)-1)))),'Final Sim'!$A$1:$O$85,VLOOKUP(MONTH($A776),'Conversion WRSM'!$A$1:$B$12,2),FALSE)</f>
        <v>13.42</v>
      </c>
      <c r="W776" s="9">
        <f t="shared" si="89"/>
        <v>4.01</v>
      </c>
      <c r="X776" s="9" t="str">
        <f t="shared" si="95"/>
        <v/>
      </c>
      <c r="Y776" s="20" t="str">
        <f t="shared" si="93"/>
        <v/>
      </c>
    </row>
    <row r="777" spans="1:25">
      <c r="A777" s="11">
        <v>31107</v>
      </c>
      <c r="B777" s="9">
        <f>VLOOKUP((IF(MONTH($A777)=10,YEAR($A777),IF(MONTH($A777)=11,YEAR($A777),IF(MONTH($A777)=12, YEAR($A777),YEAR($A777)-1)))),File_1.prn!$A$2:$AA$87,VLOOKUP(MONTH($A777),Conversion!$A$1:$B$12,2),FALSE)</f>
        <v>2.89</v>
      </c>
      <c r="C777" s="9" t="str">
        <f>IF(VLOOKUP((IF(MONTH($A777)=10,YEAR($A777),IF(MONTH($A777)=11,YEAR($A777),IF(MONTH($A777)=12, YEAR($A777),YEAR($A777)-1)))),File_1.prn!$A$2:$AA$87,VLOOKUP(MONTH($A777),'Patch Conversion'!$A$1:$B$12,2),FALSE)="","",VLOOKUP((IF(MONTH($A777)=10,YEAR($A777),IF(MONTH($A777)=11,YEAR($A777),IF(MONTH($A777)=12, YEAR($A777),YEAR($A777)-1)))),File_1.prn!$A$2:$AA$87,VLOOKUP(MONTH($A777),'Patch Conversion'!$A$1:$B$12,2),FALSE))</f>
        <v/>
      </c>
      <c r="E777" s="9">
        <f t="shared" si="94"/>
        <v>2528.9300000000012</v>
      </c>
      <c r="F777" s="9">
        <f>F776+VLOOKUP((IF(MONTH($A777)=10,YEAR($A777),IF(MONTH($A777)=11,YEAR($A777),IF(MONTH($A777)=12, YEAR($A777),YEAR($A777)-1)))),Rainfall!$A$1:$Z$87,VLOOKUP(MONTH($A777),Conversion!$A$1:$B$12,2),FALSE)</f>
        <v>39158.219999999965</v>
      </c>
      <c r="G777" s="22"/>
      <c r="H777" s="22"/>
      <c r="I777" s="9">
        <f>VLOOKUP((IF(MONTH($A777)=10,YEAR($A777),IF(MONTH($A777)=11,YEAR($A777),IF(MONTH($A777)=12, YEAR($A777),YEAR($A777)-1)))),FirstSim!$A$1:$Y$86,VLOOKUP(MONTH($A777),Conversion!$A$1:$B$12,2),FALSE)</f>
        <v>1.6</v>
      </c>
      <c r="Q777" s="9">
        <f t="shared" si="90"/>
        <v>2.89</v>
      </c>
      <c r="R777" s="9" t="str">
        <f t="shared" si="91"/>
        <v/>
      </c>
      <c r="S777" s="10" t="str">
        <f t="shared" si="92"/>
        <v/>
      </c>
      <c r="U777" s="17">
        <f>VLOOKUP((IF(MONTH($A777)=10,YEAR($A777),IF(MONTH($A777)=11,YEAR($A777),IF(MONTH($A777)=12, YEAR($A777),YEAR($A777)-1)))),'Final Sim'!$A$1:$O$85,VLOOKUP(MONTH($A777),'Conversion WRSM'!$A$1:$B$12,2),FALSE)</f>
        <v>0</v>
      </c>
      <c r="W777" s="9">
        <f t="shared" si="89"/>
        <v>2.89</v>
      </c>
      <c r="X777" s="9" t="str">
        <f t="shared" si="95"/>
        <v/>
      </c>
      <c r="Y777" s="20" t="str">
        <f t="shared" si="93"/>
        <v/>
      </c>
    </row>
    <row r="778" spans="1:25">
      <c r="A778" s="11">
        <v>31138</v>
      </c>
      <c r="B778" s="9">
        <f>VLOOKUP((IF(MONTH($A778)=10,YEAR($A778),IF(MONTH($A778)=11,YEAR($A778),IF(MONTH($A778)=12, YEAR($A778),YEAR($A778)-1)))),File_1.prn!$A$2:$AA$87,VLOOKUP(MONTH($A778),Conversion!$A$1:$B$12,2),FALSE)</f>
        <v>0</v>
      </c>
      <c r="C778" s="9" t="str">
        <f>IF(VLOOKUP((IF(MONTH($A778)=10,YEAR($A778),IF(MONTH($A778)=11,YEAR($A778),IF(MONTH($A778)=12, YEAR($A778),YEAR($A778)-1)))),File_1.prn!$A$2:$AA$87,VLOOKUP(MONTH($A778),'Patch Conversion'!$A$1:$B$12,2),FALSE)="","",VLOOKUP((IF(MONTH($A778)=10,YEAR($A778),IF(MONTH($A778)=11,YEAR($A778),IF(MONTH($A778)=12, YEAR($A778),YEAR($A778)-1)))),File_1.prn!$A$2:$AA$87,VLOOKUP(MONTH($A778),'Patch Conversion'!$A$1:$B$12,2),FALSE))</f>
        <v/>
      </c>
      <c r="E778" s="9">
        <f t="shared" si="94"/>
        <v>2528.9300000000012</v>
      </c>
      <c r="F778" s="9">
        <f>F777+VLOOKUP((IF(MONTH($A778)=10,YEAR($A778),IF(MONTH($A778)=11,YEAR($A778),IF(MONTH($A778)=12, YEAR($A778),YEAR($A778)-1)))),Rainfall!$A$1:$Z$87,VLOOKUP(MONTH($A778),Conversion!$A$1:$B$12,2),FALSE)</f>
        <v>39162.959999999963</v>
      </c>
      <c r="G778" s="22"/>
      <c r="H778" s="22"/>
      <c r="I778" s="9">
        <f>VLOOKUP((IF(MONTH($A778)=10,YEAR($A778),IF(MONTH($A778)=11,YEAR($A778),IF(MONTH($A778)=12, YEAR($A778),YEAR($A778)-1)))),FirstSim!$A$1:$Y$86,VLOOKUP(MONTH($A778),Conversion!$A$1:$B$12,2),FALSE)</f>
        <v>0.28000000000000003</v>
      </c>
      <c r="Q778" s="9">
        <f t="shared" si="90"/>
        <v>0</v>
      </c>
      <c r="R778" s="9" t="str">
        <f t="shared" si="91"/>
        <v/>
      </c>
      <c r="S778" s="10" t="str">
        <f t="shared" si="92"/>
        <v/>
      </c>
      <c r="U778" s="17">
        <f>VLOOKUP((IF(MONTH($A778)=10,YEAR($A778),IF(MONTH($A778)=11,YEAR($A778),IF(MONTH($A778)=12, YEAR($A778),YEAR($A778)-1)))),'Final Sim'!$A$1:$O$85,VLOOKUP(MONTH($A778),'Conversion WRSM'!$A$1:$B$12,2),FALSE)</f>
        <v>15.72</v>
      </c>
      <c r="W778" s="9">
        <f t="shared" si="89"/>
        <v>0</v>
      </c>
      <c r="X778" s="9" t="str">
        <f t="shared" si="95"/>
        <v/>
      </c>
      <c r="Y778" s="20" t="str">
        <f t="shared" si="93"/>
        <v/>
      </c>
    </row>
    <row r="779" spans="1:25">
      <c r="A779" s="11">
        <v>31168</v>
      </c>
      <c r="B779" s="9">
        <f>VLOOKUP((IF(MONTH($A779)=10,YEAR($A779),IF(MONTH($A779)=11,YEAR($A779),IF(MONTH($A779)=12, YEAR($A779),YEAR($A779)-1)))),File_1.prn!$A$2:$AA$87,VLOOKUP(MONTH($A779),Conversion!$A$1:$B$12,2),FALSE)</f>
        <v>0.02</v>
      </c>
      <c r="C779" s="9" t="str">
        <f>IF(VLOOKUP((IF(MONTH($A779)=10,YEAR($A779),IF(MONTH($A779)=11,YEAR($A779),IF(MONTH($A779)=12, YEAR($A779),YEAR($A779)-1)))),File_1.prn!$A$2:$AA$87,VLOOKUP(MONTH($A779),'Patch Conversion'!$A$1:$B$12,2),FALSE)="","",VLOOKUP((IF(MONTH($A779)=10,YEAR($A779),IF(MONTH($A779)=11,YEAR($A779),IF(MONTH($A779)=12, YEAR($A779),YEAR($A779)-1)))),File_1.prn!$A$2:$AA$87,VLOOKUP(MONTH($A779),'Patch Conversion'!$A$1:$B$12,2),FALSE))</f>
        <v/>
      </c>
      <c r="E779" s="9">
        <f t="shared" si="94"/>
        <v>2528.9500000000012</v>
      </c>
      <c r="F779" s="9">
        <f>F778+VLOOKUP((IF(MONTH($A779)=10,YEAR($A779),IF(MONTH($A779)=11,YEAR($A779),IF(MONTH($A779)=12, YEAR($A779),YEAR($A779)-1)))),Rainfall!$A$1:$Z$87,VLOOKUP(MONTH($A779),Conversion!$A$1:$B$12,2),FALSE)</f>
        <v>39167.33999999996</v>
      </c>
      <c r="G779" s="22"/>
      <c r="H779" s="22"/>
      <c r="I779" s="9">
        <f>VLOOKUP((IF(MONTH($A779)=10,YEAR($A779),IF(MONTH($A779)=11,YEAR($A779),IF(MONTH($A779)=12, YEAR($A779),YEAR($A779)-1)))),FirstSim!$A$1:$Y$86,VLOOKUP(MONTH($A779),Conversion!$A$1:$B$12,2),FALSE)</f>
        <v>7.0000000000000007E-2</v>
      </c>
      <c r="Q779" s="9">
        <f t="shared" si="90"/>
        <v>0.02</v>
      </c>
      <c r="R779" s="9" t="str">
        <f t="shared" si="91"/>
        <v/>
      </c>
      <c r="S779" s="10" t="str">
        <f t="shared" si="92"/>
        <v/>
      </c>
      <c r="U779" s="17">
        <f>VLOOKUP((IF(MONTH($A779)=10,YEAR($A779),IF(MONTH($A779)=11,YEAR($A779),IF(MONTH($A779)=12, YEAR($A779),YEAR($A779)-1)))),'Final Sim'!$A$1:$O$85,VLOOKUP(MONTH($A779),'Conversion WRSM'!$A$1:$B$12,2),FALSE)</f>
        <v>0</v>
      </c>
      <c r="W779" s="9">
        <f t="shared" si="89"/>
        <v>0.02</v>
      </c>
      <c r="X779" s="9" t="str">
        <f t="shared" si="95"/>
        <v/>
      </c>
      <c r="Y779" s="20" t="str">
        <f t="shared" si="93"/>
        <v/>
      </c>
    </row>
    <row r="780" spans="1:25">
      <c r="A780" s="11">
        <v>31199</v>
      </c>
      <c r="B780" s="9">
        <f>VLOOKUP((IF(MONTH($A780)=10,YEAR($A780),IF(MONTH($A780)=11,YEAR($A780),IF(MONTH($A780)=12, YEAR($A780),YEAR($A780)-1)))),File_1.prn!$A$2:$AA$87,VLOOKUP(MONTH($A780),Conversion!$A$1:$B$12,2),FALSE)</f>
        <v>0.05</v>
      </c>
      <c r="C780" s="9" t="str">
        <f>IF(VLOOKUP((IF(MONTH($A780)=10,YEAR($A780),IF(MONTH($A780)=11,YEAR($A780),IF(MONTH($A780)=12, YEAR($A780),YEAR($A780)-1)))),File_1.prn!$A$2:$AA$87,VLOOKUP(MONTH($A780),'Patch Conversion'!$A$1:$B$12,2),FALSE)="","",VLOOKUP((IF(MONTH($A780)=10,YEAR($A780),IF(MONTH($A780)=11,YEAR($A780),IF(MONTH($A780)=12, YEAR($A780),YEAR($A780)-1)))),File_1.prn!$A$2:$AA$87,VLOOKUP(MONTH($A780),'Patch Conversion'!$A$1:$B$12,2),FALSE))</f>
        <v/>
      </c>
      <c r="E780" s="9">
        <f t="shared" si="94"/>
        <v>2529.0000000000014</v>
      </c>
      <c r="F780" s="9">
        <f>F779+VLOOKUP((IF(MONTH($A780)=10,YEAR($A780),IF(MONTH($A780)=11,YEAR($A780),IF(MONTH($A780)=12, YEAR($A780),YEAR($A780)-1)))),Rainfall!$A$1:$Z$87,VLOOKUP(MONTH($A780),Conversion!$A$1:$B$12,2),FALSE)</f>
        <v>39167.639999999963</v>
      </c>
      <c r="G780" s="22"/>
      <c r="H780" s="22"/>
      <c r="I780" s="9">
        <f>VLOOKUP((IF(MONTH($A780)=10,YEAR($A780),IF(MONTH($A780)=11,YEAR($A780),IF(MONTH($A780)=12, YEAR($A780),YEAR($A780)-1)))),FirstSim!$A$1:$Y$86,VLOOKUP(MONTH($A780),Conversion!$A$1:$B$12,2),FALSE)</f>
        <v>0.27</v>
      </c>
      <c r="Q780" s="9">
        <f t="shared" si="90"/>
        <v>0.05</v>
      </c>
      <c r="R780" s="9" t="str">
        <f t="shared" si="91"/>
        <v/>
      </c>
      <c r="S780" s="10" t="str">
        <f t="shared" si="92"/>
        <v/>
      </c>
      <c r="U780" s="17">
        <f>VLOOKUP((IF(MONTH($A780)=10,YEAR($A780),IF(MONTH($A780)=11,YEAR($A780),IF(MONTH($A780)=12, YEAR($A780),YEAR($A780)-1)))),'Final Sim'!$A$1:$O$85,VLOOKUP(MONTH($A780),'Conversion WRSM'!$A$1:$B$12,2),FALSE)</f>
        <v>59.05</v>
      </c>
      <c r="W780" s="9">
        <f t="shared" si="89"/>
        <v>0.05</v>
      </c>
      <c r="X780" s="9" t="str">
        <f t="shared" si="95"/>
        <v/>
      </c>
      <c r="Y780" s="20" t="str">
        <f t="shared" si="93"/>
        <v/>
      </c>
    </row>
    <row r="781" spans="1:25">
      <c r="A781" s="11">
        <v>31229</v>
      </c>
      <c r="B781" s="9">
        <f>VLOOKUP((IF(MONTH($A781)=10,YEAR($A781),IF(MONTH($A781)=11,YEAR($A781),IF(MONTH($A781)=12, YEAR($A781),YEAR($A781)-1)))),File_1.prn!$A$2:$AA$87,VLOOKUP(MONTH($A781),Conversion!$A$1:$B$12,2),FALSE)</f>
        <v>0.01</v>
      </c>
      <c r="C781" s="9" t="str">
        <f>IF(VLOOKUP((IF(MONTH($A781)=10,YEAR($A781),IF(MONTH($A781)=11,YEAR($A781),IF(MONTH($A781)=12, YEAR($A781),YEAR($A781)-1)))),File_1.prn!$A$2:$AA$87,VLOOKUP(MONTH($A781),'Patch Conversion'!$A$1:$B$12,2),FALSE)="","",VLOOKUP((IF(MONTH($A781)=10,YEAR($A781),IF(MONTH($A781)=11,YEAR($A781),IF(MONTH($A781)=12, YEAR($A781),YEAR($A781)-1)))),File_1.prn!$A$2:$AA$87,VLOOKUP(MONTH($A781),'Patch Conversion'!$A$1:$B$12,2),FALSE))</f>
        <v/>
      </c>
      <c r="E781" s="9">
        <f t="shared" si="94"/>
        <v>2529.0100000000016</v>
      </c>
      <c r="F781" s="9">
        <f>F780+VLOOKUP((IF(MONTH($A781)=10,YEAR($A781),IF(MONTH($A781)=11,YEAR($A781),IF(MONTH($A781)=12, YEAR($A781),YEAR($A781)-1)))),Rainfall!$A$1:$Z$87,VLOOKUP(MONTH($A781),Conversion!$A$1:$B$12,2),FALSE)</f>
        <v>39167.639999999963</v>
      </c>
      <c r="G781" s="22"/>
      <c r="H781" s="22"/>
      <c r="I781" s="9">
        <f>VLOOKUP((IF(MONTH($A781)=10,YEAR($A781),IF(MONTH($A781)=11,YEAR($A781),IF(MONTH($A781)=12, YEAR($A781),YEAR($A781)-1)))),FirstSim!$A$1:$Y$86,VLOOKUP(MONTH($A781),Conversion!$A$1:$B$12,2),FALSE)</f>
        <v>0.28000000000000003</v>
      </c>
      <c r="Q781" s="9">
        <f t="shared" si="90"/>
        <v>0.01</v>
      </c>
      <c r="R781" s="9" t="str">
        <f t="shared" si="91"/>
        <v/>
      </c>
      <c r="S781" s="10" t="str">
        <f t="shared" si="92"/>
        <v/>
      </c>
      <c r="U781" s="17">
        <f>VLOOKUP((IF(MONTH($A781)=10,YEAR($A781),IF(MONTH($A781)=11,YEAR($A781),IF(MONTH($A781)=12, YEAR($A781),YEAR($A781)-1)))),'Final Sim'!$A$1:$O$85,VLOOKUP(MONTH($A781),'Conversion WRSM'!$A$1:$B$12,2),FALSE)</f>
        <v>0</v>
      </c>
      <c r="W781" s="9">
        <f t="shared" si="89"/>
        <v>0.01</v>
      </c>
      <c r="X781" s="9" t="str">
        <f t="shared" si="95"/>
        <v/>
      </c>
      <c r="Y781" s="20" t="str">
        <f t="shared" si="93"/>
        <v/>
      </c>
    </row>
    <row r="782" spans="1:25">
      <c r="A782" s="11">
        <v>31260</v>
      </c>
      <c r="B782" s="9">
        <f>VLOOKUP((IF(MONTH($A782)=10,YEAR($A782),IF(MONTH($A782)=11,YEAR($A782),IF(MONTH($A782)=12, YEAR($A782),YEAR($A782)-1)))),File_1.prn!$A$2:$AA$87,VLOOKUP(MONTH($A782),Conversion!$A$1:$B$12,2),FALSE)</f>
        <v>0.01</v>
      </c>
      <c r="C782" s="9" t="str">
        <f>IF(VLOOKUP((IF(MONTH($A782)=10,YEAR($A782),IF(MONTH($A782)=11,YEAR($A782),IF(MONTH($A782)=12, YEAR($A782),YEAR($A782)-1)))),File_1.prn!$A$2:$AA$87,VLOOKUP(MONTH($A782),'Patch Conversion'!$A$1:$B$12,2),FALSE)="","",VLOOKUP((IF(MONTH($A782)=10,YEAR($A782),IF(MONTH($A782)=11,YEAR($A782),IF(MONTH($A782)=12, YEAR($A782),YEAR($A782)-1)))),File_1.prn!$A$2:$AA$87,VLOOKUP(MONTH($A782),'Patch Conversion'!$A$1:$B$12,2),FALSE))</f>
        <v>#</v>
      </c>
      <c r="E782" s="9">
        <f t="shared" si="94"/>
        <v>2529.0200000000018</v>
      </c>
      <c r="F782" s="9">
        <f>F781+VLOOKUP((IF(MONTH($A782)=10,YEAR($A782),IF(MONTH($A782)=11,YEAR($A782),IF(MONTH($A782)=12, YEAR($A782),YEAR($A782)-1)))),Rainfall!$A$1:$Z$87,VLOOKUP(MONTH($A782),Conversion!$A$1:$B$12,2),FALSE)</f>
        <v>39168.059999999961</v>
      </c>
      <c r="G782" s="22"/>
      <c r="H782" s="22"/>
      <c r="I782" s="9">
        <f>VLOOKUP((IF(MONTH($A782)=10,YEAR($A782),IF(MONTH($A782)=11,YEAR($A782),IF(MONTH($A782)=12, YEAR($A782),YEAR($A782)-1)))),FirstSim!$A$1:$Y$86,VLOOKUP(MONTH($A782),Conversion!$A$1:$B$12,2),FALSE)</f>
        <v>0.13</v>
      </c>
      <c r="Q782" s="9">
        <f t="shared" si="90"/>
        <v>0.13</v>
      </c>
      <c r="R782" s="9" t="str">
        <f t="shared" si="91"/>
        <v>*</v>
      </c>
      <c r="S782" s="10" t="str">
        <f t="shared" si="92"/>
        <v>First Silumation patch</v>
      </c>
      <c r="U782" s="17">
        <f>VLOOKUP((IF(MONTH($A782)=10,YEAR($A782),IF(MONTH($A782)=11,YEAR($A782),IF(MONTH($A782)=12, YEAR($A782),YEAR($A782)-1)))),'Final Sim'!$A$1:$O$85,VLOOKUP(MONTH($A782),'Conversion WRSM'!$A$1:$B$12,2),FALSE)</f>
        <v>23.42</v>
      </c>
      <c r="W782" s="9">
        <f t="shared" si="89"/>
        <v>23.42</v>
      </c>
      <c r="X782" s="9" t="str">
        <f t="shared" si="95"/>
        <v>*</v>
      </c>
      <c r="Y782" s="20" t="str">
        <f t="shared" si="93"/>
        <v>Simulated value used</v>
      </c>
    </row>
    <row r="783" spans="1:25">
      <c r="A783" s="11">
        <v>31291</v>
      </c>
      <c r="B783" s="9">
        <f>VLOOKUP((IF(MONTH($A783)=10,YEAR($A783),IF(MONTH($A783)=11,YEAR($A783),IF(MONTH($A783)=12, YEAR($A783),YEAR($A783)-1)))),File_1.prn!$A$2:$AA$87,VLOOKUP(MONTH($A783),Conversion!$A$1:$B$12,2),FALSE)</f>
        <v>0</v>
      </c>
      <c r="C783" s="9" t="str">
        <f>IF(VLOOKUP((IF(MONTH($A783)=10,YEAR($A783),IF(MONTH($A783)=11,YEAR($A783),IF(MONTH($A783)=12, YEAR($A783),YEAR($A783)-1)))),File_1.prn!$A$2:$AA$87,VLOOKUP(MONTH($A783),'Patch Conversion'!$A$1:$B$12,2),FALSE)="","",VLOOKUP((IF(MONTH($A783)=10,YEAR($A783),IF(MONTH($A783)=11,YEAR($A783),IF(MONTH($A783)=12, YEAR($A783),YEAR($A783)-1)))),File_1.prn!$A$2:$AA$87,VLOOKUP(MONTH($A783),'Patch Conversion'!$A$1:$B$12,2),FALSE))</f>
        <v/>
      </c>
      <c r="E783" s="9">
        <f t="shared" si="94"/>
        <v>2529.0200000000018</v>
      </c>
      <c r="F783" s="9">
        <f>F782+VLOOKUP((IF(MONTH($A783)=10,YEAR($A783),IF(MONTH($A783)=11,YEAR($A783),IF(MONTH($A783)=12, YEAR($A783),YEAR($A783)-1)))),Rainfall!$A$1:$Z$87,VLOOKUP(MONTH($A783),Conversion!$A$1:$B$12,2),FALSE)</f>
        <v>39173.639999999963</v>
      </c>
      <c r="G783" s="22"/>
      <c r="H783" s="22"/>
      <c r="I783" s="9">
        <f>VLOOKUP((IF(MONTH($A783)=10,YEAR($A783),IF(MONTH($A783)=11,YEAR($A783),IF(MONTH($A783)=12, YEAR($A783),YEAR($A783)-1)))),FirstSim!$A$1:$Y$86,VLOOKUP(MONTH($A783),Conversion!$A$1:$B$12,2),FALSE)</f>
        <v>0</v>
      </c>
      <c r="Q783" s="9">
        <f t="shared" si="90"/>
        <v>0</v>
      </c>
      <c r="R783" s="9" t="str">
        <f t="shared" si="91"/>
        <v/>
      </c>
      <c r="S783" s="10" t="str">
        <f t="shared" si="92"/>
        <v/>
      </c>
      <c r="U783" s="17">
        <f>VLOOKUP((IF(MONTH($A783)=10,YEAR($A783),IF(MONTH($A783)=11,YEAR($A783),IF(MONTH($A783)=12, YEAR($A783),YEAR($A783)-1)))),'Final Sim'!$A$1:$O$85,VLOOKUP(MONTH($A783),'Conversion WRSM'!$A$1:$B$12,2),FALSE)</f>
        <v>0</v>
      </c>
      <c r="W783" s="9">
        <f t="shared" si="89"/>
        <v>0</v>
      </c>
      <c r="X783" s="9" t="str">
        <f t="shared" si="95"/>
        <v/>
      </c>
      <c r="Y783" s="20" t="str">
        <f t="shared" si="93"/>
        <v/>
      </c>
    </row>
    <row r="784" spans="1:25">
      <c r="A784" s="11">
        <v>31321</v>
      </c>
      <c r="B784" s="9">
        <f>VLOOKUP((IF(MONTH($A784)=10,YEAR($A784),IF(MONTH($A784)=11,YEAR($A784),IF(MONTH($A784)=12, YEAR($A784),YEAR($A784)-1)))),File_1.prn!$A$2:$AA$87,VLOOKUP(MONTH($A784),Conversion!$A$1:$B$12,2),FALSE)</f>
        <v>0.03</v>
      </c>
      <c r="C784" s="9" t="str">
        <f>IF(VLOOKUP((IF(MONTH($A784)=10,YEAR($A784),IF(MONTH($A784)=11,YEAR($A784),IF(MONTH($A784)=12, YEAR($A784),YEAR($A784)-1)))),File_1.prn!$A$2:$AA$87,VLOOKUP(MONTH($A784),'Patch Conversion'!$A$1:$B$12,2),FALSE)="","",VLOOKUP((IF(MONTH($A784)=10,YEAR($A784),IF(MONTH($A784)=11,YEAR($A784),IF(MONTH($A784)=12, YEAR($A784),YEAR($A784)-1)))),File_1.prn!$A$2:$AA$87,VLOOKUP(MONTH($A784),'Patch Conversion'!$A$1:$B$12,2),FALSE))</f>
        <v/>
      </c>
      <c r="E784" s="9">
        <f t="shared" si="94"/>
        <v>2529.050000000002</v>
      </c>
      <c r="F784" s="9">
        <f>F783+VLOOKUP((IF(MONTH($A784)=10,YEAR($A784),IF(MONTH($A784)=11,YEAR($A784),IF(MONTH($A784)=12, YEAR($A784),YEAR($A784)-1)))),Rainfall!$A$1:$Z$87,VLOOKUP(MONTH($A784),Conversion!$A$1:$B$12,2),FALSE)</f>
        <v>39232.319999999963</v>
      </c>
      <c r="G784" s="22"/>
      <c r="H784" s="22"/>
      <c r="I784" s="9">
        <f>VLOOKUP((IF(MONTH($A784)=10,YEAR($A784),IF(MONTH($A784)=11,YEAR($A784),IF(MONTH($A784)=12, YEAR($A784),YEAR($A784)-1)))),FirstSim!$A$1:$Y$86,VLOOKUP(MONTH($A784),Conversion!$A$1:$B$12,2),FALSE)</f>
        <v>2.37</v>
      </c>
      <c r="Q784" s="9">
        <f t="shared" si="90"/>
        <v>0.03</v>
      </c>
      <c r="R784" s="9" t="str">
        <f t="shared" si="91"/>
        <v/>
      </c>
      <c r="S784" s="10" t="str">
        <f t="shared" si="92"/>
        <v/>
      </c>
      <c r="U784" s="17">
        <f>VLOOKUP((IF(MONTH($A784)=10,YEAR($A784),IF(MONTH($A784)=11,YEAR($A784),IF(MONTH($A784)=12, YEAR($A784),YEAR($A784)-1)))),'Final Sim'!$A$1:$O$85,VLOOKUP(MONTH($A784),'Conversion WRSM'!$A$1:$B$12,2),FALSE)</f>
        <v>17.46</v>
      </c>
      <c r="W784" s="9">
        <f t="shared" si="89"/>
        <v>0.03</v>
      </c>
      <c r="X784" s="9" t="str">
        <f t="shared" si="95"/>
        <v/>
      </c>
      <c r="Y784" s="20" t="str">
        <f t="shared" si="93"/>
        <v/>
      </c>
    </row>
    <row r="785" spans="1:25">
      <c r="A785" s="11">
        <v>31352</v>
      </c>
      <c r="B785" s="9">
        <f>VLOOKUP((IF(MONTH($A785)=10,YEAR($A785),IF(MONTH($A785)=11,YEAR($A785),IF(MONTH($A785)=12, YEAR($A785),YEAR($A785)-1)))),File_1.prn!$A$2:$AA$87,VLOOKUP(MONTH($A785),Conversion!$A$1:$B$12,2),FALSE)</f>
        <v>0.74</v>
      </c>
      <c r="C785" s="9" t="str">
        <f>IF(VLOOKUP((IF(MONTH($A785)=10,YEAR($A785),IF(MONTH($A785)=11,YEAR($A785),IF(MONTH($A785)=12, YEAR($A785),YEAR($A785)-1)))),File_1.prn!$A$2:$AA$87,VLOOKUP(MONTH($A785),'Patch Conversion'!$A$1:$B$12,2),FALSE)="","",VLOOKUP((IF(MONTH($A785)=10,YEAR($A785),IF(MONTH($A785)=11,YEAR($A785),IF(MONTH($A785)=12, YEAR($A785),YEAR($A785)-1)))),File_1.prn!$A$2:$AA$87,VLOOKUP(MONTH($A785),'Patch Conversion'!$A$1:$B$12,2),FALSE))</f>
        <v/>
      </c>
      <c r="E785" s="9">
        <f t="shared" si="94"/>
        <v>2529.7900000000018</v>
      </c>
      <c r="F785" s="9">
        <f>F784+VLOOKUP((IF(MONTH($A785)=10,YEAR($A785),IF(MONTH($A785)=11,YEAR($A785),IF(MONTH($A785)=12, YEAR($A785),YEAR($A785)-1)))),Rainfall!$A$1:$Z$87,VLOOKUP(MONTH($A785),Conversion!$A$1:$B$12,2),FALSE)</f>
        <v>39239.039999999964</v>
      </c>
      <c r="G785" s="22"/>
      <c r="H785" s="22"/>
      <c r="I785" s="9">
        <f>VLOOKUP((IF(MONTH($A785)=10,YEAR($A785),IF(MONTH($A785)=11,YEAR($A785),IF(MONTH($A785)=12, YEAR($A785),YEAR($A785)-1)))),FirstSim!$A$1:$Y$86,VLOOKUP(MONTH($A785),Conversion!$A$1:$B$12,2),FALSE)</f>
        <v>1.61</v>
      </c>
      <c r="Q785" s="9">
        <f t="shared" si="90"/>
        <v>0.74</v>
      </c>
      <c r="R785" s="9" t="str">
        <f t="shared" si="91"/>
        <v/>
      </c>
      <c r="S785" s="10" t="str">
        <f t="shared" si="92"/>
        <v/>
      </c>
      <c r="U785" s="17">
        <f>VLOOKUP((IF(MONTH($A785)=10,YEAR($A785),IF(MONTH($A785)=11,YEAR($A785),IF(MONTH($A785)=12, YEAR($A785),YEAR($A785)-1)))),'Final Sim'!$A$1:$O$85,VLOOKUP(MONTH($A785),'Conversion WRSM'!$A$1:$B$12,2),FALSE)</f>
        <v>0</v>
      </c>
      <c r="W785" s="9">
        <f t="shared" si="89"/>
        <v>0.74</v>
      </c>
      <c r="X785" s="9" t="str">
        <f t="shared" si="95"/>
        <v/>
      </c>
      <c r="Y785" s="20" t="str">
        <f t="shared" si="93"/>
        <v/>
      </c>
    </row>
    <row r="786" spans="1:25">
      <c r="A786" s="11">
        <v>31382</v>
      </c>
      <c r="B786" s="9">
        <f>VLOOKUP((IF(MONTH($A786)=10,YEAR($A786),IF(MONTH($A786)=11,YEAR($A786),IF(MONTH($A786)=12, YEAR($A786),YEAR($A786)-1)))),File_1.prn!$A$2:$AA$87,VLOOKUP(MONTH($A786),Conversion!$A$1:$B$12,2),FALSE)</f>
        <v>18.3</v>
      </c>
      <c r="C786" s="9" t="str">
        <f>IF(VLOOKUP((IF(MONTH($A786)=10,YEAR($A786),IF(MONTH($A786)=11,YEAR($A786),IF(MONTH($A786)=12, YEAR($A786),YEAR($A786)-1)))),File_1.prn!$A$2:$AA$87,VLOOKUP(MONTH($A786),'Patch Conversion'!$A$1:$B$12,2),FALSE)="","",VLOOKUP((IF(MONTH($A786)=10,YEAR($A786),IF(MONTH($A786)=11,YEAR($A786),IF(MONTH($A786)=12, YEAR($A786),YEAR($A786)-1)))),File_1.prn!$A$2:$AA$87,VLOOKUP(MONTH($A786),'Patch Conversion'!$A$1:$B$12,2),FALSE))</f>
        <v/>
      </c>
      <c r="E786" s="9">
        <f t="shared" si="94"/>
        <v>2548.090000000002</v>
      </c>
      <c r="F786" s="9">
        <f>F785+VLOOKUP((IF(MONTH($A786)=10,YEAR($A786),IF(MONTH($A786)=11,YEAR($A786),IF(MONTH($A786)=12, YEAR($A786),YEAR($A786)-1)))),Rainfall!$A$1:$Z$87,VLOOKUP(MONTH($A786),Conversion!$A$1:$B$12,2),FALSE)</f>
        <v>39332.639999999963</v>
      </c>
      <c r="G786" s="22"/>
      <c r="H786" s="22"/>
      <c r="I786" s="9">
        <f>VLOOKUP((IF(MONTH($A786)=10,YEAR($A786),IF(MONTH($A786)=11,YEAR($A786),IF(MONTH($A786)=12, YEAR($A786),YEAR($A786)-1)))),FirstSim!$A$1:$Y$86,VLOOKUP(MONTH($A786),Conversion!$A$1:$B$12,2),FALSE)</f>
        <v>8.0299999999999994</v>
      </c>
      <c r="Q786" s="9">
        <f t="shared" si="90"/>
        <v>18.3</v>
      </c>
      <c r="R786" s="9" t="str">
        <f t="shared" si="91"/>
        <v/>
      </c>
      <c r="S786" s="10" t="str">
        <f t="shared" si="92"/>
        <v/>
      </c>
      <c r="U786" s="17">
        <f>VLOOKUP((IF(MONTH($A786)=10,YEAR($A786),IF(MONTH($A786)=11,YEAR($A786),IF(MONTH($A786)=12, YEAR($A786),YEAR($A786)-1)))),'Final Sim'!$A$1:$O$85,VLOOKUP(MONTH($A786),'Conversion WRSM'!$A$1:$B$12,2),FALSE)</f>
        <v>43.57</v>
      </c>
      <c r="W786" s="9">
        <f t="shared" si="89"/>
        <v>18.3</v>
      </c>
      <c r="X786" s="9" t="str">
        <f t="shared" si="95"/>
        <v/>
      </c>
      <c r="Y786" s="20" t="str">
        <f t="shared" si="93"/>
        <v/>
      </c>
    </row>
    <row r="787" spans="1:25">
      <c r="A787" s="11">
        <v>31413</v>
      </c>
      <c r="B787" s="9">
        <f>VLOOKUP((IF(MONTH($A787)=10,YEAR($A787),IF(MONTH($A787)=11,YEAR($A787),IF(MONTH($A787)=12, YEAR($A787),YEAR($A787)-1)))),File_1.prn!$A$2:$AA$87,VLOOKUP(MONTH($A787),Conversion!$A$1:$B$12,2),FALSE)</f>
        <v>6.09</v>
      </c>
      <c r="C787" s="9" t="str">
        <f>IF(VLOOKUP((IF(MONTH($A787)=10,YEAR($A787),IF(MONTH($A787)=11,YEAR($A787),IF(MONTH($A787)=12, YEAR($A787),YEAR($A787)-1)))),File_1.prn!$A$2:$AA$87,VLOOKUP(MONTH($A787),'Patch Conversion'!$A$1:$B$12,2),FALSE)="","",VLOOKUP((IF(MONTH($A787)=10,YEAR($A787),IF(MONTH($A787)=11,YEAR($A787),IF(MONTH($A787)=12, YEAR($A787),YEAR($A787)-1)))),File_1.prn!$A$2:$AA$87,VLOOKUP(MONTH($A787),'Patch Conversion'!$A$1:$B$12,2),FALSE))</f>
        <v>#</v>
      </c>
      <c r="E787" s="9">
        <f t="shared" si="94"/>
        <v>2554.1800000000021</v>
      </c>
      <c r="F787" s="9">
        <f>F786+VLOOKUP((IF(MONTH($A787)=10,YEAR($A787),IF(MONTH($A787)=11,YEAR($A787),IF(MONTH($A787)=12, YEAR($A787),YEAR($A787)-1)))),Rainfall!$A$1:$Z$87,VLOOKUP(MONTH($A787),Conversion!$A$1:$B$12,2),FALSE)</f>
        <v>39390.539999999964</v>
      </c>
      <c r="G787" s="22"/>
      <c r="H787" s="22"/>
      <c r="I787" s="9">
        <f>VLOOKUP((IF(MONTH($A787)=10,YEAR($A787),IF(MONTH($A787)=11,YEAR($A787),IF(MONTH($A787)=12, YEAR($A787),YEAR($A787)-1)))),FirstSim!$A$1:$Y$86,VLOOKUP(MONTH($A787),Conversion!$A$1:$B$12,2),FALSE)</f>
        <v>7.54</v>
      </c>
      <c r="Q787" s="9">
        <f t="shared" si="90"/>
        <v>7.54</v>
      </c>
      <c r="R787" s="9" t="str">
        <f t="shared" si="91"/>
        <v>*</v>
      </c>
      <c r="S787" s="10" t="str">
        <f t="shared" si="92"/>
        <v>First Silumation patch</v>
      </c>
      <c r="U787" s="17">
        <f>VLOOKUP((IF(MONTH($A787)=10,YEAR($A787),IF(MONTH($A787)=11,YEAR($A787),IF(MONTH($A787)=12, YEAR($A787),YEAR($A787)-1)))),'Final Sim'!$A$1:$O$85,VLOOKUP(MONTH($A787),'Conversion WRSM'!$A$1:$B$12,2),FALSE)</f>
        <v>0</v>
      </c>
      <c r="W787" s="9">
        <f t="shared" si="89"/>
        <v>6.09</v>
      </c>
      <c r="X787" s="9" t="str">
        <f t="shared" si="95"/>
        <v>*</v>
      </c>
      <c r="Y787" s="20" t="str">
        <f t="shared" si="93"/>
        <v>Simulated value used</v>
      </c>
    </row>
    <row r="788" spans="1:25">
      <c r="A788" s="11">
        <v>31444</v>
      </c>
      <c r="B788" s="9">
        <f>VLOOKUP((IF(MONTH($A788)=10,YEAR($A788),IF(MONTH($A788)=11,YEAR($A788),IF(MONTH($A788)=12, YEAR($A788),YEAR($A788)-1)))),File_1.prn!$A$2:$AA$87,VLOOKUP(MONTH($A788),Conversion!$A$1:$B$12,2),FALSE)</f>
        <v>8.08</v>
      </c>
      <c r="C788" s="9" t="str">
        <f>IF(VLOOKUP((IF(MONTH($A788)=10,YEAR($A788),IF(MONTH($A788)=11,YEAR($A788),IF(MONTH($A788)=12, YEAR($A788),YEAR($A788)-1)))),File_1.prn!$A$2:$AA$87,VLOOKUP(MONTH($A788),'Patch Conversion'!$A$1:$B$12,2),FALSE)="","",VLOOKUP((IF(MONTH($A788)=10,YEAR($A788),IF(MONTH($A788)=11,YEAR($A788),IF(MONTH($A788)=12, YEAR($A788),YEAR($A788)-1)))),File_1.prn!$A$2:$AA$87,VLOOKUP(MONTH($A788),'Patch Conversion'!$A$1:$B$12,2),FALSE))</f>
        <v/>
      </c>
      <c r="E788" s="9">
        <f t="shared" si="94"/>
        <v>2562.260000000002</v>
      </c>
      <c r="F788" s="9">
        <f>F787+VLOOKUP((IF(MONTH($A788)=10,YEAR($A788),IF(MONTH($A788)=11,YEAR($A788),IF(MONTH($A788)=12, YEAR($A788),YEAR($A788)-1)))),Rainfall!$A$1:$Z$87,VLOOKUP(MONTH($A788),Conversion!$A$1:$B$12,2),FALSE)</f>
        <v>39429.599999999962</v>
      </c>
      <c r="G788" s="22"/>
      <c r="H788" s="22"/>
      <c r="I788" s="9">
        <f>VLOOKUP((IF(MONTH($A788)=10,YEAR($A788),IF(MONTH($A788)=11,YEAR($A788),IF(MONTH($A788)=12, YEAR($A788),YEAR($A788)-1)))),FirstSim!$A$1:$Y$86,VLOOKUP(MONTH($A788),Conversion!$A$1:$B$12,2),FALSE)</f>
        <v>0.86</v>
      </c>
      <c r="Q788" s="9">
        <f t="shared" si="90"/>
        <v>8.08</v>
      </c>
      <c r="R788" s="9" t="str">
        <f t="shared" si="91"/>
        <v/>
      </c>
      <c r="S788" s="10" t="str">
        <f t="shared" si="92"/>
        <v/>
      </c>
      <c r="U788" s="17">
        <f>VLOOKUP((IF(MONTH($A788)=10,YEAR($A788),IF(MONTH($A788)=11,YEAR($A788),IF(MONTH($A788)=12, YEAR($A788),YEAR($A788)-1)))),'Final Sim'!$A$1:$O$85,VLOOKUP(MONTH($A788),'Conversion WRSM'!$A$1:$B$12,2),FALSE)</f>
        <v>194.29</v>
      </c>
      <c r="W788" s="9">
        <f t="shared" si="89"/>
        <v>8.08</v>
      </c>
      <c r="X788" s="9" t="str">
        <f t="shared" si="95"/>
        <v/>
      </c>
      <c r="Y788" s="20" t="str">
        <f t="shared" si="93"/>
        <v/>
      </c>
    </row>
    <row r="789" spans="1:25">
      <c r="A789" s="11">
        <v>31472</v>
      </c>
      <c r="B789" s="9">
        <f>VLOOKUP((IF(MONTH($A789)=10,YEAR($A789),IF(MONTH($A789)=11,YEAR($A789),IF(MONTH($A789)=12, YEAR($A789),YEAR($A789)-1)))),File_1.prn!$A$2:$AA$87,VLOOKUP(MONTH($A789),Conversion!$A$1:$B$12,2),FALSE)</f>
        <v>1.85</v>
      </c>
      <c r="C789" s="9" t="str">
        <f>IF(VLOOKUP((IF(MONTH($A789)=10,YEAR($A789),IF(MONTH($A789)=11,YEAR($A789),IF(MONTH($A789)=12, YEAR($A789),YEAR($A789)-1)))),File_1.prn!$A$2:$AA$87,VLOOKUP(MONTH($A789),'Patch Conversion'!$A$1:$B$12,2),FALSE)="","",VLOOKUP((IF(MONTH($A789)=10,YEAR($A789),IF(MONTH($A789)=11,YEAR($A789),IF(MONTH($A789)=12, YEAR($A789),YEAR($A789)-1)))),File_1.prn!$A$2:$AA$87,VLOOKUP(MONTH($A789),'Patch Conversion'!$A$1:$B$12,2),FALSE))</f>
        <v/>
      </c>
      <c r="E789" s="9">
        <f t="shared" si="94"/>
        <v>2564.1100000000019</v>
      </c>
      <c r="F789" s="9">
        <f>F788+VLOOKUP((IF(MONTH($A789)=10,YEAR($A789),IF(MONTH($A789)=11,YEAR($A789),IF(MONTH($A789)=12, YEAR($A789),YEAR($A789)-1)))),Rainfall!$A$1:$Z$87,VLOOKUP(MONTH($A789),Conversion!$A$1:$B$12,2),FALSE)</f>
        <v>39504.539999999964</v>
      </c>
      <c r="G789" s="22"/>
      <c r="H789" s="22"/>
      <c r="I789" s="9">
        <f>VLOOKUP((IF(MONTH($A789)=10,YEAR($A789),IF(MONTH($A789)=11,YEAR($A789),IF(MONTH($A789)=12, YEAR($A789),YEAR($A789)-1)))),FirstSim!$A$1:$Y$86,VLOOKUP(MONTH($A789),Conversion!$A$1:$B$12,2),FALSE)</f>
        <v>0.61</v>
      </c>
      <c r="Q789" s="9">
        <f t="shared" si="90"/>
        <v>1.85</v>
      </c>
      <c r="R789" s="9" t="str">
        <f t="shared" si="91"/>
        <v/>
      </c>
      <c r="S789" s="10" t="str">
        <f t="shared" si="92"/>
        <v/>
      </c>
      <c r="U789" s="17">
        <f>VLOOKUP((IF(MONTH($A789)=10,YEAR($A789),IF(MONTH($A789)=11,YEAR($A789),IF(MONTH($A789)=12, YEAR($A789),YEAR($A789)-1)))),'Final Sim'!$A$1:$O$85,VLOOKUP(MONTH($A789),'Conversion WRSM'!$A$1:$B$12,2),FALSE)</f>
        <v>0</v>
      </c>
      <c r="W789" s="9">
        <f t="shared" si="89"/>
        <v>1.85</v>
      </c>
      <c r="X789" s="9" t="str">
        <f t="shared" si="95"/>
        <v/>
      </c>
      <c r="Y789" s="20" t="str">
        <f t="shared" si="93"/>
        <v/>
      </c>
    </row>
    <row r="790" spans="1:25">
      <c r="A790" s="11">
        <v>31503</v>
      </c>
      <c r="B790" s="9">
        <f>VLOOKUP((IF(MONTH($A790)=10,YEAR($A790),IF(MONTH($A790)=11,YEAR($A790),IF(MONTH($A790)=12, YEAR($A790),YEAR($A790)-1)))),File_1.prn!$A$2:$AA$87,VLOOKUP(MONTH($A790),Conversion!$A$1:$B$12,2),FALSE)</f>
        <v>0.18</v>
      </c>
      <c r="C790" s="9" t="str">
        <f>IF(VLOOKUP((IF(MONTH($A790)=10,YEAR($A790),IF(MONTH($A790)=11,YEAR($A790),IF(MONTH($A790)=12, YEAR($A790),YEAR($A790)-1)))),File_1.prn!$A$2:$AA$87,VLOOKUP(MONTH($A790),'Patch Conversion'!$A$1:$B$12,2),FALSE)="","",VLOOKUP((IF(MONTH($A790)=10,YEAR($A790),IF(MONTH($A790)=11,YEAR($A790),IF(MONTH($A790)=12, YEAR($A790),YEAR($A790)-1)))),File_1.prn!$A$2:$AA$87,VLOOKUP(MONTH($A790),'Patch Conversion'!$A$1:$B$12,2),FALSE))</f>
        <v/>
      </c>
      <c r="E790" s="9">
        <f t="shared" si="94"/>
        <v>2564.2900000000018</v>
      </c>
      <c r="F790" s="9">
        <f>F789+VLOOKUP((IF(MONTH($A790)=10,YEAR($A790),IF(MONTH($A790)=11,YEAR($A790),IF(MONTH($A790)=12, YEAR($A790),YEAR($A790)-1)))),Rainfall!$A$1:$Z$87,VLOOKUP(MONTH($A790),Conversion!$A$1:$B$12,2),FALSE)</f>
        <v>39508.319999999963</v>
      </c>
      <c r="G790" s="22"/>
      <c r="H790" s="22"/>
      <c r="I790" s="9">
        <f>VLOOKUP((IF(MONTH($A790)=10,YEAR($A790),IF(MONTH($A790)=11,YEAR($A790),IF(MONTH($A790)=12, YEAR($A790),YEAR($A790)-1)))),FirstSim!$A$1:$Y$86,VLOOKUP(MONTH($A790),Conversion!$A$1:$B$12,2),FALSE)</f>
        <v>0.39</v>
      </c>
      <c r="Q790" s="9">
        <f t="shared" si="90"/>
        <v>0.18</v>
      </c>
      <c r="R790" s="9" t="str">
        <f t="shared" si="91"/>
        <v/>
      </c>
      <c r="S790" s="10" t="str">
        <f t="shared" si="92"/>
        <v/>
      </c>
      <c r="U790" s="17">
        <f>VLOOKUP((IF(MONTH($A790)=10,YEAR($A790),IF(MONTH($A790)=11,YEAR($A790),IF(MONTH($A790)=12, YEAR($A790),YEAR($A790)-1)))),'Final Sim'!$A$1:$O$85,VLOOKUP(MONTH($A790),'Conversion WRSM'!$A$1:$B$12,2),FALSE)</f>
        <v>85.8</v>
      </c>
      <c r="W790" s="9">
        <f t="shared" si="89"/>
        <v>0.18</v>
      </c>
      <c r="X790" s="9" t="str">
        <f t="shared" si="95"/>
        <v/>
      </c>
      <c r="Y790" s="20" t="str">
        <f t="shared" si="93"/>
        <v/>
      </c>
    </row>
    <row r="791" spans="1:25">
      <c r="A791" s="11">
        <v>31533</v>
      </c>
      <c r="B791" s="9">
        <f>VLOOKUP((IF(MONTH($A791)=10,YEAR($A791),IF(MONTH($A791)=11,YEAR($A791),IF(MONTH($A791)=12, YEAR($A791),YEAR($A791)-1)))),File_1.prn!$A$2:$AA$87,VLOOKUP(MONTH($A791),Conversion!$A$1:$B$12,2),FALSE)</f>
        <v>0.04</v>
      </c>
      <c r="C791" s="9" t="str">
        <f>IF(VLOOKUP((IF(MONTH($A791)=10,YEAR($A791),IF(MONTH($A791)=11,YEAR($A791),IF(MONTH($A791)=12, YEAR($A791),YEAR($A791)-1)))),File_1.prn!$A$2:$AA$87,VLOOKUP(MONTH($A791),'Patch Conversion'!$A$1:$B$12,2),FALSE)="","",VLOOKUP((IF(MONTH($A791)=10,YEAR($A791),IF(MONTH($A791)=11,YEAR($A791),IF(MONTH($A791)=12, YEAR($A791),YEAR($A791)-1)))),File_1.prn!$A$2:$AA$87,VLOOKUP(MONTH($A791),'Patch Conversion'!$A$1:$B$12,2),FALSE))</f>
        <v/>
      </c>
      <c r="E791" s="9">
        <f t="shared" si="94"/>
        <v>2564.3300000000017</v>
      </c>
      <c r="F791" s="9">
        <f>F790+VLOOKUP((IF(MONTH($A791)=10,YEAR($A791),IF(MONTH($A791)=11,YEAR($A791),IF(MONTH($A791)=12, YEAR($A791),YEAR($A791)-1)))),Rainfall!$A$1:$Z$87,VLOOKUP(MONTH($A791),Conversion!$A$1:$B$12,2),FALSE)</f>
        <v>39508.319999999963</v>
      </c>
      <c r="G791" s="22"/>
      <c r="H791" s="22"/>
      <c r="I791" s="9">
        <f>VLOOKUP((IF(MONTH($A791)=10,YEAR($A791),IF(MONTH($A791)=11,YEAR($A791),IF(MONTH($A791)=12, YEAR($A791),YEAR($A791)-1)))),FirstSim!$A$1:$Y$86,VLOOKUP(MONTH($A791),Conversion!$A$1:$B$12,2),FALSE)</f>
        <v>0.16</v>
      </c>
      <c r="Q791" s="9">
        <f t="shared" si="90"/>
        <v>0.04</v>
      </c>
      <c r="R791" s="9" t="str">
        <f t="shared" si="91"/>
        <v/>
      </c>
      <c r="S791" s="10" t="str">
        <f t="shared" si="92"/>
        <v/>
      </c>
      <c r="U791" s="17">
        <f>VLOOKUP((IF(MONTH($A791)=10,YEAR($A791),IF(MONTH($A791)=11,YEAR($A791),IF(MONTH($A791)=12, YEAR($A791),YEAR($A791)-1)))),'Final Sim'!$A$1:$O$85,VLOOKUP(MONTH($A791),'Conversion WRSM'!$A$1:$B$12,2),FALSE)</f>
        <v>0</v>
      </c>
      <c r="W791" s="9">
        <f t="shared" si="89"/>
        <v>0.04</v>
      </c>
      <c r="X791" s="9" t="str">
        <f t="shared" si="95"/>
        <v/>
      </c>
      <c r="Y791" s="20" t="str">
        <f t="shared" si="93"/>
        <v/>
      </c>
    </row>
    <row r="792" spans="1:25">
      <c r="A792" s="11">
        <v>31564</v>
      </c>
      <c r="B792" s="9">
        <f>VLOOKUP((IF(MONTH($A792)=10,YEAR($A792),IF(MONTH($A792)=11,YEAR($A792),IF(MONTH($A792)=12, YEAR($A792),YEAR($A792)-1)))),File_1.prn!$A$2:$AA$87,VLOOKUP(MONTH($A792),Conversion!$A$1:$B$12,2),FALSE)</f>
        <v>0.05</v>
      </c>
      <c r="C792" s="9" t="str">
        <f>IF(VLOOKUP((IF(MONTH($A792)=10,YEAR($A792),IF(MONTH($A792)=11,YEAR($A792),IF(MONTH($A792)=12, YEAR($A792),YEAR($A792)-1)))),File_1.prn!$A$2:$AA$87,VLOOKUP(MONTH($A792),'Patch Conversion'!$A$1:$B$12,2),FALSE)="","",VLOOKUP((IF(MONTH($A792)=10,YEAR($A792),IF(MONTH($A792)=11,YEAR($A792),IF(MONTH($A792)=12, YEAR($A792),YEAR($A792)-1)))),File_1.prn!$A$2:$AA$87,VLOOKUP(MONTH($A792),'Patch Conversion'!$A$1:$B$12,2),FALSE))</f>
        <v/>
      </c>
      <c r="E792" s="9">
        <f t="shared" si="94"/>
        <v>2564.3800000000019</v>
      </c>
      <c r="F792" s="9">
        <f>F791+VLOOKUP((IF(MONTH($A792)=10,YEAR($A792),IF(MONTH($A792)=11,YEAR($A792),IF(MONTH($A792)=12, YEAR($A792),YEAR($A792)-1)))),Rainfall!$A$1:$Z$87,VLOOKUP(MONTH($A792),Conversion!$A$1:$B$12,2),FALSE)</f>
        <v>39514.979999999967</v>
      </c>
      <c r="G792" s="22"/>
      <c r="H792" s="22"/>
      <c r="I792" s="9">
        <f>VLOOKUP((IF(MONTH($A792)=10,YEAR($A792),IF(MONTH($A792)=11,YEAR($A792),IF(MONTH($A792)=12, YEAR($A792),YEAR($A792)-1)))),FirstSim!$A$1:$Y$86,VLOOKUP(MONTH($A792),Conversion!$A$1:$B$12,2),FALSE)</f>
        <v>0.22</v>
      </c>
      <c r="Q792" s="9">
        <f t="shared" si="90"/>
        <v>0.05</v>
      </c>
      <c r="R792" s="9" t="str">
        <f t="shared" si="91"/>
        <v/>
      </c>
      <c r="S792" s="10" t="str">
        <f t="shared" si="92"/>
        <v/>
      </c>
      <c r="U792" s="17">
        <f>VLOOKUP((IF(MONTH($A792)=10,YEAR($A792),IF(MONTH($A792)=11,YEAR($A792),IF(MONTH($A792)=12, YEAR($A792),YEAR($A792)-1)))),'Final Sim'!$A$1:$O$85,VLOOKUP(MONTH($A792),'Conversion WRSM'!$A$1:$B$12,2),FALSE)</f>
        <v>42.59</v>
      </c>
      <c r="W792" s="9">
        <f t="shared" si="89"/>
        <v>0.05</v>
      </c>
      <c r="X792" s="9" t="str">
        <f t="shared" si="95"/>
        <v/>
      </c>
      <c r="Y792" s="20" t="str">
        <f t="shared" si="93"/>
        <v/>
      </c>
    </row>
    <row r="793" spans="1:25">
      <c r="A793" s="11">
        <v>31594</v>
      </c>
      <c r="B793" s="9">
        <f>VLOOKUP((IF(MONTH($A793)=10,YEAR($A793),IF(MONTH($A793)=11,YEAR($A793),IF(MONTH($A793)=12, YEAR($A793),YEAR($A793)-1)))),File_1.prn!$A$2:$AA$87,VLOOKUP(MONTH($A793),Conversion!$A$1:$B$12,2),FALSE)</f>
        <v>0.04</v>
      </c>
      <c r="C793" s="9" t="str">
        <f>IF(VLOOKUP((IF(MONTH($A793)=10,YEAR($A793),IF(MONTH($A793)=11,YEAR($A793),IF(MONTH($A793)=12, YEAR($A793),YEAR($A793)-1)))),File_1.prn!$A$2:$AA$87,VLOOKUP(MONTH($A793),'Patch Conversion'!$A$1:$B$12,2),FALSE)="","",VLOOKUP((IF(MONTH($A793)=10,YEAR($A793),IF(MONTH($A793)=11,YEAR($A793),IF(MONTH($A793)=12, YEAR($A793),YEAR($A793)-1)))),File_1.prn!$A$2:$AA$87,VLOOKUP(MONTH($A793),'Patch Conversion'!$A$1:$B$12,2),FALSE))</f>
        <v/>
      </c>
      <c r="E793" s="9">
        <f t="shared" si="94"/>
        <v>2564.4200000000019</v>
      </c>
      <c r="F793" s="9">
        <f>F792+VLOOKUP((IF(MONTH($A793)=10,YEAR($A793),IF(MONTH($A793)=11,YEAR($A793),IF(MONTH($A793)=12, YEAR($A793),YEAR($A793)-1)))),Rainfall!$A$1:$Z$87,VLOOKUP(MONTH($A793),Conversion!$A$1:$B$12,2),FALSE)</f>
        <v>39515.159999999967</v>
      </c>
      <c r="G793" s="22"/>
      <c r="H793" s="22"/>
      <c r="I793" s="9">
        <f>VLOOKUP((IF(MONTH($A793)=10,YEAR($A793),IF(MONTH($A793)=11,YEAR($A793),IF(MONTH($A793)=12, YEAR($A793),YEAR($A793)-1)))),FirstSim!$A$1:$Y$86,VLOOKUP(MONTH($A793),Conversion!$A$1:$B$12,2),FALSE)</f>
        <v>0.2</v>
      </c>
      <c r="Q793" s="9">
        <f t="shared" si="90"/>
        <v>0.04</v>
      </c>
      <c r="R793" s="9" t="str">
        <f t="shared" si="91"/>
        <v/>
      </c>
      <c r="S793" s="10" t="str">
        <f t="shared" si="92"/>
        <v/>
      </c>
      <c r="U793" s="17">
        <f>VLOOKUP((IF(MONTH($A793)=10,YEAR($A793),IF(MONTH($A793)=11,YEAR($A793),IF(MONTH($A793)=12, YEAR($A793),YEAR($A793)-1)))),'Final Sim'!$A$1:$O$85,VLOOKUP(MONTH($A793),'Conversion WRSM'!$A$1:$B$12,2),FALSE)</f>
        <v>0</v>
      </c>
      <c r="W793" s="9">
        <f t="shared" si="89"/>
        <v>0.04</v>
      </c>
      <c r="X793" s="9" t="str">
        <f t="shared" si="95"/>
        <v/>
      </c>
      <c r="Y793" s="20" t="str">
        <f t="shared" si="93"/>
        <v/>
      </c>
    </row>
    <row r="794" spans="1:25">
      <c r="A794" s="11">
        <v>31625</v>
      </c>
      <c r="B794" s="9">
        <f>VLOOKUP((IF(MONTH($A794)=10,YEAR($A794),IF(MONTH($A794)=11,YEAR($A794),IF(MONTH($A794)=12, YEAR($A794),YEAR($A794)-1)))),File_1.prn!$A$2:$AA$87,VLOOKUP(MONTH($A794),Conversion!$A$1:$B$12,2),FALSE)</f>
        <v>0.11</v>
      </c>
      <c r="C794" s="9" t="str">
        <f>IF(VLOOKUP((IF(MONTH($A794)=10,YEAR($A794),IF(MONTH($A794)=11,YEAR($A794),IF(MONTH($A794)=12, YEAR($A794),YEAR($A794)-1)))),File_1.prn!$A$2:$AA$87,VLOOKUP(MONTH($A794),'Patch Conversion'!$A$1:$B$12,2),FALSE)="","",VLOOKUP((IF(MONTH($A794)=10,YEAR($A794),IF(MONTH($A794)=11,YEAR($A794),IF(MONTH($A794)=12, YEAR($A794),YEAR($A794)-1)))),File_1.prn!$A$2:$AA$87,VLOOKUP(MONTH($A794),'Patch Conversion'!$A$1:$B$12,2),FALSE))</f>
        <v/>
      </c>
      <c r="E794" s="9">
        <f t="shared" si="94"/>
        <v>2564.530000000002</v>
      </c>
      <c r="F794" s="9">
        <f>F793+VLOOKUP((IF(MONTH($A794)=10,YEAR($A794),IF(MONTH($A794)=11,YEAR($A794),IF(MONTH($A794)=12, YEAR($A794),YEAR($A794)-1)))),Rainfall!$A$1:$Z$87,VLOOKUP(MONTH($A794),Conversion!$A$1:$B$12,2),FALSE)</f>
        <v>39545.759999999966</v>
      </c>
      <c r="G794" s="22"/>
      <c r="H794" s="22"/>
      <c r="I794" s="9">
        <f>VLOOKUP((IF(MONTH($A794)=10,YEAR($A794),IF(MONTH($A794)=11,YEAR($A794),IF(MONTH($A794)=12, YEAR($A794),YEAR($A794)-1)))),FirstSim!$A$1:$Y$86,VLOOKUP(MONTH($A794),Conversion!$A$1:$B$12,2),FALSE)</f>
        <v>0.32</v>
      </c>
      <c r="Q794" s="9">
        <f t="shared" si="90"/>
        <v>0.11</v>
      </c>
      <c r="R794" s="9" t="str">
        <f t="shared" si="91"/>
        <v/>
      </c>
      <c r="S794" s="10" t="str">
        <f t="shared" si="92"/>
        <v/>
      </c>
      <c r="U794" s="17">
        <f>VLOOKUP((IF(MONTH($A794)=10,YEAR($A794),IF(MONTH($A794)=11,YEAR($A794),IF(MONTH($A794)=12, YEAR($A794),YEAR($A794)-1)))),'Final Sim'!$A$1:$O$85,VLOOKUP(MONTH($A794),'Conversion WRSM'!$A$1:$B$12,2),FALSE)</f>
        <v>21.6</v>
      </c>
      <c r="W794" s="9">
        <f t="shared" si="89"/>
        <v>0.11</v>
      </c>
      <c r="X794" s="9" t="str">
        <f t="shared" si="95"/>
        <v/>
      </c>
      <c r="Y794" s="20" t="str">
        <f t="shared" si="93"/>
        <v/>
      </c>
    </row>
    <row r="795" spans="1:25">
      <c r="A795" s="11">
        <v>31656</v>
      </c>
      <c r="B795" s="9">
        <f>VLOOKUP((IF(MONTH($A795)=10,YEAR($A795),IF(MONTH($A795)=11,YEAR($A795),IF(MONTH($A795)=12, YEAR($A795),YEAR($A795)-1)))),File_1.prn!$A$2:$AA$87,VLOOKUP(MONTH($A795),Conversion!$A$1:$B$12,2),FALSE)</f>
        <v>7.0000000000000007E-2</v>
      </c>
      <c r="C795" s="9" t="str">
        <f>IF(VLOOKUP((IF(MONTH($A795)=10,YEAR($A795),IF(MONTH($A795)=11,YEAR($A795),IF(MONTH($A795)=12, YEAR($A795),YEAR($A795)-1)))),File_1.prn!$A$2:$AA$87,VLOOKUP(MONTH($A795),'Patch Conversion'!$A$1:$B$12,2),FALSE)="","",VLOOKUP((IF(MONTH($A795)=10,YEAR($A795),IF(MONTH($A795)=11,YEAR($A795),IF(MONTH($A795)=12, YEAR($A795),YEAR($A795)-1)))),File_1.prn!$A$2:$AA$87,VLOOKUP(MONTH($A795),'Patch Conversion'!$A$1:$B$12,2),FALSE))</f>
        <v/>
      </c>
      <c r="E795" s="9">
        <f t="shared" si="94"/>
        <v>2564.6000000000022</v>
      </c>
      <c r="F795" s="9">
        <f>F794+VLOOKUP((IF(MONTH($A795)=10,YEAR($A795),IF(MONTH($A795)=11,YEAR($A795),IF(MONTH($A795)=12, YEAR($A795),YEAR($A795)-1)))),Rainfall!$A$1:$Z$87,VLOOKUP(MONTH($A795),Conversion!$A$1:$B$12,2),FALSE)</f>
        <v>39552.419999999969</v>
      </c>
      <c r="G795" s="22"/>
      <c r="H795" s="22"/>
      <c r="I795" s="9">
        <f>VLOOKUP((IF(MONTH($A795)=10,YEAR($A795),IF(MONTH($A795)=11,YEAR($A795),IF(MONTH($A795)=12, YEAR($A795),YEAR($A795)-1)))),FirstSim!$A$1:$Y$86,VLOOKUP(MONTH($A795),Conversion!$A$1:$B$12,2),FALSE)</f>
        <v>0.16</v>
      </c>
      <c r="Q795" s="9">
        <f t="shared" si="90"/>
        <v>7.0000000000000007E-2</v>
      </c>
      <c r="R795" s="9" t="str">
        <f t="shared" si="91"/>
        <v/>
      </c>
      <c r="S795" s="10" t="str">
        <f t="shared" si="92"/>
        <v/>
      </c>
      <c r="U795" s="17">
        <f>VLOOKUP((IF(MONTH($A795)=10,YEAR($A795),IF(MONTH($A795)=11,YEAR($A795),IF(MONTH($A795)=12, YEAR($A795),YEAR($A795)-1)))),'Final Sim'!$A$1:$O$85,VLOOKUP(MONTH($A795),'Conversion WRSM'!$A$1:$B$12,2),FALSE)</f>
        <v>0</v>
      </c>
      <c r="W795" s="9">
        <f t="shared" si="89"/>
        <v>7.0000000000000007E-2</v>
      </c>
      <c r="X795" s="9" t="str">
        <f t="shared" si="95"/>
        <v/>
      </c>
      <c r="Y795" s="20" t="str">
        <f t="shared" si="93"/>
        <v/>
      </c>
    </row>
    <row r="796" spans="1:25">
      <c r="A796" s="11">
        <v>31686</v>
      </c>
      <c r="B796" s="9">
        <f>VLOOKUP((IF(MONTH($A796)=10,YEAR($A796),IF(MONTH($A796)=11,YEAR($A796),IF(MONTH($A796)=12, YEAR($A796),YEAR($A796)-1)))),File_1.prn!$A$2:$AA$87,VLOOKUP(MONTH($A796),Conversion!$A$1:$B$12,2),FALSE)</f>
        <v>0.97</v>
      </c>
      <c r="C796" s="9" t="str">
        <f>IF(VLOOKUP((IF(MONTH($A796)=10,YEAR($A796),IF(MONTH($A796)=11,YEAR($A796),IF(MONTH($A796)=12, YEAR($A796),YEAR($A796)-1)))),File_1.prn!$A$2:$AA$87,VLOOKUP(MONTH($A796),'Patch Conversion'!$A$1:$B$12,2),FALSE)="","",VLOOKUP((IF(MONTH($A796)=10,YEAR($A796),IF(MONTH($A796)=11,YEAR($A796),IF(MONTH($A796)=12, YEAR($A796),YEAR($A796)-1)))),File_1.prn!$A$2:$AA$87,VLOOKUP(MONTH($A796),'Patch Conversion'!$A$1:$B$12,2),FALSE))</f>
        <v/>
      </c>
      <c r="E796" s="9">
        <f t="shared" si="94"/>
        <v>2565.570000000002</v>
      </c>
      <c r="F796" s="9">
        <f>F795+VLOOKUP((IF(MONTH($A796)=10,YEAR($A796),IF(MONTH($A796)=11,YEAR($A796),IF(MONTH($A796)=12, YEAR($A796),YEAR($A796)-1)))),Rainfall!$A$1:$Z$87,VLOOKUP(MONTH($A796),Conversion!$A$1:$B$12,2),FALSE)</f>
        <v>39612.77999999997</v>
      </c>
      <c r="G796" s="22"/>
      <c r="H796" s="22"/>
      <c r="I796" s="9">
        <f>VLOOKUP((IF(MONTH($A796)=10,YEAR($A796),IF(MONTH($A796)=11,YEAR($A796),IF(MONTH($A796)=12, YEAR($A796),YEAR($A796)-1)))),FirstSim!$A$1:$Y$86,VLOOKUP(MONTH($A796),Conversion!$A$1:$B$12,2),FALSE)</f>
        <v>3.94</v>
      </c>
      <c r="Q796" s="9">
        <f t="shared" si="90"/>
        <v>0.97</v>
      </c>
      <c r="R796" s="9" t="str">
        <f t="shared" si="91"/>
        <v/>
      </c>
      <c r="S796" s="10" t="str">
        <f t="shared" si="92"/>
        <v/>
      </c>
      <c r="U796" s="17">
        <f>VLOOKUP((IF(MONTH($A796)=10,YEAR($A796),IF(MONTH($A796)=11,YEAR($A796),IF(MONTH($A796)=12, YEAR($A796),YEAR($A796)-1)))),'Final Sim'!$A$1:$O$85,VLOOKUP(MONTH($A796),'Conversion WRSM'!$A$1:$B$12,2),FALSE)</f>
        <v>153.86000000000001</v>
      </c>
      <c r="W796" s="9">
        <f t="shared" si="89"/>
        <v>0.97</v>
      </c>
      <c r="X796" s="9" t="str">
        <f t="shared" si="95"/>
        <v/>
      </c>
      <c r="Y796" s="20" t="str">
        <f t="shared" si="93"/>
        <v/>
      </c>
    </row>
    <row r="797" spans="1:25">
      <c r="A797" s="11">
        <v>31717</v>
      </c>
      <c r="B797" s="9">
        <f>VLOOKUP((IF(MONTH($A797)=10,YEAR($A797),IF(MONTH($A797)=11,YEAR($A797),IF(MONTH($A797)=12, YEAR($A797),YEAR($A797)-1)))),File_1.prn!$A$2:$AA$87,VLOOKUP(MONTH($A797),Conversion!$A$1:$B$12,2),FALSE)</f>
        <v>3.8</v>
      </c>
      <c r="C797" s="9" t="str">
        <f>IF(VLOOKUP((IF(MONTH($A797)=10,YEAR($A797),IF(MONTH($A797)=11,YEAR($A797),IF(MONTH($A797)=12, YEAR($A797),YEAR($A797)-1)))),File_1.prn!$A$2:$AA$87,VLOOKUP(MONTH($A797),'Patch Conversion'!$A$1:$B$12,2),FALSE)="","",VLOOKUP((IF(MONTH($A797)=10,YEAR($A797),IF(MONTH($A797)=11,YEAR($A797),IF(MONTH($A797)=12, YEAR($A797),YEAR($A797)-1)))),File_1.prn!$A$2:$AA$87,VLOOKUP(MONTH($A797),'Patch Conversion'!$A$1:$B$12,2),FALSE))</f>
        <v/>
      </c>
      <c r="E797" s="9">
        <f t="shared" si="94"/>
        <v>2569.3700000000022</v>
      </c>
      <c r="F797" s="9">
        <f>F796+VLOOKUP((IF(MONTH($A797)=10,YEAR($A797),IF(MONTH($A797)=11,YEAR($A797),IF(MONTH($A797)=12, YEAR($A797),YEAR($A797)-1)))),Rainfall!$A$1:$Z$87,VLOOKUP(MONTH($A797),Conversion!$A$1:$B$12,2),FALSE)</f>
        <v>39687.77999999997</v>
      </c>
      <c r="G797" s="22"/>
      <c r="H797" s="22"/>
      <c r="I797" s="9">
        <f>VLOOKUP((IF(MONTH($A797)=10,YEAR($A797),IF(MONTH($A797)=11,YEAR($A797),IF(MONTH($A797)=12, YEAR($A797),YEAR($A797)-1)))),FirstSim!$A$1:$Y$86,VLOOKUP(MONTH($A797),Conversion!$A$1:$B$12,2),FALSE)</f>
        <v>2.9</v>
      </c>
      <c r="Q797" s="9">
        <f t="shared" si="90"/>
        <v>3.8</v>
      </c>
      <c r="R797" s="9" t="str">
        <f t="shared" si="91"/>
        <v/>
      </c>
      <c r="S797" s="10" t="str">
        <f t="shared" si="92"/>
        <v/>
      </c>
      <c r="U797" s="17">
        <f>VLOOKUP((IF(MONTH($A797)=10,YEAR($A797),IF(MONTH($A797)=11,YEAR($A797),IF(MONTH($A797)=12, YEAR($A797),YEAR($A797)-1)))),'Final Sim'!$A$1:$O$85,VLOOKUP(MONTH($A797),'Conversion WRSM'!$A$1:$B$12,2),FALSE)</f>
        <v>0</v>
      </c>
      <c r="W797" s="9">
        <f t="shared" si="89"/>
        <v>3.8</v>
      </c>
      <c r="X797" s="9" t="str">
        <f t="shared" si="95"/>
        <v/>
      </c>
      <c r="Y797" s="20" t="str">
        <f t="shared" si="93"/>
        <v/>
      </c>
    </row>
    <row r="798" spans="1:25">
      <c r="A798" s="11">
        <v>31747</v>
      </c>
      <c r="B798" s="9">
        <f>VLOOKUP((IF(MONTH($A798)=10,YEAR($A798),IF(MONTH($A798)=11,YEAR($A798),IF(MONTH($A798)=12, YEAR($A798),YEAR($A798)-1)))),File_1.prn!$A$2:$AA$87,VLOOKUP(MONTH($A798),Conversion!$A$1:$B$12,2),FALSE)</f>
        <v>0.1</v>
      </c>
      <c r="C798" s="9" t="str">
        <f>IF(VLOOKUP((IF(MONTH($A798)=10,YEAR($A798),IF(MONTH($A798)=11,YEAR($A798),IF(MONTH($A798)=12, YEAR($A798),YEAR($A798)-1)))),File_1.prn!$A$2:$AA$87,VLOOKUP(MONTH($A798),'Patch Conversion'!$A$1:$B$12,2),FALSE)="","",VLOOKUP((IF(MONTH($A798)=10,YEAR($A798),IF(MONTH($A798)=11,YEAR($A798),IF(MONTH($A798)=12, YEAR($A798),YEAR($A798)-1)))),File_1.prn!$A$2:$AA$87,VLOOKUP(MONTH($A798),'Patch Conversion'!$A$1:$B$12,2),FALSE))</f>
        <v>#</v>
      </c>
      <c r="E798" s="9">
        <f t="shared" si="94"/>
        <v>2569.4700000000021</v>
      </c>
      <c r="F798" s="9">
        <f>F797+VLOOKUP((IF(MONTH($A798)=10,YEAR($A798),IF(MONTH($A798)=11,YEAR($A798),IF(MONTH($A798)=12, YEAR($A798),YEAR($A798)-1)))),Rainfall!$A$1:$Z$87,VLOOKUP(MONTH($A798),Conversion!$A$1:$B$12,2),FALSE)</f>
        <v>39793.439999999973</v>
      </c>
      <c r="G798" s="22"/>
      <c r="H798" s="22"/>
      <c r="I798" s="9">
        <f>VLOOKUP((IF(MONTH($A798)=10,YEAR($A798),IF(MONTH($A798)=11,YEAR($A798),IF(MONTH($A798)=12, YEAR($A798),YEAR($A798)-1)))),FirstSim!$A$1:$Y$86,VLOOKUP(MONTH($A798),Conversion!$A$1:$B$12,2),FALSE)</f>
        <v>0.11</v>
      </c>
      <c r="Q798" s="9">
        <f t="shared" si="90"/>
        <v>0.11</v>
      </c>
      <c r="R798" s="9" t="str">
        <f t="shared" si="91"/>
        <v>*</v>
      </c>
      <c r="S798" s="10" t="str">
        <f t="shared" si="92"/>
        <v>First Silumation patch</v>
      </c>
      <c r="U798" s="17">
        <f>VLOOKUP((IF(MONTH($A798)=10,YEAR($A798),IF(MONTH($A798)=11,YEAR($A798),IF(MONTH($A798)=12, YEAR($A798),YEAR($A798)-1)))),'Final Sim'!$A$1:$O$85,VLOOKUP(MONTH($A798),'Conversion WRSM'!$A$1:$B$12,2),FALSE)</f>
        <v>207.91</v>
      </c>
      <c r="W798" s="9">
        <f t="shared" si="89"/>
        <v>207.91</v>
      </c>
      <c r="X798" s="9" t="str">
        <f t="shared" si="95"/>
        <v>*</v>
      </c>
      <c r="Y798" s="20" t="str">
        <f t="shared" si="93"/>
        <v>Simulated value used</v>
      </c>
    </row>
    <row r="799" spans="1:25">
      <c r="A799" s="11">
        <v>31778</v>
      </c>
      <c r="B799" s="9">
        <f>VLOOKUP((IF(MONTH($A799)=10,YEAR($A799),IF(MONTH($A799)=11,YEAR($A799),IF(MONTH($A799)=12, YEAR($A799),YEAR($A799)-1)))),File_1.prn!$A$2:$AA$87,VLOOKUP(MONTH($A799),Conversion!$A$1:$B$12,2),FALSE)</f>
        <v>0</v>
      </c>
      <c r="C799" s="9" t="str">
        <f>IF(VLOOKUP((IF(MONTH($A799)=10,YEAR($A799),IF(MONTH($A799)=11,YEAR($A799),IF(MONTH($A799)=12, YEAR($A799),YEAR($A799)-1)))),File_1.prn!$A$2:$AA$87,VLOOKUP(MONTH($A799),'Patch Conversion'!$A$1:$B$12,2),FALSE)="","",VLOOKUP((IF(MONTH($A799)=10,YEAR($A799),IF(MONTH($A799)=11,YEAR($A799),IF(MONTH($A799)=12, YEAR($A799),YEAR($A799)-1)))),File_1.prn!$A$2:$AA$87,VLOOKUP(MONTH($A799),'Patch Conversion'!$A$1:$B$12,2),FALSE))</f>
        <v/>
      </c>
      <c r="E799" s="9">
        <f t="shared" si="94"/>
        <v>2569.4700000000021</v>
      </c>
      <c r="F799" s="9">
        <f>F798+VLOOKUP((IF(MONTH($A799)=10,YEAR($A799),IF(MONTH($A799)=11,YEAR($A799),IF(MONTH($A799)=12, YEAR($A799),YEAR($A799)-1)))),Rainfall!$A$1:$Z$87,VLOOKUP(MONTH($A799),Conversion!$A$1:$B$12,2),FALSE)</f>
        <v>39915.599999999977</v>
      </c>
      <c r="G799" s="22"/>
      <c r="H799" s="22"/>
      <c r="I799" s="9">
        <f>VLOOKUP((IF(MONTH($A799)=10,YEAR($A799),IF(MONTH($A799)=11,YEAR($A799),IF(MONTH($A799)=12, YEAR($A799),YEAR($A799)-1)))),FirstSim!$A$1:$Y$86,VLOOKUP(MONTH($A799),Conversion!$A$1:$B$12,2),FALSE)</f>
        <v>0</v>
      </c>
      <c r="Q799" s="9">
        <f t="shared" si="90"/>
        <v>0</v>
      </c>
      <c r="R799" s="9" t="str">
        <f t="shared" si="91"/>
        <v/>
      </c>
      <c r="S799" s="10" t="str">
        <f t="shared" si="92"/>
        <v/>
      </c>
      <c r="U799" s="17">
        <f>VLOOKUP((IF(MONTH($A799)=10,YEAR($A799),IF(MONTH($A799)=11,YEAR($A799),IF(MONTH($A799)=12, YEAR($A799),YEAR($A799)-1)))),'Final Sim'!$A$1:$O$85,VLOOKUP(MONTH($A799),'Conversion WRSM'!$A$1:$B$12,2),FALSE)</f>
        <v>0</v>
      </c>
      <c r="W799" s="9">
        <f t="shared" si="89"/>
        <v>0</v>
      </c>
      <c r="X799" s="9" t="str">
        <f t="shared" si="95"/>
        <v/>
      </c>
      <c r="Y799" s="20" t="str">
        <f t="shared" si="93"/>
        <v/>
      </c>
    </row>
    <row r="800" spans="1:25">
      <c r="A800" s="11">
        <v>31809</v>
      </c>
      <c r="B800" s="9">
        <f>VLOOKUP((IF(MONTH($A800)=10,YEAR($A800),IF(MONTH($A800)=11,YEAR($A800),IF(MONTH($A800)=12, YEAR($A800),YEAR($A800)-1)))),File_1.prn!$A$2:$AA$87,VLOOKUP(MONTH($A800),Conversion!$A$1:$B$12,2),FALSE)</f>
        <v>0.02</v>
      </c>
      <c r="C800" s="9" t="str">
        <f>IF(VLOOKUP((IF(MONTH($A800)=10,YEAR($A800),IF(MONTH($A800)=11,YEAR($A800),IF(MONTH($A800)=12, YEAR($A800),YEAR($A800)-1)))),File_1.prn!$A$2:$AA$87,VLOOKUP(MONTH($A800),'Patch Conversion'!$A$1:$B$12,2),FALSE)="","",VLOOKUP((IF(MONTH($A800)=10,YEAR($A800),IF(MONTH($A800)=11,YEAR($A800),IF(MONTH($A800)=12, YEAR($A800),YEAR($A800)-1)))),File_1.prn!$A$2:$AA$87,VLOOKUP(MONTH($A800),'Patch Conversion'!$A$1:$B$12,2),FALSE))</f>
        <v/>
      </c>
      <c r="E800" s="9">
        <f t="shared" si="94"/>
        <v>2569.4900000000021</v>
      </c>
      <c r="F800" s="9">
        <f>F799+VLOOKUP((IF(MONTH($A800)=10,YEAR($A800),IF(MONTH($A800)=11,YEAR($A800),IF(MONTH($A800)=12, YEAR($A800),YEAR($A800)-1)))),Rainfall!$A$1:$Z$87,VLOOKUP(MONTH($A800),Conversion!$A$1:$B$12,2),FALSE)</f>
        <v>39969.359999999979</v>
      </c>
      <c r="G800" s="22"/>
      <c r="H800" s="22"/>
      <c r="I800" s="9">
        <f>VLOOKUP((IF(MONTH($A800)=10,YEAR($A800),IF(MONTH($A800)=11,YEAR($A800),IF(MONTH($A800)=12, YEAR($A800),YEAR($A800)-1)))),FirstSim!$A$1:$Y$86,VLOOKUP(MONTH($A800),Conversion!$A$1:$B$12,2),FALSE)</f>
        <v>0.35</v>
      </c>
      <c r="Q800" s="9">
        <f t="shared" si="90"/>
        <v>0.02</v>
      </c>
      <c r="R800" s="9" t="str">
        <f t="shared" si="91"/>
        <v/>
      </c>
      <c r="S800" s="10" t="str">
        <f t="shared" si="92"/>
        <v/>
      </c>
      <c r="U800" s="17">
        <f>VLOOKUP((IF(MONTH($A800)=10,YEAR($A800),IF(MONTH($A800)=11,YEAR($A800),IF(MONTH($A800)=12, YEAR($A800),YEAR($A800)-1)))),'Final Sim'!$A$1:$O$85,VLOOKUP(MONTH($A800),'Conversion WRSM'!$A$1:$B$12,2),FALSE)</f>
        <v>73.73</v>
      </c>
      <c r="W800" s="9">
        <f t="shared" si="89"/>
        <v>0.02</v>
      </c>
      <c r="X800" s="9" t="str">
        <f t="shared" si="95"/>
        <v/>
      </c>
      <c r="Y800" s="20" t="str">
        <f t="shared" si="93"/>
        <v/>
      </c>
    </row>
    <row r="801" spans="1:25">
      <c r="A801" s="11">
        <v>31837</v>
      </c>
      <c r="B801" s="9">
        <f>VLOOKUP((IF(MONTH($A801)=10,YEAR($A801),IF(MONTH($A801)=11,YEAR($A801),IF(MONTH($A801)=12, YEAR($A801),YEAR($A801)-1)))),File_1.prn!$A$2:$AA$87,VLOOKUP(MONTH($A801),Conversion!$A$1:$B$12,2),FALSE)</f>
        <v>0.05</v>
      </c>
      <c r="C801" s="9" t="str">
        <f>IF(VLOOKUP((IF(MONTH($A801)=10,YEAR($A801),IF(MONTH($A801)=11,YEAR($A801),IF(MONTH($A801)=12, YEAR($A801),YEAR($A801)-1)))),File_1.prn!$A$2:$AA$87,VLOOKUP(MONTH($A801),'Patch Conversion'!$A$1:$B$12,2),FALSE)="","",VLOOKUP((IF(MONTH($A801)=10,YEAR($A801),IF(MONTH($A801)=11,YEAR($A801),IF(MONTH($A801)=12, YEAR($A801),YEAR($A801)-1)))),File_1.prn!$A$2:$AA$87,VLOOKUP(MONTH($A801),'Patch Conversion'!$A$1:$B$12,2),FALSE))</f>
        <v/>
      </c>
      <c r="E801" s="9">
        <f t="shared" si="94"/>
        <v>2569.5400000000022</v>
      </c>
      <c r="F801" s="9">
        <f>F800+VLOOKUP((IF(MONTH($A801)=10,YEAR($A801),IF(MONTH($A801)=11,YEAR($A801),IF(MONTH($A801)=12, YEAR($A801),YEAR($A801)-1)))),Rainfall!$A$1:$Z$87,VLOOKUP(MONTH($A801),Conversion!$A$1:$B$12,2),FALSE)</f>
        <v>40071.359999999979</v>
      </c>
      <c r="G801" s="22"/>
      <c r="H801" s="22"/>
      <c r="I801" s="9">
        <f>VLOOKUP((IF(MONTH($A801)=10,YEAR($A801),IF(MONTH($A801)=11,YEAR($A801),IF(MONTH($A801)=12, YEAR($A801),YEAR($A801)-1)))),FirstSim!$A$1:$Y$86,VLOOKUP(MONTH($A801),Conversion!$A$1:$B$12,2),FALSE)</f>
        <v>0.2</v>
      </c>
      <c r="Q801" s="9">
        <f t="shared" si="90"/>
        <v>0.05</v>
      </c>
      <c r="R801" s="9" t="str">
        <f t="shared" si="91"/>
        <v/>
      </c>
      <c r="S801" s="10" t="str">
        <f t="shared" si="92"/>
        <v/>
      </c>
      <c r="U801" s="17">
        <f>VLOOKUP((IF(MONTH($A801)=10,YEAR($A801),IF(MONTH($A801)=11,YEAR($A801),IF(MONTH($A801)=12, YEAR($A801),YEAR($A801)-1)))),'Final Sim'!$A$1:$O$85,VLOOKUP(MONTH($A801),'Conversion WRSM'!$A$1:$B$12,2),FALSE)</f>
        <v>0</v>
      </c>
      <c r="W801" s="9">
        <f t="shared" si="89"/>
        <v>0.05</v>
      </c>
      <c r="X801" s="9" t="str">
        <f t="shared" si="95"/>
        <v/>
      </c>
      <c r="Y801" s="20" t="str">
        <f t="shared" si="93"/>
        <v/>
      </c>
    </row>
    <row r="802" spans="1:25">
      <c r="A802" s="11">
        <v>31868</v>
      </c>
      <c r="B802" s="9">
        <f>VLOOKUP((IF(MONTH($A802)=10,YEAR($A802),IF(MONTH($A802)=11,YEAR($A802),IF(MONTH($A802)=12, YEAR($A802),YEAR($A802)-1)))),File_1.prn!$A$2:$AA$87,VLOOKUP(MONTH($A802),Conversion!$A$1:$B$12,2),FALSE)</f>
        <v>0.01</v>
      </c>
      <c r="C802" s="9" t="str">
        <f>IF(VLOOKUP((IF(MONTH($A802)=10,YEAR($A802),IF(MONTH($A802)=11,YEAR($A802),IF(MONTH($A802)=12, YEAR($A802),YEAR($A802)-1)))),File_1.prn!$A$2:$AA$87,VLOOKUP(MONTH($A802),'Patch Conversion'!$A$1:$B$12,2),FALSE)="","",VLOOKUP((IF(MONTH($A802)=10,YEAR($A802),IF(MONTH($A802)=11,YEAR($A802),IF(MONTH($A802)=12, YEAR($A802),YEAR($A802)-1)))),File_1.prn!$A$2:$AA$87,VLOOKUP(MONTH($A802),'Patch Conversion'!$A$1:$B$12,2),FALSE))</f>
        <v/>
      </c>
      <c r="E802" s="9">
        <f t="shared" si="94"/>
        <v>2569.5500000000025</v>
      </c>
      <c r="F802" s="9">
        <f>F801+VLOOKUP((IF(MONTH($A802)=10,YEAR($A802),IF(MONTH($A802)=11,YEAR($A802),IF(MONTH($A802)=12, YEAR($A802),YEAR($A802)-1)))),Rainfall!$A$1:$Z$87,VLOOKUP(MONTH($A802),Conversion!$A$1:$B$12,2),FALSE)</f>
        <v>40083.89999999998</v>
      </c>
      <c r="G802" s="22"/>
      <c r="H802" s="22"/>
      <c r="I802" s="9">
        <f>VLOOKUP((IF(MONTH($A802)=10,YEAR($A802),IF(MONTH($A802)=11,YEAR($A802),IF(MONTH($A802)=12, YEAR($A802),YEAR($A802)-1)))),FirstSim!$A$1:$Y$86,VLOOKUP(MONTH($A802),Conversion!$A$1:$B$12,2),FALSE)</f>
        <v>0.13</v>
      </c>
      <c r="Q802" s="9">
        <f t="shared" si="90"/>
        <v>0.01</v>
      </c>
      <c r="R802" s="9" t="str">
        <f t="shared" si="91"/>
        <v/>
      </c>
      <c r="S802" s="10" t="str">
        <f t="shared" si="92"/>
        <v/>
      </c>
      <c r="U802" s="17">
        <f>VLOOKUP((IF(MONTH($A802)=10,YEAR($A802),IF(MONTH($A802)=11,YEAR($A802),IF(MONTH($A802)=12, YEAR($A802),YEAR($A802)-1)))),'Final Sim'!$A$1:$O$85,VLOOKUP(MONTH($A802),'Conversion WRSM'!$A$1:$B$12,2),FALSE)</f>
        <v>19.510000000000002</v>
      </c>
      <c r="W802" s="9">
        <f t="shared" si="89"/>
        <v>0.01</v>
      </c>
      <c r="X802" s="9" t="str">
        <f t="shared" si="95"/>
        <v/>
      </c>
      <c r="Y802" s="20" t="str">
        <f t="shared" si="93"/>
        <v/>
      </c>
    </row>
    <row r="803" spans="1:25">
      <c r="A803" s="11">
        <v>31898</v>
      </c>
      <c r="B803" s="9">
        <f>VLOOKUP((IF(MONTH($A803)=10,YEAR($A803),IF(MONTH($A803)=11,YEAR($A803),IF(MONTH($A803)=12, YEAR($A803),YEAR($A803)-1)))),File_1.prn!$A$2:$AA$87,VLOOKUP(MONTH($A803),Conversion!$A$1:$B$12,2),FALSE)</f>
        <v>0.01</v>
      </c>
      <c r="C803" s="9" t="str">
        <f>IF(VLOOKUP((IF(MONTH($A803)=10,YEAR($A803),IF(MONTH($A803)=11,YEAR($A803),IF(MONTH($A803)=12, YEAR($A803),YEAR($A803)-1)))),File_1.prn!$A$2:$AA$87,VLOOKUP(MONTH($A803),'Patch Conversion'!$A$1:$B$12,2),FALSE)="","",VLOOKUP((IF(MONTH($A803)=10,YEAR($A803),IF(MONTH($A803)=11,YEAR($A803),IF(MONTH($A803)=12, YEAR($A803),YEAR($A803)-1)))),File_1.prn!$A$2:$AA$87,VLOOKUP(MONTH($A803),'Patch Conversion'!$A$1:$B$12,2),FALSE))</f>
        <v/>
      </c>
      <c r="E803" s="9">
        <f t="shared" si="94"/>
        <v>2569.5600000000027</v>
      </c>
      <c r="F803" s="9">
        <f>F802+VLOOKUP((IF(MONTH($A803)=10,YEAR($A803),IF(MONTH($A803)=11,YEAR($A803),IF(MONTH($A803)=12, YEAR($A803),YEAR($A803)-1)))),Rainfall!$A$1:$Z$87,VLOOKUP(MONTH($A803),Conversion!$A$1:$B$12,2),FALSE)</f>
        <v>40083.89999999998</v>
      </c>
      <c r="G803" s="22"/>
      <c r="H803" s="22"/>
      <c r="I803" s="9">
        <f>VLOOKUP((IF(MONTH($A803)=10,YEAR($A803),IF(MONTH($A803)=11,YEAR($A803),IF(MONTH($A803)=12, YEAR($A803),YEAR($A803)-1)))),FirstSim!$A$1:$Y$86,VLOOKUP(MONTH($A803),Conversion!$A$1:$B$12,2),FALSE)</f>
        <v>0.11</v>
      </c>
      <c r="Q803" s="9">
        <f t="shared" si="90"/>
        <v>0.01</v>
      </c>
      <c r="R803" s="9" t="str">
        <f t="shared" si="91"/>
        <v/>
      </c>
      <c r="S803" s="10" t="str">
        <f t="shared" si="92"/>
        <v/>
      </c>
      <c r="U803" s="17">
        <f>VLOOKUP((IF(MONTH($A803)=10,YEAR($A803),IF(MONTH($A803)=11,YEAR($A803),IF(MONTH($A803)=12, YEAR($A803),YEAR($A803)-1)))),'Final Sim'!$A$1:$O$85,VLOOKUP(MONTH($A803),'Conversion WRSM'!$A$1:$B$12,2),FALSE)</f>
        <v>0</v>
      </c>
      <c r="W803" s="9">
        <v>12.6</v>
      </c>
      <c r="X803" s="9" t="str">
        <f t="shared" si="95"/>
        <v/>
      </c>
      <c r="Y803" s="20" t="str">
        <f t="shared" si="93"/>
        <v/>
      </c>
    </row>
    <row r="804" spans="1:25">
      <c r="A804" s="11">
        <v>31929</v>
      </c>
      <c r="B804" s="9">
        <f>VLOOKUP((IF(MONTH($A804)=10,YEAR($A804),IF(MONTH($A804)=11,YEAR($A804),IF(MONTH($A804)=12, YEAR($A804),YEAR($A804)-1)))),File_1.prn!$A$2:$AA$87,VLOOKUP(MONTH($A804),Conversion!$A$1:$B$12,2),FALSE)</f>
        <v>0.03</v>
      </c>
      <c r="C804" s="9" t="str">
        <f>IF(VLOOKUP((IF(MONTH($A804)=10,YEAR($A804),IF(MONTH($A804)=11,YEAR($A804),IF(MONTH($A804)=12, YEAR($A804),YEAR($A804)-1)))),File_1.prn!$A$2:$AA$87,VLOOKUP(MONTH($A804),'Patch Conversion'!$A$1:$B$12,2),FALSE)="","",VLOOKUP((IF(MONTH($A804)=10,YEAR($A804),IF(MONTH($A804)=11,YEAR($A804),IF(MONTH($A804)=12, YEAR($A804),YEAR($A804)-1)))),File_1.prn!$A$2:$AA$87,VLOOKUP(MONTH($A804),'Patch Conversion'!$A$1:$B$12,2),FALSE))</f>
        <v/>
      </c>
      <c r="E804" s="9">
        <f t="shared" si="94"/>
        <v>2569.5900000000029</v>
      </c>
      <c r="F804" s="9">
        <f>F803+VLOOKUP((IF(MONTH($A804)=10,YEAR($A804),IF(MONTH($A804)=11,YEAR($A804),IF(MONTH($A804)=12, YEAR($A804),YEAR($A804)-1)))),Rainfall!$A$1:$Z$87,VLOOKUP(MONTH($A804),Conversion!$A$1:$B$12,2),FALSE)</f>
        <v>40083.89999999998</v>
      </c>
      <c r="G804" s="22"/>
      <c r="H804" s="22"/>
      <c r="I804" s="9">
        <f>VLOOKUP((IF(MONTH($A804)=10,YEAR($A804),IF(MONTH($A804)=11,YEAR($A804),IF(MONTH($A804)=12, YEAR($A804),YEAR($A804)-1)))),FirstSim!$A$1:$Y$86,VLOOKUP(MONTH($A804),Conversion!$A$1:$B$12,2),FALSE)</f>
        <v>0.32</v>
      </c>
      <c r="Q804" s="9">
        <f t="shared" si="90"/>
        <v>0.03</v>
      </c>
      <c r="R804" s="9" t="str">
        <f t="shared" si="91"/>
        <v/>
      </c>
      <c r="S804" s="10" t="str">
        <f t="shared" si="92"/>
        <v/>
      </c>
      <c r="U804" s="17">
        <f>VLOOKUP((IF(MONTH($A804)=10,YEAR($A804),IF(MONTH($A804)=11,YEAR($A804),IF(MONTH($A804)=12, YEAR($A804),YEAR($A804)-1)))),'Final Sim'!$A$1:$O$85,VLOOKUP(MONTH($A804),'Conversion WRSM'!$A$1:$B$12,2),FALSE)</f>
        <v>24.22</v>
      </c>
      <c r="W804" s="9">
        <f t="shared" ref="W804:W835" si="96">IF(C804="",B804,IF(C804="*",B804,IF(U804&gt;B804,U804,B804)))</f>
        <v>0.03</v>
      </c>
      <c r="X804" s="9" t="str">
        <f t="shared" si="95"/>
        <v/>
      </c>
      <c r="Y804" s="20" t="str">
        <f t="shared" si="93"/>
        <v/>
      </c>
    </row>
    <row r="805" spans="1:25">
      <c r="A805" s="11">
        <v>31959</v>
      </c>
      <c r="B805" s="9">
        <f>VLOOKUP((IF(MONTH($A805)=10,YEAR($A805),IF(MONTH($A805)=11,YEAR($A805),IF(MONTH($A805)=12, YEAR($A805),YEAR($A805)-1)))),File_1.prn!$A$2:$AA$87,VLOOKUP(MONTH($A805),Conversion!$A$1:$B$12,2),FALSE)</f>
        <v>0.01</v>
      </c>
      <c r="C805" s="9" t="str">
        <f>IF(VLOOKUP((IF(MONTH($A805)=10,YEAR($A805),IF(MONTH($A805)=11,YEAR($A805),IF(MONTH($A805)=12, YEAR($A805),YEAR($A805)-1)))),File_1.prn!$A$2:$AA$87,VLOOKUP(MONTH($A805),'Patch Conversion'!$A$1:$B$12,2),FALSE)="","",VLOOKUP((IF(MONTH($A805)=10,YEAR($A805),IF(MONTH($A805)=11,YEAR($A805),IF(MONTH($A805)=12, YEAR($A805),YEAR($A805)-1)))),File_1.prn!$A$2:$AA$87,VLOOKUP(MONTH($A805),'Patch Conversion'!$A$1:$B$12,2),FALSE))</f>
        <v/>
      </c>
      <c r="E805" s="9">
        <f t="shared" si="94"/>
        <v>2569.6000000000031</v>
      </c>
      <c r="F805" s="9">
        <f>F804+VLOOKUP((IF(MONTH($A805)=10,YEAR($A805),IF(MONTH($A805)=11,YEAR($A805),IF(MONTH($A805)=12, YEAR($A805),YEAR($A805)-1)))),Rainfall!$A$1:$Z$87,VLOOKUP(MONTH($A805),Conversion!$A$1:$B$12,2),FALSE)</f>
        <v>40084.07999999998</v>
      </c>
      <c r="G805" s="22"/>
      <c r="H805" s="22"/>
      <c r="I805" s="9">
        <f>VLOOKUP((IF(MONTH($A805)=10,YEAR($A805),IF(MONTH($A805)=11,YEAR($A805),IF(MONTH($A805)=12, YEAR($A805),YEAR($A805)-1)))),FirstSim!$A$1:$Y$86,VLOOKUP(MONTH($A805),Conversion!$A$1:$B$12,2),FALSE)</f>
        <v>0.56000000000000005</v>
      </c>
      <c r="Q805" s="9">
        <f t="shared" si="90"/>
        <v>0.01</v>
      </c>
      <c r="R805" s="9" t="str">
        <f t="shared" si="91"/>
        <v/>
      </c>
      <c r="S805" s="10" t="str">
        <f t="shared" si="92"/>
        <v/>
      </c>
      <c r="U805" s="17">
        <f>VLOOKUP((IF(MONTH($A805)=10,YEAR($A805),IF(MONTH($A805)=11,YEAR($A805),IF(MONTH($A805)=12, YEAR($A805),YEAR($A805)-1)))),'Final Sim'!$A$1:$O$85,VLOOKUP(MONTH($A805),'Conversion WRSM'!$A$1:$B$12,2),FALSE)</f>
        <v>0</v>
      </c>
      <c r="W805" s="9">
        <f t="shared" si="96"/>
        <v>0.01</v>
      </c>
      <c r="X805" s="9" t="str">
        <f t="shared" si="95"/>
        <v/>
      </c>
      <c r="Y805" s="20" t="str">
        <f t="shared" si="93"/>
        <v/>
      </c>
    </row>
    <row r="806" spans="1:25">
      <c r="A806" s="11">
        <v>31990</v>
      </c>
      <c r="B806" s="9">
        <f>VLOOKUP((IF(MONTH($A806)=10,YEAR($A806),IF(MONTH($A806)=11,YEAR($A806),IF(MONTH($A806)=12, YEAR($A806),YEAR($A806)-1)))),File_1.prn!$A$2:$AA$87,VLOOKUP(MONTH($A806),Conversion!$A$1:$B$12,2),FALSE)</f>
        <v>0.01</v>
      </c>
      <c r="C806" s="9" t="str">
        <f>IF(VLOOKUP((IF(MONTH($A806)=10,YEAR($A806),IF(MONTH($A806)=11,YEAR($A806),IF(MONTH($A806)=12, YEAR($A806),YEAR($A806)-1)))),File_1.prn!$A$2:$AA$87,VLOOKUP(MONTH($A806),'Patch Conversion'!$A$1:$B$12,2),FALSE)="","",VLOOKUP((IF(MONTH($A806)=10,YEAR($A806),IF(MONTH($A806)=11,YEAR($A806),IF(MONTH($A806)=12, YEAR($A806),YEAR($A806)-1)))),File_1.prn!$A$2:$AA$87,VLOOKUP(MONTH($A806),'Patch Conversion'!$A$1:$B$12,2),FALSE))</f>
        <v>#</v>
      </c>
      <c r="E806" s="9">
        <f t="shared" si="94"/>
        <v>2569.6100000000033</v>
      </c>
      <c r="F806" s="9">
        <f>F805+VLOOKUP((IF(MONTH($A806)=10,YEAR($A806),IF(MONTH($A806)=11,YEAR($A806),IF(MONTH($A806)=12, YEAR($A806),YEAR($A806)-1)))),Rainfall!$A$1:$Z$87,VLOOKUP(MONTH($A806),Conversion!$A$1:$B$12,2),FALSE)</f>
        <v>40088.819999999978</v>
      </c>
      <c r="G806" s="22"/>
      <c r="H806" s="22"/>
      <c r="I806" s="9">
        <f>VLOOKUP((IF(MONTH($A806)=10,YEAR($A806),IF(MONTH($A806)=11,YEAR($A806),IF(MONTH($A806)=12, YEAR($A806),YEAR($A806)-1)))),FirstSim!$A$1:$Y$86,VLOOKUP(MONTH($A806),Conversion!$A$1:$B$12,2),FALSE)</f>
        <v>0.47</v>
      </c>
      <c r="Q806" s="9">
        <f t="shared" si="90"/>
        <v>0.47</v>
      </c>
      <c r="R806" s="9" t="str">
        <f t="shared" si="91"/>
        <v>*</v>
      </c>
      <c r="S806" s="10" t="str">
        <f t="shared" si="92"/>
        <v>First Silumation patch</v>
      </c>
      <c r="U806" s="17">
        <f>VLOOKUP((IF(MONTH($A806)=10,YEAR($A806),IF(MONTH($A806)=11,YEAR($A806),IF(MONTH($A806)=12, YEAR($A806),YEAR($A806)-1)))),'Final Sim'!$A$1:$O$85,VLOOKUP(MONTH($A806),'Conversion WRSM'!$A$1:$B$12,2),FALSE)</f>
        <v>36.57</v>
      </c>
      <c r="W806" s="9">
        <f t="shared" si="96"/>
        <v>36.57</v>
      </c>
      <c r="X806" s="9" t="str">
        <f t="shared" si="95"/>
        <v>*</v>
      </c>
      <c r="Y806" s="20" t="str">
        <f t="shared" si="93"/>
        <v>Simulated value used</v>
      </c>
    </row>
    <row r="807" spans="1:25">
      <c r="A807" s="11">
        <v>32021</v>
      </c>
      <c r="B807" s="9">
        <f>VLOOKUP((IF(MONTH($A807)=10,YEAR($A807),IF(MONTH($A807)=11,YEAR($A807),IF(MONTH($A807)=12, YEAR($A807),YEAR($A807)-1)))),File_1.prn!$A$2:$AA$87,VLOOKUP(MONTH($A807),Conversion!$A$1:$B$12,2),FALSE)</f>
        <v>0.37</v>
      </c>
      <c r="C807" s="9" t="str">
        <f>IF(VLOOKUP((IF(MONTH($A807)=10,YEAR($A807),IF(MONTH($A807)=11,YEAR($A807),IF(MONTH($A807)=12, YEAR($A807),YEAR($A807)-1)))),File_1.prn!$A$2:$AA$87,VLOOKUP(MONTH($A807),'Patch Conversion'!$A$1:$B$12,2),FALSE)="","",VLOOKUP((IF(MONTH($A807)=10,YEAR($A807),IF(MONTH($A807)=11,YEAR($A807),IF(MONTH($A807)=12, YEAR($A807),YEAR($A807)-1)))),File_1.prn!$A$2:$AA$87,VLOOKUP(MONTH($A807),'Patch Conversion'!$A$1:$B$12,2),FALSE))</f>
        <v>#</v>
      </c>
      <c r="E807" s="9">
        <f t="shared" si="94"/>
        <v>2569.9800000000032</v>
      </c>
      <c r="F807" s="9">
        <f>F806+VLOOKUP((IF(MONTH($A807)=10,YEAR($A807),IF(MONTH($A807)=11,YEAR($A807),IF(MONTH($A807)=12, YEAR($A807),YEAR($A807)-1)))),Rainfall!$A$1:$Z$87,VLOOKUP(MONTH($A807),Conversion!$A$1:$B$12,2),FALSE)</f>
        <v>40167.779999999977</v>
      </c>
      <c r="G807" s="22"/>
      <c r="H807" s="22"/>
      <c r="I807" s="9">
        <f>VLOOKUP((IF(MONTH($A807)=10,YEAR($A807),IF(MONTH($A807)=11,YEAR($A807),IF(MONTH($A807)=12, YEAR($A807),YEAR($A807)-1)))),FirstSim!$A$1:$Y$86,VLOOKUP(MONTH($A807),Conversion!$A$1:$B$12,2),FALSE)</f>
        <v>8.6199999999999992</v>
      </c>
      <c r="Q807" s="9">
        <f t="shared" si="90"/>
        <v>8.6199999999999992</v>
      </c>
      <c r="R807" s="9" t="str">
        <f t="shared" si="91"/>
        <v>*</v>
      </c>
      <c r="S807" s="10" t="str">
        <f t="shared" si="92"/>
        <v>First Silumation patch</v>
      </c>
      <c r="U807" s="17">
        <f>VLOOKUP((IF(MONTH($A807)=10,YEAR($A807),IF(MONTH($A807)=11,YEAR($A807),IF(MONTH($A807)=12, YEAR($A807),YEAR($A807)-1)))),'Final Sim'!$A$1:$O$85,VLOOKUP(MONTH($A807),'Conversion WRSM'!$A$1:$B$12,2),FALSE)</f>
        <v>0</v>
      </c>
      <c r="W807" s="9">
        <f t="shared" si="96"/>
        <v>0.37</v>
      </c>
      <c r="X807" s="9" t="str">
        <f t="shared" si="95"/>
        <v>*</v>
      </c>
      <c r="Y807" s="20" t="str">
        <f t="shared" si="93"/>
        <v>Simulated value used</v>
      </c>
    </row>
    <row r="808" spans="1:25">
      <c r="A808" s="11">
        <v>32051</v>
      </c>
      <c r="B808" s="9">
        <f>VLOOKUP((IF(MONTH($A808)=10,YEAR($A808),IF(MONTH($A808)=11,YEAR($A808),IF(MONTH($A808)=12, YEAR($A808),YEAR($A808)-1)))),File_1.prn!$A$2:$AA$87,VLOOKUP(MONTH($A808),Conversion!$A$1:$B$12,2),FALSE)</f>
        <v>0.76</v>
      </c>
      <c r="C808" s="9" t="str">
        <f>IF(VLOOKUP((IF(MONTH($A808)=10,YEAR($A808),IF(MONTH($A808)=11,YEAR($A808),IF(MONTH($A808)=12, YEAR($A808),YEAR($A808)-1)))),File_1.prn!$A$2:$AA$87,VLOOKUP(MONTH($A808),'Patch Conversion'!$A$1:$B$12,2),FALSE)="","",VLOOKUP((IF(MONTH($A808)=10,YEAR($A808),IF(MONTH($A808)=11,YEAR($A808),IF(MONTH($A808)=12, YEAR($A808),YEAR($A808)-1)))),File_1.prn!$A$2:$AA$87,VLOOKUP(MONTH($A808),'Patch Conversion'!$A$1:$B$12,2),FALSE))</f>
        <v/>
      </c>
      <c r="E808" s="9">
        <f t="shared" si="94"/>
        <v>2570.7400000000034</v>
      </c>
      <c r="F808" s="9">
        <f>F807+VLOOKUP((IF(MONTH($A808)=10,YEAR($A808),IF(MONTH($A808)=11,YEAR($A808),IF(MONTH($A808)=12, YEAR($A808),YEAR($A808)-1)))),Rainfall!$A$1:$Z$87,VLOOKUP(MONTH($A808),Conversion!$A$1:$B$12,2),FALSE)</f>
        <v>40198.07999999998</v>
      </c>
      <c r="G808" s="22"/>
      <c r="H808" s="22"/>
      <c r="I808" s="9">
        <f>VLOOKUP((IF(MONTH($A808)=10,YEAR($A808),IF(MONTH($A808)=11,YEAR($A808),IF(MONTH($A808)=12, YEAR($A808),YEAR($A808)-1)))),FirstSim!$A$1:$Y$86,VLOOKUP(MONTH($A808),Conversion!$A$1:$B$12,2),FALSE)</f>
        <v>3.75</v>
      </c>
      <c r="Q808" s="9">
        <f t="shared" si="90"/>
        <v>0.76</v>
      </c>
      <c r="R808" s="9" t="str">
        <f t="shared" si="91"/>
        <v/>
      </c>
      <c r="S808" s="10" t="str">
        <f t="shared" si="92"/>
        <v/>
      </c>
      <c r="U808" s="17">
        <f>VLOOKUP((IF(MONTH($A808)=10,YEAR($A808),IF(MONTH($A808)=11,YEAR($A808),IF(MONTH($A808)=12, YEAR($A808),YEAR($A808)-1)))),'Final Sim'!$A$1:$O$85,VLOOKUP(MONTH($A808),'Conversion WRSM'!$A$1:$B$12,2),FALSE)</f>
        <v>415.67</v>
      </c>
      <c r="W808" s="9">
        <f t="shared" si="96"/>
        <v>0.76</v>
      </c>
      <c r="X808" s="9" t="str">
        <f t="shared" si="95"/>
        <v/>
      </c>
      <c r="Y808" s="20" t="str">
        <f t="shared" si="93"/>
        <v/>
      </c>
    </row>
    <row r="809" spans="1:25">
      <c r="A809" s="11">
        <v>32082</v>
      </c>
      <c r="B809" s="9">
        <f>VLOOKUP((IF(MONTH($A809)=10,YEAR($A809),IF(MONTH($A809)=11,YEAR($A809),IF(MONTH($A809)=12, YEAR($A809),YEAR($A809)-1)))),File_1.prn!$A$2:$AA$87,VLOOKUP(MONTH($A809),Conversion!$A$1:$B$12,2),FALSE)</f>
        <v>2.5</v>
      </c>
      <c r="C809" s="9" t="str">
        <f>IF(VLOOKUP((IF(MONTH($A809)=10,YEAR($A809),IF(MONTH($A809)=11,YEAR($A809),IF(MONTH($A809)=12, YEAR($A809),YEAR($A809)-1)))),File_1.prn!$A$2:$AA$87,VLOOKUP(MONTH($A809),'Patch Conversion'!$A$1:$B$12,2),FALSE)="","",VLOOKUP((IF(MONTH($A809)=10,YEAR($A809),IF(MONTH($A809)=11,YEAR($A809),IF(MONTH($A809)=12, YEAR($A809),YEAR($A809)-1)))),File_1.prn!$A$2:$AA$87,VLOOKUP(MONTH($A809),'Patch Conversion'!$A$1:$B$12,2),FALSE))</f>
        <v/>
      </c>
      <c r="E809" s="9">
        <f t="shared" si="94"/>
        <v>2573.2400000000034</v>
      </c>
      <c r="F809" s="9">
        <f>F808+VLOOKUP((IF(MONTH($A809)=10,YEAR($A809),IF(MONTH($A809)=11,YEAR($A809),IF(MONTH($A809)=12, YEAR($A809),YEAR($A809)-1)))),Rainfall!$A$1:$Z$87,VLOOKUP(MONTH($A809),Conversion!$A$1:$B$12,2),FALSE)</f>
        <v>40272.719999999979</v>
      </c>
      <c r="G809" s="22"/>
      <c r="H809" s="22"/>
      <c r="I809" s="9">
        <f>VLOOKUP((IF(MONTH($A809)=10,YEAR($A809),IF(MONTH($A809)=11,YEAR($A809),IF(MONTH($A809)=12, YEAR($A809),YEAR($A809)-1)))),FirstSim!$A$1:$Y$86,VLOOKUP(MONTH($A809),Conversion!$A$1:$B$12,2),FALSE)</f>
        <v>3.62</v>
      </c>
      <c r="Q809" s="9">
        <f t="shared" si="90"/>
        <v>2.5</v>
      </c>
      <c r="R809" s="9" t="str">
        <f t="shared" si="91"/>
        <v/>
      </c>
      <c r="S809" s="10" t="str">
        <f t="shared" si="92"/>
        <v/>
      </c>
      <c r="U809" s="17">
        <f>VLOOKUP((IF(MONTH($A809)=10,YEAR($A809),IF(MONTH($A809)=11,YEAR($A809),IF(MONTH($A809)=12, YEAR($A809),YEAR($A809)-1)))),'Final Sim'!$A$1:$O$85,VLOOKUP(MONTH($A809),'Conversion WRSM'!$A$1:$B$12,2),FALSE)</f>
        <v>0</v>
      </c>
      <c r="W809" s="9">
        <f t="shared" si="96"/>
        <v>2.5</v>
      </c>
      <c r="X809" s="9" t="str">
        <f t="shared" si="95"/>
        <v/>
      </c>
      <c r="Y809" s="20" t="str">
        <f t="shared" si="93"/>
        <v/>
      </c>
    </row>
    <row r="810" spans="1:25">
      <c r="A810" s="11">
        <v>32112</v>
      </c>
      <c r="B810" s="9">
        <f>VLOOKUP((IF(MONTH($A810)=10,YEAR($A810),IF(MONTH($A810)=11,YEAR($A810),IF(MONTH($A810)=12, YEAR($A810),YEAR($A810)-1)))),File_1.prn!$A$2:$AA$87,VLOOKUP(MONTH($A810),Conversion!$A$1:$B$12,2),FALSE)</f>
        <v>0.03</v>
      </c>
      <c r="C810" s="9" t="str">
        <f>IF(VLOOKUP((IF(MONTH($A810)=10,YEAR($A810),IF(MONTH($A810)=11,YEAR($A810),IF(MONTH($A810)=12, YEAR($A810),YEAR($A810)-1)))),File_1.prn!$A$2:$AA$87,VLOOKUP(MONTH($A810),'Patch Conversion'!$A$1:$B$12,2),FALSE)="","",VLOOKUP((IF(MONTH($A810)=10,YEAR($A810),IF(MONTH($A810)=11,YEAR($A810),IF(MONTH($A810)=12, YEAR($A810),YEAR($A810)-1)))),File_1.prn!$A$2:$AA$87,VLOOKUP(MONTH($A810),'Patch Conversion'!$A$1:$B$12,2),FALSE))</f>
        <v/>
      </c>
      <c r="E810" s="9">
        <f t="shared" si="94"/>
        <v>2573.2700000000036</v>
      </c>
      <c r="F810" s="9">
        <f>F809+VLOOKUP((IF(MONTH($A810)=10,YEAR($A810),IF(MONTH($A810)=11,YEAR($A810),IF(MONTH($A810)=12, YEAR($A810),YEAR($A810)-1)))),Rainfall!$A$1:$Z$87,VLOOKUP(MONTH($A810),Conversion!$A$1:$B$12,2),FALSE)</f>
        <v>40345.07999999998</v>
      </c>
      <c r="G810" s="22"/>
      <c r="H810" s="22"/>
      <c r="I810" s="9">
        <f>VLOOKUP((IF(MONTH($A810)=10,YEAR($A810),IF(MONTH($A810)=11,YEAR($A810),IF(MONTH($A810)=12, YEAR($A810),YEAR($A810)-1)))),FirstSim!$A$1:$Y$86,VLOOKUP(MONTH($A810),Conversion!$A$1:$B$12,2),FALSE)</f>
        <v>0.65</v>
      </c>
      <c r="Q810" s="9">
        <f t="shared" si="90"/>
        <v>0.03</v>
      </c>
      <c r="R810" s="9" t="str">
        <f t="shared" si="91"/>
        <v/>
      </c>
      <c r="S810" s="10" t="str">
        <f t="shared" si="92"/>
        <v/>
      </c>
      <c r="U810" s="17">
        <f>VLOOKUP((IF(MONTH($A810)=10,YEAR($A810),IF(MONTH($A810)=11,YEAR($A810),IF(MONTH($A810)=12, YEAR($A810),YEAR($A810)-1)))),'Final Sim'!$A$1:$O$85,VLOOKUP(MONTH($A810),'Conversion WRSM'!$A$1:$B$12,2),FALSE)</f>
        <v>130.63999999999999</v>
      </c>
      <c r="W810" s="9">
        <f t="shared" si="96"/>
        <v>0.03</v>
      </c>
      <c r="X810" s="9" t="str">
        <f t="shared" si="95"/>
        <v/>
      </c>
      <c r="Y810" s="20" t="str">
        <f t="shared" si="93"/>
        <v/>
      </c>
    </row>
    <row r="811" spans="1:25">
      <c r="A811" s="11">
        <v>32143</v>
      </c>
      <c r="B811" s="9">
        <f>VLOOKUP((IF(MONTH($A811)=10,YEAR($A811),IF(MONTH($A811)=11,YEAR($A811),IF(MONTH($A811)=12, YEAR($A811),YEAR($A811)-1)))),File_1.prn!$A$2:$AA$87,VLOOKUP(MONTH($A811),Conversion!$A$1:$B$12,2),FALSE)</f>
        <v>0</v>
      </c>
      <c r="C811" s="9" t="str">
        <f>IF(VLOOKUP((IF(MONTH($A811)=10,YEAR($A811),IF(MONTH($A811)=11,YEAR($A811),IF(MONTH($A811)=12, YEAR($A811),YEAR($A811)-1)))),File_1.prn!$A$2:$AA$87,VLOOKUP(MONTH($A811),'Patch Conversion'!$A$1:$B$12,2),FALSE)="","",VLOOKUP((IF(MONTH($A811)=10,YEAR($A811),IF(MONTH($A811)=11,YEAR($A811),IF(MONTH($A811)=12, YEAR($A811),YEAR($A811)-1)))),File_1.prn!$A$2:$AA$87,VLOOKUP(MONTH($A811),'Patch Conversion'!$A$1:$B$12,2),FALSE))</f>
        <v/>
      </c>
      <c r="E811" s="9">
        <f t="shared" si="94"/>
        <v>2573.2700000000036</v>
      </c>
      <c r="F811" s="9">
        <f>F810+VLOOKUP((IF(MONTH($A811)=10,YEAR($A811),IF(MONTH($A811)=11,YEAR($A811),IF(MONTH($A811)=12, YEAR($A811),YEAR($A811)-1)))),Rainfall!$A$1:$Z$87,VLOOKUP(MONTH($A811),Conversion!$A$1:$B$12,2),FALSE)</f>
        <v>40405.859999999979</v>
      </c>
      <c r="G811" s="22"/>
      <c r="H811" s="22"/>
      <c r="I811" s="9">
        <f>VLOOKUP((IF(MONTH($A811)=10,YEAR($A811),IF(MONTH($A811)=11,YEAR($A811),IF(MONTH($A811)=12, YEAR($A811),YEAR($A811)-1)))),FirstSim!$A$1:$Y$86,VLOOKUP(MONTH($A811),Conversion!$A$1:$B$12,2),FALSE)</f>
        <v>0.18</v>
      </c>
      <c r="Q811" s="9">
        <f t="shared" si="90"/>
        <v>0</v>
      </c>
      <c r="R811" s="9" t="str">
        <f t="shared" si="91"/>
        <v/>
      </c>
      <c r="S811" s="10" t="str">
        <f t="shared" si="92"/>
        <v/>
      </c>
      <c r="U811" s="17">
        <f>VLOOKUP((IF(MONTH($A811)=10,YEAR($A811),IF(MONTH($A811)=11,YEAR($A811),IF(MONTH($A811)=12, YEAR($A811),YEAR($A811)-1)))),'Final Sim'!$A$1:$O$85,VLOOKUP(MONTH($A811),'Conversion WRSM'!$A$1:$B$12,2),FALSE)</f>
        <v>0</v>
      </c>
      <c r="W811" s="9">
        <f t="shared" si="96"/>
        <v>0</v>
      </c>
      <c r="X811" s="9" t="str">
        <f t="shared" si="95"/>
        <v/>
      </c>
      <c r="Y811" s="20" t="str">
        <f t="shared" si="93"/>
        <v/>
      </c>
    </row>
    <row r="812" spans="1:25">
      <c r="A812" s="11">
        <v>32174</v>
      </c>
      <c r="B812" s="9">
        <f>VLOOKUP((IF(MONTH($A812)=10,YEAR($A812),IF(MONTH($A812)=11,YEAR($A812),IF(MONTH($A812)=12, YEAR($A812),YEAR($A812)-1)))),File_1.prn!$A$2:$AA$87,VLOOKUP(MONTH($A812),Conversion!$A$1:$B$12,2),FALSE)</f>
        <v>54.9</v>
      </c>
      <c r="C812" s="9" t="str">
        <f>IF(VLOOKUP((IF(MONTH($A812)=10,YEAR($A812),IF(MONTH($A812)=11,YEAR($A812),IF(MONTH($A812)=12, YEAR($A812),YEAR($A812)-1)))),File_1.prn!$A$2:$AA$87,VLOOKUP(MONTH($A812),'Patch Conversion'!$A$1:$B$12,2),FALSE)="","",VLOOKUP((IF(MONTH($A812)=10,YEAR($A812),IF(MONTH($A812)=11,YEAR($A812),IF(MONTH($A812)=12, YEAR($A812),YEAR($A812)-1)))),File_1.prn!$A$2:$AA$87,VLOOKUP(MONTH($A812),'Patch Conversion'!$A$1:$B$12,2),FALSE))</f>
        <v>+</v>
      </c>
      <c r="E812" s="9">
        <f t="shared" si="94"/>
        <v>2628.1700000000037</v>
      </c>
      <c r="F812" s="9">
        <f>F811+VLOOKUP((IF(MONTH($A812)=10,YEAR($A812),IF(MONTH($A812)=11,YEAR($A812),IF(MONTH($A812)=12, YEAR($A812),YEAR($A812)-1)))),Rainfall!$A$1:$Z$87,VLOOKUP(MONTH($A812),Conversion!$A$1:$B$12,2),FALSE)</f>
        <v>40597.619999999981</v>
      </c>
      <c r="G812" s="22"/>
      <c r="H812" s="22"/>
      <c r="I812" s="9">
        <f>VLOOKUP((IF(MONTH($A812)=10,YEAR($A812),IF(MONTH($A812)=11,YEAR($A812),IF(MONTH($A812)=12, YEAR($A812),YEAR($A812)-1)))),FirstSim!$A$1:$Y$86,VLOOKUP(MONTH($A812),Conversion!$A$1:$B$12,2),FALSE)</f>
        <v>253.18</v>
      </c>
      <c r="Q812" s="9">
        <f t="shared" si="90"/>
        <v>253.18</v>
      </c>
      <c r="R812" s="9" t="str">
        <f t="shared" si="91"/>
        <v>*</v>
      </c>
      <c r="S812" s="10" t="str">
        <f t="shared" si="92"/>
        <v>First Silumation patch</v>
      </c>
      <c r="U812" s="17">
        <f>VLOOKUP((IF(MONTH($A812)=10,YEAR($A812),IF(MONTH($A812)=11,YEAR($A812),IF(MONTH($A812)=12, YEAR($A812),YEAR($A812)-1)))),'Final Sim'!$A$1:$O$85,VLOOKUP(MONTH($A812),'Conversion WRSM'!$A$1:$B$12,2),FALSE)</f>
        <v>234.47</v>
      </c>
      <c r="W812" s="9">
        <f t="shared" si="96"/>
        <v>234.47</v>
      </c>
      <c r="X812" s="9" t="str">
        <f t="shared" si="95"/>
        <v>*</v>
      </c>
      <c r="Y812" s="20" t="str">
        <f t="shared" si="93"/>
        <v>Simulated value used</v>
      </c>
    </row>
    <row r="813" spans="1:25">
      <c r="A813" s="11">
        <v>32203</v>
      </c>
      <c r="B813" s="9">
        <f>VLOOKUP((IF(MONTH($A813)=10,YEAR($A813),IF(MONTH($A813)=11,YEAR($A813),IF(MONTH($A813)=12, YEAR($A813),YEAR($A813)-1)))),File_1.prn!$A$2:$AA$87,VLOOKUP(MONTH($A813),Conversion!$A$1:$B$12,2),FALSE)</f>
        <v>26.7</v>
      </c>
      <c r="C813" s="9" t="str">
        <f>IF(VLOOKUP((IF(MONTH($A813)=10,YEAR($A813),IF(MONTH($A813)=11,YEAR($A813),IF(MONTH($A813)=12, YEAR($A813),YEAR($A813)-1)))),File_1.prn!$A$2:$AA$87,VLOOKUP(MONTH($A813),'Patch Conversion'!$A$1:$B$12,2),FALSE)="","",VLOOKUP((IF(MONTH($A813)=10,YEAR($A813),IF(MONTH($A813)=11,YEAR($A813),IF(MONTH($A813)=12, YEAR($A813),YEAR($A813)-1)))),File_1.prn!$A$2:$AA$87,VLOOKUP(MONTH($A813),'Patch Conversion'!$A$1:$B$12,2),FALSE))</f>
        <v/>
      </c>
      <c r="E813" s="9">
        <f t="shared" si="94"/>
        <v>2654.8700000000035</v>
      </c>
      <c r="F813" s="9">
        <f>F812+VLOOKUP((IF(MONTH($A813)=10,YEAR($A813),IF(MONTH($A813)=11,YEAR($A813),IF(MONTH($A813)=12, YEAR($A813),YEAR($A813)-1)))),Rainfall!$A$1:$Z$87,VLOOKUP(MONTH($A813),Conversion!$A$1:$B$12,2),FALSE)</f>
        <v>40668.779999999984</v>
      </c>
      <c r="G813" s="22"/>
      <c r="H813" s="22"/>
      <c r="I813" s="9">
        <f>VLOOKUP((IF(MONTH($A813)=10,YEAR($A813),IF(MONTH($A813)=11,YEAR($A813),IF(MONTH($A813)=12, YEAR($A813),YEAR($A813)-1)))),FirstSim!$A$1:$Y$86,VLOOKUP(MONTH($A813),Conversion!$A$1:$B$12,2),FALSE)</f>
        <v>93.95</v>
      </c>
      <c r="Q813" s="9">
        <f t="shared" si="90"/>
        <v>26.7</v>
      </c>
      <c r="R813" s="9" t="str">
        <f t="shared" si="91"/>
        <v/>
      </c>
      <c r="S813" s="10" t="str">
        <f t="shared" si="92"/>
        <v/>
      </c>
      <c r="U813" s="17">
        <f>VLOOKUP((IF(MONTH($A813)=10,YEAR($A813),IF(MONTH($A813)=11,YEAR($A813),IF(MONTH($A813)=12, YEAR($A813),YEAR($A813)-1)))),'Final Sim'!$A$1:$O$85,VLOOKUP(MONTH($A813),'Conversion WRSM'!$A$1:$B$12,2),FALSE)</f>
        <v>0</v>
      </c>
      <c r="W813" s="9">
        <f t="shared" si="96"/>
        <v>26.7</v>
      </c>
      <c r="X813" s="9" t="str">
        <f t="shared" si="95"/>
        <v/>
      </c>
      <c r="Y813" s="20" t="str">
        <f t="shared" si="93"/>
        <v/>
      </c>
    </row>
    <row r="814" spans="1:25">
      <c r="A814" s="11">
        <v>32234</v>
      </c>
      <c r="B814" s="9">
        <f>VLOOKUP((IF(MONTH($A814)=10,YEAR($A814),IF(MONTH($A814)=11,YEAR($A814),IF(MONTH($A814)=12, YEAR($A814),YEAR($A814)-1)))),File_1.prn!$A$2:$AA$87,VLOOKUP(MONTH($A814),Conversion!$A$1:$B$12,2),FALSE)</f>
        <v>11.8</v>
      </c>
      <c r="C814" s="9" t="str">
        <f>IF(VLOOKUP((IF(MONTH($A814)=10,YEAR($A814),IF(MONTH($A814)=11,YEAR($A814),IF(MONTH($A814)=12, YEAR($A814),YEAR($A814)-1)))),File_1.prn!$A$2:$AA$87,VLOOKUP(MONTH($A814),'Patch Conversion'!$A$1:$B$12,2),FALSE)="","",VLOOKUP((IF(MONTH($A814)=10,YEAR($A814),IF(MONTH($A814)=11,YEAR($A814),IF(MONTH($A814)=12, YEAR($A814),YEAR($A814)-1)))),File_1.prn!$A$2:$AA$87,VLOOKUP(MONTH($A814),'Patch Conversion'!$A$1:$B$12,2),FALSE))</f>
        <v/>
      </c>
      <c r="E814" s="9">
        <f t="shared" si="94"/>
        <v>2666.6700000000037</v>
      </c>
      <c r="F814" s="9">
        <f>F813+VLOOKUP((IF(MONTH($A814)=10,YEAR($A814),IF(MONTH($A814)=11,YEAR($A814),IF(MONTH($A814)=12, YEAR($A814),YEAR($A814)-1)))),Rainfall!$A$1:$Z$87,VLOOKUP(MONTH($A814),Conversion!$A$1:$B$12,2),FALSE)</f>
        <v>40725.779999999984</v>
      </c>
      <c r="G814" s="22"/>
      <c r="H814" s="22"/>
      <c r="I814" s="9">
        <f>VLOOKUP((IF(MONTH($A814)=10,YEAR($A814),IF(MONTH($A814)=11,YEAR($A814),IF(MONTH($A814)=12, YEAR($A814),YEAR($A814)-1)))),FirstSim!$A$1:$Y$86,VLOOKUP(MONTH($A814),Conversion!$A$1:$B$12,2),FALSE)</f>
        <v>9.2100000000000009</v>
      </c>
      <c r="Q814" s="9">
        <f t="shared" si="90"/>
        <v>11.8</v>
      </c>
      <c r="R814" s="9" t="str">
        <f t="shared" si="91"/>
        <v/>
      </c>
      <c r="S814" s="10" t="str">
        <f t="shared" si="92"/>
        <v/>
      </c>
      <c r="U814" s="17">
        <f>VLOOKUP((IF(MONTH($A814)=10,YEAR($A814),IF(MONTH($A814)=11,YEAR($A814),IF(MONTH($A814)=12, YEAR($A814),YEAR($A814)-1)))),'Final Sim'!$A$1:$O$85,VLOOKUP(MONTH($A814),'Conversion WRSM'!$A$1:$B$12,2),FALSE)</f>
        <v>239.25</v>
      </c>
      <c r="W814" s="9">
        <f t="shared" si="96"/>
        <v>11.8</v>
      </c>
      <c r="X814" s="9" t="str">
        <f t="shared" si="95"/>
        <v/>
      </c>
      <c r="Y814" s="20" t="str">
        <f t="shared" si="93"/>
        <v/>
      </c>
    </row>
    <row r="815" spans="1:25">
      <c r="A815" s="11">
        <v>32264</v>
      </c>
      <c r="B815" s="9">
        <f>VLOOKUP((IF(MONTH($A815)=10,YEAR($A815),IF(MONTH($A815)=11,YEAR($A815),IF(MONTH($A815)=12, YEAR($A815),YEAR($A815)-1)))),File_1.prn!$A$2:$AA$87,VLOOKUP(MONTH($A815),Conversion!$A$1:$B$12,2),FALSE)</f>
        <v>2.93</v>
      </c>
      <c r="C815" s="9" t="str">
        <f>IF(VLOOKUP((IF(MONTH($A815)=10,YEAR($A815),IF(MONTH($A815)=11,YEAR($A815),IF(MONTH($A815)=12, YEAR($A815),YEAR($A815)-1)))),File_1.prn!$A$2:$AA$87,VLOOKUP(MONTH($A815),'Patch Conversion'!$A$1:$B$12,2),FALSE)="","",VLOOKUP((IF(MONTH($A815)=10,YEAR($A815),IF(MONTH($A815)=11,YEAR($A815),IF(MONTH($A815)=12, YEAR($A815),YEAR($A815)-1)))),File_1.prn!$A$2:$AA$87,VLOOKUP(MONTH($A815),'Patch Conversion'!$A$1:$B$12,2),FALSE))</f>
        <v>#</v>
      </c>
      <c r="E815" s="9">
        <f t="shared" si="94"/>
        <v>2669.6000000000035</v>
      </c>
      <c r="F815" s="9">
        <f>F814+VLOOKUP((IF(MONTH($A815)=10,YEAR($A815),IF(MONTH($A815)=11,YEAR($A815),IF(MONTH($A815)=12, YEAR($A815),YEAR($A815)-1)))),Rainfall!$A$1:$Z$87,VLOOKUP(MONTH($A815),Conversion!$A$1:$B$12,2),FALSE)</f>
        <v>40726.199999999983</v>
      </c>
      <c r="G815" s="22"/>
      <c r="H815" s="22"/>
      <c r="I815" s="9">
        <f>VLOOKUP((IF(MONTH($A815)=10,YEAR($A815),IF(MONTH($A815)=11,YEAR($A815),IF(MONTH($A815)=12, YEAR($A815),YEAR($A815)-1)))),FirstSim!$A$1:$Y$86,VLOOKUP(MONTH($A815),Conversion!$A$1:$B$12,2),FALSE)</f>
        <v>4.2699999999999996</v>
      </c>
      <c r="Q815" s="9">
        <f t="shared" si="90"/>
        <v>4.2699999999999996</v>
      </c>
      <c r="R815" s="9" t="str">
        <f t="shared" si="91"/>
        <v>*</v>
      </c>
      <c r="S815" s="10" t="str">
        <f t="shared" si="92"/>
        <v>First Silumation patch</v>
      </c>
      <c r="U815" s="17">
        <f>VLOOKUP((IF(MONTH($A815)=10,YEAR($A815),IF(MONTH($A815)=11,YEAR($A815),IF(MONTH($A815)=12, YEAR($A815),YEAR($A815)-1)))),'Final Sim'!$A$1:$O$85,VLOOKUP(MONTH($A815),'Conversion WRSM'!$A$1:$B$12,2),FALSE)</f>
        <v>0</v>
      </c>
      <c r="W815" s="9">
        <f t="shared" si="96"/>
        <v>2.93</v>
      </c>
      <c r="X815" s="9" t="str">
        <f t="shared" si="95"/>
        <v>*</v>
      </c>
      <c r="Y815" s="20" t="str">
        <f t="shared" si="93"/>
        <v>Simulated value used</v>
      </c>
    </row>
    <row r="816" spans="1:25">
      <c r="A816" s="11">
        <v>32295</v>
      </c>
      <c r="B816" s="9">
        <f>VLOOKUP((IF(MONTH($A816)=10,YEAR($A816),IF(MONTH($A816)=11,YEAR($A816),IF(MONTH($A816)=12, YEAR($A816),YEAR($A816)-1)))),File_1.prn!$A$2:$AA$87,VLOOKUP(MONTH($A816),Conversion!$A$1:$B$12,2),FALSE)</f>
        <v>0.9</v>
      </c>
      <c r="C816" s="9" t="str">
        <f>IF(VLOOKUP((IF(MONTH($A816)=10,YEAR($A816),IF(MONTH($A816)=11,YEAR($A816),IF(MONTH($A816)=12, YEAR($A816),YEAR($A816)-1)))),File_1.prn!$A$2:$AA$87,VLOOKUP(MONTH($A816),'Patch Conversion'!$A$1:$B$12,2),FALSE)="","",VLOOKUP((IF(MONTH($A816)=10,YEAR($A816),IF(MONTH($A816)=11,YEAR($A816),IF(MONTH($A816)=12, YEAR($A816),YEAR($A816)-1)))),File_1.prn!$A$2:$AA$87,VLOOKUP(MONTH($A816),'Patch Conversion'!$A$1:$B$12,2),FALSE))</f>
        <v/>
      </c>
      <c r="E816" s="9">
        <f t="shared" si="94"/>
        <v>2670.5000000000036</v>
      </c>
      <c r="F816" s="9">
        <f>F815+VLOOKUP((IF(MONTH($A816)=10,YEAR($A816),IF(MONTH($A816)=11,YEAR($A816),IF(MONTH($A816)=12, YEAR($A816),YEAR($A816)-1)))),Rainfall!$A$1:$Z$87,VLOOKUP(MONTH($A816),Conversion!$A$1:$B$12,2),FALSE)</f>
        <v>40726.859999999986</v>
      </c>
      <c r="G816" s="22"/>
      <c r="H816" s="22"/>
      <c r="I816" s="9">
        <f>VLOOKUP((IF(MONTH($A816)=10,YEAR($A816),IF(MONTH($A816)=11,YEAR($A816),IF(MONTH($A816)=12, YEAR($A816),YEAR($A816)-1)))),FirstSim!$A$1:$Y$86,VLOOKUP(MONTH($A816),Conversion!$A$1:$B$12,2),FALSE)</f>
        <v>2.3199999999999998</v>
      </c>
      <c r="Q816" s="9">
        <f t="shared" si="90"/>
        <v>0.9</v>
      </c>
      <c r="R816" s="9" t="str">
        <f t="shared" si="91"/>
        <v/>
      </c>
      <c r="S816" s="10" t="str">
        <f t="shared" si="92"/>
        <v/>
      </c>
      <c r="U816" s="17">
        <f>VLOOKUP((IF(MONTH($A816)=10,YEAR($A816),IF(MONTH($A816)=11,YEAR($A816),IF(MONTH($A816)=12, YEAR($A816),YEAR($A816)-1)))),'Final Sim'!$A$1:$O$85,VLOOKUP(MONTH($A816),'Conversion WRSM'!$A$1:$B$12,2),FALSE)</f>
        <v>977.24</v>
      </c>
      <c r="W816" s="9">
        <f t="shared" si="96"/>
        <v>0.9</v>
      </c>
      <c r="X816" s="9" t="str">
        <f t="shared" si="95"/>
        <v/>
      </c>
      <c r="Y816" s="20" t="str">
        <f t="shared" si="93"/>
        <v/>
      </c>
    </row>
    <row r="817" spans="1:25">
      <c r="A817" s="11">
        <v>32325</v>
      </c>
      <c r="B817" s="9">
        <f>VLOOKUP((IF(MONTH($A817)=10,YEAR($A817),IF(MONTH($A817)=11,YEAR($A817),IF(MONTH($A817)=12, YEAR($A817),YEAR($A817)-1)))),File_1.prn!$A$2:$AA$87,VLOOKUP(MONTH($A817),Conversion!$A$1:$B$12,2),FALSE)</f>
        <v>0.96</v>
      </c>
      <c r="C817" s="9" t="str">
        <f>IF(VLOOKUP((IF(MONTH($A817)=10,YEAR($A817),IF(MONTH($A817)=11,YEAR($A817),IF(MONTH($A817)=12, YEAR($A817),YEAR($A817)-1)))),File_1.prn!$A$2:$AA$87,VLOOKUP(MONTH($A817),'Patch Conversion'!$A$1:$B$12,2),FALSE)="","",VLOOKUP((IF(MONTH($A817)=10,YEAR($A817),IF(MONTH($A817)=11,YEAR($A817),IF(MONTH($A817)=12, YEAR($A817),YEAR($A817)-1)))),File_1.prn!$A$2:$AA$87,VLOOKUP(MONTH($A817),'Patch Conversion'!$A$1:$B$12,2),FALSE))</f>
        <v/>
      </c>
      <c r="E817" s="9">
        <f t="shared" si="94"/>
        <v>2671.4600000000037</v>
      </c>
      <c r="F817" s="9">
        <f>F816+VLOOKUP((IF(MONTH($A817)=10,YEAR($A817),IF(MONTH($A817)=11,YEAR($A817),IF(MONTH($A817)=12, YEAR($A817),YEAR($A817)-1)))),Rainfall!$A$1:$Z$87,VLOOKUP(MONTH($A817),Conversion!$A$1:$B$12,2),FALSE)</f>
        <v>40726.859999999986</v>
      </c>
      <c r="G817" s="22"/>
      <c r="H817" s="22"/>
      <c r="I817" s="9">
        <f>VLOOKUP((IF(MONTH($A817)=10,YEAR($A817),IF(MONTH($A817)=11,YEAR($A817),IF(MONTH($A817)=12, YEAR($A817),YEAR($A817)-1)))),FirstSim!$A$1:$Y$86,VLOOKUP(MONTH($A817),Conversion!$A$1:$B$12,2),FALSE)</f>
        <v>1.42</v>
      </c>
      <c r="Q817" s="9">
        <f t="shared" si="90"/>
        <v>0.96</v>
      </c>
      <c r="R817" s="9" t="str">
        <f t="shared" si="91"/>
        <v/>
      </c>
      <c r="S817" s="10" t="str">
        <f t="shared" si="92"/>
        <v/>
      </c>
      <c r="U817" s="17">
        <f>VLOOKUP((IF(MONTH($A817)=10,YEAR($A817),IF(MONTH($A817)=11,YEAR($A817),IF(MONTH($A817)=12, YEAR($A817),YEAR($A817)-1)))),'Final Sim'!$A$1:$O$85,VLOOKUP(MONTH($A817),'Conversion WRSM'!$A$1:$B$12,2),FALSE)</f>
        <v>0</v>
      </c>
      <c r="W817" s="9">
        <f t="shared" si="96"/>
        <v>0.96</v>
      </c>
      <c r="X817" s="9" t="str">
        <f t="shared" si="95"/>
        <v/>
      </c>
      <c r="Y817" s="20" t="str">
        <f t="shared" si="93"/>
        <v/>
      </c>
    </row>
    <row r="818" spans="1:25">
      <c r="A818" s="11">
        <v>32356</v>
      </c>
      <c r="B818" s="9">
        <f>VLOOKUP((IF(MONTH($A818)=10,YEAR($A818),IF(MONTH($A818)=11,YEAR($A818),IF(MONTH($A818)=12, YEAR($A818),YEAR($A818)-1)))),File_1.prn!$A$2:$AA$87,VLOOKUP(MONTH($A818),Conversion!$A$1:$B$12,2),FALSE)</f>
        <v>0.38</v>
      </c>
      <c r="C818" s="9" t="str">
        <f>IF(VLOOKUP((IF(MONTH($A818)=10,YEAR($A818),IF(MONTH($A818)=11,YEAR($A818),IF(MONTH($A818)=12, YEAR($A818),YEAR($A818)-1)))),File_1.prn!$A$2:$AA$87,VLOOKUP(MONTH($A818),'Patch Conversion'!$A$1:$B$12,2),FALSE)="","",VLOOKUP((IF(MONTH($A818)=10,YEAR($A818),IF(MONTH($A818)=11,YEAR($A818),IF(MONTH($A818)=12, YEAR($A818),YEAR($A818)-1)))),File_1.prn!$A$2:$AA$87,VLOOKUP(MONTH($A818),'Patch Conversion'!$A$1:$B$12,2),FALSE))</f>
        <v/>
      </c>
      <c r="E818" s="9">
        <f t="shared" si="94"/>
        <v>2671.8400000000038</v>
      </c>
      <c r="F818" s="9">
        <f>F817+VLOOKUP((IF(MONTH($A818)=10,YEAR($A818),IF(MONTH($A818)=11,YEAR($A818),IF(MONTH($A818)=12, YEAR($A818),YEAR($A818)-1)))),Rainfall!$A$1:$Z$87,VLOOKUP(MONTH($A818),Conversion!$A$1:$B$12,2),FALSE)</f>
        <v>40728.719999999987</v>
      </c>
      <c r="G818" s="22"/>
      <c r="H818" s="22"/>
      <c r="I818" s="9">
        <f>VLOOKUP((IF(MONTH($A818)=10,YEAR($A818),IF(MONTH($A818)=11,YEAR($A818),IF(MONTH($A818)=12, YEAR($A818),YEAR($A818)-1)))),FirstSim!$A$1:$Y$86,VLOOKUP(MONTH($A818),Conversion!$A$1:$B$12,2),FALSE)</f>
        <v>0.56000000000000005</v>
      </c>
      <c r="Q818" s="9">
        <f t="shared" si="90"/>
        <v>0.38</v>
      </c>
      <c r="R818" s="9" t="str">
        <f t="shared" si="91"/>
        <v/>
      </c>
      <c r="S818" s="10" t="str">
        <f t="shared" si="92"/>
        <v/>
      </c>
      <c r="U818" s="17">
        <f>VLOOKUP((IF(MONTH($A818)=10,YEAR($A818),IF(MONTH($A818)=11,YEAR($A818),IF(MONTH($A818)=12, YEAR($A818),YEAR($A818)-1)))),'Final Sim'!$A$1:$O$85,VLOOKUP(MONTH($A818),'Conversion WRSM'!$A$1:$B$12,2),FALSE)</f>
        <v>1001.22</v>
      </c>
      <c r="W818" s="9">
        <f t="shared" si="96"/>
        <v>0.38</v>
      </c>
      <c r="X818" s="9" t="str">
        <f t="shared" si="95"/>
        <v/>
      </c>
      <c r="Y818" s="20" t="str">
        <f t="shared" si="93"/>
        <v/>
      </c>
    </row>
    <row r="819" spans="1:25">
      <c r="A819" s="11">
        <v>32387</v>
      </c>
      <c r="B819" s="9">
        <f>VLOOKUP((IF(MONTH($A819)=10,YEAR($A819),IF(MONTH($A819)=11,YEAR($A819),IF(MONTH($A819)=12, YEAR($A819),YEAR($A819)-1)))),File_1.prn!$A$2:$AA$87,VLOOKUP(MONTH($A819),Conversion!$A$1:$B$12,2),FALSE)</f>
        <v>4.97</v>
      </c>
      <c r="C819" s="9" t="str">
        <f>IF(VLOOKUP((IF(MONTH($A819)=10,YEAR($A819),IF(MONTH($A819)=11,YEAR($A819),IF(MONTH($A819)=12, YEAR($A819),YEAR($A819)-1)))),File_1.prn!$A$2:$AA$87,VLOOKUP(MONTH($A819),'Patch Conversion'!$A$1:$B$12,2),FALSE)="","",VLOOKUP((IF(MONTH($A819)=10,YEAR($A819),IF(MONTH($A819)=11,YEAR($A819),IF(MONTH($A819)=12, YEAR($A819),YEAR($A819)-1)))),File_1.prn!$A$2:$AA$87,VLOOKUP(MONTH($A819),'Patch Conversion'!$A$1:$B$12,2),FALSE))</f>
        <v/>
      </c>
      <c r="E819" s="9">
        <f t="shared" si="94"/>
        <v>2676.8100000000036</v>
      </c>
      <c r="F819" s="9">
        <f>F818+VLOOKUP((IF(MONTH($A819)=10,YEAR($A819),IF(MONTH($A819)=11,YEAR($A819),IF(MONTH($A819)=12, YEAR($A819),YEAR($A819)-1)))),Rainfall!$A$1:$Z$87,VLOOKUP(MONTH($A819),Conversion!$A$1:$B$12,2),FALSE)</f>
        <v>40785.419999999984</v>
      </c>
      <c r="G819" s="22"/>
      <c r="H819" s="22"/>
      <c r="I819" s="9">
        <f>VLOOKUP((IF(MONTH($A819)=10,YEAR($A819),IF(MONTH($A819)=11,YEAR($A819),IF(MONTH($A819)=12, YEAR($A819),YEAR($A819)-1)))),FirstSim!$A$1:$Y$86,VLOOKUP(MONTH($A819),Conversion!$A$1:$B$12,2),FALSE)</f>
        <v>5.85</v>
      </c>
      <c r="Q819" s="9">
        <f t="shared" si="90"/>
        <v>4.97</v>
      </c>
      <c r="R819" s="9" t="str">
        <f t="shared" si="91"/>
        <v/>
      </c>
      <c r="S819" s="10" t="str">
        <f t="shared" si="92"/>
        <v/>
      </c>
      <c r="U819" s="17">
        <f>VLOOKUP((IF(MONTH($A819)=10,YEAR($A819),IF(MONTH($A819)=11,YEAR($A819),IF(MONTH($A819)=12, YEAR($A819),YEAR($A819)-1)))),'Final Sim'!$A$1:$O$85,VLOOKUP(MONTH($A819),'Conversion WRSM'!$A$1:$B$12,2),FALSE)</f>
        <v>0</v>
      </c>
      <c r="W819" s="9">
        <f t="shared" si="96"/>
        <v>4.97</v>
      </c>
      <c r="X819" s="9" t="str">
        <f t="shared" si="95"/>
        <v/>
      </c>
      <c r="Y819" s="20" t="str">
        <f t="shared" si="93"/>
        <v/>
      </c>
    </row>
    <row r="820" spans="1:25">
      <c r="A820" s="11">
        <v>32417</v>
      </c>
      <c r="B820" s="9">
        <f>VLOOKUP((IF(MONTH($A820)=10,YEAR($A820),IF(MONTH($A820)=11,YEAR($A820),IF(MONTH($A820)=12, YEAR($A820),YEAR($A820)-1)))),File_1.prn!$A$2:$AA$87,VLOOKUP(MONTH($A820),Conversion!$A$1:$B$12,2),FALSE)</f>
        <v>0.53</v>
      </c>
      <c r="C820" s="9" t="str">
        <f>IF(VLOOKUP((IF(MONTH($A820)=10,YEAR($A820),IF(MONTH($A820)=11,YEAR($A820),IF(MONTH($A820)=12, YEAR($A820),YEAR($A820)-1)))),File_1.prn!$A$2:$AA$87,VLOOKUP(MONTH($A820),'Patch Conversion'!$A$1:$B$12,2),FALSE)="","",VLOOKUP((IF(MONTH($A820)=10,YEAR($A820),IF(MONTH($A820)=11,YEAR($A820),IF(MONTH($A820)=12, YEAR($A820),YEAR($A820)-1)))),File_1.prn!$A$2:$AA$87,VLOOKUP(MONTH($A820),'Patch Conversion'!$A$1:$B$12,2),FALSE))</f>
        <v/>
      </c>
      <c r="E820" s="9">
        <f t="shared" si="94"/>
        <v>2677.3400000000038</v>
      </c>
      <c r="F820" s="9">
        <f>F819+VLOOKUP((IF(MONTH($A820)=10,YEAR($A820),IF(MONTH($A820)=11,YEAR($A820),IF(MONTH($A820)=12, YEAR($A820),YEAR($A820)-1)))),Rainfall!$A$1:$Z$87,VLOOKUP(MONTH($A820),Conversion!$A$1:$B$12,2),FALSE)</f>
        <v>40857.179999999986</v>
      </c>
      <c r="G820" s="22"/>
      <c r="H820" s="22"/>
      <c r="I820" s="9">
        <f>VLOOKUP((IF(MONTH($A820)=10,YEAR($A820),IF(MONTH($A820)=11,YEAR($A820),IF(MONTH($A820)=12, YEAR($A820),YEAR($A820)-1)))),FirstSim!$A$1:$Y$86,VLOOKUP(MONTH($A820),Conversion!$A$1:$B$12,2),FALSE)</f>
        <v>2.21</v>
      </c>
      <c r="Q820" s="9">
        <f t="shared" si="90"/>
        <v>0.53</v>
      </c>
      <c r="R820" s="9" t="str">
        <f t="shared" si="91"/>
        <v/>
      </c>
      <c r="S820" s="10" t="str">
        <f t="shared" si="92"/>
        <v/>
      </c>
      <c r="U820" s="17">
        <f>VLOOKUP((IF(MONTH($A820)=10,YEAR($A820),IF(MONTH($A820)=11,YEAR($A820),IF(MONTH($A820)=12, YEAR($A820),YEAR($A820)-1)))),'Final Sim'!$A$1:$O$85,VLOOKUP(MONTH($A820),'Conversion WRSM'!$A$1:$B$12,2),FALSE)</f>
        <v>137.18</v>
      </c>
      <c r="W820" s="9">
        <f t="shared" si="96"/>
        <v>0.53</v>
      </c>
      <c r="X820" s="9" t="str">
        <f t="shared" si="95"/>
        <v/>
      </c>
      <c r="Y820" s="20" t="str">
        <f t="shared" si="93"/>
        <v/>
      </c>
    </row>
    <row r="821" spans="1:25">
      <c r="A821" s="11">
        <v>32448</v>
      </c>
      <c r="B821" s="9">
        <f>VLOOKUP((IF(MONTH($A821)=10,YEAR($A821),IF(MONTH($A821)=11,YEAR($A821),IF(MONTH($A821)=12, YEAR($A821),YEAR($A821)-1)))),File_1.prn!$A$2:$AA$87,VLOOKUP(MONTH($A821),Conversion!$A$1:$B$12,2),FALSE)</f>
        <v>0.56000000000000005</v>
      </c>
      <c r="C821" s="9" t="str">
        <f>IF(VLOOKUP((IF(MONTH($A821)=10,YEAR($A821),IF(MONTH($A821)=11,YEAR($A821),IF(MONTH($A821)=12, YEAR($A821),YEAR($A821)-1)))),File_1.prn!$A$2:$AA$87,VLOOKUP(MONTH($A821),'Patch Conversion'!$A$1:$B$12,2),FALSE)="","",VLOOKUP((IF(MONTH($A821)=10,YEAR($A821),IF(MONTH($A821)=11,YEAR($A821),IF(MONTH($A821)=12, YEAR($A821),YEAR($A821)-1)))),File_1.prn!$A$2:$AA$87,VLOOKUP(MONTH($A821),'Patch Conversion'!$A$1:$B$12,2),FALSE))</f>
        <v/>
      </c>
      <c r="E821" s="9">
        <f t="shared" si="94"/>
        <v>2677.9000000000037</v>
      </c>
      <c r="F821" s="9">
        <f>F820+VLOOKUP((IF(MONTH($A821)=10,YEAR($A821),IF(MONTH($A821)=11,YEAR($A821),IF(MONTH($A821)=12, YEAR($A821),YEAR($A821)-1)))),Rainfall!$A$1:$Z$87,VLOOKUP(MONTH($A821),Conversion!$A$1:$B$12,2),FALSE)</f>
        <v>40895.099999999984</v>
      </c>
      <c r="G821" s="22"/>
      <c r="H821" s="22"/>
      <c r="I821" s="9">
        <f>VLOOKUP((IF(MONTH($A821)=10,YEAR($A821),IF(MONTH($A821)=11,YEAR($A821),IF(MONTH($A821)=12, YEAR($A821),YEAR($A821)-1)))),FirstSim!$A$1:$Y$86,VLOOKUP(MONTH($A821),Conversion!$A$1:$B$12,2),FALSE)</f>
        <v>0.3</v>
      </c>
      <c r="Q821" s="9">
        <f t="shared" si="90"/>
        <v>0.56000000000000005</v>
      </c>
      <c r="R821" s="9" t="str">
        <f t="shared" si="91"/>
        <v/>
      </c>
      <c r="S821" s="10" t="str">
        <f t="shared" si="92"/>
        <v/>
      </c>
      <c r="U821" s="17">
        <f>VLOOKUP((IF(MONTH($A821)=10,YEAR($A821),IF(MONTH($A821)=11,YEAR($A821),IF(MONTH($A821)=12, YEAR($A821),YEAR($A821)-1)))),'Final Sim'!$A$1:$O$85,VLOOKUP(MONTH($A821),'Conversion WRSM'!$A$1:$B$12,2),FALSE)</f>
        <v>0</v>
      </c>
      <c r="W821" s="9">
        <f t="shared" si="96"/>
        <v>0.56000000000000005</v>
      </c>
      <c r="X821" s="9" t="str">
        <f t="shared" si="95"/>
        <v/>
      </c>
      <c r="Y821" s="20" t="str">
        <f t="shared" si="93"/>
        <v/>
      </c>
    </row>
    <row r="822" spans="1:25">
      <c r="A822" s="11">
        <v>32478</v>
      </c>
      <c r="B822" s="9">
        <f>VLOOKUP((IF(MONTH($A822)=10,YEAR($A822),IF(MONTH($A822)=11,YEAR($A822),IF(MONTH($A822)=12, YEAR($A822),YEAR($A822)-1)))),File_1.prn!$A$2:$AA$87,VLOOKUP(MONTH($A822),Conversion!$A$1:$B$12,2),FALSE)</f>
        <v>8.7100000000000009</v>
      </c>
      <c r="C822" s="9" t="str">
        <f>IF(VLOOKUP((IF(MONTH($A822)=10,YEAR($A822),IF(MONTH($A822)=11,YEAR($A822),IF(MONTH($A822)=12, YEAR($A822),YEAR($A822)-1)))),File_1.prn!$A$2:$AA$87,VLOOKUP(MONTH($A822),'Patch Conversion'!$A$1:$B$12,2),FALSE)="","",VLOOKUP((IF(MONTH($A822)=10,YEAR($A822),IF(MONTH($A822)=11,YEAR($A822),IF(MONTH($A822)=12, YEAR($A822),YEAR($A822)-1)))),File_1.prn!$A$2:$AA$87,VLOOKUP(MONTH($A822),'Patch Conversion'!$A$1:$B$12,2),FALSE))</f>
        <v/>
      </c>
      <c r="E822" s="9">
        <f t="shared" si="94"/>
        <v>2686.6100000000038</v>
      </c>
      <c r="F822" s="9">
        <f>F821+VLOOKUP((IF(MONTH($A822)=10,YEAR($A822),IF(MONTH($A822)=11,YEAR($A822),IF(MONTH($A822)=12, YEAR($A822),YEAR($A822)-1)))),Rainfall!$A$1:$Z$87,VLOOKUP(MONTH($A822),Conversion!$A$1:$B$12,2),FALSE)</f>
        <v>41010.239999999983</v>
      </c>
      <c r="G822" s="22"/>
      <c r="H822" s="22"/>
      <c r="I822" s="9">
        <f>VLOOKUP((IF(MONTH($A822)=10,YEAR($A822),IF(MONTH($A822)=11,YEAR($A822),IF(MONTH($A822)=12, YEAR($A822),YEAR($A822)-1)))),FirstSim!$A$1:$Y$86,VLOOKUP(MONTH($A822),Conversion!$A$1:$B$12,2),FALSE)</f>
        <v>2.33</v>
      </c>
      <c r="Q822" s="9">
        <f t="shared" si="90"/>
        <v>8.7100000000000009</v>
      </c>
      <c r="R822" s="9" t="str">
        <f t="shared" si="91"/>
        <v/>
      </c>
      <c r="S822" s="10" t="str">
        <f t="shared" si="92"/>
        <v/>
      </c>
      <c r="U822" s="17">
        <f>VLOOKUP((IF(MONTH($A822)=10,YEAR($A822),IF(MONTH($A822)=11,YEAR($A822),IF(MONTH($A822)=12, YEAR($A822),YEAR($A822)-1)))),'Final Sim'!$A$1:$O$85,VLOOKUP(MONTH($A822),'Conversion WRSM'!$A$1:$B$12,2),FALSE)</f>
        <v>89.41</v>
      </c>
      <c r="W822" s="9">
        <f t="shared" si="96"/>
        <v>8.7100000000000009</v>
      </c>
      <c r="X822" s="9" t="str">
        <f t="shared" si="95"/>
        <v/>
      </c>
      <c r="Y822" s="20" t="str">
        <f t="shared" si="93"/>
        <v/>
      </c>
    </row>
    <row r="823" spans="1:25">
      <c r="A823" s="11">
        <v>32509</v>
      </c>
      <c r="B823" s="9">
        <f>VLOOKUP((IF(MONTH($A823)=10,YEAR($A823),IF(MONTH($A823)=11,YEAR($A823),IF(MONTH($A823)=12, YEAR($A823),YEAR($A823)-1)))),File_1.prn!$A$2:$AA$87,VLOOKUP(MONTH($A823),Conversion!$A$1:$B$12,2),FALSE)</f>
        <v>5.17</v>
      </c>
      <c r="C823" s="9" t="str">
        <f>IF(VLOOKUP((IF(MONTH($A823)=10,YEAR($A823),IF(MONTH($A823)=11,YEAR($A823),IF(MONTH($A823)=12, YEAR($A823),YEAR($A823)-1)))),File_1.prn!$A$2:$AA$87,VLOOKUP(MONTH($A823),'Patch Conversion'!$A$1:$B$12,2),FALSE)="","",VLOOKUP((IF(MONTH($A823)=10,YEAR($A823),IF(MONTH($A823)=11,YEAR($A823),IF(MONTH($A823)=12, YEAR($A823),YEAR($A823)-1)))),File_1.prn!$A$2:$AA$87,VLOOKUP(MONTH($A823),'Patch Conversion'!$A$1:$B$12,2),FALSE))</f>
        <v/>
      </c>
      <c r="E823" s="9">
        <f t="shared" si="94"/>
        <v>2691.7800000000038</v>
      </c>
      <c r="F823" s="9">
        <f>F822+VLOOKUP((IF(MONTH($A823)=10,YEAR($A823),IF(MONTH($A823)=11,YEAR($A823),IF(MONTH($A823)=12, YEAR($A823),YEAR($A823)-1)))),Rainfall!$A$1:$Z$87,VLOOKUP(MONTH($A823),Conversion!$A$1:$B$12,2),FALSE)</f>
        <v>41086.799999999981</v>
      </c>
      <c r="G823" s="22"/>
      <c r="H823" s="22"/>
      <c r="I823" s="9">
        <f>VLOOKUP((IF(MONTH($A823)=10,YEAR($A823),IF(MONTH($A823)=11,YEAR($A823),IF(MONTH($A823)=12, YEAR($A823),YEAR($A823)-1)))),FirstSim!$A$1:$Y$86,VLOOKUP(MONTH($A823),Conversion!$A$1:$B$12,2),FALSE)</f>
        <v>5.15</v>
      </c>
      <c r="Q823" s="9">
        <f t="shared" si="90"/>
        <v>5.17</v>
      </c>
      <c r="R823" s="9" t="str">
        <f t="shared" si="91"/>
        <v/>
      </c>
      <c r="S823" s="10" t="str">
        <f t="shared" si="92"/>
        <v/>
      </c>
      <c r="U823" s="17">
        <f>VLOOKUP((IF(MONTH($A823)=10,YEAR($A823),IF(MONTH($A823)=11,YEAR($A823),IF(MONTH($A823)=12, YEAR($A823),YEAR($A823)-1)))),'Final Sim'!$A$1:$O$85,VLOOKUP(MONTH($A823),'Conversion WRSM'!$A$1:$B$12,2),FALSE)</f>
        <v>0</v>
      </c>
      <c r="W823" s="9">
        <f t="shared" si="96"/>
        <v>5.17</v>
      </c>
      <c r="X823" s="9" t="str">
        <f t="shared" si="95"/>
        <v/>
      </c>
      <c r="Y823" s="20" t="str">
        <f t="shared" si="93"/>
        <v/>
      </c>
    </row>
    <row r="824" spans="1:25">
      <c r="A824" s="11">
        <v>32540</v>
      </c>
      <c r="B824" s="9">
        <f>VLOOKUP((IF(MONTH($A824)=10,YEAR($A824),IF(MONTH($A824)=11,YEAR($A824),IF(MONTH($A824)=12, YEAR($A824),YEAR($A824)-1)))),File_1.prn!$A$2:$AA$87,VLOOKUP(MONTH($A824),Conversion!$A$1:$B$12,2),FALSE)</f>
        <v>15.2</v>
      </c>
      <c r="C824" s="9" t="str">
        <f>IF(VLOOKUP((IF(MONTH($A824)=10,YEAR($A824),IF(MONTH($A824)=11,YEAR($A824),IF(MONTH($A824)=12, YEAR($A824),YEAR($A824)-1)))),File_1.prn!$A$2:$AA$87,VLOOKUP(MONTH($A824),'Patch Conversion'!$A$1:$B$12,2),FALSE)="","",VLOOKUP((IF(MONTH($A824)=10,YEAR($A824),IF(MONTH($A824)=11,YEAR($A824),IF(MONTH($A824)=12, YEAR($A824),YEAR($A824)-1)))),File_1.prn!$A$2:$AA$87,VLOOKUP(MONTH($A824),'Patch Conversion'!$A$1:$B$12,2),FALSE))</f>
        <v/>
      </c>
      <c r="E824" s="9">
        <f t="shared" si="94"/>
        <v>2706.9800000000037</v>
      </c>
      <c r="F824" s="9">
        <f>F823+VLOOKUP((IF(MONTH($A824)=10,YEAR($A824),IF(MONTH($A824)=11,YEAR($A824),IF(MONTH($A824)=12, YEAR($A824),YEAR($A824)-1)))),Rainfall!$A$1:$Z$87,VLOOKUP(MONTH($A824),Conversion!$A$1:$B$12,2),FALSE)</f>
        <v>41247.239999999983</v>
      </c>
      <c r="G824" s="22"/>
      <c r="H824" s="22"/>
      <c r="I824" s="9">
        <f>VLOOKUP((IF(MONTH($A824)=10,YEAR($A824),IF(MONTH($A824)=11,YEAR($A824),IF(MONTH($A824)=12, YEAR($A824),YEAR($A824)-1)))),FirstSim!$A$1:$Y$86,VLOOKUP(MONTH($A824),Conversion!$A$1:$B$12,2),FALSE)</f>
        <v>14.1</v>
      </c>
      <c r="Q824" s="9">
        <f t="shared" si="90"/>
        <v>15.2</v>
      </c>
      <c r="R824" s="9" t="str">
        <f t="shared" si="91"/>
        <v/>
      </c>
      <c r="S824" s="10" t="str">
        <f t="shared" si="92"/>
        <v/>
      </c>
      <c r="U824" s="17">
        <f>VLOOKUP((IF(MONTH($A824)=10,YEAR($A824),IF(MONTH($A824)=11,YEAR($A824),IF(MONTH($A824)=12, YEAR($A824),YEAR($A824)-1)))),'Final Sim'!$A$1:$O$85,VLOOKUP(MONTH($A824),'Conversion WRSM'!$A$1:$B$12,2),FALSE)</f>
        <v>80.349999999999994</v>
      </c>
      <c r="W824" s="9">
        <f t="shared" si="96"/>
        <v>15.2</v>
      </c>
      <c r="X824" s="9" t="str">
        <f t="shared" si="95"/>
        <v/>
      </c>
      <c r="Y824" s="20" t="str">
        <f t="shared" si="93"/>
        <v/>
      </c>
    </row>
    <row r="825" spans="1:25">
      <c r="A825" s="11">
        <v>32568</v>
      </c>
      <c r="B825" s="9">
        <f>VLOOKUP((IF(MONTH($A825)=10,YEAR($A825),IF(MONTH($A825)=11,YEAR($A825),IF(MONTH($A825)=12, YEAR($A825),YEAR($A825)-1)))),File_1.prn!$A$2:$AA$87,VLOOKUP(MONTH($A825),Conversion!$A$1:$B$12,2),FALSE)</f>
        <v>2.33</v>
      </c>
      <c r="C825" s="9" t="str">
        <f>IF(VLOOKUP((IF(MONTH($A825)=10,YEAR($A825),IF(MONTH($A825)=11,YEAR($A825),IF(MONTH($A825)=12, YEAR($A825),YEAR($A825)-1)))),File_1.prn!$A$2:$AA$87,VLOOKUP(MONTH($A825),'Patch Conversion'!$A$1:$B$12,2),FALSE)="","",VLOOKUP((IF(MONTH($A825)=10,YEAR($A825),IF(MONTH($A825)=11,YEAR($A825),IF(MONTH($A825)=12, YEAR($A825),YEAR($A825)-1)))),File_1.prn!$A$2:$AA$87,VLOOKUP(MONTH($A825),'Patch Conversion'!$A$1:$B$12,2),FALSE))</f>
        <v/>
      </c>
      <c r="E825" s="9">
        <f t="shared" si="94"/>
        <v>2709.3100000000036</v>
      </c>
      <c r="F825" s="9">
        <f>F824+VLOOKUP((IF(MONTH($A825)=10,YEAR($A825),IF(MONTH($A825)=11,YEAR($A825),IF(MONTH($A825)=12, YEAR($A825),YEAR($A825)-1)))),Rainfall!$A$1:$Z$87,VLOOKUP(MONTH($A825),Conversion!$A$1:$B$12,2),FALSE)</f>
        <v>41266.739999999983</v>
      </c>
      <c r="G825" s="22"/>
      <c r="H825" s="22"/>
      <c r="I825" s="9">
        <f>VLOOKUP((IF(MONTH($A825)=10,YEAR($A825),IF(MONTH($A825)=11,YEAR($A825),IF(MONTH($A825)=12, YEAR($A825),YEAR($A825)-1)))),FirstSim!$A$1:$Y$86,VLOOKUP(MONTH($A825),Conversion!$A$1:$B$12,2),FALSE)</f>
        <v>3.71</v>
      </c>
      <c r="Q825" s="9">
        <f t="shared" si="90"/>
        <v>2.33</v>
      </c>
      <c r="R825" s="9" t="str">
        <f t="shared" si="91"/>
        <v/>
      </c>
      <c r="S825" s="10" t="str">
        <f t="shared" si="92"/>
        <v/>
      </c>
      <c r="U825" s="17">
        <f>VLOOKUP((IF(MONTH($A825)=10,YEAR($A825),IF(MONTH($A825)=11,YEAR($A825),IF(MONTH($A825)=12, YEAR($A825),YEAR($A825)-1)))),'Final Sim'!$A$1:$O$85,VLOOKUP(MONTH($A825),'Conversion WRSM'!$A$1:$B$12,2),FALSE)</f>
        <v>0</v>
      </c>
      <c r="W825" s="9">
        <f t="shared" si="96"/>
        <v>2.33</v>
      </c>
      <c r="X825" s="9" t="str">
        <f t="shared" si="95"/>
        <v/>
      </c>
      <c r="Y825" s="20" t="str">
        <f t="shared" si="93"/>
        <v/>
      </c>
    </row>
    <row r="826" spans="1:25">
      <c r="A826" s="11">
        <v>32599</v>
      </c>
      <c r="B826" s="9">
        <f>VLOOKUP((IF(MONTH($A826)=10,YEAR($A826),IF(MONTH($A826)=11,YEAR($A826),IF(MONTH($A826)=12, YEAR($A826),YEAR($A826)-1)))),File_1.prn!$A$2:$AA$87,VLOOKUP(MONTH($A826),Conversion!$A$1:$B$12,2),FALSE)</f>
        <v>9.2200000000000006</v>
      </c>
      <c r="C826" s="9" t="str">
        <f>IF(VLOOKUP((IF(MONTH($A826)=10,YEAR($A826),IF(MONTH($A826)=11,YEAR($A826),IF(MONTH($A826)=12, YEAR($A826),YEAR($A826)-1)))),File_1.prn!$A$2:$AA$87,VLOOKUP(MONTH($A826),'Patch Conversion'!$A$1:$B$12,2),FALSE)="","",VLOOKUP((IF(MONTH($A826)=10,YEAR($A826),IF(MONTH($A826)=11,YEAR($A826),IF(MONTH($A826)=12, YEAR($A826),YEAR($A826)-1)))),File_1.prn!$A$2:$AA$87,VLOOKUP(MONTH($A826),'Patch Conversion'!$A$1:$B$12,2),FALSE))</f>
        <v/>
      </c>
      <c r="E826" s="9">
        <f t="shared" si="94"/>
        <v>2718.5300000000034</v>
      </c>
      <c r="F826" s="9">
        <f>F825+VLOOKUP((IF(MONTH($A826)=10,YEAR($A826),IF(MONTH($A826)=11,YEAR($A826),IF(MONTH($A826)=12, YEAR($A826),YEAR($A826)-1)))),Rainfall!$A$1:$Z$87,VLOOKUP(MONTH($A826),Conversion!$A$1:$B$12,2),FALSE)</f>
        <v>41343.359999999986</v>
      </c>
      <c r="G826" s="22"/>
      <c r="H826" s="22"/>
      <c r="I826" s="9">
        <f>VLOOKUP((IF(MONTH($A826)=10,YEAR($A826),IF(MONTH($A826)=11,YEAR($A826),IF(MONTH($A826)=12, YEAR($A826),YEAR($A826)-1)))),FirstSim!$A$1:$Y$86,VLOOKUP(MONTH($A826),Conversion!$A$1:$B$12,2),FALSE)</f>
        <v>1.99</v>
      </c>
      <c r="Q826" s="9">
        <f t="shared" si="90"/>
        <v>9.2200000000000006</v>
      </c>
      <c r="R826" s="9" t="str">
        <f t="shared" si="91"/>
        <v/>
      </c>
      <c r="S826" s="10" t="str">
        <f t="shared" si="92"/>
        <v/>
      </c>
      <c r="U826" s="17">
        <f>VLOOKUP((IF(MONTH($A826)=10,YEAR($A826),IF(MONTH($A826)=11,YEAR($A826),IF(MONTH($A826)=12, YEAR($A826),YEAR($A826)-1)))),'Final Sim'!$A$1:$O$85,VLOOKUP(MONTH($A826),'Conversion WRSM'!$A$1:$B$12,2),FALSE)</f>
        <v>98.8</v>
      </c>
      <c r="W826" s="9">
        <f t="shared" si="96"/>
        <v>9.2200000000000006</v>
      </c>
      <c r="X826" s="9" t="str">
        <f t="shared" si="95"/>
        <v/>
      </c>
      <c r="Y826" s="20" t="str">
        <f t="shared" si="93"/>
        <v/>
      </c>
    </row>
    <row r="827" spans="1:25">
      <c r="A827" s="11">
        <v>32629</v>
      </c>
      <c r="B827" s="9">
        <f>VLOOKUP((IF(MONTH($A827)=10,YEAR($A827),IF(MONTH($A827)=11,YEAR($A827),IF(MONTH($A827)=12, YEAR($A827),YEAR($A827)-1)))),File_1.prn!$A$2:$AA$87,VLOOKUP(MONTH($A827),Conversion!$A$1:$B$12,2),FALSE)</f>
        <v>2.93</v>
      </c>
      <c r="C827" s="9" t="str">
        <f>IF(VLOOKUP((IF(MONTH($A827)=10,YEAR($A827),IF(MONTH($A827)=11,YEAR($A827),IF(MONTH($A827)=12, YEAR($A827),YEAR($A827)-1)))),File_1.prn!$A$2:$AA$87,VLOOKUP(MONTH($A827),'Patch Conversion'!$A$1:$B$12,2),FALSE)="","",VLOOKUP((IF(MONTH($A827)=10,YEAR($A827),IF(MONTH($A827)=11,YEAR($A827),IF(MONTH($A827)=12, YEAR($A827),YEAR($A827)-1)))),File_1.prn!$A$2:$AA$87,VLOOKUP(MONTH($A827),'Patch Conversion'!$A$1:$B$12,2),FALSE))</f>
        <v/>
      </c>
      <c r="E827" s="9">
        <f t="shared" si="94"/>
        <v>2721.4600000000032</v>
      </c>
      <c r="F827" s="9">
        <f>F826+VLOOKUP((IF(MONTH($A827)=10,YEAR($A827),IF(MONTH($A827)=11,YEAR($A827),IF(MONTH($A827)=12, YEAR($A827),YEAR($A827)-1)))),Rainfall!$A$1:$Z$87,VLOOKUP(MONTH($A827),Conversion!$A$1:$B$12,2),FALSE)</f>
        <v>41363.219999999987</v>
      </c>
      <c r="G827" s="22"/>
      <c r="H827" s="22"/>
      <c r="I827" s="9">
        <f>VLOOKUP((IF(MONTH($A827)=10,YEAR($A827),IF(MONTH($A827)=11,YEAR($A827),IF(MONTH($A827)=12, YEAR($A827),YEAR($A827)-1)))),FirstSim!$A$1:$Y$86,VLOOKUP(MONTH($A827),Conversion!$A$1:$B$12,2),FALSE)</f>
        <v>0.9</v>
      </c>
      <c r="Q827" s="9">
        <f t="shared" si="90"/>
        <v>2.93</v>
      </c>
      <c r="R827" s="9" t="str">
        <f t="shared" si="91"/>
        <v/>
      </c>
      <c r="S827" s="10" t="str">
        <f t="shared" si="92"/>
        <v/>
      </c>
      <c r="U827" s="17">
        <f>VLOOKUP((IF(MONTH($A827)=10,YEAR($A827),IF(MONTH($A827)=11,YEAR($A827),IF(MONTH($A827)=12, YEAR($A827),YEAR($A827)-1)))),'Final Sim'!$A$1:$O$85,VLOOKUP(MONTH($A827),'Conversion WRSM'!$A$1:$B$12,2),FALSE)</f>
        <v>0</v>
      </c>
      <c r="W827" s="9">
        <f t="shared" si="96"/>
        <v>2.93</v>
      </c>
      <c r="X827" s="9" t="str">
        <f t="shared" si="95"/>
        <v/>
      </c>
      <c r="Y827" s="20" t="str">
        <f t="shared" si="93"/>
        <v/>
      </c>
    </row>
    <row r="828" spans="1:25">
      <c r="A828" s="11">
        <v>32660</v>
      </c>
      <c r="B828" s="9">
        <f>VLOOKUP((IF(MONTH($A828)=10,YEAR($A828),IF(MONTH($A828)=11,YEAR($A828),IF(MONTH($A828)=12, YEAR($A828),YEAR($A828)-1)))),File_1.prn!$A$2:$AA$87,VLOOKUP(MONTH($A828),Conversion!$A$1:$B$12,2),FALSE)</f>
        <v>2.2200000000000002</v>
      </c>
      <c r="C828" s="9" t="str">
        <f>IF(VLOOKUP((IF(MONTH($A828)=10,YEAR($A828),IF(MONTH($A828)=11,YEAR($A828),IF(MONTH($A828)=12, YEAR($A828),YEAR($A828)-1)))),File_1.prn!$A$2:$AA$87,VLOOKUP(MONTH($A828),'Patch Conversion'!$A$1:$B$12,2),FALSE)="","",VLOOKUP((IF(MONTH($A828)=10,YEAR($A828),IF(MONTH($A828)=11,YEAR($A828),IF(MONTH($A828)=12, YEAR($A828),YEAR($A828)-1)))),File_1.prn!$A$2:$AA$87,VLOOKUP(MONTH($A828),'Patch Conversion'!$A$1:$B$12,2),FALSE))</f>
        <v/>
      </c>
      <c r="E828" s="9">
        <f t="shared" si="94"/>
        <v>2723.680000000003</v>
      </c>
      <c r="F828" s="9">
        <f>F827+VLOOKUP((IF(MONTH($A828)=10,YEAR($A828),IF(MONTH($A828)=11,YEAR($A828),IF(MONTH($A828)=12, YEAR($A828),YEAR($A828)-1)))),Rainfall!$A$1:$Z$87,VLOOKUP(MONTH($A828),Conversion!$A$1:$B$12,2),FALSE)</f>
        <v>41381.579999999987</v>
      </c>
      <c r="G828" s="22"/>
      <c r="H828" s="22"/>
      <c r="I828" s="9">
        <f>VLOOKUP((IF(MONTH($A828)=10,YEAR($A828),IF(MONTH($A828)=11,YEAR($A828),IF(MONTH($A828)=12, YEAR($A828),YEAR($A828)-1)))),FirstSim!$A$1:$Y$86,VLOOKUP(MONTH($A828),Conversion!$A$1:$B$12,2),FALSE)</f>
        <v>0.48</v>
      </c>
      <c r="Q828" s="9">
        <f t="shared" si="90"/>
        <v>2.2200000000000002</v>
      </c>
      <c r="R828" s="9" t="str">
        <f t="shared" si="91"/>
        <v/>
      </c>
      <c r="S828" s="10" t="str">
        <f t="shared" si="92"/>
        <v/>
      </c>
      <c r="U828" s="17">
        <f>VLOOKUP((IF(MONTH($A828)=10,YEAR($A828),IF(MONTH($A828)=11,YEAR($A828),IF(MONTH($A828)=12, YEAR($A828),YEAR($A828)-1)))),'Final Sim'!$A$1:$O$85,VLOOKUP(MONTH($A828),'Conversion WRSM'!$A$1:$B$12,2),FALSE)</f>
        <v>655.46</v>
      </c>
      <c r="W828" s="9">
        <f t="shared" si="96"/>
        <v>2.2200000000000002</v>
      </c>
      <c r="X828" s="9" t="str">
        <f t="shared" si="95"/>
        <v/>
      </c>
      <c r="Y828" s="20" t="str">
        <f t="shared" si="93"/>
        <v/>
      </c>
    </row>
    <row r="829" spans="1:25">
      <c r="A829" s="11">
        <v>32690</v>
      </c>
      <c r="B829" s="9">
        <f>VLOOKUP((IF(MONTH($A829)=10,YEAR($A829),IF(MONTH($A829)=11,YEAR($A829),IF(MONTH($A829)=12, YEAR($A829),YEAR($A829)-1)))),File_1.prn!$A$2:$AA$87,VLOOKUP(MONTH($A829),Conversion!$A$1:$B$12,2),FALSE)</f>
        <v>0.98</v>
      </c>
      <c r="C829" s="9" t="str">
        <f>IF(VLOOKUP((IF(MONTH($A829)=10,YEAR($A829),IF(MONTH($A829)=11,YEAR($A829),IF(MONTH($A829)=12, YEAR($A829),YEAR($A829)-1)))),File_1.prn!$A$2:$AA$87,VLOOKUP(MONTH($A829),'Patch Conversion'!$A$1:$B$12,2),FALSE)="","",VLOOKUP((IF(MONTH($A829)=10,YEAR($A829),IF(MONTH($A829)=11,YEAR($A829),IF(MONTH($A829)=12, YEAR($A829),YEAR($A829)-1)))),File_1.prn!$A$2:$AA$87,VLOOKUP(MONTH($A829),'Patch Conversion'!$A$1:$B$12,2),FALSE))</f>
        <v/>
      </c>
      <c r="E829" s="9">
        <f t="shared" si="94"/>
        <v>2724.660000000003</v>
      </c>
      <c r="F829" s="9">
        <f>F828+VLOOKUP((IF(MONTH($A829)=10,YEAR($A829),IF(MONTH($A829)=11,YEAR($A829),IF(MONTH($A829)=12, YEAR($A829),YEAR($A829)-1)))),Rainfall!$A$1:$Z$87,VLOOKUP(MONTH($A829),Conversion!$A$1:$B$12,2),FALSE)</f>
        <v>41381.579999999987</v>
      </c>
      <c r="G829" s="22"/>
      <c r="H829" s="22"/>
      <c r="I829" s="9">
        <f>VLOOKUP((IF(MONTH($A829)=10,YEAR($A829),IF(MONTH($A829)=11,YEAR($A829),IF(MONTH($A829)=12, YEAR($A829),YEAR($A829)-1)))),FirstSim!$A$1:$Y$86,VLOOKUP(MONTH($A829),Conversion!$A$1:$B$12,2),FALSE)</f>
        <v>0.33</v>
      </c>
      <c r="Q829" s="9">
        <f t="shared" si="90"/>
        <v>0.98</v>
      </c>
      <c r="R829" s="9" t="str">
        <f t="shared" si="91"/>
        <v/>
      </c>
      <c r="S829" s="10" t="str">
        <f t="shared" si="92"/>
        <v/>
      </c>
      <c r="U829" s="17">
        <f>VLOOKUP((IF(MONTH($A829)=10,YEAR($A829),IF(MONTH($A829)=11,YEAR($A829),IF(MONTH($A829)=12, YEAR($A829),YEAR($A829)-1)))),'Final Sim'!$A$1:$O$85,VLOOKUP(MONTH($A829),'Conversion WRSM'!$A$1:$B$12,2),FALSE)</f>
        <v>0</v>
      </c>
      <c r="W829" s="9">
        <f t="shared" si="96"/>
        <v>0.98</v>
      </c>
      <c r="X829" s="9" t="str">
        <f t="shared" si="95"/>
        <v/>
      </c>
      <c r="Y829" s="20" t="str">
        <f t="shared" si="93"/>
        <v/>
      </c>
    </row>
    <row r="830" spans="1:25">
      <c r="A830" s="11">
        <v>32721</v>
      </c>
      <c r="B830" s="9">
        <f>VLOOKUP((IF(MONTH($A830)=10,YEAR($A830),IF(MONTH($A830)=11,YEAR($A830),IF(MONTH($A830)=12, YEAR($A830),YEAR($A830)-1)))),File_1.prn!$A$2:$AA$87,VLOOKUP(MONTH($A830),Conversion!$A$1:$B$12,2),FALSE)</f>
        <v>0.48</v>
      </c>
      <c r="C830" s="9" t="str">
        <f>IF(VLOOKUP((IF(MONTH($A830)=10,YEAR($A830),IF(MONTH($A830)=11,YEAR($A830),IF(MONTH($A830)=12, YEAR($A830),YEAR($A830)-1)))),File_1.prn!$A$2:$AA$87,VLOOKUP(MONTH($A830),'Patch Conversion'!$A$1:$B$12,2),FALSE)="","",VLOOKUP((IF(MONTH($A830)=10,YEAR($A830),IF(MONTH($A830)=11,YEAR($A830),IF(MONTH($A830)=12, YEAR($A830),YEAR($A830)-1)))),File_1.prn!$A$2:$AA$87,VLOOKUP(MONTH($A830),'Patch Conversion'!$A$1:$B$12,2),FALSE))</f>
        <v/>
      </c>
      <c r="E830" s="9">
        <f t="shared" si="94"/>
        <v>2725.1400000000031</v>
      </c>
      <c r="F830" s="9">
        <f>F829+VLOOKUP((IF(MONTH($A830)=10,YEAR($A830),IF(MONTH($A830)=11,YEAR($A830),IF(MONTH($A830)=12, YEAR($A830),YEAR($A830)-1)))),Rainfall!$A$1:$Z$87,VLOOKUP(MONTH($A830),Conversion!$A$1:$B$12,2),FALSE)</f>
        <v>41382.779999999984</v>
      </c>
      <c r="G830" s="22"/>
      <c r="H830" s="22"/>
      <c r="I830" s="9">
        <f>VLOOKUP((IF(MONTH($A830)=10,YEAR($A830),IF(MONTH($A830)=11,YEAR($A830),IF(MONTH($A830)=12, YEAR($A830),YEAR($A830)-1)))),FirstSim!$A$1:$Y$86,VLOOKUP(MONTH($A830),Conversion!$A$1:$B$12,2),FALSE)</f>
        <v>0.15</v>
      </c>
      <c r="Q830" s="9">
        <f t="shared" si="90"/>
        <v>0.48</v>
      </c>
      <c r="R830" s="9" t="str">
        <f t="shared" si="91"/>
        <v/>
      </c>
      <c r="S830" s="10" t="str">
        <f t="shared" si="92"/>
        <v/>
      </c>
      <c r="U830" s="17">
        <f>VLOOKUP((IF(MONTH($A830)=10,YEAR($A830),IF(MONTH($A830)=11,YEAR($A830),IF(MONTH($A830)=12, YEAR($A830),YEAR($A830)-1)))),'Final Sim'!$A$1:$O$85,VLOOKUP(MONTH($A830),'Conversion WRSM'!$A$1:$B$12,2),FALSE)</f>
        <v>271.64</v>
      </c>
      <c r="W830" s="9">
        <f t="shared" si="96"/>
        <v>0.48</v>
      </c>
      <c r="X830" s="9" t="str">
        <f t="shared" si="95"/>
        <v/>
      </c>
      <c r="Y830" s="20" t="str">
        <f t="shared" si="93"/>
        <v/>
      </c>
    </row>
    <row r="831" spans="1:25">
      <c r="A831" s="11">
        <v>32752</v>
      </c>
      <c r="B831" s="9">
        <f>VLOOKUP((IF(MONTH($A831)=10,YEAR($A831),IF(MONTH($A831)=11,YEAR($A831),IF(MONTH($A831)=12, YEAR($A831),YEAR($A831)-1)))),File_1.prn!$A$2:$AA$87,VLOOKUP(MONTH($A831),Conversion!$A$1:$B$12,2),FALSE)</f>
        <v>0.33</v>
      </c>
      <c r="C831" s="9" t="str">
        <f>IF(VLOOKUP((IF(MONTH($A831)=10,YEAR($A831),IF(MONTH($A831)=11,YEAR($A831),IF(MONTH($A831)=12, YEAR($A831),YEAR($A831)-1)))),File_1.prn!$A$2:$AA$87,VLOOKUP(MONTH($A831),'Patch Conversion'!$A$1:$B$12,2),FALSE)="","",VLOOKUP((IF(MONTH($A831)=10,YEAR($A831),IF(MONTH($A831)=11,YEAR($A831),IF(MONTH($A831)=12, YEAR($A831),YEAR($A831)-1)))),File_1.prn!$A$2:$AA$87,VLOOKUP(MONTH($A831),'Patch Conversion'!$A$1:$B$12,2),FALSE))</f>
        <v/>
      </c>
      <c r="E831" s="9">
        <f t="shared" si="94"/>
        <v>2725.470000000003</v>
      </c>
      <c r="F831" s="9">
        <f>F830+VLOOKUP((IF(MONTH($A831)=10,YEAR($A831),IF(MONTH($A831)=11,YEAR($A831),IF(MONTH($A831)=12, YEAR($A831),YEAR($A831)-1)))),Rainfall!$A$1:$Z$87,VLOOKUP(MONTH($A831),Conversion!$A$1:$B$12,2),FALSE)</f>
        <v>41382.779999999984</v>
      </c>
      <c r="G831" s="22"/>
      <c r="H831" s="22"/>
      <c r="I831" s="9">
        <f>VLOOKUP((IF(MONTH($A831)=10,YEAR($A831),IF(MONTH($A831)=11,YEAR($A831),IF(MONTH($A831)=12, YEAR($A831),YEAR($A831)-1)))),FirstSim!$A$1:$Y$86,VLOOKUP(MONTH($A831),Conversion!$A$1:$B$12,2),FALSE)</f>
        <v>0.01</v>
      </c>
      <c r="Q831" s="9">
        <f t="shared" si="90"/>
        <v>0.33</v>
      </c>
      <c r="R831" s="9" t="str">
        <f t="shared" si="91"/>
        <v/>
      </c>
      <c r="S831" s="10" t="str">
        <f t="shared" si="92"/>
        <v/>
      </c>
      <c r="U831" s="17">
        <f>VLOOKUP((IF(MONTH($A831)=10,YEAR($A831),IF(MONTH($A831)=11,YEAR($A831),IF(MONTH($A831)=12, YEAR($A831),YEAR($A831)-1)))),'Final Sim'!$A$1:$O$85,VLOOKUP(MONTH($A831),'Conversion WRSM'!$A$1:$B$12,2),FALSE)</f>
        <v>0</v>
      </c>
      <c r="W831" s="9">
        <f t="shared" si="96"/>
        <v>0.33</v>
      </c>
      <c r="X831" s="9" t="str">
        <f t="shared" si="95"/>
        <v/>
      </c>
      <c r="Y831" s="20" t="str">
        <f t="shared" si="93"/>
        <v/>
      </c>
    </row>
    <row r="832" spans="1:25">
      <c r="A832" s="11">
        <v>32782</v>
      </c>
      <c r="B832" s="9">
        <f>VLOOKUP((IF(MONTH($A832)=10,YEAR($A832),IF(MONTH($A832)=11,YEAR($A832),IF(MONTH($A832)=12, YEAR($A832),YEAR($A832)-1)))),File_1.prn!$A$2:$AA$87,VLOOKUP(MONTH($A832),Conversion!$A$1:$B$12,2),FALSE)</f>
        <v>0.11</v>
      </c>
      <c r="C832" s="9" t="str">
        <f>IF(VLOOKUP((IF(MONTH($A832)=10,YEAR($A832),IF(MONTH($A832)=11,YEAR($A832),IF(MONTH($A832)=12, YEAR($A832),YEAR($A832)-1)))),File_1.prn!$A$2:$AA$87,VLOOKUP(MONTH($A832),'Patch Conversion'!$A$1:$B$12,2),FALSE)="","",VLOOKUP((IF(MONTH($A832)=10,YEAR($A832),IF(MONTH($A832)=11,YEAR($A832),IF(MONTH($A832)=12, YEAR($A832),YEAR($A832)-1)))),File_1.prn!$A$2:$AA$87,VLOOKUP(MONTH($A832),'Patch Conversion'!$A$1:$B$12,2),FALSE))</f>
        <v/>
      </c>
      <c r="E832" s="9">
        <f t="shared" si="94"/>
        <v>2725.5800000000031</v>
      </c>
      <c r="F832" s="9">
        <f>F831+VLOOKUP((IF(MONTH($A832)=10,YEAR($A832),IF(MONTH($A832)=11,YEAR($A832),IF(MONTH($A832)=12, YEAR($A832),YEAR($A832)-1)))),Rainfall!$A$1:$Z$87,VLOOKUP(MONTH($A832),Conversion!$A$1:$B$12,2),FALSE)</f>
        <v>41404.739999999983</v>
      </c>
      <c r="G832" s="22"/>
      <c r="H832" s="22"/>
      <c r="I832" s="9">
        <f>VLOOKUP((IF(MONTH($A832)=10,YEAR($A832),IF(MONTH($A832)=11,YEAR($A832),IF(MONTH($A832)=12, YEAR($A832),YEAR($A832)-1)))),FirstSim!$A$1:$Y$86,VLOOKUP(MONTH($A832),Conversion!$A$1:$B$12,2),FALSE)</f>
        <v>0</v>
      </c>
      <c r="Q832" s="9">
        <f t="shared" si="90"/>
        <v>0.11</v>
      </c>
      <c r="R832" s="9" t="str">
        <f t="shared" si="91"/>
        <v/>
      </c>
      <c r="S832" s="10" t="str">
        <f t="shared" si="92"/>
        <v/>
      </c>
      <c r="U832" s="17">
        <f>VLOOKUP((IF(MONTH($A832)=10,YEAR($A832),IF(MONTH($A832)=11,YEAR($A832),IF(MONTH($A832)=12, YEAR($A832),YEAR($A832)-1)))),'Final Sim'!$A$1:$O$85,VLOOKUP(MONTH($A832),'Conversion WRSM'!$A$1:$B$12,2),FALSE)</f>
        <v>6.94</v>
      </c>
      <c r="W832" s="9">
        <f t="shared" si="96"/>
        <v>0.11</v>
      </c>
      <c r="X832" s="9" t="str">
        <f t="shared" si="95"/>
        <v/>
      </c>
      <c r="Y832" s="20" t="str">
        <f t="shared" si="93"/>
        <v/>
      </c>
    </row>
    <row r="833" spans="1:25">
      <c r="A833" s="11">
        <v>32813</v>
      </c>
      <c r="B833" s="9">
        <f>VLOOKUP((IF(MONTH($A833)=10,YEAR($A833),IF(MONTH($A833)=11,YEAR($A833),IF(MONTH($A833)=12, YEAR($A833),YEAR($A833)-1)))),File_1.prn!$A$2:$AA$87,VLOOKUP(MONTH($A833),Conversion!$A$1:$B$12,2),FALSE)</f>
        <v>2.44</v>
      </c>
      <c r="C833" s="9" t="str">
        <f>IF(VLOOKUP((IF(MONTH($A833)=10,YEAR($A833),IF(MONTH($A833)=11,YEAR($A833),IF(MONTH($A833)=12, YEAR($A833),YEAR($A833)-1)))),File_1.prn!$A$2:$AA$87,VLOOKUP(MONTH($A833),'Patch Conversion'!$A$1:$B$12,2),FALSE)="","",VLOOKUP((IF(MONTH($A833)=10,YEAR($A833),IF(MONTH($A833)=11,YEAR($A833),IF(MONTH($A833)=12, YEAR($A833),YEAR($A833)-1)))),File_1.prn!$A$2:$AA$87,VLOOKUP(MONTH($A833),'Patch Conversion'!$A$1:$B$12,2),FALSE))</f>
        <v/>
      </c>
      <c r="E833" s="9">
        <f t="shared" si="94"/>
        <v>2728.0200000000032</v>
      </c>
      <c r="F833" s="9">
        <f>F832+VLOOKUP((IF(MONTH($A833)=10,YEAR($A833),IF(MONTH($A833)=11,YEAR($A833),IF(MONTH($A833)=12, YEAR($A833),YEAR($A833)-1)))),Rainfall!$A$1:$Z$87,VLOOKUP(MONTH($A833),Conversion!$A$1:$B$12,2),FALSE)</f>
        <v>41496.059999999983</v>
      </c>
      <c r="G833" s="22"/>
      <c r="H833" s="22"/>
      <c r="I833" s="9">
        <f>VLOOKUP((IF(MONTH($A833)=10,YEAR($A833),IF(MONTH($A833)=11,YEAR($A833),IF(MONTH($A833)=12, YEAR($A833),YEAR($A833)-1)))),FirstSim!$A$1:$Y$86,VLOOKUP(MONTH($A833),Conversion!$A$1:$B$12,2),FALSE)</f>
        <v>0.16</v>
      </c>
      <c r="Q833" s="9">
        <f t="shared" si="90"/>
        <v>2.44</v>
      </c>
      <c r="R833" s="9" t="str">
        <f t="shared" si="91"/>
        <v/>
      </c>
      <c r="S833" s="10" t="str">
        <f t="shared" si="92"/>
        <v/>
      </c>
      <c r="U833" s="17">
        <f>VLOOKUP((IF(MONTH($A833)=10,YEAR($A833),IF(MONTH($A833)=11,YEAR($A833),IF(MONTH($A833)=12, YEAR($A833),YEAR($A833)-1)))),'Final Sim'!$A$1:$O$85,VLOOKUP(MONTH($A833),'Conversion WRSM'!$A$1:$B$12,2),FALSE)</f>
        <v>0</v>
      </c>
      <c r="W833" s="9">
        <f t="shared" si="96"/>
        <v>2.44</v>
      </c>
      <c r="X833" s="9" t="str">
        <f t="shared" si="95"/>
        <v/>
      </c>
      <c r="Y833" s="20" t="str">
        <f t="shared" si="93"/>
        <v/>
      </c>
    </row>
    <row r="834" spans="1:25">
      <c r="A834" s="11">
        <v>32843</v>
      </c>
      <c r="B834" s="9">
        <f>VLOOKUP((IF(MONTH($A834)=10,YEAR($A834),IF(MONTH($A834)=11,YEAR($A834),IF(MONTH($A834)=12, YEAR($A834),YEAR($A834)-1)))),File_1.prn!$A$2:$AA$87,VLOOKUP(MONTH($A834),Conversion!$A$1:$B$12,2),FALSE)</f>
        <v>1.82</v>
      </c>
      <c r="C834" s="9" t="str">
        <f>IF(VLOOKUP((IF(MONTH($A834)=10,YEAR($A834),IF(MONTH($A834)=11,YEAR($A834),IF(MONTH($A834)=12, YEAR($A834),YEAR($A834)-1)))),File_1.prn!$A$2:$AA$87,VLOOKUP(MONTH($A834),'Patch Conversion'!$A$1:$B$12,2),FALSE)="","",VLOOKUP((IF(MONTH($A834)=10,YEAR($A834),IF(MONTH($A834)=11,YEAR($A834),IF(MONTH($A834)=12, YEAR($A834),YEAR($A834)-1)))),File_1.prn!$A$2:$AA$87,VLOOKUP(MONTH($A834),'Patch Conversion'!$A$1:$B$12,2),FALSE))</f>
        <v/>
      </c>
      <c r="E834" s="9">
        <f t="shared" si="94"/>
        <v>2729.8400000000033</v>
      </c>
      <c r="F834" s="9">
        <f>F833+VLOOKUP((IF(MONTH($A834)=10,YEAR($A834),IF(MONTH($A834)=11,YEAR($A834),IF(MONTH($A834)=12, YEAR($A834),YEAR($A834)-1)))),Rainfall!$A$1:$Z$87,VLOOKUP(MONTH($A834),Conversion!$A$1:$B$12,2),FALSE)</f>
        <v>41669.879999999983</v>
      </c>
      <c r="G834" s="22"/>
      <c r="H834" s="22"/>
      <c r="I834" s="9">
        <f>VLOOKUP((IF(MONTH($A834)=10,YEAR($A834),IF(MONTH($A834)=11,YEAR($A834),IF(MONTH($A834)=12, YEAR($A834),YEAR($A834)-1)))),FirstSim!$A$1:$Y$86,VLOOKUP(MONTH($A834),Conversion!$A$1:$B$12,2),FALSE)</f>
        <v>0.09</v>
      </c>
      <c r="Q834" s="9">
        <f t="shared" si="90"/>
        <v>1.82</v>
      </c>
      <c r="R834" s="9" t="str">
        <f t="shared" si="91"/>
        <v/>
      </c>
      <c r="S834" s="10" t="str">
        <f t="shared" si="92"/>
        <v/>
      </c>
      <c r="U834" s="17">
        <f>VLOOKUP((IF(MONTH($A834)=10,YEAR($A834),IF(MONTH($A834)=11,YEAR($A834),IF(MONTH($A834)=12, YEAR($A834),YEAR($A834)-1)))),'Final Sim'!$A$1:$O$85,VLOOKUP(MONTH($A834),'Conversion WRSM'!$A$1:$B$12,2),FALSE)</f>
        <v>162.88999999999999</v>
      </c>
      <c r="W834" s="9">
        <f t="shared" si="96"/>
        <v>1.82</v>
      </c>
      <c r="X834" s="9" t="str">
        <f t="shared" si="95"/>
        <v/>
      </c>
      <c r="Y834" s="20" t="str">
        <f t="shared" si="93"/>
        <v/>
      </c>
    </row>
    <row r="835" spans="1:25">
      <c r="A835" s="11">
        <v>32874</v>
      </c>
      <c r="B835" s="9">
        <f>VLOOKUP((IF(MONTH($A835)=10,YEAR($A835),IF(MONTH($A835)=11,YEAR($A835),IF(MONTH($A835)=12, YEAR($A835),YEAR($A835)-1)))),File_1.prn!$A$2:$AA$87,VLOOKUP(MONTH($A835),Conversion!$A$1:$B$12,2),FALSE)</f>
        <v>0.04</v>
      </c>
      <c r="C835" s="9" t="str">
        <f>IF(VLOOKUP((IF(MONTH($A835)=10,YEAR($A835),IF(MONTH($A835)=11,YEAR($A835),IF(MONTH($A835)=12, YEAR($A835),YEAR($A835)-1)))),File_1.prn!$A$2:$AA$87,VLOOKUP(MONTH($A835),'Patch Conversion'!$A$1:$B$12,2),FALSE)="","",VLOOKUP((IF(MONTH($A835)=10,YEAR($A835),IF(MONTH($A835)=11,YEAR($A835),IF(MONTH($A835)=12, YEAR($A835),YEAR($A835)-1)))),File_1.prn!$A$2:$AA$87,VLOOKUP(MONTH($A835),'Patch Conversion'!$A$1:$B$12,2),FALSE))</f>
        <v/>
      </c>
      <c r="E835" s="9">
        <f t="shared" si="94"/>
        <v>2729.8800000000033</v>
      </c>
      <c r="F835" s="9">
        <f>F834+VLOOKUP((IF(MONTH($A835)=10,YEAR($A835),IF(MONTH($A835)=11,YEAR($A835),IF(MONTH($A835)=12, YEAR($A835),YEAR($A835)-1)))),Rainfall!$A$1:$Z$87,VLOOKUP(MONTH($A835),Conversion!$A$1:$B$12,2),FALSE)</f>
        <v>41726.939999999981</v>
      </c>
      <c r="G835" s="22"/>
      <c r="H835" s="22"/>
      <c r="I835" s="9">
        <f>VLOOKUP((IF(MONTH($A835)=10,YEAR($A835),IF(MONTH($A835)=11,YEAR($A835),IF(MONTH($A835)=12, YEAR($A835),YEAR($A835)-1)))),FirstSim!$A$1:$Y$86,VLOOKUP(MONTH($A835),Conversion!$A$1:$B$12,2),FALSE)</f>
        <v>0.01</v>
      </c>
      <c r="Q835" s="9">
        <f t="shared" si="90"/>
        <v>0.04</v>
      </c>
      <c r="R835" s="9" t="str">
        <f t="shared" si="91"/>
        <v/>
      </c>
      <c r="S835" s="10" t="str">
        <f t="shared" si="92"/>
        <v/>
      </c>
      <c r="U835" s="17">
        <f>VLOOKUP((IF(MONTH($A835)=10,YEAR($A835),IF(MONTH($A835)=11,YEAR($A835),IF(MONTH($A835)=12, YEAR($A835),YEAR($A835)-1)))),'Final Sim'!$A$1:$O$85,VLOOKUP(MONTH($A835),'Conversion WRSM'!$A$1:$B$12,2),FALSE)</f>
        <v>0</v>
      </c>
      <c r="W835" s="9">
        <f t="shared" si="96"/>
        <v>0.04</v>
      </c>
      <c r="X835" s="9" t="str">
        <f t="shared" si="95"/>
        <v/>
      </c>
      <c r="Y835" s="20" t="str">
        <f t="shared" si="93"/>
        <v/>
      </c>
    </row>
    <row r="836" spans="1:25">
      <c r="A836" s="11">
        <v>32905</v>
      </c>
      <c r="B836" s="9">
        <f>VLOOKUP((IF(MONTH($A836)=10,YEAR($A836),IF(MONTH($A836)=11,YEAR($A836),IF(MONTH($A836)=12, YEAR($A836),YEAR($A836)-1)))),File_1.prn!$A$2:$AA$87,VLOOKUP(MONTH($A836),Conversion!$A$1:$B$12,2),FALSE)</f>
        <v>0.05</v>
      </c>
      <c r="C836" s="9" t="str">
        <f>IF(VLOOKUP((IF(MONTH($A836)=10,YEAR($A836),IF(MONTH($A836)=11,YEAR($A836),IF(MONTH($A836)=12, YEAR($A836),YEAR($A836)-1)))),File_1.prn!$A$2:$AA$87,VLOOKUP(MONTH($A836),'Patch Conversion'!$A$1:$B$12,2),FALSE)="","",VLOOKUP((IF(MONTH($A836)=10,YEAR($A836),IF(MONTH($A836)=11,YEAR($A836),IF(MONTH($A836)=12, YEAR($A836),YEAR($A836)-1)))),File_1.prn!$A$2:$AA$87,VLOOKUP(MONTH($A836),'Patch Conversion'!$A$1:$B$12,2),FALSE))</f>
        <v/>
      </c>
      <c r="E836" s="9">
        <f t="shared" si="94"/>
        <v>2729.9300000000035</v>
      </c>
      <c r="F836" s="9">
        <f>F835+VLOOKUP((IF(MONTH($A836)=10,YEAR($A836),IF(MONTH($A836)=11,YEAR($A836),IF(MONTH($A836)=12, YEAR($A836),YEAR($A836)-1)))),Rainfall!$A$1:$Z$87,VLOOKUP(MONTH($A836),Conversion!$A$1:$B$12,2),FALSE)</f>
        <v>41825.159999999982</v>
      </c>
      <c r="G836" s="22"/>
      <c r="H836" s="22"/>
      <c r="I836" s="9">
        <f>VLOOKUP((IF(MONTH($A836)=10,YEAR($A836),IF(MONTH($A836)=11,YEAR($A836),IF(MONTH($A836)=12, YEAR($A836),YEAR($A836)-1)))),FirstSim!$A$1:$Y$86,VLOOKUP(MONTH($A836),Conversion!$A$1:$B$12,2),FALSE)</f>
        <v>0.01</v>
      </c>
      <c r="Q836" s="9">
        <f t="shared" si="90"/>
        <v>0.05</v>
      </c>
      <c r="R836" s="9" t="str">
        <f t="shared" si="91"/>
        <v/>
      </c>
      <c r="S836" s="10" t="str">
        <f t="shared" si="92"/>
        <v/>
      </c>
      <c r="U836" s="17">
        <f>VLOOKUP((IF(MONTH($A836)=10,YEAR($A836),IF(MONTH($A836)=11,YEAR($A836),IF(MONTH($A836)=12, YEAR($A836),YEAR($A836)-1)))),'Final Sim'!$A$1:$O$85,VLOOKUP(MONTH($A836),'Conversion WRSM'!$A$1:$B$12,2),FALSE)</f>
        <v>56.77</v>
      </c>
      <c r="W836" s="9">
        <f t="shared" ref="W836:W867" si="97">IF(C836="",B836,IF(C836="*",B836,IF(U836&gt;B836,U836,B836)))</f>
        <v>0.05</v>
      </c>
      <c r="X836" s="9" t="str">
        <f t="shared" si="95"/>
        <v/>
      </c>
      <c r="Y836" s="20" t="str">
        <f t="shared" si="93"/>
        <v/>
      </c>
    </row>
    <row r="837" spans="1:25">
      <c r="A837" s="11">
        <v>32933</v>
      </c>
      <c r="B837" s="9">
        <f>VLOOKUP((IF(MONTH($A837)=10,YEAR($A837),IF(MONTH($A837)=11,YEAR($A837),IF(MONTH($A837)=12, YEAR($A837),YEAR($A837)-1)))),File_1.prn!$A$2:$AA$87,VLOOKUP(MONTH($A837),Conversion!$A$1:$B$12,2),FALSE)</f>
        <v>0.22</v>
      </c>
      <c r="C837" s="9" t="str">
        <f>IF(VLOOKUP((IF(MONTH($A837)=10,YEAR($A837),IF(MONTH($A837)=11,YEAR($A837),IF(MONTH($A837)=12, YEAR($A837),YEAR($A837)-1)))),File_1.prn!$A$2:$AA$87,VLOOKUP(MONTH($A837),'Patch Conversion'!$A$1:$B$12,2),FALSE)="","",VLOOKUP((IF(MONTH($A837)=10,YEAR($A837),IF(MONTH($A837)=11,YEAR($A837),IF(MONTH($A837)=12, YEAR($A837),YEAR($A837)-1)))),File_1.prn!$A$2:$AA$87,VLOOKUP(MONTH($A837),'Patch Conversion'!$A$1:$B$12,2),FALSE))</f>
        <v/>
      </c>
      <c r="E837" s="9">
        <f t="shared" si="94"/>
        <v>2730.1500000000033</v>
      </c>
      <c r="F837" s="9">
        <f>F836+VLOOKUP((IF(MONTH($A837)=10,YEAR($A837),IF(MONTH($A837)=11,YEAR($A837),IF(MONTH($A837)=12, YEAR($A837),YEAR($A837)-1)))),Rainfall!$A$1:$Z$87,VLOOKUP(MONTH($A837),Conversion!$A$1:$B$12,2),FALSE)</f>
        <v>41896.139999999985</v>
      </c>
      <c r="G837" s="22"/>
      <c r="H837" s="22"/>
      <c r="I837" s="9">
        <f>VLOOKUP((IF(MONTH($A837)=10,YEAR($A837),IF(MONTH($A837)=11,YEAR($A837),IF(MONTH($A837)=12, YEAR($A837),YEAR($A837)-1)))),FirstSim!$A$1:$Y$86,VLOOKUP(MONTH($A837),Conversion!$A$1:$B$12,2),FALSE)</f>
        <v>2.33</v>
      </c>
      <c r="Q837" s="9">
        <f t="shared" ref="Q837:Q879" si="98">IF(C837="",B837,IF(C837="*",B837,IF(I837&lt;B837,B837,I837)))</f>
        <v>0.22</v>
      </c>
      <c r="R837" s="9" t="str">
        <f t="shared" ref="R837:R879" si="99">IF(C837="",C837,IF(C837="*",C837,IF(I837&lt;B837,C837,"*")))</f>
        <v/>
      </c>
      <c r="S837" s="10" t="str">
        <f t="shared" ref="S837:S879" si="100">IF(C837="","",IF(C837="*","Estimated",IF(I837&lt;B837,"First Simulation&lt;Observed, Observed Used","First Silumation patch")))</f>
        <v/>
      </c>
      <c r="U837" s="17">
        <f>VLOOKUP((IF(MONTH($A837)=10,YEAR($A837),IF(MONTH($A837)=11,YEAR($A837),IF(MONTH($A837)=12, YEAR($A837),YEAR($A837)-1)))),'Final Sim'!$A$1:$O$85,VLOOKUP(MONTH($A837),'Conversion WRSM'!$A$1:$B$12,2),FALSE)</f>
        <v>0</v>
      </c>
      <c r="W837" s="9">
        <f t="shared" si="97"/>
        <v>0.22</v>
      </c>
      <c r="X837" s="9" t="str">
        <f t="shared" si="95"/>
        <v/>
      </c>
      <c r="Y837" s="20" t="str">
        <f t="shared" ref="Y837:Y879" si="101">IF(C837="","",IF(C837="*","Observed estimate used",IF(C837="#","Simulated value used", IF(U837&gt;B837,"Simulated value used","Observed estimate used"))))</f>
        <v/>
      </c>
    </row>
    <row r="838" spans="1:25">
      <c r="A838" s="11">
        <v>32964</v>
      </c>
      <c r="B838" s="9">
        <f>VLOOKUP((IF(MONTH($A838)=10,YEAR($A838),IF(MONTH($A838)=11,YEAR($A838),IF(MONTH($A838)=12, YEAR($A838),YEAR($A838)-1)))),File_1.prn!$A$2:$AA$87,VLOOKUP(MONTH($A838),Conversion!$A$1:$B$12,2),FALSE)</f>
        <v>0.26</v>
      </c>
      <c r="C838" s="9" t="str">
        <f>IF(VLOOKUP((IF(MONTH($A838)=10,YEAR($A838),IF(MONTH($A838)=11,YEAR($A838),IF(MONTH($A838)=12, YEAR($A838),YEAR($A838)-1)))),File_1.prn!$A$2:$AA$87,VLOOKUP(MONTH($A838),'Patch Conversion'!$A$1:$B$12,2),FALSE)="","",VLOOKUP((IF(MONTH($A838)=10,YEAR($A838),IF(MONTH($A838)=11,YEAR($A838),IF(MONTH($A838)=12, YEAR($A838),YEAR($A838)-1)))),File_1.prn!$A$2:$AA$87,VLOOKUP(MONTH($A838),'Patch Conversion'!$A$1:$B$12,2),FALSE))</f>
        <v/>
      </c>
      <c r="E838" s="9">
        <f t="shared" ref="E838:E879" si="102">E837+B838</f>
        <v>2730.4100000000035</v>
      </c>
      <c r="F838" s="9">
        <f>F837+VLOOKUP((IF(MONTH($A838)=10,YEAR($A838),IF(MONTH($A838)=11,YEAR($A838),IF(MONTH($A838)=12, YEAR($A838),YEAR($A838)-1)))),Rainfall!$A$1:$Z$87,VLOOKUP(MONTH($A838),Conversion!$A$1:$B$12,2),FALSE)</f>
        <v>41968.319999999985</v>
      </c>
      <c r="G838" s="22"/>
      <c r="H838" s="22"/>
      <c r="I838" s="9">
        <f>VLOOKUP((IF(MONTH($A838)=10,YEAR($A838),IF(MONTH($A838)=11,YEAR($A838),IF(MONTH($A838)=12, YEAR($A838),YEAR($A838)-1)))),FirstSim!$A$1:$Y$86,VLOOKUP(MONTH($A838),Conversion!$A$1:$B$12,2),FALSE)</f>
        <v>2.56</v>
      </c>
      <c r="Q838" s="9">
        <f t="shared" si="98"/>
        <v>0.26</v>
      </c>
      <c r="R838" s="9" t="str">
        <f t="shared" si="99"/>
        <v/>
      </c>
      <c r="S838" s="10" t="str">
        <f t="shared" si="100"/>
        <v/>
      </c>
      <c r="U838" s="17">
        <f>VLOOKUP((IF(MONTH($A838)=10,YEAR($A838),IF(MONTH($A838)=11,YEAR($A838),IF(MONTH($A838)=12, YEAR($A838),YEAR($A838)-1)))),'Final Sim'!$A$1:$O$85,VLOOKUP(MONTH($A838),'Conversion WRSM'!$A$1:$B$12,2),FALSE)</f>
        <v>137.12</v>
      </c>
      <c r="W838" s="9">
        <f t="shared" si="97"/>
        <v>0.26</v>
      </c>
      <c r="X838" s="9" t="str">
        <f t="shared" ref="X838:X879" si="103">IF(C838="","",IF(C838="*","*",IF(C838="#","*", IF(U838&gt;B838,"*",C838))))</f>
        <v/>
      </c>
      <c r="Y838" s="20" t="str">
        <f t="shared" si="101"/>
        <v/>
      </c>
    </row>
    <row r="839" spans="1:25">
      <c r="A839" s="11">
        <v>32994</v>
      </c>
      <c r="B839" s="9">
        <f>VLOOKUP((IF(MONTH($A839)=10,YEAR($A839),IF(MONTH($A839)=11,YEAR($A839),IF(MONTH($A839)=12, YEAR($A839),YEAR($A839)-1)))),File_1.prn!$A$2:$AA$87,VLOOKUP(MONTH($A839),Conversion!$A$1:$B$12,2),FALSE)</f>
        <v>0.1</v>
      </c>
      <c r="C839" s="9" t="str">
        <f>IF(VLOOKUP((IF(MONTH($A839)=10,YEAR($A839),IF(MONTH($A839)=11,YEAR($A839),IF(MONTH($A839)=12, YEAR($A839),YEAR($A839)-1)))),File_1.prn!$A$2:$AA$87,VLOOKUP(MONTH($A839),'Patch Conversion'!$A$1:$B$12,2),FALSE)="","",VLOOKUP((IF(MONTH($A839)=10,YEAR($A839),IF(MONTH($A839)=11,YEAR($A839),IF(MONTH($A839)=12, YEAR($A839),YEAR($A839)-1)))),File_1.prn!$A$2:$AA$87,VLOOKUP(MONTH($A839),'Patch Conversion'!$A$1:$B$12,2),FALSE))</f>
        <v/>
      </c>
      <c r="E839" s="9">
        <f t="shared" si="102"/>
        <v>2730.5100000000034</v>
      </c>
      <c r="F839" s="9">
        <f>F838+VLOOKUP((IF(MONTH($A839)=10,YEAR($A839),IF(MONTH($A839)=11,YEAR($A839),IF(MONTH($A839)=12, YEAR($A839),YEAR($A839)-1)))),Rainfall!$A$1:$Z$87,VLOOKUP(MONTH($A839),Conversion!$A$1:$B$12,2),FALSE)</f>
        <v>41968.319999999985</v>
      </c>
      <c r="G839" s="22"/>
      <c r="H839" s="22"/>
      <c r="I839" s="9">
        <f>VLOOKUP((IF(MONTH($A839)=10,YEAR($A839),IF(MONTH($A839)=11,YEAR($A839),IF(MONTH($A839)=12, YEAR($A839),YEAR($A839)-1)))),FirstSim!$A$1:$Y$86,VLOOKUP(MONTH($A839),Conversion!$A$1:$B$12,2),FALSE)</f>
        <v>0.87</v>
      </c>
      <c r="Q839" s="9">
        <f t="shared" si="98"/>
        <v>0.1</v>
      </c>
      <c r="R839" s="9" t="str">
        <f t="shared" si="99"/>
        <v/>
      </c>
      <c r="S839" s="10" t="str">
        <f t="shared" si="100"/>
        <v/>
      </c>
      <c r="U839" s="17">
        <f>VLOOKUP((IF(MONTH($A839)=10,YEAR($A839),IF(MONTH($A839)=11,YEAR($A839),IF(MONTH($A839)=12, YEAR($A839),YEAR($A839)-1)))),'Final Sim'!$A$1:$O$85,VLOOKUP(MONTH($A839),'Conversion WRSM'!$A$1:$B$12,2),FALSE)</f>
        <v>0</v>
      </c>
      <c r="W839" s="9">
        <f t="shared" si="97"/>
        <v>0.1</v>
      </c>
      <c r="X839" s="9" t="str">
        <f t="shared" si="103"/>
        <v/>
      </c>
      <c r="Y839" s="20" t="str">
        <f t="shared" si="101"/>
        <v/>
      </c>
    </row>
    <row r="840" spans="1:25">
      <c r="A840" s="11">
        <v>33025</v>
      </c>
      <c r="B840" s="9">
        <f>VLOOKUP((IF(MONTH($A840)=10,YEAR($A840),IF(MONTH($A840)=11,YEAR($A840),IF(MONTH($A840)=12, YEAR($A840),YEAR($A840)-1)))),File_1.prn!$A$2:$AA$87,VLOOKUP(MONTH($A840),Conversion!$A$1:$B$12,2),FALSE)</f>
        <v>0.16</v>
      </c>
      <c r="C840" s="9" t="str">
        <f>IF(VLOOKUP((IF(MONTH($A840)=10,YEAR($A840),IF(MONTH($A840)=11,YEAR($A840),IF(MONTH($A840)=12, YEAR($A840),YEAR($A840)-1)))),File_1.prn!$A$2:$AA$87,VLOOKUP(MONTH($A840),'Patch Conversion'!$A$1:$B$12,2),FALSE)="","",VLOOKUP((IF(MONTH($A840)=10,YEAR($A840),IF(MONTH($A840)=11,YEAR($A840),IF(MONTH($A840)=12, YEAR($A840),YEAR($A840)-1)))),File_1.prn!$A$2:$AA$87,VLOOKUP(MONTH($A840),'Patch Conversion'!$A$1:$B$12,2),FALSE))</f>
        <v/>
      </c>
      <c r="E840" s="9">
        <f t="shared" si="102"/>
        <v>2730.6700000000033</v>
      </c>
      <c r="F840" s="9">
        <f>F839+VLOOKUP((IF(MONTH($A840)=10,YEAR($A840),IF(MONTH($A840)=11,YEAR($A840),IF(MONTH($A840)=12, YEAR($A840),YEAR($A840)-1)))),Rainfall!$A$1:$Z$87,VLOOKUP(MONTH($A840),Conversion!$A$1:$B$12,2),FALSE)</f>
        <v>41968.319999999985</v>
      </c>
      <c r="G840" s="22"/>
      <c r="H840" s="22"/>
      <c r="I840" s="9">
        <f>VLOOKUP((IF(MONTH($A840)=10,YEAR($A840),IF(MONTH($A840)=11,YEAR($A840),IF(MONTH($A840)=12, YEAR($A840),YEAR($A840)-1)))),FirstSim!$A$1:$Y$86,VLOOKUP(MONTH($A840),Conversion!$A$1:$B$12,2),FALSE)</f>
        <v>0.6</v>
      </c>
      <c r="Q840" s="9">
        <f t="shared" si="98"/>
        <v>0.16</v>
      </c>
      <c r="R840" s="9" t="str">
        <f t="shared" si="99"/>
        <v/>
      </c>
      <c r="S840" s="10" t="str">
        <f t="shared" si="100"/>
        <v/>
      </c>
      <c r="U840" s="17">
        <f>VLOOKUP((IF(MONTH($A840)=10,YEAR($A840),IF(MONTH($A840)=11,YEAR($A840),IF(MONTH($A840)=12, YEAR($A840),YEAR($A840)-1)))),'Final Sim'!$A$1:$O$85,VLOOKUP(MONTH($A840),'Conversion WRSM'!$A$1:$B$12,2),FALSE)</f>
        <v>86.46</v>
      </c>
      <c r="W840" s="9">
        <f t="shared" si="97"/>
        <v>0.16</v>
      </c>
      <c r="X840" s="9" t="str">
        <f t="shared" si="103"/>
        <v/>
      </c>
      <c r="Y840" s="20" t="str">
        <f t="shared" si="101"/>
        <v/>
      </c>
    </row>
    <row r="841" spans="1:25">
      <c r="A841" s="11">
        <v>33055</v>
      </c>
      <c r="B841" s="9">
        <f>VLOOKUP((IF(MONTH($A841)=10,YEAR($A841),IF(MONTH($A841)=11,YEAR($A841),IF(MONTH($A841)=12, YEAR($A841),YEAR($A841)-1)))),File_1.prn!$A$2:$AA$87,VLOOKUP(MONTH($A841),Conversion!$A$1:$B$12,2),FALSE)</f>
        <v>0.13</v>
      </c>
      <c r="C841" s="9" t="str">
        <f>IF(VLOOKUP((IF(MONTH($A841)=10,YEAR($A841),IF(MONTH($A841)=11,YEAR($A841),IF(MONTH($A841)=12, YEAR($A841),YEAR($A841)-1)))),File_1.prn!$A$2:$AA$87,VLOOKUP(MONTH($A841),'Patch Conversion'!$A$1:$B$12,2),FALSE)="","",VLOOKUP((IF(MONTH($A841)=10,YEAR($A841),IF(MONTH($A841)=11,YEAR($A841),IF(MONTH($A841)=12, YEAR($A841),YEAR($A841)-1)))),File_1.prn!$A$2:$AA$87,VLOOKUP(MONTH($A841),'Patch Conversion'!$A$1:$B$12,2),FALSE))</f>
        <v/>
      </c>
      <c r="E841" s="9">
        <f t="shared" si="102"/>
        <v>2730.8000000000034</v>
      </c>
      <c r="F841" s="9">
        <f>F840+VLOOKUP((IF(MONTH($A841)=10,YEAR($A841),IF(MONTH($A841)=11,YEAR($A841),IF(MONTH($A841)=12, YEAR($A841),YEAR($A841)-1)))),Rainfall!$A$1:$Z$87,VLOOKUP(MONTH($A841),Conversion!$A$1:$B$12,2),FALSE)</f>
        <v>41972.099999999984</v>
      </c>
      <c r="G841" s="22"/>
      <c r="H841" s="22"/>
      <c r="I841" s="9">
        <f>VLOOKUP((IF(MONTH($A841)=10,YEAR($A841),IF(MONTH($A841)=11,YEAR($A841),IF(MONTH($A841)=12, YEAR($A841),YEAR($A841)-1)))),FirstSim!$A$1:$Y$86,VLOOKUP(MONTH($A841),Conversion!$A$1:$B$12,2),FALSE)</f>
        <v>0.51</v>
      </c>
      <c r="Q841" s="9">
        <f t="shared" si="98"/>
        <v>0.13</v>
      </c>
      <c r="R841" s="9" t="str">
        <f t="shared" si="99"/>
        <v/>
      </c>
      <c r="S841" s="10" t="str">
        <f t="shared" si="100"/>
        <v/>
      </c>
      <c r="U841" s="17">
        <f>VLOOKUP((IF(MONTH($A841)=10,YEAR($A841),IF(MONTH($A841)=11,YEAR($A841),IF(MONTH($A841)=12, YEAR($A841),YEAR($A841)-1)))),'Final Sim'!$A$1:$O$85,VLOOKUP(MONTH($A841),'Conversion WRSM'!$A$1:$B$12,2),FALSE)</f>
        <v>0</v>
      </c>
      <c r="W841" s="9">
        <f t="shared" si="97"/>
        <v>0.13</v>
      </c>
      <c r="X841" s="9" t="str">
        <f t="shared" si="103"/>
        <v/>
      </c>
      <c r="Y841" s="20" t="str">
        <f t="shared" si="101"/>
        <v/>
      </c>
    </row>
    <row r="842" spans="1:25">
      <c r="A842" s="11">
        <v>33086</v>
      </c>
      <c r="B842" s="9">
        <f>VLOOKUP((IF(MONTH($A842)=10,YEAR($A842),IF(MONTH($A842)=11,YEAR($A842),IF(MONTH($A842)=12, YEAR($A842),YEAR($A842)-1)))),File_1.prn!$A$2:$AA$87,VLOOKUP(MONTH($A842),Conversion!$A$1:$B$12,2),FALSE)</f>
        <v>0.1</v>
      </c>
      <c r="C842" s="9" t="str">
        <f>IF(VLOOKUP((IF(MONTH($A842)=10,YEAR($A842),IF(MONTH($A842)=11,YEAR($A842),IF(MONTH($A842)=12, YEAR($A842),YEAR($A842)-1)))),File_1.prn!$A$2:$AA$87,VLOOKUP(MONTH($A842),'Patch Conversion'!$A$1:$B$12,2),FALSE)="","",VLOOKUP((IF(MONTH($A842)=10,YEAR($A842),IF(MONTH($A842)=11,YEAR($A842),IF(MONTH($A842)=12, YEAR($A842),YEAR($A842)-1)))),File_1.prn!$A$2:$AA$87,VLOOKUP(MONTH($A842),'Patch Conversion'!$A$1:$B$12,2),FALSE))</f>
        <v/>
      </c>
      <c r="E842" s="9">
        <f t="shared" si="102"/>
        <v>2730.9000000000033</v>
      </c>
      <c r="F842" s="9">
        <f>F841+VLOOKUP((IF(MONTH($A842)=10,YEAR($A842),IF(MONTH($A842)=11,YEAR($A842),IF(MONTH($A842)=12, YEAR($A842),YEAR($A842)-1)))),Rainfall!$A$1:$Z$87,VLOOKUP(MONTH($A842),Conversion!$A$1:$B$12,2),FALSE)</f>
        <v>41972.579999999987</v>
      </c>
      <c r="G842" s="22"/>
      <c r="H842" s="22"/>
      <c r="I842" s="9">
        <f>VLOOKUP((IF(MONTH($A842)=10,YEAR($A842),IF(MONTH($A842)=11,YEAR($A842),IF(MONTH($A842)=12, YEAR($A842),YEAR($A842)-1)))),FirstSim!$A$1:$Y$86,VLOOKUP(MONTH($A842),Conversion!$A$1:$B$12,2),FALSE)</f>
        <v>0.32</v>
      </c>
      <c r="Q842" s="9">
        <f t="shared" si="98"/>
        <v>0.1</v>
      </c>
      <c r="R842" s="9" t="str">
        <f t="shared" si="99"/>
        <v/>
      </c>
      <c r="S842" s="10" t="str">
        <f t="shared" si="100"/>
        <v/>
      </c>
      <c r="U842" s="17">
        <f>VLOOKUP((IF(MONTH($A842)=10,YEAR($A842),IF(MONTH($A842)=11,YEAR($A842),IF(MONTH($A842)=12, YEAR($A842),YEAR($A842)-1)))),'Final Sim'!$A$1:$O$85,VLOOKUP(MONTH($A842),'Conversion WRSM'!$A$1:$B$12,2),FALSE)</f>
        <v>389.71</v>
      </c>
      <c r="W842" s="9">
        <f t="shared" si="97"/>
        <v>0.1</v>
      </c>
      <c r="X842" s="9" t="str">
        <f t="shared" si="103"/>
        <v/>
      </c>
      <c r="Y842" s="20" t="str">
        <f t="shared" si="101"/>
        <v/>
      </c>
    </row>
    <row r="843" spans="1:25">
      <c r="A843" s="11">
        <v>33117</v>
      </c>
      <c r="B843" s="9">
        <f>VLOOKUP((IF(MONTH($A843)=10,YEAR($A843),IF(MONTH($A843)=11,YEAR($A843),IF(MONTH($A843)=12, YEAR($A843),YEAR($A843)-1)))),File_1.prn!$A$2:$AA$87,VLOOKUP(MONTH($A843),Conversion!$A$1:$B$12,2),FALSE)</f>
        <v>7.0000000000000007E-2</v>
      </c>
      <c r="C843" s="9" t="str">
        <f>IF(VLOOKUP((IF(MONTH($A843)=10,YEAR($A843),IF(MONTH($A843)=11,YEAR($A843),IF(MONTH($A843)=12, YEAR($A843),YEAR($A843)-1)))),File_1.prn!$A$2:$AA$87,VLOOKUP(MONTH($A843),'Patch Conversion'!$A$1:$B$12,2),FALSE)="","",VLOOKUP((IF(MONTH($A843)=10,YEAR($A843),IF(MONTH($A843)=11,YEAR($A843),IF(MONTH($A843)=12, YEAR($A843),YEAR($A843)-1)))),File_1.prn!$A$2:$AA$87,VLOOKUP(MONTH($A843),'Patch Conversion'!$A$1:$B$12,2),FALSE))</f>
        <v/>
      </c>
      <c r="E843" s="9">
        <f t="shared" si="102"/>
        <v>2730.9700000000034</v>
      </c>
      <c r="F843" s="9">
        <f>F842+VLOOKUP((IF(MONTH($A843)=10,YEAR($A843),IF(MONTH($A843)=11,YEAR($A843),IF(MONTH($A843)=12, YEAR($A843),YEAR($A843)-1)))),Rainfall!$A$1:$Z$87,VLOOKUP(MONTH($A843),Conversion!$A$1:$B$12,2),FALSE)</f>
        <v>41977.739999999991</v>
      </c>
      <c r="G843" s="22"/>
      <c r="H843" s="22"/>
      <c r="I843" s="9">
        <f>VLOOKUP((IF(MONTH($A843)=10,YEAR($A843),IF(MONTH($A843)=11,YEAR($A843),IF(MONTH($A843)=12, YEAR($A843),YEAR($A843)-1)))),FirstSim!$A$1:$Y$86,VLOOKUP(MONTH($A843),Conversion!$A$1:$B$12,2),FALSE)</f>
        <v>0.04</v>
      </c>
      <c r="Q843" s="9">
        <f t="shared" si="98"/>
        <v>7.0000000000000007E-2</v>
      </c>
      <c r="R843" s="9" t="str">
        <f t="shared" si="99"/>
        <v/>
      </c>
      <c r="S843" s="10" t="str">
        <f t="shared" si="100"/>
        <v/>
      </c>
      <c r="U843" s="17">
        <f>VLOOKUP((IF(MONTH($A843)=10,YEAR($A843),IF(MONTH($A843)=11,YEAR($A843),IF(MONTH($A843)=12, YEAR($A843),YEAR($A843)-1)))),'Final Sim'!$A$1:$O$85,VLOOKUP(MONTH($A843),'Conversion WRSM'!$A$1:$B$12,2),FALSE)</f>
        <v>0</v>
      </c>
      <c r="W843" s="9">
        <f t="shared" si="97"/>
        <v>7.0000000000000007E-2</v>
      </c>
      <c r="X843" s="9" t="str">
        <f t="shared" si="103"/>
        <v/>
      </c>
      <c r="Y843" s="20" t="str">
        <f t="shared" si="101"/>
        <v/>
      </c>
    </row>
    <row r="844" spans="1:25">
      <c r="A844" s="11">
        <v>33147</v>
      </c>
      <c r="B844" s="9">
        <f>VLOOKUP((IF(MONTH($A844)=10,YEAR($A844),IF(MONTH($A844)=11,YEAR($A844),IF(MONTH($A844)=12, YEAR($A844),YEAR($A844)-1)))),File_1.prn!$A$2:$AA$87,VLOOKUP(MONTH($A844),Conversion!$A$1:$B$12,2),FALSE)</f>
        <v>0.04</v>
      </c>
      <c r="C844" s="9" t="str">
        <f>IF(VLOOKUP((IF(MONTH($A844)=10,YEAR($A844),IF(MONTH($A844)=11,YEAR($A844),IF(MONTH($A844)=12, YEAR($A844),YEAR($A844)-1)))),File_1.prn!$A$2:$AA$87,VLOOKUP(MONTH($A844),'Patch Conversion'!$A$1:$B$12,2),FALSE)="","",VLOOKUP((IF(MONTH($A844)=10,YEAR($A844),IF(MONTH($A844)=11,YEAR($A844),IF(MONTH($A844)=12, YEAR($A844),YEAR($A844)-1)))),File_1.prn!$A$2:$AA$87,VLOOKUP(MONTH($A844),'Patch Conversion'!$A$1:$B$12,2),FALSE))</f>
        <v/>
      </c>
      <c r="E844" s="9">
        <f t="shared" si="102"/>
        <v>2731.0100000000034</v>
      </c>
      <c r="F844" s="9">
        <f>F843+VLOOKUP((IF(MONTH($A844)=10,YEAR($A844),IF(MONTH($A844)=11,YEAR($A844),IF(MONTH($A844)=12, YEAR($A844),YEAR($A844)-1)))),Rainfall!$A$1:$Z$87,VLOOKUP(MONTH($A844),Conversion!$A$1:$B$12,2),FALSE)</f>
        <v>42005.219999999994</v>
      </c>
      <c r="G844" s="22"/>
      <c r="H844" s="22"/>
      <c r="I844" s="9">
        <f>VLOOKUP((IF(MONTH($A844)=10,YEAR($A844),IF(MONTH($A844)=11,YEAR($A844),IF(MONTH($A844)=12, YEAR($A844),YEAR($A844)-1)))),FirstSim!$A$1:$Y$86,VLOOKUP(MONTH($A844),Conversion!$A$1:$B$12,2),FALSE)</f>
        <v>0</v>
      </c>
      <c r="Q844" s="9">
        <f t="shared" si="98"/>
        <v>0.04</v>
      </c>
      <c r="R844" s="9" t="str">
        <f t="shared" si="99"/>
        <v/>
      </c>
      <c r="S844" s="10" t="str">
        <f t="shared" si="100"/>
        <v/>
      </c>
      <c r="U844" s="17">
        <f>VLOOKUP((IF(MONTH($A844)=10,YEAR($A844),IF(MONTH($A844)=11,YEAR($A844),IF(MONTH($A844)=12, YEAR($A844),YEAR($A844)-1)))),'Final Sim'!$A$1:$O$85,VLOOKUP(MONTH($A844),'Conversion WRSM'!$A$1:$B$12,2),FALSE)</f>
        <v>2.0099999999999998</v>
      </c>
      <c r="W844" s="9">
        <f t="shared" si="97"/>
        <v>0.04</v>
      </c>
      <c r="X844" s="9" t="str">
        <f t="shared" si="103"/>
        <v/>
      </c>
      <c r="Y844" s="20" t="str">
        <f t="shared" si="101"/>
        <v/>
      </c>
    </row>
    <row r="845" spans="1:25">
      <c r="A845" s="11">
        <v>33178</v>
      </c>
      <c r="B845" s="9">
        <f>VLOOKUP((IF(MONTH($A845)=10,YEAR($A845),IF(MONTH($A845)=11,YEAR($A845),IF(MONTH($A845)=12, YEAR($A845),YEAR($A845)-1)))),File_1.prn!$A$2:$AA$87,VLOOKUP(MONTH($A845),Conversion!$A$1:$B$12,2),FALSE)</f>
        <v>0.01</v>
      </c>
      <c r="C845" s="9" t="str">
        <f>IF(VLOOKUP((IF(MONTH($A845)=10,YEAR($A845),IF(MONTH($A845)=11,YEAR($A845),IF(MONTH($A845)=12, YEAR($A845),YEAR($A845)-1)))),File_1.prn!$A$2:$AA$87,VLOOKUP(MONTH($A845),'Patch Conversion'!$A$1:$B$12,2),FALSE)="","",VLOOKUP((IF(MONTH($A845)=10,YEAR($A845),IF(MONTH($A845)=11,YEAR($A845),IF(MONTH($A845)=12, YEAR($A845),YEAR($A845)-1)))),File_1.prn!$A$2:$AA$87,VLOOKUP(MONTH($A845),'Patch Conversion'!$A$1:$B$12,2),FALSE))</f>
        <v/>
      </c>
      <c r="E845" s="9">
        <f t="shared" si="102"/>
        <v>2731.0200000000036</v>
      </c>
      <c r="F845" s="9">
        <f>F844+VLOOKUP((IF(MONTH($A845)=10,YEAR($A845),IF(MONTH($A845)=11,YEAR($A845),IF(MONTH($A845)=12, YEAR($A845),YEAR($A845)-1)))),Rainfall!$A$1:$Z$87,VLOOKUP(MONTH($A845),Conversion!$A$1:$B$12,2),FALSE)</f>
        <v>42031.38</v>
      </c>
      <c r="G845" s="22"/>
      <c r="H845" s="22"/>
      <c r="I845" s="9">
        <f>VLOOKUP((IF(MONTH($A845)=10,YEAR($A845),IF(MONTH($A845)=11,YEAR($A845),IF(MONTH($A845)=12, YEAR($A845),YEAR($A845)-1)))),FirstSim!$A$1:$Y$86,VLOOKUP(MONTH($A845),Conversion!$A$1:$B$12,2),FALSE)</f>
        <v>0</v>
      </c>
      <c r="Q845" s="9">
        <f t="shared" si="98"/>
        <v>0.01</v>
      </c>
      <c r="R845" s="9" t="str">
        <f t="shared" si="99"/>
        <v/>
      </c>
      <c r="S845" s="10" t="str">
        <f t="shared" si="100"/>
        <v/>
      </c>
      <c r="U845" s="17">
        <f>VLOOKUP((IF(MONTH($A845)=10,YEAR($A845),IF(MONTH($A845)=11,YEAR($A845),IF(MONTH($A845)=12, YEAR($A845),YEAR($A845)-1)))),'Final Sim'!$A$1:$O$85,VLOOKUP(MONTH($A845),'Conversion WRSM'!$A$1:$B$12,2),FALSE)</f>
        <v>0</v>
      </c>
      <c r="W845" s="9">
        <f t="shared" si="97"/>
        <v>0.01</v>
      </c>
      <c r="X845" s="9" t="str">
        <f t="shared" si="103"/>
        <v/>
      </c>
      <c r="Y845" s="20" t="str">
        <f t="shared" si="101"/>
        <v/>
      </c>
    </row>
    <row r="846" spans="1:25">
      <c r="A846" s="11">
        <v>33208</v>
      </c>
      <c r="B846" s="9">
        <f>VLOOKUP((IF(MONTH($A846)=10,YEAR($A846),IF(MONTH($A846)=11,YEAR($A846),IF(MONTH($A846)=12, YEAR($A846),YEAR($A846)-1)))),File_1.prn!$A$2:$AA$87,VLOOKUP(MONTH($A846),Conversion!$A$1:$B$12,2),FALSE)</f>
        <v>0</v>
      </c>
      <c r="C846" s="9" t="str">
        <f>IF(VLOOKUP((IF(MONTH($A846)=10,YEAR($A846),IF(MONTH($A846)=11,YEAR($A846),IF(MONTH($A846)=12, YEAR($A846),YEAR($A846)-1)))),File_1.prn!$A$2:$AA$87,VLOOKUP(MONTH($A846),'Patch Conversion'!$A$1:$B$12,2),FALSE)="","",VLOOKUP((IF(MONTH($A846)=10,YEAR($A846),IF(MONTH($A846)=11,YEAR($A846),IF(MONTH($A846)=12, YEAR($A846),YEAR($A846)-1)))),File_1.prn!$A$2:$AA$87,VLOOKUP(MONTH($A846),'Patch Conversion'!$A$1:$B$12,2),FALSE))</f>
        <v/>
      </c>
      <c r="E846" s="9">
        <f t="shared" si="102"/>
        <v>2731.0200000000036</v>
      </c>
      <c r="F846" s="9">
        <f>F845+VLOOKUP((IF(MONTH($A846)=10,YEAR($A846),IF(MONTH($A846)=11,YEAR($A846),IF(MONTH($A846)=12, YEAR($A846),YEAR($A846)-1)))),Rainfall!$A$1:$Z$87,VLOOKUP(MONTH($A846),Conversion!$A$1:$B$12,2),FALSE)</f>
        <v>42093.899999999994</v>
      </c>
      <c r="G846" s="22"/>
      <c r="H846" s="22"/>
      <c r="I846" s="9">
        <f>VLOOKUP((IF(MONTH($A846)=10,YEAR($A846),IF(MONTH($A846)=11,YEAR($A846),IF(MONTH($A846)=12, YEAR($A846),YEAR($A846)-1)))),FirstSim!$A$1:$Y$86,VLOOKUP(MONTH($A846),Conversion!$A$1:$B$12,2),FALSE)</f>
        <v>0.01</v>
      </c>
      <c r="Q846" s="9">
        <f t="shared" si="98"/>
        <v>0</v>
      </c>
      <c r="R846" s="9" t="str">
        <f t="shared" si="99"/>
        <v/>
      </c>
      <c r="S846" s="10" t="str">
        <f t="shared" si="100"/>
        <v/>
      </c>
      <c r="U846" s="17">
        <f>VLOOKUP((IF(MONTH($A846)=10,YEAR($A846),IF(MONTH($A846)=11,YEAR($A846),IF(MONTH($A846)=12, YEAR($A846),YEAR($A846)-1)))),'Final Sim'!$A$1:$O$85,VLOOKUP(MONTH($A846),'Conversion WRSM'!$A$1:$B$12,2),FALSE)</f>
        <v>0.16</v>
      </c>
      <c r="W846" s="9">
        <f t="shared" si="97"/>
        <v>0</v>
      </c>
      <c r="X846" s="9" t="str">
        <f t="shared" si="103"/>
        <v/>
      </c>
      <c r="Y846" s="20" t="str">
        <f t="shared" si="101"/>
        <v/>
      </c>
    </row>
    <row r="847" spans="1:25">
      <c r="A847" s="11">
        <v>33239</v>
      </c>
      <c r="B847" s="9">
        <f>VLOOKUP((IF(MONTH($A847)=10,YEAR($A847),IF(MONTH($A847)=11,YEAR($A847),IF(MONTH($A847)=12, YEAR($A847),YEAR($A847)-1)))),File_1.prn!$A$2:$AA$87,VLOOKUP(MONTH($A847),Conversion!$A$1:$B$12,2),FALSE)</f>
        <v>14.3</v>
      </c>
      <c r="C847" s="9" t="str">
        <f>IF(VLOOKUP((IF(MONTH($A847)=10,YEAR($A847),IF(MONTH($A847)=11,YEAR($A847),IF(MONTH($A847)=12, YEAR($A847),YEAR($A847)-1)))),File_1.prn!$A$2:$AA$87,VLOOKUP(MONTH($A847),'Patch Conversion'!$A$1:$B$12,2),FALSE)="","",VLOOKUP((IF(MONTH($A847)=10,YEAR($A847),IF(MONTH($A847)=11,YEAR($A847),IF(MONTH($A847)=12, YEAR($A847),YEAR($A847)-1)))),File_1.prn!$A$2:$AA$87,VLOOKUP(MONTH($A847),'Patch Conversion'!$A$1:$B$12,2),FALSE))</f>
        <v/>
      </c>
      <c r="E847" s="9">
        <f t="shared" si="102"/>
        <v>2745.3200000000038</v>
      </c>
      <c r="F847" s="9">
        <f>F846+VLOOKUP((IF(MONTH($A847)=10,YEAR($A847),IF(MONTH($A847)=11,YEAR($A847),IF(MONTH($A847)=12, YEAR($A847),YEAR($A847)-1)))),Rainfall!$A$1:$Z$87,VLOOKUP(MONTH($A847),Conversion!$A$1:$B$12,2),FALSE)</f>
        <v>42224.999999999993</v>
      </c>
      <c r="G847" s="22"/>
      <c r="H847" s="22"/>
      <c r="I847" s="9">
        <f>VLOOKUP((IF(MONTH($A847)=10,YEAR($A847),IF(MONTH($A847)=11,YEAR($A847),IF(MONTH($A847)=12, YEAR($A847),YEAR($A847)-1)))),FirstSim!$A$1:$Y$86,VLOOKUP(MONTH($A847),Conversion!$A$1:$B$12,2),FALSE)</f>
        <v>69.709999999999994</v>
      </c>
      <c r="Q847" s="9">
        <f t="shared" si="98"/>
        <v>14.3</v>
      </c>
      <c r="R847" s="9" t="str">
        <f t="shared" si="99"/>
        <v/>
      </c>
      <c r="S847" s="10" t="str">
        <f t="shared" si="100"/>
        <v/>
      </c>
      <c r="U847" s="17">
        <f>VLOOKUP((IF(MONTH($A847)=10,YEAR($A847),IF(MONTH($A847)=11,YEAR($A847),IF(MONTH($A847)=12, YEAR($A847),YEAR($A847)-1)))),'Final Sim'!$A$1:$O$85,VLOOKUP(MONTH($A847),'Conversion WRSM'!$A$1:$B$12,2),FALSE)</f>
        <v>0</v>
      </c>
      <c r="W847" s="9">
        <f t="shared" si="97"/>
        <v>14.3</v>
      </c>
      <c r="X847" s="9" t="str">
        <f t="shared" si="103"/>
        <v/>
      </c>
      <c r="Y847" s="20" t="str">
        <f t="shared" si="101"/>
        <v/>
      </c>
    </row>
    <row r="848" spans="1:25">
      <c r="A848" s="11">
        <v>33270</v>
      </c>
      <c r="B848" s="9">
        <f>VLOOKUP((IF(MONTH($A848)=10,YEAR($A848),IF(MONTH($A848)=11,YEAR($A848),IF(MONTH($A848)=12, YEAR($A848),YEAR($A848)-1)))),File_1.prn!$A$2:$AA$87,VLOOKUP(MONTH($A848),Conversion!$A$1:$B$12,2),FALSE)</f>
        <v>15.1</v>
      </c>
      <c r="C848" s="9" t="str">
        <f>IF(VLOOKUP((IF(MONTH($A848)=10,YEAR($A848),IF(MONTH($A848)=11,YEAR($A848),IF(MONTH($A848)=12, YEAR($A848),YEAR($A848)-1)))),File_1.prn!$A$2:$AA$87,VLOOKUP(MONTH($A848),'Patch Conversion'!$A$1:$B$12,2),FALSE)="","",VLOOKUP((IF(MONTH($A848)=10,YEAR($A848),IF(MONTH($A848)=11,YEAR($A848),IF(MONTH($A848)=12, YEAR($A848),YEAR($A848)-1)))),File_1.prn!$A$2:$AA$87,VLOOKUP(MONTH($A848),'Patch Conversion'!$A$1:$B$12,2),FALSE))</f>
        <v/>
      </c>
      <c r="E848" s="9">
        <f t="shared" si="102"/>
        <v>2760.4200000000037</v>
      </c>
      <c r="F848" s="9">
        <f>F847+VLOOKUP((IF(MONTH($A848)=10,YEAR($A848),IF(MONTH($A848)=11,YEAR($A848),IF(MONTH($A848)=12, YEAR($A848),YEAR($A848)-1)))),Rainfall!$A$1:$Z$87,VLOOKUP(MONTH($A848),Conversion!$A$1:$B$12,2),FALSE)</f>
        <v>42279.659999999996</v>
      </c>
      <c r="G848" s="22"/>
      <c r="H848" s="22"/>
      <c r="I848" s="9">
        <f>VLOOKUP((IF(MONTH($A848)=10,YEAR($A848),IF(MONTH($A848)=11,YEAR($A848),IF(MONTH($A848)=12, YEAR($A848),YEAR($A848)-1)))),FirstSim!$A$1:$Y$86,VLOOKUP(MONTH($A848),Conversion!$A$1:$B$12,2),FALSE)</f>
        <v>32.36</v>
      </c>
      <c r="Q848" s="9">
        <f t="shared" si="98"/>
        <v>15.1</v>
      </c>
      <c r="R848" s="9" t="str">
        <f t="shared" si="99"/>
        <v/>
      </c>
      <c r="S848" s="10" t="str">
        <f t="shared" si="100"/>
        <v/>
      </c>
      <c r="U848" s="17">
        <f>VLOOKUP((IF(MONTH($A848)=10,YEAR($A848),IF(MONTH($A848)=11,YEAR($A848),IF(MONTH($A848)=12, YEAR($A848),YEAR($A848)-1)))),'Final Sim'!$A$1:$O$85,VLOOKUP(MONTH($A848),'Conversion WRSM'!$A$1:$B$12,2),FALSE)</f>
        <v>14.35</v>
      </c>
      <c r="W848" s="9">
        <f t="shared" si="97"/>
        <v>15.1</v>
      </c>
      <c r="X848" s="9" t="str">
        <f t="shared" si="103"/>
        <v/>
      </c>
      <c r="Y848" s="20" t="str">
        <f t="shared" si="101"/>
        <v/>
      </c>
    </row>
    <row r="849" spans="1:25">
      <c r="A849" s="11">
        <v>33298</v>
      </c>
      <c r="B849" s="9">
        <f>VLOOKUP((IF(MONTH($A849)=10,YEAR($A849),IF(MONTH($A849)=11,YEAR($A849),IF(MONTH($A849)=12, YEAR($A849),YEAR($A849)-1)))),File_1.prn!$A$2:$AA$87,VLOOKUP(MONTH($A849),Conversion!$A$1:$B$12,2),FALSE)</f>
        <v>2.83</v>
      </c>
      <c r="C849" s="9" t="str">
        <f>IF(VLOOKUP((IF(MONTH($A849)=10,YEAR($A849),IF(MONTH($A849)=11,YEAR($A849),IF(MONTH($A849)=12, YEAR($A849),YEAR($A849)-1)))),File_1.prn!$A$2:$AA$87,VLOOKUP(MONTH($A849),'Patch Conversion'!$A$1:$B$12,2),FALSE)="","",VLOOKUP((IF(MONTH($A849)=10,YEAR($A849),IF(MONTH($A849)=11,YEAR($A849),IF(MONTH($A849)=12, YEAR($A849),YEAR($A849)-1)))),File_1.prn!$A$2:$AA$87,VLOOKUP(MONTH($A849),'Patch Conversion'!$A$1:$B$12,2),FALSE))</f>
        <v/>
      </c>
      <c r="E849" s="9">
        <f t="shared" si="102"/>
        <v>2763.2500000000036</v>
      </c>
      <c r="F849" s="9">
        <f>F848+VLOOKUP((IF(MONTH($A849)=10,YEAR($A849),IF(MONTH($A849)=11,YEAR($A849),IF(MONTH($A849)=12, YEAR($A849),YEAR($A849)-1)))),Rainfall!$A$1:$Z$87,VLOOKUP(MONTH($A849),Conversion!$A$1:$B$12,2),FALSE)</f>
        <v>42381.78</v>
      </c>
      <c r="G849" s="22"/>
      <c r="H849" s="22"/>
      <c r="I849" s="9">
        <f>VLOOKUP((IF(MONTH($A849)=10,YEAR($A849),IF(MONTH($A849)=11,YEAR($A849),IF(MONTH($A849)=12, YEAR($A849),YEAR($A849)-1)))),FirstSim!$A$1:$Y$86,VLOOKUP(MONTH($A849),Conversion!$A$1:$B$12,2),FALSE)</f>
        <v>6.35</v>
      </c>
      <c r="Q849" s="9">
        <f t="shared" si="98"/>
        <v>2.83</v>
      </c>
      <c r="R849" s="9" t="str">
        <f t="shared" si="99"/>
        <v/>
      </c>
      <c r="S849" s="10" t="str">
        <f t="shared" si="100"/>
        <v/>
      </c>
      <c r="U849" s="17">
        <f>VLOOKUP((IF(MONTH($A849)=10,YEAR($A849),IF(MONTH($A849)=11,YEAR($A849),IF(MONTH($A849)=12, YEAR($A849),YEAR($A849)-1)))),'Final Sim'!$A$1:$O$85,VLOOKUP(MONTH($A849),'Conversion WRSM'!$A$1:$B$12,2),FALSE)</f>
        <v>0</v>
      </c>
      <c r="W849" s="9">
        <f t="shared" si="97"/>
        <v>2.83</v>
      </c>
      <c r="X849" s="9" t="str">
        <f t="shared" si="103"/>
        <v/>
      </c>
      <c r="Y849" s="20" t="str">
        <f t="shared" si="101"/>
        <v/>
      </c>
    </row>
    <row r="850" spans="1:25">
      <c r="A850" s="11">
        <v>33329</v>
      </c>
      <c r="B850" s="9">
        <f>VLOOKUP((IF(MONTH($A850)=10,YEAR($A850),IF(MONTH($A850)=11,YEAR($A850),IF(MONTH($A850)=12, YEAR($A850),YEAR($A850)-1)))),File_1.prn!$A$2:$AA$87,VLOOKUP(MONTH($A850),Conversion!$A$1:$B$12,2),FALSE)</f>
        <v>0.09</v>
      </c>
      <c r="C850" s="9" t="str">
        <f>IF(VLOOKUP((IF(MONTH($A850)=10,YEAR($A850),IF(MONTH($A850)=11,YEAR($A850),IF(MONTH($A850)=12, YEAR($A850),YEAR($A850)-1)))),File_1.prn!$A$2:$AA$87,VLOOKUP(MONTH($A850),'Patch Conversion'!$A$1:$B$12,2),FALSE)="","",VLOOKUP((IF(MONTH($A850)=10,YEAR($A850),IF(MONTH($A850)=11,YEAR($A850),IF(MONTH($A850)=12, YEAR($A850),YEAR($A850)-1)))),File_1.prn!$A$2:$AA$87,VLOOKUP(MONTH($A850),'Patch Conversion'!$A$1:$B$12,2),FALSE))</f>
        <v/>
      </c>
      <c r="E850" s="9">
        <f t="shared" si="102"/>
        <v>2763.3400000000038</v>
      </c>
      <c r="F850" s="9">
        <f>F849+VLOOKUP((IF(MONTH($A850)=10,YEAR($A850),IF(MONTH($A850)=11,YEAR($A850),IF(MONTH($A850)=12, YEAR($A850),YEAR($A850)-1)))),Rainfall!$A$1:$Z$87,VLOOKUP(MONTH($A850),Conversion!$A$1:$B$12,2),FALSE)</f>
        <v>42381.78</v>
      </c>
      <c r="G850" s="22"/>
      <c r="H850" s="22"/>
      <c r="I850" s="9">
        <f>VLOOKUP((IF(MONTH($A850)=10,YEAR($A850),IF(MONTH($A850)=11,YEAR($A850),IF(MONTH($A850)=12, YEAR($A850),YEAR($A850)-1)))),FirstSim!$A$1:$Y$86,VLOOKUP(MONTH($A850),Conversion!$A$1:$B$12,2),FALSE)</f>
        <v>1.01</v>
      </c>
      <c r="Q850" s="9">
        <f t="shared" si="98"/>
        <v>0.09</v>
      </c>
      <c r="R850" s="9" t="str">
        <f t="shared" si="99"/>
        <v/>
      </c>
      <c r="S850" s="10" t="str">
        <f t="shared" si="100"/>
        <v/>
      </c>
      <c r="U850" s="17">
        <f>VLOOKUP((IF(MONTH($A850)=10,YEAR($A850),IF(MONTH($A850)=11,YEAR($A850),IF(MONTH($A850)=12, YEAR($A850),YEAR($A850)-1)))),'Final Sim'!$A$1:$O$85,VLOOKUP(MONTH($A850),'Conversion WRSM'!$A$1:$B$12,2),FALSE)</f>
        <v>805.02</v>
      </c>
      <c r="W850" s="9">
        <f t="shared" si="97"/>
        <v>0.09</v>
      </c>
      <c r="X850" s="9" t="str">
        <f t="shared" si="103"/>
        <v/>
      </c>
      <c r="Y850" s="20" t="str">
        <f t="shared" si="101"/>
        <v/>
      </c>
    </row>
    <row r="851" spans="1:25">
      <c r="A851" s="11">
        <v>33359</v>
      </c>
      <c r="B851" s="9">
        <f>VLOOKUP((IF(MONTH($A851)=10,YEAR($A851),IF(MONTH($A851)=11,YEAR($A851),IF(MONTH($A851)=12, YEAR($A851),YEAR($A851)-1)))),File_1.prn!$A$2:$AA$87,VLOOKUP(MONTH($A851),Conversion!$A$1:$B$12,2),FALSE)</f>
        <v>7.0000000000000007E-2</v>
      </c>
      <c r="C851" s="9" t="str">
        <f>IF(VLOOKUP((IF(MONTH($A851)=10,YEAR($A851),IF(MONTH($A851)=11,YEAR($A851),IF(MONTH($A851)=12, YEAR($A851),YEAR($A851)-1)))),File_1.prn!$A$2:$AA$87,VLOOKUP(MONTH($A851),'Patch Conversion'!$A$1:$B$12,2),FALSE)="","",VLOOKUP((IF(MONTH($A851)=10,YEAR($A851),IF(MONTH($A851)=11,YEAR($A851),IF(MONTH($A851)=12, YEAR($A851),YEAR($A851)-1)))),File_1.prn!$A$2:$AA$87,VLOOKUP(MONTH($A851),'Patch Conversion'!$A$1:$B$12,2),FALSE))</f>
        <v/>
      </c>
      <c r="E851" s="9">
        <f t="shared" si="102"/>
        <v>2763.4100000000039</v>
      </c>
      <c r="F851" s="9">
        <f>F850+VLOOKUP((IF(MONTH($A851)=10,YEAR($A851),IF(MONTH($A851)=11,YEAR($A851),IF(MONTH($A851)=12, YEAR($A851),YEAR($A851)-1)))),Rainfall!$A$1:$Z$87,VLOOKUP(MONTH($A851),Conversion!$A$1:$B$12,2),FALSE)</f>
        <v>42381.78</v>
      </c>
      <c r="G851" s="22"/>
      <c r="H851" s="22"/>
      <c r="I851" s="9">
        <f>VLOOKUP((IF(MONTH($A851)=10,YEAR($A851),IF(MONTH($A851)=11,YEAR($A851),IF(MONTH($A851)=12, YEAR($A851),YEAR($A851)-1)))),FirstSim!$A$1:$Y$86,VLOOKUP(MONTH($A851),Conversion!$A$1:$B$12,2),FALSE)</f>
        <v>0.09</v>
      </c>
      <c r="Q851" s="9">
        <f t="shared" si="98"/>
        <v>7.0000000000000007E-2</v>
      </c>
      <c r="R851" s="9" t="str">
        <f t="shared" si="99"/>
        <v/>
      </c>
      <c r="S851" s="10" t="str">
        <f t="shared" si="100"/>
        <v/>
      </c>
      <c r="U851" s="17">
        <f>VLOOKUP((IF(MONTH($A851)=10,YEAR($A851),IF(MONTH($A851)=11,YEAR($A851),IF(MONTH($A851)=12, YEAR($A851),YEAR($A851)-1)))),'Final Sim'!$A$1:$O$85,VLOOKUP(MONTH($A851),'Conversion WRSM'!$A$1:$B$12,2),FALSE)</f>
        <v>0</v>
      </c>
      <c r="W851" s="9">
        <f t="shared" si="97"/>
        <v>7.0000000000000007E-2</v>
      </c>
      <c r="X851" s="9" t="str">
        <f t="shared" si="103"/>
        <v/>
      </c>
      <c r="Y851" s="20" t="str">
        <f t="shared" si="101"/>
        <v/>
      </c>
    </row>
    <row r="852" spans="1:25">
      <c r="A852" s="11">
        <v>33390</v>
      </c>
      <c r="B852" s="9">
        <f>VLOOKUP((IF(MONTH($A852)=10,YEAR($A852),IF(MONTH($A852)=11,YEAR($A852),IF(MONTH($A852)=12, YEAR($A852),YEAR($A852)-1)))),File_1.prn!$A$2:$AA$87,VLOOKUP(MONTH($A852),Conversion!$A$1:$B$12,2),FALSE)</f>
        <v>0.09</v>
      </c>
      <c r="C852" s="9" t="str">
        <f>IF(VLOOKUP((IF(MONTH($A852)=10,YEAR($A852),IF(MONTH($A852)=11,YEAR($A852),IF(MONTH($A852)=12, YEAR($A852),YEAR($A852)-1)))),File_1.prn!$A$2:$AA$87,VLOOKUP(MONTH($A852),'Patch Conversion'!$A$1:$B$12,2),FALSE)="","",VLOOKUP((IF(MONTH($A852)=10,YEAR($A852),IF(MONTH($A852)=11,YEAR($A852),IF(MONTH($A852)=12, YEAR($A852),YEAR($A852)-1)))),File_1.prn!$A$2:$AA$87,VLOOKUP(MONTH($A852),'Patch Conversion'!$A$1:$B$12,2),FALSE))</f>
        <v/>
      </c>
      <c r="E852" s="9">
        <f t="shared" si="102"/>
        <v>2763.5000000000041</v>
      </c>
      <c r="F852" s="9">
        <f>F851+VLOOKUP((IF(MONTH($A852)=10,YEAR($A852),IF(MONTH($A852)=11,YEAR($A852),IF(MONTH($A852)=12, YEAR($A852),YEAR($A852)-1)))),Rainfall!$A$1:$Z$87,VLOOKUP(MONTH($A852),Conversion!$A$1:$B$12,2),FALSE)</f>
        <v>42396.84</v>
      </c>
      <c r="G852" s="22"/>
      <c r="H852" s="22"/>
      <c r="I852" s="9">
        <f>VLOOKUP((IF(MONTH($A852)=10,YEAR($A852),IF(MONTH($A852)=11,YEAR($A852),IF(MONTH($A852)=12, YEAR($A852),YEAR($A852)-1)))),FirstSim!$A$1:$Y$86,VLOOKUP(MONTH($A852),Conversion!$A$1:$B$12,2),FALSE)</f>
        <v>0.22</v>
      </c>
      <c r="Q852" s="9">
        <f t="shared" si="98"/>
        <v>0.09</v>
      </c>
      <c r="R852" s="9" t="str">
        <f t="shared" si="99"/>
        <v/>
      </c>
      <c r="S852" s="10" t="str">
        <f t="shared" si="100"/>
        <v/>
      </c>
      <c r="U852" s="17">
        <f>VLOOKUP((IF(MONTH($A852)=10,YEAR($A852),IF(MONTH($A852)=11,YEAR($A852),IF(MONTH($A852)=12, YEAR($A852),YEAR($A852)-1)))),'Final Sim'!$A$1:$O$85,VLOOKUP(MONTH($A852),'Conversion WRSM'!$A$1:$B$12,2),FALSE)</f>
        <v>500.48</v>
      </c>
      <c r="W852" s="9">
        <f t="shared" si="97"/>
        <v>0.09</v>
      </c>
      <c r="X852" s="9" t="str">
        <f t="shared" si="103"/>
        <v/>
      </c>
      <c r="Y852" s="20" t="str">
        <f t="shared" si="101"/>
        <v/>
      </c>
    </row>
    <row r="853" spans="1:25">
      <c r="A853" s="11">
        <v>33420</v>
      </c>
      <c r="B853" s="9">
        <f>VLOOKUP((IF(MONTH($A853)=10,YEAR($A853),IF(MONTH($A853)=11,YEAR($A853),IF(MONTH($A853)=12, YEAR($A853),YEAR($A853)-1)))),File_1.prn!$A$2:$AA$87,VLOOKUP(MONTH($A853),Conversion!$A$1:$B$12,2),FALSE)</f>
        <v>0.12</v>
      </c>
      <c r="C853" s="9" t="str">
        <f>IF(VLOOKUP((IF(MONTH($A853)=10,YEAR($A853),IF(MONTH($A853)=11,YEAR($A853),IF(MONTH($A853)=12, YEAR($A853),YEAR($A853)-1)))),File_1.prn!$A$2:$AA$87,VLOOKUP(MONTH($A853),'Patch Conversion'!$A$1:$B$12,2),FALSE)="","",VLOOKUP((IF(MONTH($A853)=10,YEAR($A853),IF(MONTH($A853)=11,YEAR($A853),IF(MONTH($A853)=12, YEAR($A853),YEAR($A853)-1)))),File_1.prn!$A$2:$AA$87,VLOOKUP(MONTH($A853),'Patch Conversion'!$A$1:$B$12,2),FALSE))</f>
        <v/>
      </c>
      <c r="E853" s="9">
        <f t="shared" si="102"/>
        <v>2763.620000000004</v>
      </c>
      <c r="F853" s="9">
        <f>F852+VLOOKUP((IF(MONTH($A853)=10,YEAR($A853),IF(MONTH($A853)=11,YEAR($A853),IF(MONTH($A853)=12, YEAR($A853),YEAR($A853)-1)))),Rainfall!$A$1:$Z$87,VLOOKUP(MONTH($A853),Conversion!$A$1:$B$12,2),FALSE)</f>
        <v>42396.84</v>
      </c>
      <c r="G853" s="22"/>
      <c r="H853" s="22"/>
      <c r="I853" s="9">
        <f>VLOOKUP((IF(MONTH($A853)=10,YEAR($A853),IF(MONTH($A853)=11,YEAR($A853),IF(MONTH($A853)=12, YEAR($A853),YEAR($A853)-1)))),FirstSim!$A$1:$Y$86,VLOOKUP(MONTH($A853),Conversion!$A$1:$B$12,2),FALSE)</f>
        <v>0.23</v>
      </c>
      <c r="Q853" s="9">
        <f t="shared" si="98"/>
        <v>0.12</v>
      </c>
      <c r="R853" s="9" t="str">
        <f t="shared" si="99"/>
        <v/>
      </c>
      <c r="S853" s="10" t="str">
        <f t="shared" si="100"/>
        <v/>
      </c>
      <c r="U853" s="17">
        <f>VLOOKUP((IF(MONTH($A853)=10,YEAR($A853),IF(MONTH($A853)=11,YEAR($A853),IF(MONTH($A853)=12, YEAR($A853),YEAR($A853)-1)))),'Final Sim'!$A$1:$O$85,VLOOKUP(MONTH($A853),'Conversion WRSM'!$A$1:$B$12,2),FALSE)</f>
        <v>0</v>
      </c>
      <c r="W853" s="9">
        <f t="shared" si="97"/>
        <v>0.12</v>
      </c>
      <c r="X853" s="9" t="str">
        <f t="shared" si="103"/>
        <v/>
      </c>
      <c r="Y853" s="20" t="str">
        <f t="shared" si="101"/>
        <v/>
      </c>
    </row>
    <row r="854" spans="1:25">
      <c r="A854" s="11">
        <v>33451</v>
      </c>
      <c r="B854" s="9">
        <f>VLOOKUP((IF(MONTH($A854)=10,YEAR($A854),IF(MONTH($A854)=11,YEAR($A854),IF(MONTH($A854)=12, YEAR($A854),YEAR($A854)-1)))),File_1.prn!$A$2:$AA$87,VLOOKUP(MONTH($A854),Conversion!$A$1:$B$12,2),FALSE)</f>
        <v>0.11</v>
      </c>
      <c r="C854" s="9" t="str">
        <f>IF(VLOOKUP((IF(MONTH($A854)=10,YEAR($A854),IF(MONTH($A854)=11,YEAR($A854),IF(MONTH($A854)=12, YEAR($A854),YEAR($A854)-1)))),File_1.prn!$A$2:$AA$87,VLOOKUP(MONTH($A854),'Patch Conversion'!$A$1:$B$12,2),FALSE)="","",VLOOKUP((IF(MONTH($A854)=10,YEAR($A854),IF(MONTH($A854)=11,YEAR($A854),IF(MONTH($A854)=12, YEAR($A854),YEAR($A854)-1)))),File_1.prn!$A$2:$AA$87,VLOOKUP(MONTH($A854),'Patch Conversion'!$A$1:$B$12,2),FALSE))</f>
        <v/>
      </c>
      <c r="E854" s="9">
        <f t="shared" si="102"/>
        <v>2763.7300000000041</v>
      </c>
      <c r="F854" s="9">
        <f>F853+VLOOKUP((IF(MONTH($A854)=10,YEAR($A854),IF(MONTH($A854)=11,YEAR($A854),IF(MONTH($A854)=12, YEAR($A854),YEAR($A854)-1)))),Rainfall!$A$1:$Z$87,VLOOKUP(MONTH($A854),Conversion!$A$1:$B$12,2),FALSE)</f>
        <v>42396.84</v>
      </c>
      <c r="G854" s="22"/>
      <c r="H854" s="22"/>
      <c r="I854" s="9">
        <f>VLOOKUP((IF(MONTH($A854)=10,YEAR($A854),IF(MONTH($A854)=11,YEAR($A854),IF(MONTH($A854)=12, YEAR($A854),YEAR($A854)-1)))),FirstSim!$A$1:$Y$86,VLOOKUP(MONTH($A854),Conversion!$A$1:$B$12,2),FALSE)</f>
        <v>0.11</v>
      </c>
      <c r="Q854" s="9">
        <f t="shared" si="98"/>
        <v>0.11</v>
      </c>
      <c r="R854" s="9" t="str">
        <f t="shared" si="99"/>
        <v/>
      </c>
      <c r="S854" s="10" t="str">
        <f t="shared" si="100"/>
        <v/>
      </c>
      <c r="U854" s="17">
        <f>VLOOKUP((IF(MONTH($A854)=10,YEAR($A854),IF(MONTH($A854)=11,YEAR($A854),IF(MONTH($A854)=12, YEAR($A854),YEAR($A854)-1)))),'Final Sim'!$A$1:$O$85,VLOOKUP(MONTH($A854),'Conversion WRSM'!$A$1:$B$12,2),FALSE)</f>
        <v>486.8</v>
      </c>
      <c r="W854" s="9">
        <f t="shared" si="97"/>
        <v>0.11</v>
      </c>
      <c r="X854" s="9" t="str">
        <f t="shared" si="103"/>
        <v/>
      </c>
      <c r="Y854" s="20" t="str">
        <f t="shared" si="101"/>
        <v/>
      </c>
    </row>
    <row r="855" spans="1:25">
      <c r="A855" s="11">
        <v>33482</v>
      </c>
      <c r="B855" s="9">
        <f>VLOOKUP((IF(MONTH($A855)=10,YEAR($A855),IF(MONTH($A855)=11,YEAR($A855),IF(MONTH($A855)=12, YEAR($A855),YEAR($A855)-1)))),File_1.prn!$A$2:$AA$87,VLOOKUP(MONTH($A855),Conversion!$A$1:$B$12,2),FALSE)</f>
        <v>0.14000000000000001</v>
      </c>
      <c r="C855" s="9" t="str">
        <f>IF(VLOOKUP((IF(MONTH($A855)=10,YEAR($A855),IF(MONTH($A855)=11,YEAR($A855),IF(MONTH($A855)=12, YEAR($A855),YEAR($A855)-1)))),File_1.prn!$A$2:$AA$87,VLOOKUP(MONTH($A855),'Patch Conversion'!$A$1:$B$12,2),FALSE)="","",VLOOKUP((IF(MONTH($A855)=10,YEAR($A855),IF(MONTH($A855)=11,YEAR($A855),IF(MONTH($A855)=12, YEAR($A855),YEAR($A855)-1)))),File_1.prn!$A$2:$AA$87,VLOOKUP(MONTH($A855),'Patch Conversion'!$A$1:$B$12,2),FALSE))</f>
        <v/>
      </c>
      <c r="E855" s="9">
        <f t="shared" si="102"/>
        <v>2763.870000000004</v>
      </c>
      <c r="F855" s="9">
        <f>F854+VLOOKUP((IF(MONTH($A855)=10,YEAR($A855),IF(MONTH($A855)=11,YEAR($A855),IF(MONTH($A855)=12, YEAR($A855),YEAR($A855)-1)))),Rainfall!$A$1:$Z$87,VLOOKUP(MONTH($A855),Conversion!$A$1:$B$12,2),FALSE)</f>
        <v>42422.939999999995</v>
      </c>
      <c r="G855" s="22"/>
      <c r="H855" s="22"/>
      <c r="I855" s="9">
        <f>VLOOKUP((IF(MONTH($A855)=10,YEAR($A855),IF(MONTH($A855)=11,YEAR($A855),IF(MONTH($A855)=12, YEAR($A855),YEAR($A855)-1)))),FirstSim!$A$1:$Y$86,VLOOKUP(MONTH($A855),Conversion!$A$1:$B$12,2),FALSE)</f>
        <v>0.23</v>
      </c>
      <c r="Q855" s="9">
        <f t="shared" si="98"/>
        <v>0.14000000000000001</v>
      </c>
      <c r="R855" s="9" t="str">
        <f t="shared" si="99"/>
        <v/>
      </c>
      <c r="S855" s="10" t="str">
        <f t="shared" si="100"/>
        <v/>
      </c>
      <c r="U855" s="17">
        <f>VLOOKUP((IF(MONTH($A855)=10,YEAR($A855),IF(MONTH($A855)=11,YEAR($A855),IF(MONTH($A855)=12, YEAR($A855),YEAR($A855)-1)))),'Final Sim'!$A$1:$O$85,VLOOKUP(MONTH($A855),'Conversion WRSM'!$A$1:$B$12,2),FALSE)</f>
        <v>0</v>
      </c>
      <c r="W855" s="9">
        <f t="shared" si="97"/>
        <v>0.14000000000000001</v>
      </c>
      <c r="X855" s="9" t="str">
        <f t="shared" si="103"/>
        <v/>
      </c>
      <c r="Y855" s="20" t="str">
        <f t="shared" si="101"/>
        <v/>
      </c>
    </row>
    <row r="856" spans="1:25">
      <c r="A856" s="11">
        <v>33512</v>
      </c>
      <c r="B856" s="9">
        <f>VLOOKUP((IF(MONTH($A856)=10,YEAR($A856),IF(MONTH($A856)=11,YEAR($A856),IF(MONTH($A856)=12, YEAR($A856),YEAR($A856)-1)))),File_1.prn!$A$2:$AA$87,VLOOKUP(MONTH($A856),Conversion!$A$1:$B$12,2),FALSE)</f>
        <v>19.5</v>
      </c>
      <c r="C856" s="9" t="str">
        <f>IF(VLOOKUP((IF(MONTH($A856)=10,YEAR($A856),IF(MONTH($A856)=11,YEAR($A856),IF(MONTH($A856)=12, YEAR($A856),YEAR($A856)-1)))),File_1.prn!$A$2:$AA$87,VLOOKUP(MONTH($A856),'Patch Conversion'!$A$1:$B$12,2),FALSE)="","",VLOOKUP((IF(MONTH($A856)=10,YEAR($A856),IF(MONTH($A856)=11,YEAR($A856),IF(MONTH($A856)=12, YEAR($A856),YEAR($A856)-1)))),File_1.prn!$A$2:$AA$87,VLOOKUP(MONTH($A856),'Patch Conversion'!$A$1:$B$12,2),FALSE))</f>
        <v/>
      </c>
      <c r="E856" s="9">
        <f t="shared" si="102"/>
        <v>2783.370000000004</v>
      </c>
      <c r="F856" s="9">
        <f>F855+VLOOKUP((IF(MONTH($A856)=10,YEAR($A856),IF(MONTH($A856)=11,YEAR($A856),IF(MONTH($A856)=12, YEAR($A856),YEAR($A856)-1)))),Rainfall!$A$1:$Z$87,VLOOKUP(MONTH($A856),Conversion!$A$1:$B$12,2),FALSE)</f>
        <v>42487.799999999996</v>
      </c>
      <c r="G856" s="22"/>
      <c r="H856" s="22"/>
      <c r="I856" s="9">
        <f>VLOOKUP((IF(MONTH($A856)=10,YEAR($A856),IF(MONTH($A856)=11,YEAR($A856),IF(MONTH($A856)=12, YEAR($A856),YEAR($A856)-1)))),FirstSim!$A$1:$Y$86,VLOOKUP(MONTH($A856),Conversion!$A$1:$B$12,2),FALSE)</f>
        <v>19.72</v>
      </c>
      <c r="Q856" s="9">
        <f t="shared" si="98"/>
        <v>19.5</v>
      </c>
      <c r="R856" s="9" t="str">
        <f t="shared" si="99"/>
        <v/>
      </c>
      <c r="S856" s="10" t="str">
        <f t="shared" si="100"/>
        <v/>
      </c>
      <c r="U856" s="17">
        <f>VLOOKUP((IF(MONTH($A856)=10,YEAR($A856),IF(MONTH($A856)=11,YEAR($A856),IF(MONTH($A856)=12, YEAR($A856),YEAR($A856)-1)))),'Final Sim'!$A$1:$O$85,VLOOKUP(MONTH($A856),'Conversion WRSM'!$A$1:$B$12,2),FALSE)</f>
        <v>226.1</v>
      </c>
      <c r="W856" s="9">
        <f t="shared" si="97"/>
        <v>19.5</v>
      </c>
      <c r="X856" s="9" t="str">
        <f t="shared" si="103"/>
        <v/>
      </c>
      <c r="Y856" s="20" t="str">
        <f t="shared" si="101"/>
        <v/>
      </c>
    </row>
    <row r="857" spans="1:25">
      <c r="A857" s="11">
        <v>33543</v>
      </c>
      <c r="B857" s="9">
        <f>VLOOKUP((IF(MONTH($A857)=10,YEAR($A857),IF(MONTH($A857)=11,YEAR($A857),IF(MONTH($A857)=12, YEAR($A857),YEAR($A857)-1)))),File_1.prn!$A$2:$AA$87,VLOOKUP(MONTH($A857),Conversion!$A$1:$B$12,2),FALSE)</f>
        <v>8.25</v>
      </c>
      <c r="C857" s="9" t="str">
        <f>IF(VLOOKUP((IF(MONTH($A857)=10,YEAR($A857),IF(MONTH($A857)=11,YEAR($A857),IF(MONTH($A857)=12, YEAR($A857),YEAR($A857)-1)))),File_1.prn!$A$2:$AA$87,VLOOKUP(MONTH($A857),'Patch Conversion'!$A$1:$B$12,2),FALSE)="","",VLOOKUP((IF(MONTH($A857)=10,YEAR($A857),IF(MONTH($A857)=11,YEAR($A857),IF(MONTH($A857)=12, YEAR($A857),YEAR($A857)-1)))),File_1.prn!$A$2:$AA$87,VLOOKUP(MONTH($A857),'Patch Conversion'!$A$1:$B$12,2),FALSE))</f>
        <v/>
      </c>
      <c r="E857" s="9">
        <f t="shared" si="102"/>
        <v>2791.620000000004</v>
      </c>
      <c r="F857" s="9">
        <f>F856+VLOOKUP((IF(MONTH($A857)=10,YEAR($A857),IF(MONTH($A857)=11,YEAR($A857),IF(MONTH($A857)=12, YEAR($A857),YEAR($A857)-1)))),Rainfall!$A$1:$Z$87,VLOOKUP(MONTH($A857),Conversion!$A$1:$B$12,2),FALSE)</f>
        <v>42543.299999999996</v>
      </c>
      <c r="G857" s="22"/>
      <c r="H857" s="22"/>
      <c r="I857" s="9">
        <f>VLOOKUP((IF(MONTH($A857)=10,YEAR($A857),IF(MONTH($A857)=11,YEAR($A857),IF(MONTH($A857)=12, YEAR($A857),YEAR($A857)-1)))),FirstSim!$A$1:$Y$86,VLOOKUP(MONTH($A857),Conversion!$A$1:$B$12,2),FALSE)</f>
        <v>7.16</v>
      </c>
      <c r="Q857" s="9">
        <f t="shared" si="98"/>
        <v>8.25</v>
      </c>
      <c r="R857" s="9" t="str">
        <f t="shared" si="99"/>
        <v/>
      </c>
      <c r="S857" s="10" t="str">
        <f t="shared" si="100"/>
        <v/>
      </c>
      <c r="U857" s="17">
        <f>VLOOKUP((IF(MONTH($A857)=10,YEAR($A857),IF(MONTH($A857)=11,YEAR($A857),IF(MONTH($A857)=12, YEAR($A857),YEAR($A857)-1)))),'Final Sim'!$A$1:$O$85,VLOOKUP(MONTH($A857),'Conversion WRSM'!$A$1:$B$12,2),FALSE)</f>
        <v>0</v>
      </c>
      <c r="W857" s="9">
        <f t="shared" si="97"/>
        <v>8.25</v>
      </c>
      <c r="X857" s="9" t="str">
        <f t="shared" si="103"/>
        <v/>
      </c>
      <c r="Y857" s="20" t="str">
        <f t="shared" si="101"/>
        <v/>
      </c>
    </row>
    <row r="858" spans="1:25">
      <c r="A858" s="11">
        <v>33573</v>
      </c>
      <c r="B858" s="9">
        <f>VLOOKUP((IF(MONTH($A858)=10,YEAR($A858),IF(MONTH($A858)=11,YEAR($A858),IF(MONTH($A858)=12, YEAR($A858),YEAR($A858)-1)))),File_1.prn!$A$2:$AA$87,VLOOKUP(MONTH($A858),Conversion!$A$1:$B$12,2),FALSE)</f>
        <v>0.51</v>
      </c>
      <c r="C858" s="9" t="str">
        <f>IF(VLOOKUP((IF(MONTH($A858)=10,YEAR($A858),IF(MONTH($A858)=11,YEAR($A858),IF(MONTH($A858)=12, YEAR($A858),YEAR($A858)-1)))),File_1.prn!$A$2:$AA$87,VLOOKUP(MONTH($A858),'Patch Conversion'!$A$1:$B$12,2),FALSE)="","",VLOOKUP((IF(MONTH($A858)=10,YEAR($A858),IF(MONTH($A858)=11,YEAR($A858),IF(MONTH($A858)=12, YEAR($A858),YEAR($A858)-1)))),File_1.prn!$A$2:$AA$87,VLOOKUP(MONTH($A858),'Patch Conversion'!$A$1:$B$12,2),FALSE))</f>
        <v/>
      </c>
      <c r="E858" s="9">
        <f t="shared" si="102"/>
        <v>2792.1300000000042</v>
      </c>
      <c r="F858" s="9">
        <f>F857+VLOOKUP((IF(MONTH($A858)=10,YEAR($A858),IF(MONTH($A858)=11,YEAR($A858),IF(MONTH($A858)=12, YEAR($A858),YEAR($A858)-1)))),Rainfall!$A$1:$Z$87,VLOOKUP(MONTH($A858),Conversion!$A$1:$B$12,2),FALSE)</f>
        <v>42567.719999999994</v>
      </c>
      <c r="G858" s="22"/>
      <c r="H858" s="22"/>
      <c r="I858" s="9">
        <f>VLOOKUP((IF(MONTH($A858)=10,YEAR($A858),IF(MONTH($A858)=11,YEAR($A858),IF(MONTH($A858)=12, YEAR($A858),YEAR($A858)-1)))),FirstSim!$A$1:$Y$86,VLOOKUP(MONTH($A858),Conversion!$A$1:$B$12,2),FALSE)</f>
        <v>1.5</v>
      </c>
      <c r="Q858" s="9">
        <f t="shared" si="98"/>
        <v>0.51</v>
      </c>
      <c r="R858" s="9" t="str">
        <f t="shared" si="99"/>
        <v/>
      </c>
      <c r="S858" s="10" t="str">
        <f t="shared" si="100"/>
        <v/>
      </c>
      <c r="U858" s="17">
        <f>VLOOKUP((IF(MONTH($A858)=10,YEAR($A858),IF(MONTH($A858)=11,YEAR($A858),IF(MONTH($A858)=12, YEAR($A858),YEAR($A858)-1)))),'Final Sim'!$A$1:$O$85,VLOOKUP(MONTH($A858),'Conversion WRSM'!$A$1:$B$12,2),FALSE)</f>
        <v>108.99</v>
      </c>
      <c r="W858" s="9">
        <f t="shared" si="97"/>
        <v>0.51</v>
      </c>
      <c r="X858" s="9" t="str">
        <f t="shared" si="103"/>
        <v/>
      </c>
      <c r="Y858" s="20" t="str">
        <f t="shared" si="101"/>
        <v/>
      </c>
    </row>
    <row r="859" spans="1:25">
      <c r="A859" s="11">
        <v>33604</v>
      </c>
      <c r="B859" s="9">
        <f>VLOOKUP((IF(MONTH($A859)=10,YEAR($A859),IF(MONTH($A859)=11,YEAR($A859),IF(MONTH($A859)=12, YEAR($A859),YEAR($A859)-1)))),File_1.prn!$A$2:$AA$87,VLOOKUP(MONTH($A859),Conversion!$A$1:$B$12,2),FALSE)</f>
        <v>0.09</v>
      </c>
      <c r="C859" s="9" t="str">
        <f>IF(VLOOKUP((IF(MONTH($A859)=10,YEAR($A859),IF(MONTH($A859)=11,YEAR($A859),IF(MONTH($A859)=12, YEAR($A859),YEAR($A859)-1)))),File_1.prn!$A$2:$AA$87,VLOOKUP(MONTH($A859),'Patch Conversion'!$A$1:$B$12,2),FALSE)="","",VLOOKUP((IF(MONTH($A859)=10,YEAR($A859),IF(MONTH($A859)=11,YEAR($A859),IF(MONTH($A859)=12, YEAR($A859),YEAR($A859)-1)))),File_1.prn!$A$2:$AA$87,VLOOKUP(MONTH($A859),'Patch Conversion'!$A$1:$B$12,2),FALSE))</f>
        <v/>
      </c>
      <c r="E859" s="9">
        <f t="shared" si="102"/>
        <v>2792.2200000000043</v>
      </c>
      <c r="F859" s="9">
        <f>F858+VLOOKUP((IF(MONTH($A859)=10,YEAR($A859),IF(MONTH($A859)=11,YEAR($A859),IF(MONTH($A859)=12, YEAR($A859),YEAR($A859)-1)))),Rainfall!$A$1:$Z$87,VLOOKUP(MONTH($A859),Conversion!$A$1:$B$12,2),FALSE)</f>
        <v>42606.779999999992</v>
      </c>
      <c r="G859" s="22"/>
      <c r="H859" s="22"/>
      <c r="I859" s="9">
        <f>VLOOKUP((IF(MONTH($A859)=10,YEAR($A859),IF(MONTH($A859)=11,YEAR($A859),IF(MONTH($A859)=12, YEAR($A859),YEAR($A859)-1)))),FirstSim!$A$1:$Y$86,VLOOKUP(MONTH($A859),Conversion!$A$1:$B$12,2),FALSE)</f>
        <v>0.43</v>
      </c>
      <c r="Q859" s="9">
        <f t="shared" si="98"/>
        <v>0.09</v>
      </c>
      <c r="R859" s="9" t="str">
        <f t="shared" si="99"/>
        <v/>
      </c>
      <c r="S859" s="10" t="str">
        <f t="shared" si="100"/>
        <v/>
      </c>
      <c r="U859" s="17">
        <f>VLOOKUP((IF(MONTH($A859)=10,YEAR($A859),IF(MONTH($A859)=11,YEAR($A859),IF(MONTH($A859)=12, YEAR($A859),YEAR($A859)-1)))),'Final Sim'!$A$1:$O$85,VLOOKUP(MONTH($A859),'Conversion WRSM'!$A$1:$B$12,2),FALSE)</f>
        <v>0</v>
      </c>
      <c r="W859" s="9">
        <f t="shared" si="97"/>
        <v>0.09</v>
      </c>
      <c r="X859" s="9" t="str">
        <f t="shared" si="103"/>
        <v/>
      </c>
      <c r="Y859" s="20" t="str">
        <f t="shared" si="101"/>
        <v/>
      </c>
    </row>
    <row r="860" spans="1:25">
      <c r="A860" s="11">
        <v>33635</v>
      </c>
      <c r="B860" s="9">
        <f>VLOOKUP((IF(MONTH($A860)=10,YEAR($A860),IF(MONTH($A860)=11,YEAR($A860),IF(MONTH($A860)=12, YEAR($A860),YEAR($A860)-1)))),File_1.prn!$A$2:$AA$87,VLOOKUP(MONTH($A860),Conversion!$A$1:$B$12,2),FALSE)</f>
        <v>0.05</v>
      </c>
      <c r="C860" s="9" t="str">
        <f>IF(VLOOKUP((IF(MONTH($A860)=10,YEAR($A860),IF(MONTH($A860)=11,YEAR($A860),IF(MONTH($A860)=12, YEAR($A860),YEAR($A860)-1)))),File_1.prn!$A$2:$AA$87,VLOOKUP(MONTH($A860),'Patch Conversion'!$A$1:$B$12,2),FALSE)="","",VLOOKUP((IF(MONTH($A860)=10,YEAR($A860),IF(MONTH($A860)=11,YEAR($A860),IF(MONTH($A860)=12, YEAR($A860),YEAR($A860)-1)))),File_1.prn!$A$2:$AA$87,VLOOKUP(MONTH($A860),'Patch Conversion'!$A$1:$B$12,2),FALSE))</f>
        <v/>
      </c>
      <c r="E860" s="9">
        <f t="shared" si="102"/>
        <v>2792.2700000000045</v>
      </c>
      <c r="F860" s="9">
        <f>F859+VLOOKUP((IF(MONTH($A860)=10,YEAR($A860),IF(MONTH($A860)=11,YEAR($A860),IF(MONTH($A860)=12, YEAR($A860),YEAR($A860)-1)))),Rainfall!$A$1:$Z$87,VLOOKUP(MONTH($A860),Conversion!$A$1:$B$12,2),FALSE)</f>
        <v>42636.599999999991</v>
      </c>
      <c r="G860" s="22"/>
      <c r="H860" s="22"/>
      <c r="I860" s="9">
        <f>VLOOKUP((IF(MONTH($A860)=10,YEAR($A860),IF(MONTH($A860)=11,YEAR($A860),IF(MONTH($A860)=12, YEAR($A860),YEAR($A860)-1)))),FirstSim!$A$1:$Y$86,VLOOKUP(MONTH($A860),Conversion!$A$1:$B$12,2),FALSE)</f>
        <v>0.18</v>
      </c>
      <c r="Q860" s="9">
        <f t="shared" si="98"/>
        <v>0.05</v>
      </c>
      <c r="R860" s="9" t="str">
        <f t="shared" si="99"/>
        <v/>
      </c>
      <c r="S860" s="10" t="str">
        <f t="shared" si="100"/>
        <v/>
      </c>
      <c r="U860" s="17">
        <f>VLOOKUP((IF(MONTH($A860)=10,YEAR($A860),IF(MONTH($A860)=11,YEAR($A860),IF(MONTH($A860)=12, YEAR($A860),YEAR($A860)-1)))),'Final Sim'!$A$1:$O$85,VLOOKUP(MONTH($A860),'Conversion WRSM'!$A$1:$B$12,2),FALSE)</f>
        <v>26.07</v>
      </c>
      <c r="W860" s="9">
        <f t="shared" si="97"/>
        <v>0.05</v>
      </c>
      <c r="X860" s="9" t="str">
        <f t="shared" si="103"/>
        <v/>
      </c>
      <c r="Y860" s="20" t="str">
        <f t="shared" si="101"/>
        <v/>
      </c>
    </row>
    <row r="861" spans="1:25">
      <c r="A861" s="11">
        <v>33664</v>
      </c>
      <c r="B861" s="9">
        <f>VLOOKUP((IF(MONTH($A861)=10,YEAR($A861),IF(MONTH($A861)=11,YEAR($A861),IF(MONTH($A861)=12, YEAR($A861),YEAR($A861)-1)))),File_1.prn!$A$2:$AA$87,VLOOKUP(MONTH($A861),Conversion!$A$1:$B$12,2),FALSE)</f>
        <v>0.11</v>
      </c>
      <c r="C861" s="9" t="str">
        <f>IF(VLOOKUP((IF(MONTH($A861)=10,YEAR($A861),IF(MONTH($A861)=11,YEAR($A861),IF(MONTH($A861)=12, YEAR($A861),YEAR($A861)-1)))),File_1.prn!$A$2:$AA$87,VLOOKUP(MONTH($A861),'Patch Conversion'!$A$1:$B$12,2),FALSE)="","",VLOOKUP((IF(MONTH($A861)=10,YEAR($A861),IF(MONTH($A861)=11,YEAR($A861),IF(MONTH($A861)=12, YEAR($A861),YEAR($A861)-1)))),File_1.prn!$A$2:$AA$87,VLOOKUP(MONTH($A861),'Patch Conversion'!$A$1:$B$12,2),FALSE))</f>
        <v/>
      </c>
      <c r="E861" s="9">
        <f t="shared" si="102"/>
        <v>2792.3800000000047</v>
      </c>
      <c r="F861" s="9">
        <f>F860+VLOOKUP((IF(MONTH($A861)=10,YEAR($A861),IF(MONTH($A861)=11,YEAR($A861),IF(MONTH($A861)=12, YEAR($A861),YEAR($A861)-1)))),Rainfall!$A$1:$Z$87,VLOOKUP(MONTH($A861),Conversion!$A$1:$B$12,2),FALSE)</f>
        <v>42663.719999999994</v>
      </c>
      <c r="G861" s="22"/>
      <c r="H861" s="22"/>
      <c r="I861" s="9">
        <f>VLOOKUP((IF(MONTH($A861)=10,YEAR($A861),IF(MONTH($A861)=11,YEAR($A861),IF(MONTH($A861)=12, YEAR($A861),YEAR($A861)-1)))),FirstSim!$A$1:$Y$86,VLOOKUP(MONTH($A861),Conversion!$A$1:$B$12,2),FALSE)</f>
        <v>0.14000000000000001</v>
      </c>
      <c r="Q861" s="9">
        <f t="shared" si="98"/>
        <v>0.11</v>
      </c>
      <c r="R861" s="9" t="str">
        <f t="shared" si="99"/>
        <v/>
      </c>
      <c r="S861" s="10" t="str">
        <f t="shared" si="100"/>
        <v/>
      </c>
      <c r="U861" s="17">
        <f>VLOOKUP((IF(MONTH($A861)=10,YEAR($A861),IF(MONTH($A861)=11,YEAR($A861),IF(MONTH($A861)=12, YEAR($A861),YEAR($A861)-1)))),'Final Sim'!$A$1:$O$85,VLOOKUP(MONTH($A861),'Conversion WRSM'!$A$1:$B$12,2),FALSE)</f>
        <v>0</v>
      </c>
      <c r="W861" s="9">
        <f t="shared" si="97"/>
        <v>0.11</v>
      </c>
      <c r="X861" s="9" t="str">
        <f t="shared" si="103"/>
        <v/>
      </c>
      <c r="Y861" s="20" t="str">
        <f t="shared" si="101"/>
        <v/>
      </c>
    </row>
    <row r="862" spans="1:25">
      <c r="A862" s="11">
        <v>33695</v>
      </c>
      <c r="B862" s="9">
        <f>VLOOKUP((IF(MONTH($A862)=10,YEAR($A862),IF(MONTH($A862)=11,YEAR($A862),IF(MONTH($A862)=12, YEAR($A862),YEAR($A862)-1)))),File_1.prn!$A$2:$AA$87,VLOOKUP(MONTH($A862),Conversion!$A$1:$B$12,2),FALSE)</f>
        <v>0.12</v>
      </c>
      <c r="C862" s="9" t="str">
        <f>IF(VLOOKUP((IF(MONTH($A862)=10,YEAR($A862),IF(MONTH($A862)=11,YEAR($A862),IF(MONTH($A862)=12, YEAR($A862),YEAR($A862)-1)))),File_1.prn!$A$2:$AA$87,VLOOKUP(MONTH($A862),'Patch Conversion'!$A$1:$B$12,2),FALSE)="","",VLOOKUP((IF(MONTH($A862)=10,YEAR($A862),IF(MONTH($A862)=11,YEAR($A862),IF(MONTH($A862)=12, YEAR($A862),YEAR($A862)-1)))),File_1.prn!$A$2:$AA$87,VLOOKUP(MONTH($A862),'Patch Conversion'!$A$1:$B$12,2),FALSE))</f>
        <v/>
      </c>
      <c r="E862" s="9">
        <f t="shared" si="102"/>
        <v>2792.5000000000045</v>
      </c>
      <c r="F862" s="9">
        <f>F861+VLOOKUP((IF(MONTH($A862)=10,YEAR($A862),IF(MONTH($A862)=11,YEAR($A862),IF(MONTH($A862)=12, YEAR($A862),YEAR($A862)-1)))),Rainfall!$A$1:$Z$87,VLOOKUP(MONTH($A862),Conversion!$A$1:$B$12,2),FALSE)</f>
        <v>42672.299999999996</v>
      </c>
      <c r="G862" s="22"/>
      <c r="H862" s="22"/>
      <c r="I862" s="9">
        <f>VLOOKUP((IF(MONTH($A862)=10,YEAR($A862),IF(MONTH($A862)=11,YEAR($A862),IF(MONTH($A862)=12, YEAR($A862),YEAR($A862)-1)))),FirstSim!$A$1:$Y$86,VLOOKUP(MONTH($A862),Conversion!$A$1:$B$12,2),FALSE)</f>
        <v>0.08</v>
      </c>
      <c r="Q862" s="9">
        <f t="shared" si="98"/>
        <v>0.12</v>
      </c>
      <c r="R862" s="9" t="str">
        <f t="shared" si="99"/>
        <v/>
      </c>
      <c r="S862" s="10" t="str">
        <f t="shared" si="100"/>
        <v/>
      </c>
      <c r="U862" s="17">
        <f>VLOOKUP((IF(MONTH($A862)=10,YEAR($A862),IF(MONTH($A862)=11,YEAR($A862),IF(MONTH($A862)=12, YEAR($A862),YEAR($A862)-1)))),'Final Sim'!$A$1:$O$85,VLOOKUP(MONTH($A862),'Conversion WRSM'!$A$1:$B$12,2),FALSE)</f>
        <v>7.53</v>
      </c>
      <c r="W862" s="9">
        <f t="shared" si="97"/>
        <v>0.12</v>
      </c>
      <c r="X862" s="9" t="str">
        <f t="shared" si="103"/>
        <v/>
      </c>
      <c r="Y862" s="20" t="str">
        <f t="shared" si="101"/>
        <v/>
      </c>
    </row>
    <row r="863" spans="1:25">
      <c r="A863" s="11">
        <v>33725</v>
      </c>
      <c r="B863" s="9">
        <f>VLOOKUP((IF(MONTH($A863)=10,YEAR($A863),IF(MONTH($A863)=11,YEAR($A863),IF(MONTH($A863)=12, YEAR($A863),YEAR($A863)-1)))),File_1.prn!$A$2:$AA$87,VLOOKUP(MONTH($A863),Conversion!$A$1:$B$12,2),FALSE)</f>
        <v>0.09</v>
      </c>
      <c r="C863" s="9" t="str">
        <f>IF(VLOOKUP((IF(MONTH($A863)=10,YEAR($A863),IF(MONTH($A863)=11,YEAR($A863),IF(MONTH($A863)=12, YEAR($A863),YEAR($A863)-1)))),File_1.prn!$A$2:$AA$87,VLOOKUP(MONTH($A863),'Patch Conversion'!$A$1:$B$12,2),FALSE)="","",VLOOKUP((IF(MONTH($A863)=10,YEAR($A863),IF(MONTH($A863)=11,YEAR($A863),IF(MONTH($A863)=12, YEAR($A863),YEAR($A863)-1)))),File_1.prn!$A$2:$AA$87,VLOOKUP(MONTH($A863),'Patch Conversion'!$A$1:$B$12,2),FALSE))</f>
        <v/>
      </c>
      <c r="E863" s="9">
        <f t="shared" si="102"/>
        <v>2792.5900000000047</v>
      </c>
      <c r="F863" s="9">
        <f>F862+VLOOKUP((IF(MONTH($A863)=10,YEAR($A863),IF(MONTH($A863)=11,YEAR($A863),IF(MONTH($A863)=12, YEAR($A863),YEAR($A863)-1)))),Rainfall!$A$1:$Z$87,VLOOKUP(MONTH($A863),Conversion!$A$1:$B$12,2),FALSE)</f>
        <v>42672.299999999996</v>
      </c>
      <c r="G863" s="22"/>
      <c r="H863" s="22"/>
      <c r="I863" s="9">
        <f>VLOOKUP((IF(MONTH($A863)=10,YEAR($A863),IF(MONTH($A863)=11,YEAR($A863),IF(MONTH($A863)=12, YEAR($A863),YEAR($A863)-1)))),FirstSim!$A$1:$Y$86,VLOOKUP(MONTH($A863),Conversion!$A$1:$B$12,2),FALSE)</f>
        <v>0.05</v>
      </c>
      <c r="Q863" s="9">
        <f t="shared" si="98"/>
        <v>0.09</v>
      </c>
      <c r="R863" s="9" t="str">
        <f t="shared" si="99"/>
        <v/>
      </c>
      <c r="S863" s="10" t="str">
        <f t="shared" si="100"/>
        <v/>
      </c>
      <c r="U863" s="17">
        <f>VLOOKUP((IF(MONTH($A863)=10,YEAR($A863),IF(MONTH($A863)=11,YEAR($A863),IF(MONTH($A863)=12, YEAR($A863),YEAR($A863)-1)))),'Final Sim'!$A$1:$O$85,VLOOKUP(MONTH($A863),'Conversion WRSM'!$A$1:$B$12,2),FALSE)</f>
        <v>0</v>
      </c>
      <c r="W863" s="9">
        <f t="shared" si="97"/>
        <v>0.09</v>
      </c>
      <c r="X863" s="9" t="str">
        <f t="shared" si="103"/>
        <v/>
      </c>
      <c r="Y863" s="20" t="str">
        <f t="shared" si="101"/>
        <v/>
      </c>
    </row>
    <row r="864" spans="1:25">
      <c r="A864" s="11">
        <v>33756</v>
      </c>
      <c r="B864" s="9">
        <f>VLOOKUP((IF(MONTH($A864)=10,YEAR($A864),IF(MONTH($A864)=11,YEAR($A864),IF(MONTH($A864)=12, YEAR($A864),YEAR($A864)-1)))),File_1.prn!$A$2:$AA$87,VLOOKUP(MONTH($A864),Conversion!$A$1:$B$12,2),FALSE)</f>
        <v>0.06</v>
      </c>
      <c r="C864" s="9" t="str">
        <f>IF(VLOOKUP((IF(MONTH($A864)=10,YEAR($A864),IF(MONTH($A864)=11,YEAR($A864),IF(MONTH($A864)=12, YEAR($A864),YEAR($A864)-1)))),File_1.prn!$A$2:$AA$87,VLOOKUP(MONTH($A864),'Patch Conversion'!$A$1:$B$12,2),FALSE)="","",VLOOKUP((IF(MONTH($A864)=10,YEAR($A864),IF(MONTH($A864)=11,YEAR($A864),IF(MONTH($A864)=12, YEAR($A864),YEAR($A864)-1)))),File_1.prn!$A$2:$AA$87,VLOOKUP(MONTH($A864),'Patch Conversion'!$A$1:$B$12,2),FALSE))</f>
        <v/>
      </c>
      <c r="E864" s="9">
        <f t="shared" si="102"/>
        <v>2792.6500000000046</v>
      </c>
      <c r="F864" s="9">
        <f>F863+VLOOKUP((IF(MONTH($A864)=10,YEAR($A864),IF(MONTH($A864)=11,YEAR($A864),IF(MONTH($A864)=12, YEAR($A864),YEAR($A864)-1)))),Rainfall!$A$1:$Z$87,VLOOKUP(MONTH($A864),Conversion!$A$1:$B$12,2),FALSE)</f>
        <v>42672.299999999996</v>
      </c>
      <c r="G864" s="22"/>
      <c r="H864" s="22"/>
      <c r="I864" s="9">
        <f>VLOOKUP((IF(MONTH($A864)=10,YEAR($A864),IF(MONTH($A864)=11,YEAR($A864),IF(MONTH($A864)=12, YEAR($A864),YEAR($A864)-1)))),FirstSim!$A$1:$Y$86,VLOOKUP(MONTH($A864),Conversion!$A$1:$B$12,2),FALSE)</f>
        <v>0.03</v>
      </c>
      <c r="Q864" s="9">
        <f t="shared" si="98"/>
        <v>0.06</v>
      </c>
      <c r="R864" s="9" t="str">
        <f t="shared" si="99"/>
        <v/>
      </c>
      <c r="S864" s="10" t="str">
        <f t="shared" si="100"/>
        <v/>
      </c>
      <c r="U864" s="17">
        <f>VLOOKUP((IF(MONTH($A864)=10,YEAR($A864),IF(MONTH($A864)=11,YEAR($A864),IF(MONTH($A864)=12, YEAR($A864),YEAR($A864)-1)))),'Final Sim'!$A$1:$O$85,VLOOKUP(MONTH($A864),'Conversion WRSM'!$A$1:$B$12,2),FALSE)</f>
        <v>5.93</v>
      </c>
      <c r="W864" s="9">
        <f t="shared" si="97"/>
        <v>0.06</v>
      </c>
      <c r="X864" s="9" t="str">
        <f t="shared" si="103"/>
        <v/>
      </c>
      <c r="Y864" s="20" t="str">
        <f t="shared" si="101"/>
        <v/>
      </c>
    </row>
    <row r="865" spans="1:25">
      <c r="A865" s="11">
        <v>33786</v>
      </c>
      <c r="B865" s="9">
        <f>VLOOKUP((IF(MONTH($A865)=10,YEAR($A865),IF(MONTH($A865)=11,YEAR($A865),IF(MONTH($A865)=12, YEAR($A865),YEAR($A865)-1)))),File_1.prn!$A$2:$AA$87,VLOOKUP(MONTH($A865),Conversion!$A$1:$B$12,2),FALSE)</f>
        <v>0.05</v>
      </c>
      <c r="C865" s="9" t="str">
        <f>IF(VLOOKUP((IF(MONTH($A865)=10,YEAR($A865),IF(MONTH($A865)=11,YEAR($A865),IF(MONTH($A865)=12, YEAR($A865),YEAR($A865)-1)))),File_1.prn!$A$2:$AA$87,VLOOKUP(MONTH($A865),'Patch Conversion'!$A$1:$B$12,2),FALSE)="","",VLOOKUP((IF(MONTH($A865)=10,YEAR($A865),IF(MONTH($A865)=11,YEAR($A865),IF(MONTH($A865)=12, YEAR($A865),YEAR($A865)-1)))),File_1.prn!$A$2:$AA$87,VLOOKUP(MONTH($A865),'Patch Conversion'!$A$1:$B$12,2),FALSE))</f>
        <v/>
      </c>
      <c r="E865" s="9">
        <f t="shared" si="102"/>
        <v>2792.7000000000048</v>
      </c>
      <c r="F865" s="9">
        <f>F864+VLOOKUP((IF(MONTH($A865)=10,YEAR($A865),IF(MONTH($A865)=11,YEAR($A865),IF(MONTH($A865)=12, YEAR($A865),YEAR($A865)-1)))),Rainfall!$A$1:$Z$87,VLOOKUP(MONTH($A865),Conversion!$A$1:$B$12,2),FALSE)</f>
        <v>42672.299999999996</v>
      </c>
      <c r="G865" s="22"/>
      <c r="H865" s="22"/>
      <c r="I865" s="9">
        <f>VLOOKUP((IF(MONTH($A865)=10,YEAR($A865),IF(MONTH($A865)=11,YEAR($A865),IF(MONTH($A865)=12, YEAR($A865),YEAR($A865)-1)))),FirstSim!$A$1:$Y$86,VLOOKUP(MONTH($A865),Conversion!$A$1:$B$12,2),FALSE)</f>
        <v>0.05</v>
      </c>
      <c r="Q865" s="9">
        <f t="shared" si="98"/>
        <v>0.05</v>
      </c>
      <c r="R865" s="9" t="str">
        <f t="shared" si="99"/>
        <v/>
      </c>
      <c r="S865" s="10" t="str">
        <f t="shared" si="100"/>
        <v/>
      </c>
      <c r="U865" s="17">
        <f>VLOOKUP((IF(MONTH($A865)=10,YEAR($A865),IF(MONTH($A865)=11,YEAR($A865),IF(MONTH($A865)=12, YEAR($A865),YEAR($A865)-1)))),'Final Sim'!$A$1:$O$85,VLOOKUP(MONTH($A865),'Conversion WRSM'!$A$1:$B$12,2),FALSE)</f>
        <v>0</v>
      </c>
      <c r="W865" s="9">
        <f t="shared" si="97"/>
        <v>0.05</v>
      </c>
      <c r="X865" s="9" t="str">
        <f t="shared" si="103"/>
        <v/>
      </c>
      <c r="Y865" s="20" t="str">
        <f t="shared" si="101"/>
        <v/>
      </c>
    </row>
    <row r="866" spans="1:25">
      <c r="A866" s="11">
        <v>33817</v>
      </c>
      <c r="B866" s="9">
        <f>VLOOKUP((IF(MONTH($A866)=10,YEAR($A866),IF(MONTH($A866)=11,YEAR($A866),IF(MONTH($A866)=12, YEAR($A866),YEAR($A866)-1)))),File_1.prn!$A$2:$AA$87,VLOOKUP(MONTH($A866),Conversion!$A$1:$B$12,2),FALSE)</f>
        <v>0.06</v>
      </c>
      <c r="C866" s="9" t="str">
        <f>IF(VLOOKUP((IF(MONTH($A866)=10,YEAR($A866),IF(MONTH($A866)=11,YEAR($A866),IF(MONTH($A866)=12, YEAR($A866),YEAR($A866)-1)))),File_1.prn!$A$2:$AA$87,VLOOKUP(MONTH($A866),'Patch Conversion'!$A$1:$B$12,2),FALSE)="","",VLOOKUP((IF(MONTH($A866)=10,YEAR($A866),IF(MONTH($A866)=11,YEAR($A866),IF(MONTH($A866)=12, YEAR($A866),YEAR($A866)-1)))),File_1.prn!$A$2:$AA$87,VLOOKUP(MONTH($A866),'Patch Conversion'!$A$1:$B$12,2),FALSE))</f>
        <v/>
      </c>
      <c r="E866" s="9">
        <f t="shared" si="102"/>
        <v>2792.7600000000048</v>
      </c>
      <c r="F866" s="9">
        <f>F865+VLOOKUP((IF(MONTH($A866)=10,YEAR($A866),IF(MONTH($A866)=11,YEAR($A866),IF(MONTH($A866)=12, YEAR($A866),YEAR($A866)-1)))),Rainfall!$A$1:$Z$87,VLOOKUP(MONTH($A866),Conversion!$A$1:$B$12,2),FALSE)</f>
        <v>42674.159999999996</v>
      </c>
      <c r="G866" s="22"/>
      <c r="H866" s="22"/>
      <c r="I866" s="9">
        <f>VLOOKUP((IF(MONTH($A866)=10,YEAR($A866),IF(MONTH($A866)=11,YEAR($A866),IF(MONTH($A866)=12, YEAR($A866),YEAR($A866)-1)))),FirstSim!$A$1:$Y$86,VLOOKUP(MONTH($A866),Conversion!$A$1:$B$12,2),FALSE)</f>
        <v>0.22</v>
      </c>
      <c r="Q866" s="9">
        <f t="shared" si="98"/>
        <v>0.06</v>
      </c>
      <c r="R866" s="9" t="str">
        <f t="shared" si="99"/>
        <v/>
      </c>
      <c r="S866" s="10" t="str">
        <f t="shared" si="100"/>
        <v/>
      </c>
      <c r="U866" s="17">
        <f>VLOOKUP((IF(MONTH($A866)=10,YEAR($A866),IF(MONTH($A866)=11,YEAR($A866),IF(MONTH($A866)=12, YEAR($A866),YEAR($A866)-1)))),'Final Sim'!$A$1:$O$85,VLOOKUP(MONTH($A866),'Conversion WRSM'!$A$1:$B$12,2),FALSE)</f>
        <v>17.829999999999998</v>
      </c>
      <c r="W866" s="9">
        <f t="shared" si="97"/>
        <v>0.06</v>
      </c>
      <c r="X866" s="9" t="str">
        <f t="shared" si="103"/>
        <v/>
      </c>
      <c r="Y866" s="20" t="str">
        <f t="shared" si="101"/>
        <v/>
      </c>
    </row>
    <row r="867" spans="1:25">
      <c r="A867" s="11">
        <v>33848</v>
      </c>
      <c r="B867" s="9">
        <f>VLOOKUP((IF(MONTH($A867)=10,YEAR($A867),IF(MONTH($A867)=11,YEAR($A867),IF(MONTH($A867)=12, YEAR($A867),YEAR($A867)-1)))),File_1.prn!$A$2:$AA$87,VLOOKUP(MONTH($A867),Conversion!$A$1:$B$12,2),FALSE)</f>
        <v>0.06</v>
      </c>
      <c r="C867" s="9" t="str">
        <f>IF(VLOOKUP((IF(MONTH($A867)=10,YEAR($A867),IF(MONTH($A867)=11,YEAR($A867),IF(MONTH($A867)=12, YEAR($A867),YEAR($A867)-1)))),File_1.prn!$A$2:$AA$87,VLOOKUP(MONTH($A867),'Patch Conversion'!$A$1:$B$12,2),FALSE)="","",VLOOKUP((IF(MONTH($A867)=10,YEAR($A867),IF(MONTH($A867)=11,YEAR($A867),IF(MONTH($A867)=12, YEAR($A867),YEAR($A867)-1)))),File_1.prn!$A$2:$AA$87,VLOOKUP(MONTH($A867),'Patch Conversion'!$A$1:$B$12,2),FALSE))</f>
        <v/>
      </c>
      <c r="E867" s="9">
        <f t="shared" si="102"/>
        <v>2792.8200000000047</v>
      </c>
      <c r="F867" s="9">
        <f>F866+VLOOKUP((IF(MONTH($A867)=10,YEAR($A867),IF(MONTH($A867)=11,YEAR($A867),IF(MONTH($A867)=12, YEAR($A867),YEAR($A867)-1)))),Rainfall!$A$1:$Z$87,VLOOKUP(MONTH($A867),Conversion!$A$1:$B$12,2),FALSE)</f>
        <v>42674.159999999996</v>
      </c>
      <c r="G867" s="22"/>
      <c r="H867" s="22"/>
      <c r="I867" s="9">
        <f>VLOOKUP((IF(MONTH($A867)=10,YEAR($A867),IF(MONTH($A867)=11,YEAR($A867),IF(MONTH($A867)=12, YEAR($A867),YEAR($A867)-1)))),FirstSim!$A$1:$Y$86,VLOOKUP(MONTH($A867),Conversion!$A$1:$B$12,2),FALSE)</f>
        <v>0.02</v>
      </c>
      <c r="Q867" s="9">
        <f t="shared" si="98"/>
        <v>0.06</v>
      </c>
      <c r="R867" s="9" t="str">
        <f t="shared" si="99"/>
        <v/>
      </c>
      <c r="S867" s="10" t="str">
        <f t="shared" si="100"/>
        <v/>
      </c>
      <c r="U867" s="17">
        <f>VLOOKUP((IF(MONTH($A867)=10,YEAR($A867),IF(MONTH($A867)=11,YEAR($A867),IF(MONTH($A867)=12, YEAR($A867),YEAR($A867)-1)))),'Final Sim'!$A$1:$O$85,VLOOKUP(MONTH($A867),'Conversion WRSM'!$A$1:$B$12,2),FALSE)</f>
        <v>0</v>
      </c>
      <c r="W867" s="9">
        <f t="shared" si="97"/>
        <v>0.06</v>
      </c>
      <c r="X867" s="9" t="str">
        <f t="shared" si="103"/>
        <v/>
      </c>
      <c r="Y867" s="20" t="str">
        <f t="shared" si="101"/>
        <v/>
      </c>
    </row>
    <row r="868" spans="1:25">
      <c r="A868" s="11">
        <v>33878</v>
      </c>
      <c r="B868" s="9">
        <f>VLOOKUP((IF(MONTH($A868)=10,YEAR($A868),IF(MONTH($A868)=11,YEAR($A868),IF(MONTH($A868)=12, YEAR($A868),YEAR($A868)-1)))),File_1.prn!$A$2:$AA$87,VLOOKUP(MONTH($A868),Conversion!$A$1:$B$12,2),FALSE)</f>
        <v>0.1</v>
      </c>
      <c r="C868" s="9" t="str">
        <f>IF(VLOOKUP((IF(MONTH($A868)=10,YEAR($A868),IF(MONTH($A868)=11,YEAR($A868),IF(MONTH($A868)=12, YEAR($A868),YEAR($A868)-1)))),File_1.prn!$A$2:$AA$87,VLOOKUP(MONTH($A868),'Patch Conversion'!$A$1:$B$12,2),FALSE)="","",VLOOKUP((IF(MONTH($A868)=10,YEAR($A868),IF(MONTH($A868)=11,YEAR($A868),IF(MONTH($A868)=12, YEAR($A868),YEAR($A868)-1)))),File_1.prn!$A$2:$AA$87,VLOOKUP(MONTH($A868),'Patch Conversion'!$A$1:$B$12,2),FALSE))</f>
        <v/>
      </c>
      <c r="E868" s="9">
        <f t="shared" si="102"/>
        <v>2792.9200000000046</v>
      </c>
      <c r="F868" s="9">
        <f>F867+VLOOKUP((IF(MONTH($A868)=10,YEAR($A868),IF(MONTH($A868)=11,YEAR($A868),IF(MONTH($A868)=12, YEAR($A868),YEAR($A868)-1)))),Rainfall!$A$1:$Z$87,VLOOKUP(MONTH($A868),Conversion!$A$1:$B$12,2),FALSE)</f>
        <v>42730.259999999995</v>
      </c>
      <c r="G868" s="22"/>
      <c r="H868" s="22"/>
      <c r="I868" s="9">
        <f>VLOOKUP((IF(MONTH($A868)=10,YEAR($A868),IF(MONTH($A868)=11,YEAR($A868),IF(MONTH($A868)=12, YEAR($A868),YEAR($A868)-1)))),FirstSim!$A$1:$Y$86,VLOOKUP(MONTH($A868),Conversion!$A$1:$B$12,2),FALSE)</f>
        <v>0.01</v>
      </c>
      <c r="Q868" s="9">
        <f t="shared" si="98"/>
        <v>0.1</v>
      </c>
      <c r="R868" s="9" t="str">
        <f t="shared" si="99"/>
        <v/>
      </c>
      <c r="S868" s="10" t="str">
        <f t="shared" si="100"/>
        <v/>
      </c>
      <c r="U868" s="17">
        <f>VLOOKUP((IF(MONTH($A868)=10,YEAR($A868),IF(MONTH($A868)=11,YEAR($A868),IF(MONTH($A868)=12, YEAR($A868),YEAR($A868)-1)))),'Final Sim'!$A$1:$O$85,VLOOKUP(MONTH($A868),'Conversion WRSM'!$A$1:$B$12,2),FALSE)</f>
        <v>28.72</v>
      </c>
      <c r="W868" s="9">
        <f t="shared" ref="W868:W879" si="104">IF(C868="",B868,IF(C868="*",B868,IF(U868&gt;B868,U868,B868)))</f>
        <v>0.1</v>
      </c>
      <c r="X868" s="9" t="str">
        <f t="shared" si="103"/>
        <v/>
      </c>
      <c r="Y868" s="20" t="str">
        <f t="shared" si="101"/>
        <v/>
      </c>
    </row>
    <row r="869" spans="1:25">
      <c r="A869" s="11">
        <v>33909</v>
      </c>
      <c r="B869" s="9">
        <f>VLOOKUP((IF(MONTH($A869)=10,YEAR($A869),IF(MONTH($A869)=11,YEAR($A869),IF(MONTH($A869)=12, YEAR($A869),YEAR($A869)-1)))),File_1.prn!$A$2:$AA$87,VLOOKUP(MONTH($A869),Conversion!$A$1:$B$12,2),FALSE)</f>
        <v>0.06</v>
      </c>
      <c r="C869" s="9" t="str">
        <f>IF(VLOOKUP((IF(MONTH($A869)=10,YEAR($A869),IF(MONTH($A869)=11,YEAR($A869),IF(MONTH($A869)=12, YEAR($A869),YEAR($A869)-1)))),File_1.prn!$A$2:$AA$87,VLOOKUP(MONTH($A869),'Patch Conversion'!$A$1:$B$12,2),FALSE)="","",VLOOKUP((IF(MONTH($A869)=10,YEAR($A869),IF(MONTH($A869)=11,YEAR($A869),IF(MONTH($A869)=12, YEAR($A869),YEAR($A869)-1)))),File_1.prn!$A$2:$AA$87,VLOOKUP(MONTH($A869),'Patch Conversion'!$A$1:$B$12,2),FALSE))</f>
        <v/>
      </c>
      <c r="E869" s="9">
        <f t="shared" si="102"/>
        <v>2792.9800000000046</v>
      </c>
      <c r="F869" s="9">
        <f>F868+VLOOKUP((IF(MONTH($A869)=10,YEAR($A869),IF(MONTH($A869)=11,YEAR($A869),IF(MONTH($A869)=12, YEAR($A869),YEAR($A869)-1)))),Rainfall!$A$1:$Z$87,VLOOKUP(MONTH($A869),Conversion!$A$1:$B$12,2),FALSE)</f>
        <v>42796.079999999994</v>
      </c>
      <c r="G869" s="22"/>
      <c r="H869" s="22"/>
      <c r="I869" s="9">
        <f>VLOOKUP((IF(MONTH($A869)=10,YEAR($A869),IF(MONTH($A869)=11,YEAR($A869),IF(MONTH($A869)=12, YEAR($A869),YEAR($A869)-1)))),FirstSim!$A$1:$Y$86,VLOOKUP(MONTH($A869),Conversion!$A$1:$B$12,2),FALSE)</f>
        <v>0.04</v>
      </c>
      <c r="Q869" s="9">
        <f t="shared" si="98"/>
        <v>0.06</v>
      </c>
      <c r="R869" s="9" t="str">
        <f t="shared" si="99"/>
        <v/>
      </c>
      <c r="S869" s="10" t="str">
        <f t="shared" si="100"/>
        <v/>
      </c>
      <c r="U869" s="17">
        <f>VLOOKUP((IF(MONTH($A869)=10,YEAR($A869),IF(MONTH($A869)=11,YEAR($A869),IF(MONTH($A869)=12, YEAR($A869),YEAR($A869)-1)))),'Final Sim'!$A$1:$O$85,VLOOKUP(MONTH($A869),'Conversion WRSM'!$A$1:$B$12,2),FALSE)</f>
        <v>0</v>
      </c>
      <c r="W869" s="9">
        <f t="shared" si="104"/>
        <v>0.06</v>
      </c>
      <c r="X869" s="9" t="str">
        <f t="shared" si="103"/>
        <v/>
      </c>
      <c r="Y869" s="20" t="str">
        <f t="shared" si="101"/>
        <v/>
      </c>
    </row>
    <row r="870" spans="1:25">
      <c r="A870" s="11">
        <v>33939</v>
      </c>
      <c r="B870" s="9">
        <f>VLOOKUP((IF(MONTH($A870)=10,YEAR($A870),IF(MONTH($A870)=11,YEAR($A870),IF(MONTH($A870)=12, YEAR($A870),YEAR($A870)-1)))),File_1.prn!$A$2:$AA$87,VLOOKUP(MONTH($A870),Conversion!$A$1:$B$12,2),FALSE)</f>
        <v>0</v>
      </c>
      <c r="C870" s="9" t="str">
        <f>IF(VLOOKUP((IF(MONTH($A870)=10,YEAR($A870),IF(MONTH($A870)=11,YEAR($A870),IF(MONTH($A870)=12, YEAR($A870),YEAR($A870)-1)))),File_1.prn!$A$2:$AA$87,VLOOKUP(MONTH($A870),'Patch Conversion'!$A$1:$B$12,2),FALSE)="","",VLOOKUP((IF(MONTH($A870)=10,YEAR($A870),IF(MONTH($A870)=11,YEAR($A870),IF(MONTH($A870)=12, YEAR($A870),YEAR($A870)-1)))),File_1.prn!$A$2:$AA$87,VLOOKUP(MONTH($A870),'Patch Conversion'!$A$1:$B$12,2),FALSE))</f>
        <v/>
      </c>
      <c r="E870" s="9">
        <f t="shared" si="102"/>
        <v>2792.9800000000046</v>
      </c>
      <c r="F870" s="9">
        <f>F869+VLOOKUP((IF(MONTH($A870)=10,YEAR($A870),IF(MONTH($A870)=11,YEAR($A870),IF(MONTH($A870)=12, YEAR($A870),YEAR($A870)-1)))),Rainfall!$A$1:$Z$87,VLOOKUP(MONTH($A870),Conversion!$A$1:$B$12,2),FALSE)</f>
        <v>42884.88</v>
      </c>
      <c r="G870" s="22"/>
      <c r="H870" s="22"/>
      <c r="I870" s="9">
        <f>VLOOKUP((IF(MONTH($A870)=10,YEAR($A870),IF(MONTH($A870)=11,YEAR($A870),IF(MONTH($A870)=12, YEAR($A870),YEAR($A870)-1)))),FirstSim!$A$1:$Y$86,VLOOKUP(MONTH($A870),Conversion!$A$1:$B$12,2),FALSE)</f>
        <v>0</v>
      </c>
      <c r="Q870" s="9">
        <f t="shared" si="98"/>
        <v>0</v>
      </c>
      <c r="R870" s="9" t="str">
        <f t="shared" si="99"/>
        <v/>
      </c>
      <c r="S870" s="10" t="str">
        <f t="shared" si="100"/>
        <v/>
      </c>
      <c r="U870" s="17">
        <f>VLOOKUP((IF(MONTH($A870)=10,YEAR($A870),IF(MONTH($A870)=11,YEAR($A870),IF(MONTH($A870)=12, YEAR($A870),YEAR($A870)-1)))),'Final Sim'!$A$1:$O$85,VLOOKUP(MONTH($A870),'Conversion WRSM'!$A$1:$B$12,2),FALSE)</f>
        <v>227.85</v>
      </c>
      <c r="W870" s="9">
        <f t="shared" si="104"/>
        <v>0</v>
      </c>
      <c r="X870" s="9" t="str">
        <f t="shared" si="103"/>
        <v/>
      </c>
      <c r="Y870" s="20" t="str">
        <f t="shared" si="101"/>
        <v/>
      </c>
    </row>
    <row r="871" spans="1:25">
      <c r="A871" s="11">
        <v>33970</v>
      </c>
      <c r="B871" s="9">
        <f>VLOOKUP((IF(MONTH($A871)=10,YEAR($A871),IF(MONTH($A871)=11,YEAR($A871),IF(MONTH($A871)=12, YEAR($A871),YEAR($A871)-1)))),File_1.prn!$A$2:$AA$87,VLOOKUP(MONTH($A871),Conversion!$A$1:$B$12,2),FALSE)</f>
        <v>0.13</v>
      </c>
      <c r="C871" s="9" t="str">
        <f>IF(VLOOKUP((IF(MONTH($A871)=10,YEAR($A871),IF(MONTH($A871)=11,YEAR($A871),IF(MONTH($A871)=12, YEAR($A871),YEAR($A871)-1)))),File_1.prn!$A$2:$AA$87,VLOOKUP(MONTH($A871),'Patch Conversion'!$A$1:$B$12,2),FALSE)="","",VLOOKUP((IF(MONTH($A871)=10,YEAR($A871),IF(MONTH($A871)=11,YEAR($A871),IF(MONTH($A871)=12, YEAR($A871),YEAR($A871)-1)))),File_1.prn!$A$2:$AA$87,VLOOKUP(MONTH($A871),'Patch Conversion'!$A$1:$B$12,2),FALSE))</f>
        <v/>
      </c>
      <c r="E871" s="9">
        <f t="shared" si="102"/>
        <v>2793.1100000000047</v>
      </c>
      <c r="F871" s="9">
        <f>F870+VLOOKUP((IF(MONTH($A871)=10,YEAR($A871),IF(MONTH($A871)=11,YEAR($A871),IF(MONTH($A871)=12, YEAR($A871),YEAR($A871)-1)))),Rainfall!$A$1:$Z$87,VLOOKUP(MONTH($A871),Conversion!$A$1:$B$12,2),FALSE)</f>
        <v>42898.5</v>
      </c>
      <c r="G871" s="22"/>
      <c r="H871" s="22"/>
      <c r="I871" s="9">
        <f>VLOOKUP((IF(MONTH($A871)=10,YEAR($A871),IF(MONTH($A871)=11,YEAR($A871),IF(MONTH($A871)=12, YEAR($A871),YEAR($A871)-1)))),FirstSim!$A$1:$Y$86,VLOOKUP(MONTH($A871),Conversion!$A$1:$B$12,2),FALSE)</f>
        <v>0.01</v>
      </c>
      <c r="Q871" s="9">
        <f t="shared" si="98"/>
        <v>0.13</v>
      </c>
      <c r="R871" s="9" t="str">
        <f t="shared" si="99"/>
        <v/>
      </c>
      <c r="S871" s="10" t="str">
        <f t="shared" si="100"/>
        <v/>
      </c>
      <c r="U871" s="17">
        <f>VLOOKUP((IF(MONTH($A871)=10,YEAR($A871),IF(MONTH($A871)=11,YEAR($A871),IF(MONTH($A871)=12, YEAR($A871),YEAR($A871)-1)))),'Final Sim'!$A$1:$O$85,VLOOKUP(MONTH($A871),'Conversion WRSM'!$A$1:$B$12,2),FALSE)</f>
        <v>0</v>
      </c>
      <c r="W871" s="9">
        <f t="shared" si="104"/>
        <v>0.13</v>
      </c>
      <c r="X871" s="9" t="str">
        <f t="shared" si="103"/>
        <v/>
      </c>
      <c r="Y871" s="20" t="str">
        <f t="shared" si="101"/>
        <v/>
      </c>
    </row>
    <row r="872" spans="1:25">
      <c r="A872" s="11">
        <v>34001</v>
      </c>
      <c r="B872" s="9">
        <f>VLOOKUP((IF(MONTH($A872)=10,YEAR($A872),IF(MONTH($A872)=11,YEAR($A872),IF(MONTH($A872)=12, YEAR($A872),YEAR($A872)-1)))),File_1.prn!$A$2:$AA$87,VLOOKUP(MONTH($A872),Conversion!$A$1:$B$12,2),FALSE)</f>
        <v>0.1</v>
      </c>
      <c r="C872" s="9" t="str">
        <f>IF(VLOOKUP((IF(MONTH($A872)=10,YEAR($A872),IF(MONTH($A872)=11,YEAR($A872),IF(MONTH($A872)=12, YEAR($A872),YEAR($A872)-1)))),File_1.prn!$A$2:$AA$87,VLOOKUP(MONTH($A872),'Patch Conversion'!$A$1:$B$12,2),FALSE)="","",VLOOKUP((IF(MONTH($A872)=10,YEAR($A872),IF(MONTH($A872)=11,YEAR($A872),IF(MONTH($A872)=12, YEAR($A872),YEAR($A872)-1)))),File_1.prn!$A$2:$AA$87,VLOOKUP(MONTH($A872),'Patch Conversion'!$A$1:$B$12,2),FALSE))</f>
        <v/>
      </c>
      <c r="E872" s="9">
        <f t="shared" si="102"/>
        <v>2793.2100000000046</v>
      </c>
      <c r="F872" s="9">
        <f>F871+VLOOKUP((IF(MONTH($A872)=10,YEAR($A872),IF(MONTH($A872)=11,YEAR($A872),IF(MONTH($A872)=12, YEAR($A872),YEAR($A872)-1)))),Rainfall!$A$1:$Z$87,VLOOKUP(MONTH($A872),Conversion!$A$1:$B$12,2),FALSE)</f>
        <v>42953.04</v>
      </c>
      <c r="G872" s="22"/>
      <c r="H872" s="22"/>
      <c r="I872" s="9">
        <f>VLOOKUP((IF(MONTH($A872)=10,YEAR($A872),IF(MONTH($A872)=11,YEAR($A872),IF(MONTH($A872)=12, YEAR($A872),YEAR($A872)-1)))),FirstSim!$A$1:$Y$86,VLOOKUP(MONTH($A872),Conversion!$A$1:$B$12,2),FALSE)</f>
        <v>1.53</v>
      </c>
      <c r="Q872" s="9">
        <f t="shared" si="98"/>
        <v>0.1</v>
      </c>
      <c r="R872" s="9" t="str">
        <f t="shared" si="99"/>
        <v/>
      </c>
      <c r="S872" s="10" t="str">
        <f t="shared" si="100"/>
        <v/>
      </c>
      <c r="U872" s="17">
        <f>VLOOKUP((IF(MONTH($A872)=10,YEAR($A872),IF(MONTH($A872)=11,YEAR($A872),IF(MONTH($A872)=12, YEAR($A872),YEAR($A872)-1)))),'Final Sim'!$A$1:$O$85,VLOOKUP(MONTH($A872),'Conversion WRSM'!$A$1:$B$12,2),FALSE)</f>
        <v>75.52</v>
      </c>
      <c r="W872" s="9">
        <f t="shared" si="104"/>
        <v>0.1</v>
      </c>
      <c r="X872" s="9" t="str">
        <f t="shared" si="103"/>
        <v/>
      </c>
      <c r="Y872" s="20" t="str">
        <f t="shared" si="101"/>
        <v/>
      </c>
    </row>
    <row r="873" spans="1:25">
      <c r="A873" s="11">
        <v>34029</v>
      </c>
      <c r="B873" s="9">
        <f>VLOOKUP((IF(MONTH($A873)=10,YEAR($A873),IF(MONTH($A873)=11,YEAR($A873),IF(MONTH($A873)=12, YEAR($A873),YEAR($A873)-1)))),File_1.prn!$A$2:$AA$87,VLOOKUP(MONTH($A873),Conversion!$A$1:$B$12,2),FALSE)</f>
        <v>0.21</v>
      </c>
      <c r="C873" s="9" t="str">
        <f>IF(VLOOKUP((IF(MONTH($A873)=10,YEAR($A873),IF(MONTH($A873)=11,YEAR($A873),IF(MONTH($A873)=12, YEAR($A873),YEAR($A873)-1)))),File_1.prn!$A$2:$AA$87,VLOOKUP(MONTH($A873),'Patch Conversion'!$A$1:$B$12,2),FALSE)="","",VLOOKUP((IF(MONTH($A873)=10,YEAR($A873),IF(MONTH($A873)=11,YEAR($A873),IF(MONTH($A873)=12, YEAR($A873),YEAR($A873)-1)))),File_1.prn!$A$2:$AA$87,VLOOKUP(MONTH($A873),'Patch Conversion'!$A$1:$B$12,2),FALSE))</f>
        <v/>
      </c>
      <c r="E873" s="9">
        <f t="shared" si="102"/>
        <v>2793.4200000000046</v>
      </c>
      <c r="F873" s="9">
        <f>F872+VLOOKUP((IF(MONTH($A873)=10,YEAR($A873),IF(MONTH($A873)=11,YEAR($A873),IF(MONTH($A873)=12, YEAR($A873),YEAR($A873)-1)))),Rainfall!$A$1:$Z$87,VLOOKUP(MONTH($A873),Conversion!$A$1:$B$12,2),FALSE)</f>
        <v>42967.98</v>
      </c>
      <c r="G873" s="22"/>
      <c r="H873" s="22"/>
      <c r="I873" s="9">
        <f>VLOOKUP((IF(MONTH($A873)=10,YEAR($A873),IF(MONTH($A873)=11,YEAR($A873),IF(MONTH($A873)=12, YEAR($A873),YEAR($A873)-1)))),FirstSim!$A$1:$Y$86,VLOOKUP(MONTH($A873),Conversion!$A$1:$B$12,2),FALSE)</f>
        <v>1.44</v>
      </c>
      <c r="Q873" s="9">
        <f t="shared" si="98"/>
        <v>0.21</v>
      </c>
      <c r="R873" s="9" t="str">
        <f t="shared" si="99"/>
        <v/>
      </c>
      <c r="S873" s="10" t="str">
        <f t="shared" si="100"/>
        <v/>
      </c>
      <c r="U873" s="17">
        <f>VLOOKUP((IF(MONTH($A873)=10,YEAR($A873),IF(MONTH($A873)=11,YEAR($A873),IF(MONTH($A873)=12, YEAR($A873),YEAR($A873)-1)))),'Final Sim'!$A$1:$O$85,VLOOKUP(MONTH($A873),'Conversion WRSM'!$A$1:$B$12,2),FALSE)</f>
        <v>0</v>
      </c>
      <c r="W873" s="9">
        <f t="shared" si="104"/>
        <v>0.21</v>
      </c>
      <c r="X873" s="9" t="str">
        <f t="shared" si="103"/>
        <v/>
      </c>
      <c r="Y873" s="20" t="str">
        <f t="shared" si="101"/>
        <v/>
      </c>
    </row>
    <row r="874" spans="1:25">
      <c r="A874" s="11">
        <v>34060</v>
      </c>
      <c r="B874" s="9">
        <f>VLOOKUP((IF(MONTH($A874)=10,YEAR($A874),IF(MONTH($A874)=11,YEAR($A874),IF(MONTH($A874)=12, YEAR($A874),YEAR($A874)-1)))),File_1.prn!$A$2:$AA$87,VLOOKUP(MONTH($A874),Conversion!$A$1:$B$12,2),FALSE)</f>
        <v>0.12</v>
      </c>
      <c r="C874" s="9" t="str">
        <f>IF(VLOOKUP((IF(MONTH($A874)=10,YEAR($A874),IF(MONTH($A874)=11,YEAR($A874),IF(MONTH($A874)=12, YEAR($A874),YEAR($A874)-1)))),File_1.prn!$A$2:$AA$87,VLOOKUP(MONTH($A874),'Patch Conversion'!$A$1:$B$12,2),FALSE)="","",VLOOKUP((IF(MONTH($A874)=10,YEAR($A874),IF(MONTH($A874)=11,YEAR($A874),IF(MONTH($A874)=12, YEAR($A874),YEAR($A874)-1)))),File_1.prn!$A$2:$AA$87,VLOOKUP(MONTH($A874),'Patch Conversion'!$A$1:$B$12,2),FALSE))</f>
        <v/>
      </c>
      <c r="E874" s="9">
        <f t="shared" si="102"/>
        <v>2793.5400000000045</v>
      </c>
      <c r="F874" s="9">
        <f>F873+VLOOKUP((IF(MONTH($A874)=10,YEAR($A874),IF(MONTH($A874)=11,YEAR($A874),IF(MONTH($A874)=12, YEAR($A874),YEAR($A874)-1)))),Rainfall!$A$1:$Z$87,VLOOKUP(MONTH($A874),Conversion!$A$1:$B$12,2),FALSE)</f>
        <v>42976.920000000006</v>
      </c>
      <c r="G874" s="22"/>
      <c r="H874" s="22"/>
      <c r="I874" s="9">
        <f>VLOOKUP((IF(MONTH($A874)=10,YEAR($A874),IF(MONTH($A874)=11,YEAR($A874),IF(MONTH($A874)=12, YEAR($A874),YEAR($A874)-1)))),FirstSim!$A$1:$Y$86,VLOOKUP(MONTH($A874),Conversion!$A$1:$B$12,2),FALSE)</f>
        <v>1.01</v>
      </c>
      <c r="Q874" s="9">
        <f t="shared" si="98"/>
        <v>0.12</v>
      </c>
      <c r="R874" s="9" t="str">
        <f t="shared" si="99"/>
        <v/>
      </c>
      <c r="S874" s="10" t="str">
        <f t="shared" si="100"/>
        <v/>
      </c>
      <c r="U874" s="17">
        <f>VLOOKUP((IF(MONTH($A874)=10,YEAR($A874),IF(MONTH($A874)=11,YEAR($A874),IF(MONTH($A874)=12, YEAR($A874),YEAR($A874)-1)))),'Final Sim'!$A$1:$O$85,VLOOKUP(MONTH($A874),'Conversion WRSM'!$A$1:$B$12,2),FALSE)</f>
        <v>8.0399999999999991</v>
      </c>
      <c r="W874" s="9">
        <f t="shared" si="104"/>
        <v>0.12</v>
      </c>
      <c r="X874" s="9" t="str">
        <f t="shared" si="103"/>
        <v/>
      </c>
      <c r="Y874" s="20" t="str">
        <f t="shared" si="101"/>
        <v/>
      </c>
    </row>
    <row r="875" spans="1:25">
      <c r="A875" s="11">
        <v>34090</v>
      </c>
      <c r="B875" s="9">
        <f>VLOOKUP((IF(MONTH($A875)=10,YEAR($A875),IF(MONTH($A875)=11,YEAR($A875),IF(MONTH($A875)=12, YEAR($A875),YEAR($A875)-1)))),File_1.prn!$A$2:$AA$87,VLOOKUP(MONTH($A875),Conversion!$A$1:$B$12,2),FALSE)</f>
        <v>0.09</v>
      </c>
      <c r="C875" s="9" t="str">
        <f>IF(VLOOKUP((IF(MONTH($A875)=10,YEAR($A875),IF(MONTH($A875)=11,YEAR($A875),IF(MONTH($A875)=12, YEAR($A875),YEAR($A875)-1)))),File_1.prn!$A$2:$AA$87,VLOOKUP(MONTH($A875),'Patch Conversion'!$A$1:$B$12,2),FALSE)="","",VLOOKUP((IF(MONTH($A875)=10,YEAR($A875),IF(MONTH($A875)=11,YEAR($A875),IF(MONTH($A875)=12, YEAR($A875),YEAR($A875)-1)))),File_1.prn!$A$2:$AA$87,VLOOKUP(MONTH($A875),'Patch Conversion'!$A$1:$B$12,2),FALSE))</f>
        <v/>
      </c>
      <c r="E875" s="9">
        <f t="shared" si="102"/>
        <v>2793.6300000000047</v>
      </c>
      <c r="F875" s="9">
        <f>F874+VLOOKUP((IF(MONTH($A875)=10,YEAR($A875),IF(MONTH($A875)=11,YEAR($A875),IF(MONTH($A875)=12, YEAR($A875),YEAR($A875)-1)))),Rainfall!$A$1:$Z$87,VLOOKUP(MONTH($A875),Conversion!$A$1:$B$12,2),FALSE)</f>
        <v>42976.920000000006</v>
      </c>
      <c r="G875" s="22"/>
      <c r="H875" s="22"/>
      <c r="I875" s="9">
        <f>VLOOKUP((IF(MONTH($A875)=10,YEAR($A875),IF(MONTH($A875)=11,YEAR($A875),IF(MONTH($A875)=12, YEAR($A875),YEAR($A875)-1)))),FirstSim!$A$1:$Y$86,VLOOKUP(MONTH($A875),Conversion!$A$1:$B$12,2),FALSE)</f>
        <v>0.52</v>
      </c>
      <c r="Q875" s="9">
        <f t="shared" si="98"/>
        <v>0.09</v>
      </c>
      <c r="R875" s="9" t="str">
        <f t="shared" si="99"/>
        <v/>
      </c>
      <c r="S875" s="10" t="str">
        <f t="shared" si="100"/>
        <v/>
      </c>
      <c r="U875" s="17">
        <f>VLOOKUP((IF(MONTH($A875)=10,YEAR($A875),IF(MONTH($A875)=11,YEAR($A875),IF(MONTH($A875)=12, YEAR($A875),YEAR($A875)-1)))),'Final Sim'!$A$1:$O$85,VLOOKUP(MONTH($A875),'Conversion WRSM'!$A$1:$B$12,2),FALSE)</f>
        <v>0</v>
      </c>
      <c r="W875" s="9">
        <f t="shared" si="104"/>
        <v>0.09</v>
      </c>
      <c r="X875" s="9" t="str">
        <f t="shared" si="103"/>
        <v/>
      </c>
      <c r="Y875" s="20" t="str">
        <f t="shared" si="101"/>
        <v/>
      </c>
    </row>
    <row r="876" spans="1:25">
      <c r="A876" s="11">
        <v>34121</v>
      </c>
      <c r="B876" s="9">
        <f>VLOOKUP((IF(MONTH($A876)=10,YEAR($A876),IF(MONTH($A876)=11,YEAR($A876),IF(MONTH($A876)=12, YEAR($A876),YEAR($A876)-1)))),File_1.prn!$A$2:$AA$87,VLOOKUP(MONTH($A876),Conversion!$A$1:$B$12,2),FALSE)</f>
        <v>0.04</v>
      </c>
      <c r="C876" s="9" t="str">
        <f>IF(VLOOKUP((IF(MONTH($A876)=10,YEAR($A876),IF(MONTH($A876)=11,YEAR($A876),IF(MONTH($A876)=12, YEAR($A876),YEAR($A876)-1)))),File_1.prn!$A$2:$AA$87,VLOOKUP(MONTH($A876),'Patch Conversion'!$A$1:$B$12,2),FALSE)="","",VLOOKUP((IF(MONTH($A876)=10,YEAR($A876),IF(MONTH($A876)=11,YEAR($A876),IF(MONTH($A876)=12, YEAR($A876),YEAR($A876)-1)))),File_1.prn!$A$2:$AA$87,VLOOKUP(MONTH($A876),'Patch Conversion'!$A$1:$B$12,2),FALSE))</f>
        <v/>
      </c>
      <c r="E876" s="9">
        <f t="shared" si="102"/>
        <v>2793.6700000000046</v>
      </c>
      <c r="F876" s="9">
        <f>F875+VLOOKUP((IF(MONTH($A876)=10,YEAR($A876),IF(MONTH($A876)=11,YEAR($A876),IF(MONTH($A876)=12, YEAR($A876),YEAR($A876)-1)))),Rainfall!$A$1:$Z$87,VLOOKUP(MONTH($A876),Conversion!$A$1:$B$12,2),FALSE)</f>
        <v>42976.920000000006</v>
      </c>
      <c r="G876" s="22"/>
      <c r="H876" s="22"/>
      <c r="I876" s="9">
        <f>VLOOKUP((IF(MONTH($A876)=10,YEAR($A876),IF(MONTH($A876)=11,YEAR($A876),IF(MONTH($A876)=12, YEAR($A876),YEAR($A876)-1)))),FirstSim!$A$1:$Y$86,VLOOKUP(MONTH($A876),Conversion!$A$1:$B$12,2),FALSE)</f>
        <v>0.3</v>
      </c>
      <c r="Q876" s="9">
        <f t="shared" si="98"/>
        <v>0.04</v>
      </c>
      <c r="R876" s="9" t="str">
        <f t="shared" si="99"/>
        <v/>
      </c>
      <c r="S876" s="10" t="str">
        <f t="shared" si="100"/>
        <v/>
      </c>
      <c r="U876" s="17">
        <f>VLOOKUP((IF(MONTH($A876)=10,YEAR($A876),IF(MONTH($A876)=11,YEAR($A876),IF(MONTH($A876)=12, YEAR($A876),YEAR($A876)-1)))),'Final Sim'!$A$1:$O$85,VLOOKUP(MONTH($A876),'Conversion WRSM'!$A$1:$B$12,2),FALSE)</f>
        <v>158.83000000000001</v>
      </c>
      <c r="W876" s="9">
        <f t="shared" si="104"/>
        <v>0.04</v>
      </c>
      <c r="X876" s="9" t="str">
        <f t="shared" si="103"/>
        <v/>
      </c>
      <c r="Y876" s="20" t="str">
        <f t="shared" si="101"/>
        <v/>
      </c>
    </row>
    <row r="877" spans="1:25">
      <c r="A877" s="11">
        <v>34151</v>
      </c>
      <c r="B877" s="9">
        <f>VLOOKUP((IF(MONTH($A877)=10,YEAR($A877),IF(MONTH($A877)=11,YEAR($A877),IF(MONTH($A877)=12, YEAR($A877),YEAR($A877)-1)))),File_1.prn!$A$2:$AA$87,VLOOKUP(MONTH($A877),Conversion!$A$1:$B$12,2),FALSE)</f>
        <v>0.05</v>
      </c>
      <c r="C877" s="9" t="str">
        <f>IF(VLOOKUP((IF(MONTH($A877)=10,YEAR($A877),IF(MONTH($A877)=11,YEAR($A877),IF(MONTH($A877)=12, YEAR($A877),YEAR($A877)-1)))),File_1.prn!$A$2:$AA$87,VLOOKUP(MONTH($A877),'Patch Conversion'!$A$1:$B$12,2),FALSE)="","",VLOOKUP((IF(MONTH($A877)=10,YEAR($A877),IF(MONTH($A877)=11,YEAR($A877),IF(MONTH($A877)=12, YEAR($A877),YEAR($A877)-1)))),File_1.prn!$A$2:$AA$87,VLOOKUP(MONTH($A877),'Patch Conversion'!$A$1:$B$12,2),FALSE))</f>
        <v/>
      </c>
      <c r="E877" s="9">
        <f t="shared" si="102"/>
        <v>2793.7200000000048</v>
      </c>
      <c r="F877" s="9">
        <f>F876+VLOOKUP((IF(MONTH($A877)=10,YEAR($A877),IF(MONTH($A877)=11,YEAR($A877),IF(MONTH($A877)=12, YEAR($A877),YEAR($A877)-1)))),Rainfall!$A$1:$Z$87,VLOOKUP(MONTH($A877),Conversion!$A$1:$B$12,2),FALSE)</f>
        <v>42976.920000000006</v>
      </c>
      <c r="G877" s="22"/>
      <c r="H877" s="22"/>
      <c r="I877" s="9">
        <f>VLOOKUP((IF(MONTH($A877)=10,YEAR($A877),IF(MONTH($A877)=11,YEAR($A877),IF(MONTH($A877)=12, YEAR($A877),YEAR($A877)-1)))),FirstSim!$A$1:$Y$86,VLOOKUP(MONTH($A877),Conversion!$A$1:$B$12,2),FALSE)</f>
        <v>0.2</v>
      </c>
      <c r="Q877" s="9">
        <f t="shared" si="98"/>
        <v>0.05</v>
      </c>
      <c r="R877" s="9" t="str">
        <f t="shared" si="99"/>
        <v/>
      </c>
      <c r="S877" s="10" t="str">
        <f t="shared" si="100"/>
        <v/>
      </c>
      <c r="U877" s="17">
        <f>VLOOKUP((IF(MONTH($A877)=10,YEAR($A877),IF(MONTH($A877)=11,YEAR($A877),IF(MONTH($A877)=12, YEAR($A877),YEAR($A877)-1)))),'Final Sim'!$A$1:$O$85,VLOOKUP(MONTH($A877),'Conversion WRSM'!$A$1:$B$12,2),FALSE)</f>
        <v>0</v>
      </c>
      <c r="W877" s="9">
        <f t="shared" si="104"/>
        <v>0.05</v>
      </c>
      <c r="X877" s="9" t="str">
        <f t="shared" si="103"/>
        <v/>
      </c>
      <c r="Y877" s="20" t="str">
        <f t="shared" si="101"/>
        <v/>
      </c>
    </row>
    <row r="878" spans="1:25">
      <c r="A878" s="11">
        <v>34182</v>
      </c>
      <c r="B878" s="9">
        <f>VLOOKUP((IF(MONTH($A878)=10,YEAR($A878),IF(MONTH($A878)=11,YEAR($A878),IF(MONTH($A878)=12, YEAR($A878),YEAR($A878)-1)))),File_1.prn!$A$2:$AA$87,VLOOKUP(MONTH($A878),Conversion!$A$1:$B$12,2),FALSE)</f>
        <v>0.03</v>
      </c>
      <c r="C878" s="9" t="str">
        <f>IF(VLOOKUP((IF(MONTH($A878)=10,YEAR($A878),IF(MONTH($A878)=11,YEAR($A878),IF(MONTH($A878)=12, YEAR($A878),YEAR($A878)-1)))),File_1.prn!$A$2:$AA$87,VLOOKUP(MONTH($A878),'Patch Conversion'!$A$1:$B$12,2),FALSE)="","",VLOOKUP((IF(MONTH($A878)=10,YEAR($A878),IF(MONTH($A878)=11,YEAR($A878),IF(MONTH($A878)=12, YEAR($A878),YEAR($A878)-1)))),File_1.prn!$A$2:$AA$87,VLOOKUP(MONTH($A878),'Patch Conversion'!$A$1:$B$12,2),FALSE))</f>
        <v/>
      </c>
      <c r="E878" s="9">
        <f t="shared" si="102"/>
        <v>2793.750000000005</v>
      </c>
      <c r="F878" s="9">
        <f>F877+VLOOKUP((IF(MONTH($A878)=10,YEAR($A878),IF(MONTH($A878)=11,YEAR($A878),IF(MONTH($A878)=12, YEAR($A878),YEAR($A878)-1)))),Rainfall!$A$1:$Z$87,VLOOKUP(MONTH($A878),Conversion!$A$1:$B$12,2),FALSE)</f>
        <v>42976.920000000006</v>
      </c>
      <c r="G878" s="22"/>
      <c r="H878" s="22"/>
      <c r="I878" s="9">
        <f>VLOOKUP((IF(MONTH($A878)=10,YEAR($A878),IF(MONTH($A878)=11,YEAR($A878),IF(MONTH($A878)=12, YEAR($A878),YEAR($A878)-1)))),FirstSim!$A$1:$Y$86,VLOOKUP(MONTH($A878),Conversion!$A$1:$B$12,2),FALSE)</f>
        <v>0.16</v>
      </c>
      <c r="Q878" s="9">
        <f t="shared" si="98"/>
        <v>0.03</v>
      </c>
      <c r="R878" s="9" t="str">
        <f t="shared" si="99"/>
        <v/>
      </c>
      <c r="S878" s="10" t="str">
        <f t="shared" si="100"/>
        <v/>
      </c>
      <c r="U878" s="17">
        <f>VLOOKUP((IF(MONTH($A878)=10,YEAR($A878),IF(MONTH($A878)=11,YEAR($A878),IF(MONTH($A878)=12, YEAR($A878),YEAR($A878)-1)))),'Final Sim'!$A$1:$O$85,VLOOKUP(MONTH($A878),'Conversion WRSM'!$A$1:$B$12,2),FALSE)</f>
        <v>64.52</v>
      </c>
      <c r="W878" s="9">
        <f t="shared" si="104"/>
        <v>0.03</v>
      </c>
      <c r="X878" s="9" t="str">
        <f t="shared" si="103"/>
        <v/>
      </c>
      <c r="Y878" s="20" t="str">
        <f t="shared" si="101"/>
        <v/>
      </c>
    </row>
    <row r="879" spans="1:25">
      <c r="A879" s="11">
        <v>34213</v>
      </c>
      <c r="B879" s="9">
        <f>VLOOKUP((IF(MONTH($A879)=10,YEAR($A879),IF(MONTH($A879)=11,YEAR($A879),IF(MONTH($A879)=12, YEAR($A879),YEAR($A879)-1)))),File_1.prn!$A$2:$AA$87,VLOOKUP(MONTH($A879),Conversion!$A$1:$B$12,2),FALSE)</f>
        <v>0.01</v>
      </c>
      <c r="C879" s="9" t="str">
        <f>IF(VLOOKUP((IF(MONTH($A879)=10,YEAR($A879),IF(MONTH($A879)=11,YEAR($A879),IF(MONTH($A879)=12, YEAR($A879),YEAR($A879)-1)))),File_1.prn!$A$2:$AA$87,VLOOKUP(MONTH($A879),'Patch Conversion'!$A$1:$B$12,2),FALSE)="","",VLOOKUP((IF(MONTH($A879)=10,YEAR($A879),IF(MONTH($A879)=11,YEAR($A879),IF(MONTH($A879)=12, YEAR($A879),YEAR($A879)-1)))),File_1.prn!$A$2:$AA$87,VLOOKUP(MONTH($A879),'Patch Conversion'!$A$1:$B$12,2),FALSE))</f>
        <v/>
      </c>
      <c r="E879" s="9">
        <f t="shared" si="102"/>
        <v>2793.7600000000052</v>
      </c>
      <c r="F879" s="9">
        <f>F878+VLOOKUP((IF(MONTH($A879)=10,YEAR($A879),IF(MONTH($A879)=11,YEAR($A879),IF(MONTH($A879)=12, YEAR($A879),YEAR($A879)-1)))),Rainfall!$A$1:$Z$87,VLOOKUP(MONTH($A879),Conversion!$A$1:$B$12,2),FALSE)</f>
        <v>42979.26</v>
      </c>
      <c r="G879" s="22"/>
      <c r="H879" s="22"/>
      <c r="I879" s="9">
        <f>VLOOKUP((IF(MONTH($A879)=10,YEAR($A879),IF(MONTH($A879)=11,YEAR($A879),IF(MONTH($A879)=12, YEAR($A879),YEAR($A879)-1)))),FirstSim!$A$1:$Y$86,VLOOKUP(MONTH($A879),Conversion!$A$1:$B$12,2),FALSE)</f>
        <v>0</v>
      </c>
      <c r="Q879" s="9">
        <f t="shared" si="98"/>
        <v>0.01</v>
      </c>
      <c r="R879" s="9" t="str">
        <f t="shared" si="99"/>
        <v/>
      </c>
      <c r="S879" s="10" t="str">
        <f t="shared" si="100"/>
        <v/>
      </c>
      <c r="U879" s="17">
        <f>VLOOKUP((IF(MONTH($A879)=10,YEAR($A879),IF(MONTH($A879)=11,YEAR($A879),IF(MONTH($A879)=12, YEAR($A879),YEAR($A879)-1)))),'Final Sim'!$A$1:$O$85,VLOOKUP(MONTH($A879),'Conversion WRSM'!$A$1:$B$12,2),FALSE)</f>
        <v>0</v>
      </c>
      <c r="W879" s="9">
        <f t="shared" si="104"/>
        <v>0.01</v>
      </c>
      <c r="X879" s="9" t="str">
        <f t="shared" si="103"/>
        <v/>
      </c>
      <c r="Y879" s="20" t="str">
        <f t="shared" si="101"/>
        <v/>
      </c>
    </row>
    <row r="880" spans="1:25">
      <c r="A880" s="11">
        <v>34243</v>
      </c>
      <c r="B880" s="9">
        <f>VLOOKUP((IF(MONTH($A880)=10,YEAR($A880),IF(MONTH($A880)=11,YEAR($A880),IF(MONTH($A880)=12, YEAR($A880),YEAR($A880)-1)))),File_1.prn!$A$2:$AA$87,VLOOKUP(MONTH($A880),Conversion!$A$1:$B$12,2),FALSE)</f>
        <v>0</v>
      </c>
      <c r="C880" s="9" t="str">
        <f>IF(VLOOKUP((IF(MONTH($A880)=10,YEAR($A880),IF(MONTH($A880)=11,YEAR($A880),IF(MONTH($A880)=12, YEAR($A880),YEAR($A880)-1)))),File_1.prn!$A$2:$AA$87,VLOOKUP(MONTH($A880),'Patch Conversion'!$A$1:$B$12,2),FALSE)="","",VLOOKUP((IF(MONTH($A880)=10,YEAR($A880),IF(MONTH($A880)=11,YEAR($A880),IF(MONTH($A880)=12, YEAR($A880),YEAR($A880)-1)))),File_1.prn!$A$2:$AA$87,VLOOKUP(MONTH($A880),'Patch Conversion'!$A$1:$B$12,2),FALSE))</f>
        <v/>
      </c>
      <c r="E880" s="9">
        <f t="shared" ref="E880:E911" si="105">E879+B880</f>
        <v>2793.7600000000052</v>
      </c>
      <c r="F880" s="9">
        <f>F879+VLOOKUP((IF(MONTH($A880)=10,YEAR($A880),IF(MONTH($A880)=11,YEAR($A880),IF(MONTH($A880)=12, YEAR($A880),YEAR($A880)-1)))),Rainfall!$A$1:$Z$87,VLOOKUP(MONTH($A880),Conversion!$A$1:$B$12,2),FALSE)</f>
        <v>43031.520000000004</v>
      </c>
      <c r="G880" s="22"/>
      <c r="H880" s="22"/>
      <c r="I880" s="9">
        <f>VLOOKUP((IF(MONTH($A880)=10,YEAR($A880),IF(MONTH($A880)=11,YEAR($A880),IF(MONTH($A880)=12, YEAR($A880),YEAR($A880)-1)))),FirstSim!$A$1:$Y$86,VLOOKUP(MONTH($A880),Conversion!$A$1:$B$12,2),FALSE)</f>
        <v>2.95</v>
      </c>
      <c r="Q880" s="9">
        <f t="shared" ref="Q880:Q911" si="106">IF(C880="",B880,IF(C880="*",B880,IF(I880&lt;B880,B880,I880)))</f>
        <v>0</v>
      </c>
      <c r="R880" s="9" t="str">
        <f t="shared" ref="R880:R911" si="107">IF(C880="",C880,IF(C880="*",C880,IF(I880&lt;B880,C880,"*")))</f>
        <v/>
      </c>
      <c r="S880" s="10" t="str">
        <f t="shared" ref="S880:S911" si="108">IF(C880="","",IF(C880="*","Estimated",IF(I880&lt;B880,"First Simulation&lt;Observed, Observed Used","First Silumation patch")))</f>
        <v/>
      </c>
      <c r="U880" s="17">
        <f>VLOOKUP((IF(MONTH($A880)=10,YEAR($A880),IF(MONTH($A880)=11,YEAR($A880),IF(MONTH($A880)=12, YEAR($A880),YEAR($A880)-1)))),'Final Sim'!$A$1:$O$85,VLOOKUP(MONTH($A880),'Conversion WRSM'!$A$1:$B$12,2),FALSE)</f>
        <v>323.68</v>
      </c>
      <c r="W880" s="9">
        <f t="shared" ref="W880:W911" si="109">IF(C880="",B880,IF(C880="*",B880,IF(U880&gt;B880,U880,B880)))</f>
        <v>0</v>
      </c>
      <c r="X880" s="9" t="str">
        <f t="shared" ref="X880:X911" si="110">IF(C880="","",IF(C880="*","*",IF(C880="#","*", IF(U880&gt;B880,"*",C880))))</f>
        <v/>
      </c>
      <c r="Y880" s="20" t="str">
        <f t="shared" ref="Y880:Y911" si="111">IF(C880="","",IF(C880="*","Observed estimate used",IF(C880="#","Simulated value used", IF(U880&gt;B880,"Simulated value used","Observed estimate used"))))</f>
        <v/>
      </c>
    </row>
    <row r="881" spans="1:25">
      <c r="A881" s="11">
        <v>34274</v>
      </c>
      <c r="B881" s="9">
        <f>VLOOKUP((IF(MONTH($A881)=10,YEAR($A881),IF(MONTH($A881)=11,YEAR($A881),IF(MONTH($A881)=12, YEAR($A881),YEAR($A881)-1)))),File_1.prn!$A$2:$AA$87,VLOOKUP(MONTH($A881),Conversion!$A$1:$B$12,2),FALSE)</f>
        <v>0</v>
      </c>
      <c r="C881" s="9" t="str">
        <f>IF(VLOOKUP((IF(MONTH($A881)=10,YEAR($A881),IF(MONTH($A881)=11,YEAR($A881),IF(MONTH($A881)=12, YEAR($A881),YEAR($A881)-1)))),File_1.prn!$A$2:$AA$87,VLOOKUP(MONTH($A881),'Patch Conversion'!$A$1:$B$12,2),FALSE)="","",VLOOKUP((IF(MONTH($A881)=10,YEAR($A881),IF(MONTH($A881)=11,YEAR($A881),IF(MONTH($A881)=12, YEAR($A881),YEAR($A881)-1)))),File_1.prn!$A$2:$AA$87,VLOOKUP(MONTH($A881),'Patch Conversion'!$A$1:$B$12,2),FALSE))</f>
        <v/>
      </c>
      <c r="E881" s="9">
        <f t="shared" si="105"/>
        <v>2793.7600000000052</v>
      </c>
      <c r="F881" s="9">
        <f>F880+VLOOKUP((IF(MONTH($A881)=10,YEAR($A881),IF(MONTH($A881)=11,YEAR($A881),IF(MONTH($A881)=12, YEAR($A881),YEAR($A881)-1)))),Rainfall!$A$1:$Z$87,VLOOKUP(MONTH($A881),Conversion!$A$1:$B$12,2),FALSE)</f>
        <v>43142.460000000006</v>
      </c>
      <c r="G881" s="22"/>
      <c r="H881" s="22"/>
      <c r="I881" s="9">
        <f>VLOOKUP((IF(MONTH($A881)=10,YEAR($A881),IF(MONTH($A881)=11,YEAR($A881),IF(MONTH($A881)=12, YEAR($A881),YEAR($A881)-1)))),FirstSim!$A$1:$Y$86,VLOOKUP(MONTH($A881),Conversion!$A$1:$B$12,2),FALSE)</f>
        <v>1.18</v>
      </c>
      <c r="Q881" s="9">
        <f t="shared" si="106"/>
        <v>0</v>
      </c>
      <c r="R881" s="9" t="str">
        <f t="shared" si="107"/>
        <v/>
      </c>
      <c r="S881" s="10" t="str">
        <f t="shared" si="108"/>
        <v/>
      </c>
      <c r="U881" s="17">
        <f>VLOOKUP((IF(MONTH($A881)=10,YEAR($A881),IF(MONTH($A881)=11,YEAR($A881),IF(MONTH($A881)=12, YEAR($A881),YEAR($A881)-1)))),'Final Sim'!$A$1:$O$85,VLOOKUP(MONTH($A881),'Conversion WRSM'!$A$1:$B$12,2),FALSE)</f>
        <v>0</v>
      </c>
      <c r="W881" s="9">
        <f t="shared" si="109"/>
        <v>0</v>
      </c>
      <c r="X881" s="9" t="str">
        <f t="shared" si="110"/>
        <v/>
      </c>
      <c r="Y881" s="20" t="str">
        <f t="shared" si="111"/>
        <v/>
      </c>
    </row>
    <row r="882" spans="1:25">
      <c r="A882" s="11">
        <v>34304</v>
      </c>
      <c r="B882" s="9">
        <f>VLOOKUP((IF(MONTH($A882)=10,YEAR($A882),IF(MONTH($A882)=11,YEAR($A882),IF(MONTH($A882)=12, YEAR($A882),YEAR($A882)-1)))),File_1.prn!$A$2:$AA$87,VLOOKUP(MONTH($A882),Conversion!$A$1:$B$12,2),FALSE)</f>
        <v>0.06</v>
      </c>
      <c r="C882" s="9" t="str">
        <f>IF(VLOOKUP((IF(MONTH($A882)=10,YEAR($A882),IF(MONTH($A882)=11,YEAR($A882),IF(MONTH($A882)=12, YEAR($A882),YEAR($A882)-1)))),File_1.prn!$A$2:$AA$87,VLOOKUP(MONTH($A882),'Patch Conversion'!$A$1:$B$12,2),FALSE)="","",VLOOKUP((IF(MONTH($A882)=10,YEAR($A882),IF(MONTH($A882)=11,YEAR($A882),IF(MONTH($A882)=12, YEAR($A882),YEAR($A882)-1)))),File_1.prn!$A$2:$AA$87,VLOOKUP(MONTH($A882),'Patch Conversion'!$A$1:$B$12,2),FALSE))</f>
        <v/>
      </c>
      <c r="E882" s="9">
        <f t="shared" si="105"/>
        <v>2793.8200000000052</v>
      </c>
      <c r="F882" s="9">
        <f>F881+VLOOKUP((IF(MONTH($A882)=10,YEAR($A882),IF(MONTH($A882)=11,YEAR($A882),IF(MONTH($A882)=12, YEAR($A882),YEAR($A882)-1)))),Rainfall!$A$1:$Z$87,VLOOKUP(MONTH($A882),Conversion!$A$1:$B$12,2),FALSE)</f>
        <v>43258.98</v>
      </c>
      <c r="G882" s="22"/>
      <c r="H882" s="22"/>
      <c r="I882" s="9">
        <f>VLOOKUP((IF(MONTH($A882)=10,YEAR($A882),IF(MONTH($A882)=11,YEAR($A882),IF(MONTH($A882)=12, YEAR($A882),YEAR($A882)-1)))),FirstSim!$A$1:$Y$86,VLOOKUP(MONTH($A882),Conversion!$A$1:$B$12,2),FALSE)</f>
        <v>0.3</v>
      </c>
      <c r="Q882" s="9">
        <f t="shared" si="106"/>
        <v>0.06</v>
      </c>
      <c r="R882" s="9" t="str">
        <f t="shared" si="107"/>
        <v/>
      </c>
      <c r="S882" s="10" t="str">
        <f t="shared" si="108"/>
        <v/>
      </c>
      <c r="U882" s="17">
        <f>VLOOKUP((IF(MONTH($A882)=10,YEAR($A882),IF(MONTH($A882)=11,YEAR($A882),IF(MONTH($A882)=12, YEAR($A882),YEAR($A882)-1)))),'Final Sim'!$A$1:$O$85,VLOOKUP(MONTH($A882),'Conversion WRSM'!$A$1:$B$12,2),FALSE)</f>
        <v>116.85</v>
      </c>
      <c r="W882" s="9">
        <f t="shared" si="109"/>
        <v>0.06</v>
      </c>
      <c r="X882" s="9" t="str">
        <f t="shared" si="110"/>
        <v/>
      </c>
      <c r="Y882" s="20" t="str">
        <f t="shared" si="111"/>
        <v/>
      </c>
    </row>
    <row r="883" spans="1:25">
      <c r="A883" s="11">
        <v>34335</v>
      </c>
      <c r="B883" s="9">
        <f>VLOOKUP((IF(MONTH($A883)=10,YEAR($A883),IF(MONTH($A883)=11,YEAR($A883),IF(MONTH($A883)=12, YEAR($A883),YEAR($A883)-1)))),File_1.prn!$A$2:$AA$87,VLOOKUP(MONTH($A883),Conversion!$A$1:$B$12,2),FALSE)</f>
        <v>6.41</v>
      </c>
      <c r="C883" s="9" t="str">
        <f>IF(VLOOKUP((IF(MONTH($A883)=10,YEAR($A883),IF(MONTH($A883)=11,YEAR($A883),IF(MONTH($A883)=12, YEAR($A883),YEAR($A883)-1)))),File_1.prn!$A$2:$AA$87,VLOOKUP(MONTH($A883),'Patch Conversion'!$A$1:$B$12,2),FALSE)="","",VLOOKUP((IF(MONTH($A883)=10,YEAR($A883),IF(MONTH($A883)=11,YEAR($A883),IF(MONTH($A883)=12, YEAR($A883),YEAR($A883)-1)))),File_1.prn!$A$2:$AA$87,VLOOKUP(MONTH($A883),'Patch Conversion'!$A$1:$B$12,2),FALSE))</f>
        <v/>
      </c>
      <c r="E883" s="9">
        <f t="shared" si="105"/>
        <v>2800.230000000005</v>
      </c>
      <c r="F883" s="9">
        <f>F882+VLOOKUP((IF(MONTH($A883)=10,YEAR($A883),IF(MONTH($A883)=11,YEAR($A883),IF(MONTH($A883)=12, YEAR($A883),YEAR($A883)-1)))),Rainfall!$A$1:$Z$87,VLOOKUP(MONTH($A883),Conversion!$A$1:$B$12,2),FALSE)</f>
        <v>43370.04</v>
      </c>
      <c r="G883" s="22"/>
      <c r="H883" s="22"/>
      <c r="I883" s="9">
        <f>VLOOKUP((IF(MONTH($A883)=10,YEAR($A883),IF(MONTH($A883)=11,YEAR($A883),IF(MONTH($A883)=12, YEAR($A883),YEAR($A883)-1)))),FirstSim!$A$1:$Y$86,VLOOKUP(MONTH($A883),Conversion!$A$1:$B$12,2),FALSE)</f>
        <v>4.53</v>
      </c>
      <c r="Q883" s="9">
        <f t="shared" si="106"/>
        <v>6.41</v>
      </c>
      <c r="R883" s="9" t="str">
        <f t="shared" si="107"/>
        <v/>
      </c>
      <c r="S883" s="10" t="str">
        <f t="shared" si="108"/>
        <v/>
      </c>
      <c r="U883" s="17">
        <f>VLOOKUP((IF(MONTH($A883)=10,YEAR($A883),IF(MONTH($A883)=11,YEAR($A883),IF(MONTH($A883)=12, YEAR($A883),YEAR($A883)-1)))),'Final Sim'!$A$1:$O$85,VLOOKUP(MONTH($A883),'Conversion WRSM'!$A$1:$B$12,2),FALSE)</f>
        <v>0</v>
      </c>
      <c r="W883" s="9">
        <f t="shared" si="109"/>
        <v>6.41</v>
      </c>
      <c r="X883" s="9" t="str">
        <f t="shared" si="110"/>
        <v/>
      </c>
      <c r="Y883" s="20" t="str">
        <f t="shared" si="111"/>
        <v/>
      </c>
    </row>
    <row r="884" spans="1:25">
      <c r="A884" s="11">
        <v>34366</v>
      </c>
      <c r="B884" s="9">
        <f>VLOOKUP((IF(MONTH($A884)=10,YEAR($A884),IF(MONTH($A884)=11,YEAR($A884),IF(MONTH($A884)=12, YEAR($A884),YEAR($A884)-1)))),File_1.prn!$A$2:$AA$87,VLOOKUP(MONTH($A884),Conversion!$A$1:$B$12,2),FALSE)</f>
        <v>13.4</v>
      </c>
      <c r="C884" s="9" t="str">
        <f>IF(VLOOKUP((IF(MONTH($A884)=10,YEAR($A884),IF(MONTH($A884)=11,YEAR($A884),IF(MONTH($A884)=12, YEAR($A884),YEAR($A884)-1)))),File_1.prn!$A$2:$AA$87,VLOOKUP(MONTH($A884),'Patch Conversion'!$A$1:$B$12,2),FALSE)="","",VLOOKUP((IF(MONTH($A884)=10,YEAR($A884),IF(MONTH($A884)=11,YEAR($A884),IF(MONTH($A884)=12, YEAR($A884),YEAR($A884)-1)))),File_1.prn!$A$2:$AA$87,VLOOKUP(MONTH($A884),'Patch Conversion'!$A$1:$B$12,2),FALSE))</f>
        <v/>
      </c>
      <c r="E884" s="9">
        <f t="shared" si="105"/>
        <v>2813.6300000000051</v>
      </c>
      <c r="F884" s="9">
        <f>F883+VLOOKUP((IF(MONTH($A884)=10,YEAR($A884),IF(MONTH($A884)=11,YEAR($A884),IF(MONTH($A884)=12, YEAR($A884),YEAR($A884)-1)))),Rainfall!$A$1:$Z$87,VLOOKUP(MONTH($A884),Conversion!$A$1:$B$12,2),FALSE)</f>
        <v>43470.720000000001</v>
      </c>
      <c r="G884" s="22"/>
      <c r="H884" s="22"/>
      <c r="I884" s="9">
        <f>VLOOKUP((IF(MONTH($A884)=10,YEAR($A884),IF(MONTH($A884)=11,YEAR($A884),IF(MONTH($A884)=12, YEAR($A884),YEAR($A884)-1)))),FirstSim!$A$1:$Y$86,VLOOKUP(MONTH($A884),Conversion!$A$1:$B$12,2),FALSE)</f>
        <v>10.85</v>
      </c>
      <c r="Q884" s="9">
        <f t="shared" si="106"/>
        <v>13.4</v>
      </c>
      <c r="R884" s="9" t="str">
        <f t="shared" si="107"/>
        <v/>
      </c>
      <c r="S884" s="10" t="str">
        <f t="shared" si="108"/>
        <v/>
      </c>
      <c r="U884" s="17">
        <f>VLOOKUP((IF(MONTH($A884)=10,YEAR($A884),IF(MONTH($A884)=11,YEAR($A884),IF(MONTH($A884)=12, YEAR($A884),YEAR($A884)-1)))),'Final Sim'!$A$1:$O$85,VLOOKUP(MONTH($A884),'Conversion WRSM'!$A$1:$B$12,2),FALSE)</f>
        <v>55.09</v>
      </c>
      <c r="W884" s="9">
        <f t="shared" si="109"/>
        <v>13.4</v>
      </c>
      <c r="X884" s="9" t="str">
        <f t="shared" si="110"/>
        <v/>
      </c>
      <c r="Y884" s="20" t="str">
        <f t="shared" si="111"/>
        <v/>
      </c>
    </row>
    <row r="885" spans="1:25">
      <c r="A885" s="11">
        <v>34394</v>
      </c>
      <c r="B885" s="9">
        <f>VLOOKUP((IF(MONTH($A885)=10,YEAR($A885),IF(MONTH($A885)=11,YEAR($A885),IF(MONTH($A885)=12, YEAR($A885),YEAR($A885)-1)))),File_1.prn!$A$2:$AA$87,VLOOKUP(MONTH($A885),Conversion!$A$1:$B$12,2),FALSE)</f>
        <v>1.35</v>
      </c>
      <c r="C885" s="9" t="str">
        <f>IF(VLOOKUP((IF(MONTH($A885)=10,YEAR($A885),IF(MONTH($A885)=11,YEAR($A885),IF(MONTH($A885)=12, YEAR($A885),YEAR($A885)-1)))),File_1.prn!$A$2:$AA$87,VLOOKUP(MONTH($A885),'Patch Conversion'!$A$1:$B$12,2),FALSE)="","",VLOOKUP((IF(MONTH($A885)=10,YEAR($A885),IF(MONTH($A885)=11,YEAR($A885),IF(MONTH($A885)=12, YEAR($A885),YEAR($A885)-1)))),File_1.prn!$A$2:$AA$87,VLOOKUP(MONTH($A885),'Patch Conversion'!$A$1:$B$12,2),FALSE))</f>
        <v/>
      </c>
      <c r="E885" s="9">
        <f t="shared" si="105"/>
        <v>2814.980000000005</v>
      </c>
      <c r="F885" s="9">
        <f>F884+VLOOKUP((IF(MONTH($A885)=10,YEAR($A885),IF(MONTH($A885)=11,YEAR($A885),IF(MONTH($A885)=12, YEAR($A885),YEAR($A885)-1)))),Rainfall!$A$1:$Z$87,VLOOKUP(MONTH($A885),Conversion!$A$1:$B$12,2),FALSE)</f>
        <v>43501.8</v>
      </c>
      <c r="G885" s="22"/>
      <c r="H885" s="22"/>
      <c r="I885" s="9">
        <f>VLOOKUP((IF(MONTH($A885)=10,YEAR($A885),IF(MONTH($A885)=11,YEAR($A885),IF(MONTH($A885)=12, YEAR($A885),YEAR($A885)-1)))),FirstSim!$A$1:$Y$86,VLOOKUP(MONTH($A885),Conversion!$A$1:$B$12,2),FALSE)</f>
        <v>3.09</v>
      </c>
      <c r="Q885" s="9">
        <f t="shared" si="106"/>
        <v>1.35</v>
      </c>
      <c r="R885" s="9" t="str">
        <f t="shared" si="107"/>
        <v/>
      </c>
      <c r="S885" s="10" t="str">
        <f t="shared" si="108"/>
        <v/>
      </c>
      <c r="U885" s="17">
        <f>VLOOKUP((IF(MONTH($A885)=10,YEAR($A885),IF(MONTH($A885)=11,YEAR($A885),IF(MONTH($A885)=12, YEAR($A885),YEAR($A885)-1)))),'Final Sim'!$A$1:$O$85,VLOOKUP(MONTH($A885),'Conversion WRSM'!$A$1:$B$12,2),FALSE)</f>
        <v>0</v>
      </c>
      <c r="W885" s="9">
        <f t="shared" si="109"/>
        <v>1.35</v>
      </c>
      <c r="X885" s="9" t="str">
        <f t="shared" si="110"/>
        <v/>
      </c>
      <c r="Y885" s="20" t="str">
        <f t="shared" si="111"/>
        <v/>
      </c>
    </row>
    <row r="886" spans="1:25">
      <c r="A886" s="11">
        <v>34425</v>
      </c>
      <c r="B886" s="9">
        <f>VLOOKUP((IF(MONTH($A886)=10,YEAR($A886),IF(MONTH($A886)=11,YEAR($A886),IF(MONTH($A886)=12, YEAR($A886),YEAR($A886)-1)))),File_1.prn!$A$2:$AA$87,VLOOKUP(MONTH($A886),Conversion!$A$1:$B$12,2),FALSE)</f>
        <v>0.13</v>
      </c>
      <c r="C886" s="9" t="str">
        <f>IF(VLOOKUP((IF(MONTH($A886)=10,YEAR($A886),IF(MONTH($A886)=11,YEAR($A886),IF(MONTH($A886)=12, YEAR($A886),YEAR($A886)-1)))),File_1.prn!$A$2:$AA$87,VLOOKUP(MONTH($A886),'Patch Conversion'!$A$1:$B$12,2),FALSE)="","",VLOOKUP((IF(MONTH($A886)=10,YEAR($A886),IF(MONTH($A886)=11,YEAR($A886),IF(MONTH($A886)=12, YEAR($A886),YEAR($A886)-1)))),File_1.prn!$A$2:$AA$87,VLOOKUP(MONTH($A886),'Patch Conversion'!$A$1:$B$12,2),FALSE))</f>
        <v/>
      </c>
      <c r="E886" s="9">
        <f t="shared" si="105"/>
        <v>2815.1100000000051</v>
      </c>
      <c r="F886" s="9">
        <f>F885+VLOOKUP((IF(MONTH($A886)=10,YEAR($A886),IF(MONTH($A886)=11,YEAR($A886),IF(MONTH($A886)=12, YEAR($A886),YEAR($A886)-1)))),Rainfall!$A$1:$Z$87,VLOOKUP(MONTH($A886),Conversion!$A$1:$B$12,2),FALSE)</f>
        <v>43501.8</v>
      </c>
      <c r="G886" s="22"/>
      <c r="H886" s="22"/>
      <c r="I886" s="9">
        <f>VLOOKUP((IF(MONTH($A886)=10,YEAR($A886),IF(MONTH($A886)=11,YEAR($A886),IF(MONTH($A886)=12, YEAR($A886),YEAR($A886)-1)))),FirstSim!$A$1:$Y$86,VLOOKUP(MONTH($A886),Conversion!$A$1:$B$12,2),FALSE)</f>
        <v>0.12</v>
      </c>
      <c r="Q886" s="9">
        <f t="shared" si="106"/>
        <v>0.13</v>
      </c>
      <c r="R886" s="9" t="str">
        <f t="shared" si="107"/>
        <v/>
      </c>
      <c r="S886" s="10" t="str">
        <f t="shared" si="108"/>
        <v/>
      </c>
      <c r="U886" s="17">
        <f>VLOOKUP((IF(MONTH($A886)=10,YEAR($A886),IF(MONTH($A886)=11,YEAR($A886),IF(MONTH($A886)=12, YEAR($A886),YEAR($A886)-1)))),'Final Sim'!$A$1:$O$85,VLOOKUP(MONTH($A886),'Conversion WRSM'!$A$1:$B$12,2),FALSE)</f>
        <v>413.64</v>
      </c>
      <c r="W886" s="9">
        <f t="shared" si="109"/>
        <v>0.13</v>
      </c>
      <c r="X886" s="9" t="str">
        <f t="shared" si="110"/>
        <v/>
      </c>
      <c r="Y886" s="20" t="str">
        <f t="shared" si="111"/>
        <v/>
      </c>
    </row>
    <row r="887" spans="1:25">
      <c r="A887" s="11">
        <v>34455</v>
      </c>
      <c r="B887" s="9">
        <f>VLOOKUP((IF(MONTH($A887)=10,YEAR($A887),IF(MONTH($A887)=11,YEAR($A887),IF(MONTH($A887)=12, YEAR($A887),YEAR($A887)-1)))),File_1.prn!$A$2:$AA$87,VLOOKUP(MONTH($A887),Conversion!$A$1:$B$12,2),FALSE)</f>
        <v>0.16</v>
      </c>
      <c r="C887" s="9" t="str">
        <f>IF(VLOOKUP((IF(MONTH($A887)=10,YEAR($A887),IF(MONTH($A887)=11,YEAR($A887),IF(MONTH($A887)=12, YEAR($A887),YEAR($A887)-1)))),File_1.prn!$A$2:$AA$87,VLOOKUP(MONTH($A887),'Patch Conversion'!$A$1:$B$12,2),FALSE)="","",VLOOKUP((IF(MONTH($A887)=10,YEAR($A887),IF(MONTH($A887)=11,YEAR($A887),IF(MONTH($A887)=12, YEAR($A887),YEAR($A887)-1)))),File_1.prn!$A$2:$AA$87,VLOOKUP(MONTH($A887),'Patch Conversion'!$A$1:$B$12,2),FALSE))</f>
        <v/>
      </c>
      <c r="E887" s="9">
        <f t="shared" si="105"/>
        <v>2815.270000000005</v>
      </c>
      <c r="F887" s="9">
        <f>F886+VLOOKUP((IF(MONTH($A887)=10,YEAR($A887),IF(MONTH($A887)=11,YEAR($A887),IF(MONTH($A887)=12, YEAR($A887),YEAR($A887)-1)))),Rainfall!$A$1:$Z$87,VLOOKUP(MONTH($A887),Conversion!$A$1:$B$12,2),FALSE)</f>
        <v>43501.8</v>
      </c>
      <c r="G887" s="22"/>
      <c r="H887" s="22"/>
      <c r="I887" s="9">
        <f>VLOOKUP((IF(MONTH($A887)=10,YEAR($A887),IF(MONTH($A887)=11,YEAR($A887),IF(MONTH($A887)=12, YEAR($A887),YEAR($A887)-1)))),FirstSim!$A$1:$Y$86,VLOOKUP(MONTH($A887),Conversion!$A$1:$B$12,2),FALSE)</f>
        <v>0.05</v>
      </c>
      <c r="Q887" s="9">
        <f t="shared" si="106"/>
        <v>0.16</v>
      </c>
      <c r="R887" s="9" t="str">
        <f t="shared" si="107"/>
        <v/>
      </c>
      <c r="S887" s="10" t="str">
        <f t="shared" si="108"/>
        <v/>
      </c>
      <c r="U887" s="17">
        <f>VLOOKUP((IF(MONTH($A887)=10,YEAR($A887),IF(MONTH($A887)=11,YEAR($A887),IF(MONTH($A887)=12, YEAR($A887),YEAR($A887)-1)))),'Final Sim'!$A$1:$O$85,VLOOKUP(MONTH($A887),'Conversion WRSM'!$A$1:$B$12,2),FALSE)</f>
        <v>0</v>
      </c>
      <c r="W887" s="9">
        <f t="shared" si="109"/>
        <v>0.16</v>
      </c>
      <c r="X887" s="9" t="str">
        <f t="shared" si="110"/>
        <v/>
      </c>
      <c r="Y887" s="20" t="str">
        <f t="shared" si="111"/>
        <v/>
      </c>
    </row>
    <row r="888" spans="1:25">
      <c r="A888" s="11">
        <v>34486</v>
      </c>
      <c r="B888" s="9">
        <f>VLOOKUP((IF(MONTH($A888)=10,YEAR($A888),IF(MONTH($A888)=11,YEAR($A888),IF(MONTH($A888)=12, YEAR($A888),YEAR($A888)-1)))),File_1.prn!$A$2:$AA$87,VLOOKUP(MONTH($A888),Conversion!$A$1:$B$12,2),FALSE)</f>
        <v>0.18</v>
      </c>
      <c r="C888" s="9" t="str">
        <f>IF(VLOOKUP((IF(MONTH($A888)=10,YEAR($A888),IF(MONTH($A888)=11,YEAR($A888),IF(MONTH($A888)=12, YEAR($A888),YEAR($A888)-1)))),File_1.prn!$A$2:$AA$87,VLOOKUP(MONTH($A888),'Patch Conversion'!$A$1:$B$12,2),FALSE)="","",VLOOKUP((IF(MONTH($A888)=10,YEAR($A888),IF(MONTH($A888)=11,YEAR($A888),IF(MONTH($A888)=12, YEAR($A888),YEAR($A888)-1)))),File_1.prn!$A$2:$AA$87,VLOOKUP(MONTH($A888),'Patch Conversion'!$A$1:$B$12,2),FALSE))</f>
        <v/>
      </c>
      <c r="E888" s="9">
        <f t="shared" si="105"/>
        <v>2815.4500000000048</v>
      </c>
      <c r="F888" s="9">
        <f>F887+VLOOKUP((IF(MONTH($A888)=10,YEAR($A888),IF(MONTH($A888)=11,YEAR($A888),IF(MONTH($A888)=12, YEAR($A888),YEAR($A888)-1)))),Rainfall!$A$1:$Z$87,VLOOKUP(MONTH($A888),Conversion!$A$1:$B$12,2),FALSE)</f>
        <v>43501.8</v>
      </c>
      <c r="G888" s="22"/>
      <c r="H888" s="22"/>
      <c r="I888" s="9">
        <f>VLOOKUP((IF(MONTH($A888)=10,YEAR($A888),IF(MONTH($A888)=11,YEAR($A888),IF(MONTH($A888)=12, YEAR($A888),YEAR($A888)-1)))),FirstSim!$A$1:$Y$86,VLOOKUP(MONTH($A888),Conversion!$A$1:$B$12,2),FALSE)</f>
        <v>7.0000000000000007E-2</v>
      </c>
      <c r="Q888" s="9">
        <f t="shared" si="106"/>
        <v>0.18</v>
      </c>
      <c r="R888" s="9" t="str">
        <f t="shared" si="107"/>
        <v/>
      </c>
      <c r="S888" s="10" t="str">
        <f t="shared" si="108"/>
        <v/>
      </c>
      <c r="U888" s="17">
        <f>VLOOKUP((IF(MONTH($A888)=10,YEAR($A888),IF(MONTH($A888)=11,YEAR($A888),IF(MONTH($A888)=12, YEAR($A888),YEAR($A888)-1)))),'Final Sim'!$A$1:$O$85,VLOOKUP(MONTH($A888),'Conversion WRSM'!$A$1:$B$12,2),FALSE)</f>
        <v>386.62</v>
      </c>
      <c r="W888" s="9">
        <f t="shared" si="109"/>
        <v>0.18</v>
      </c>
      <c r="X888" s="9" t="str">
        <f t="shared" si="110"/>
        <v/>
      </c>
      <c r="Y888" s="20" t="str">
        <f t="shared" si="111"/>
        <v/>
      </c>
    </row>
    <row r="889" spans="1:25">
      <c r="A889" s="11">
        <v>34516</v>
      </c>
      <c r="B889" s="9">
        <f>VLOOKUP((IF(MONTH($A889)=10,YEAR($A889),IF(MONTH($A889)=11,YEAR($A889),IF(MONTH($A889)=12, YEAR($A889),YEAR($A889)-1)))),File_1.prn!$A$2:$AA$87,VLOOKUP(MONTH($A889),Conversion!$A$1:$B$12,2),FALSE)</f>
        <v>0.18</v>
      </c>
      <c r="C889" s="9" t="str">
        <f>IF(VLOOKUP((IF(MONTH($A889)=10,YEAR($A889),IF(MONTH($A889)=11,YEAR($A889),IF(MONTH($A889)=12, YEAR($A889),YEAR($A889)-1)))),File_1.prn!$A$2:$AA$87,VLOOKUP(MONTH($A889),'Patch Conversion'!$A$1:$B$12,2),FALSE)="","",VLOOKUP((IF(MONTH($A889)=10,YEAR($A889),IF(MONTH($A889)=11,YEAR($A889),IF(MONTH($A889)=12, YEAR($A889),YEAR($A889)-1)))),File_1.prn!$A$2:$AA$87,VLOOKUP(MONTH($A889),'Patch Conversion'!$A$1:$B$12,2),FALSE))</f>
        <v/>
      </c>
      <c r="E889" s="9">
        <f t="shared" si="105"/>
        <v>2815.6300000000047</v>
      </c>
      <c r="F889" s="9">
        <f>F888+VLOOKUP((IF(MONTH($A889)=10,YEAR($A889),IF(MONTH($A889)=11,YEAR($A889),IF(MONTH($A889)=12, YEAR($A889),YEAR($A889)-1)))),Rainfall!$A$1:$Z$87,VLOOKUP(MONTH($A889),Conversion!$A$1:$B$12,2),FALSE)</f>
        <v>43501.8</v>
      </c>
      <c r="G889" s="22"/>
      <c r="H889" s="22"/>
      <c r="I889" s="9">
        <f>VLOOKUP((IF(MONTH($A889)=10,YEAR($A889),IF(MONTH($A889)=11,YEAR($A889),IF(MONTH($A889)=12, YEAR($A889),YEAR($A889)-1)))),FirstSim!$A$1:$Y$86,VLOOKUP(MONTH($A889),Conversion!$A$1:$B$12,2),FALSE)</f>
        <v>0.16</v>
      </c>
      <c r="Q889" s="9">
        <f t="shared" si="106"/>
        <v>0.18</v>
      </c>
      <c r="R889" s="9" t="str">
        <f t="shared" si="107"/>
        <v/>
      </c>
      <c r="S889" s="10" t="str">
        <f t="shared" si="108"/>
        <v/>
      </c>
      <c r="U889" s="17">
        <f>VLOOKUP((IF(MONTH($A889)=10,YEAR($A889),IF(MONTH($A889)=11,YEAR($A889),IF(MONTH($A889)=12, YEAR($A889),YEAR($A889)-1)))),'Final Sim'!$A$1:$O$85,VLOOKUP(MONTH($A889),'Conversion WRSM'!$A$1:$B$12,2),FALSE)</f>
        <v>0</v>
      </c>
      <c r="W889" s="9">
        <f t="shared" si="109"/>
        <v>0.18</v>
      </c>
      <c r="X889" s="9" t="str">
        <f t="shared" si="110"/>
        <v/>
      </c>
      <c r="Y889" s="20" t="str">
        <f t="shared" si="111"/>
        <v/>
      </c>
    </row>
    <row r="890" spans="1:25">
      <c r="A890" s="11">
        <v>34547</v>
      </c>
      <c r="B890" s="9">
        <f>VLOOKUP((IF(MONTH($A890)=10,YEAR($A890),IF(MONTH($A890)=11,YEAR($A890),IF(MONTH($A890)=12, YEAR($A890),YEAR($A890)-1)))),File_1.prn!$A$2:$AA$87,VLOOKUP(MONTH($A890),Conversion!$A$1:$B$12,2),FALSE)</f>
        <v>0.11</v>
      </c>
      <c r="C890" s="9" t="str">
        <f>IF(VLOOKUP((IF(MONTH($A890)=10,YEAR($A890),IF(MONTH($A890)=11,YEAR($A890),IF(MONTH($A890)=12, YEAR($A890),YEAR($A890)-1)))),File_1.prn!$A$2:$AA$87,VLOOKUP(MONTH($A890),'Patch Conversion'!$A$1:$B$12,2),FALSE)="","",VLOOKUP((IF(MONTH($A890)=10,YEAR($A890),IF(MONTH($A890)=11,YEAR($A890),IF(MONTH($A890)=12, YEAR($A890),YEAR($A890)-1)))),File_1.prn!$A$2:$AA$87,VLOOKUP(MONTH($A890),'Patch Conversion'!$A$1:$B$12,2),FALSE))</f>
        <v/>
      </c>
      <c r="E890" s="9">
        <f t="shared" si="105"/>
        <v>2815.7400000000048</v>
      </c>
      <c r="F890" s="9">
        <f>F889+VLOOKUP((IF(MONTH($A890)=10,YEAR($A890),IF(MONTH($A890)=11,YEAR($A890),IF(MONTH($A890)=12, YEAR($A890),YEAR($A890)-1)))),Rainfall!$A$1:$Z$87,VLOOKUP(MONTH($A890),Conversion!$A$1:$B$12,2),FALSE)</f>
        <v>43501.8</v>
      </c>
      <c r="G890" s="22"/>
      <c r="H890" s="22"/>
      <c r="I890" s="9">
        <f>VLOOKUP((IF(MONTH($A890)=10,YEAR($A890),IF(MONTH($A890)=11,YEAR($A890),IF(MONTH($A890)=12, YEAR($A890),YEAR($A890)-1)))),FirstSim!$A$1:$Y$86,VLOOKUP(MONTH($A890),Conversion!$A$1:$B$12,2),FALSE)</f>
        <v>0.09</v>
      </c>
      <c r="Q890" s="9">
        <f t="shared" si="106"/>
        <v>0.11</v>
      </c>
      <c r="R890" s="9" t="str">
        <f t="shared" si="107"/>
        <v/>
      </c>
      <c r="S890" s="10" t="str">
        <f t="shared" si="108"/>
        <v/>
      </c>
      <c r="U890" s="17">
        <f>VLOOKUP((IF(MONTH($A890)=10,YEAR($A890),IF(MONTH($A890)=11,YEAR($A890),IF(MONTH($A890)=12, YEAR($A890),YEAR($A890)-1)))),'Final Sim'!$A$1:$O$85,VLOOKUP(MONTH($A890),'Conversion WRSM'!$A$1:$B$12,2),FALSE)</f>
        <v>149.12</v>
      </c>
      <c r="W890" s="9">
        <f t="shared" si="109"/>
        <v>0.11</v>
      </c>
      <c r="X890" s="9" t="str">
        <f t="shared" si="110"/>
        <v/>
      </c>
      <c r="Y890" s="20" t="str">
        <f t="shared" si="111"/>
        <v/>
      </c>
    </row>
    <row r="891" spans="1:25">
      <c r="A891" s="11">
        <v>34578</v>
      </c>
      <c r="B891" s="9">
        <f>VLOOKUP((IF(MONTH($A891)=10,YEAR($A891),IF(MONTH($A891)=11,YEAR($A891),IF(MONTH($A891)=12, YEAR($A891),YEAR($A891)-1)))),File_1.prn!$A$2:$AA$87,VLOOKUP(MONTH($A891),Conversion!$A$1:$B$12,2),FALSE)</f>
        <v>0.04</v>
      </c>
      <c r="C891" s="9" t="str">
        <f>IF(VLOOKUP((IF(MONTH($A891)=10,YEAR($A891),IF(MONTH($A891)=11,YEAR($A891),IF(MONTH($A891)=12, YEAR($A891),YEAR($A891)-1)))),File_1.prn!$A$2:$AA$87,VLOOKUP(MONTH($A891),'Patch Conversion'!$A$1:$B$12,2),FALSE)="","",VLOOKUP((IF(MONTH($A891)=10,YEAR($A891),IF(MONTH($A891)=11,YEAR($A891),IF(MONTH($A891)=12, YEAR($A891),YEAR($A891)-1)))),File_1.prn!$A$2:$AA$87,VLOOKUP(MONTH($A891),'Patch Conversion'!$A$1:$B$12,2),FALSE))</f>
        <v/>
      </c>
      <c r="E891" s="9">
        <f t="shared" si="105"/>
        <v>2815.7800000000047</v>
      </c>
      <c r="F891" s="9">
        <f>F890+VLOOKUP((IF(MONTH($A891)=10,YEAR($A891),IF(MONTH($A891)=11,YEAR($A891),IF(MONTH($A891)=12, YEAR($A891),YEAR($A891)-1)))),Rainfall!$A$1:$Z$87,VLOOKUP(MONTH($A891),Conversion!$A$1:$B$12,2),FALSE)</f>
        <v>43501.8</v>
      </c>
      <c r="G891" s="22"/>
      <c r="H891" s="22"/>
      <c r="I891" s="9">
        <f>VLOOKUP((IF(MONTH($A891)=10,YEAR($A891),IF(MONTH($A891)=11,YEAR($A891),IF(MONTH($A891)=12, YEAR($A891),YEAR($A891)-1)))),FirstSim!$A$1:$Y$86,VLOOKUP(MONTH($A891),Conversion!$A$1:$B$12,2),FALSE)</f>
        <v>0</v>
      </c>
      <c r="Q891" s="9">
        <f t="shared" si="106"/>
        <v>0.04</v>
      </c>
      <c r="R891" s="9" t="str">
        <f t="shared" si="107"/>
        <v/>
      </c>
      <c r="S891" s="10" t="str">
        <f t="shared" si="108"/>
        <v/>
      </c>
      <c r="U891" s="17">
        <f>VLOOKUP((IF(MONTH($A891)=10,YEAR($A891),IF(MONTH($A891)=11,YEAR($A891),IF(MONTH($A891)=12, YEAR($A891),YEAR($A891)-1)))),'Final Sim'!$A$1:$O$85,VLOOKUP(MONTH($A891),'Conversion WRSM'!$A$1:$B$12,2),FALSE)</f>
        <v>0</v>
      </c>
      <c r="W891" s="9">
        <f t="shared" si="109"/>
        <v>0.04</v>
      </c>
      <c r="X891" s="9" t="str">
        <f t="shared" si="110"/>
        <v/>
      </c>
      <c r="Y891" s="20" t="str">
        <f t="shared" si="111"/>
        <v/>
      </c>
    </row>
    <row r="892" spans="1:25">
      <c r="A892" s="11">
        <v>34608</v>
      </c>
      <c r="B892" s="9">
        <f>VLOOKUP((IF(MONTH($A892)=10,YEAR($A892),IF(MONTH($A892)=11,YEAR($A892),IF(MONTH($A892)=12, YEAR($A892),YEAR($A892)-1)))),File_1.prn!$A$2:$AA$87,VLOOKUP(MONTH($A892),Conversion!$A$1:$B$12,2),FALSE)</f>
        <v>0.08</v>
      </c>
      <c r="C892" s="9" t="str">
        <f>IF(VLOOKUP((IF(MONTH($A892)=10,YEAR($A892),IF(MONTH($A892)=11,YEAR($A892),IF(MONTH($A892)=12, YEAR($A892),YEAR($A892)-1)))),File_1.prn!$A$2:$AA$87,VLOOKUP(MONTH($A892),'Patch Conversion'!$A$1:$B$12,2),FALSE)="","",VLOOKUP((IF(MONTH($A892)=10,YEAR($A892),IF(MONTH($A892)=11,YEAR($A892),IF(MONTH($A892)=12, YEAR($A892),YEAR($A892)-1)))),File_1.prn!$A$2:$AA$87,VLOOKUP(MONTH($A892),'Patch Conversion'!$A$1:$B$12,2),FALSE))</f>
        <v/>
      </c>
      <c r="E892" s="9">
        <f t="shared" si="105"/>
        <v>2815.8600000000047</v>
      </c>
      <c r="F892" s="9">
        <f>F891+VLOOKUP((IF(MONTH($A892)=10,YEAR($A892),IF(MONTH($A892)=11,YEAR($A892),IF(MONTH($A892)=12, YEAR($A892),YEAR($A892)-1)))),Rainfall!$A$1:$Z$87,VLOOKUP(MONTH($A892),Conversion!$A$1:$B$12,2),FALSE)</f>
        <v>43508.04</v>
      </c>
      <c r="G892" s="22"/>
      <c r="H892" s="22"/>
      <c r="I892" s="9">
        <f>VLOOKUP((IF(MONTH($A892)=10,YEAR($A892),IF(MONTH($A892)=11,YEAR($A892),IF(MONTH($A892)=12, YEAR($A892),YEAR($A892)-1)))),FirstSim!$A$1:$Y$86,VLOOKUP(MONTH($A892),Conversion!$A$1:$B$12,2),FALSE)</f>
        <v>0</v>
      </c>
      <c r="Q892" s="9">
        <f t="shared" si="106"/>
        <v>0.08</v>
      </c>
      <c r="R892" s="9" t="str">
        <f t="shared" si="107"/>
        <v/>
      </c>
      <c r="S892" s="10" t="str">
        <f t="shared" si="108"/>
        <v/>
      </c>
      <c r="U892" s="17">
        <f>VLOOKUP((IF(MONTH($A892)=10,YEAR($A892),IF(MONTH($A892)=11,YEAR($A892),IF(MONTH($A892)=12, YEAR($A892),YEAR($A892)-1)))),'Final Sim'!$A$1:$O$85,VLOOKUP(MONTH($A892),'Conversion WRSM'!$A$1:$B$12,2),FALSE)</f>
        <v>0.05</v>
      </c>
      <c r="W892" s="9">
        <f t="shared" si="109"/>
        <v>0.08</v>
      </c>
      <c r="X892" s="9" t="str">
        <f t="shared" si="110"/>
        <v/>
      </c>
      <c r="Y892" s="20" t="str">
        <f t="shared" si="111"/>
        <v/>
      </c>
    </row>
    <row r="893" spans="1:25">
      <c r="A893" s="11">
        <v>34639</v>
      </c>
      <c r="B893" s="9">
        <f>VLOOKUP((IF(MONTH($A893)=10,YEAR($A893),IF(MONTH($A893)=11,YEAR($A893),IF(MONTH($A893)=12, YEAR($A893),YEAR($A893)-1)))),File_1.prn!$A$2:$AA$87,VLOOKUP(MONTH($A893),Conversion!$A$1:$B$12,2),FALSE)</f>
        <v>0.04</v>
      </c>
      <c r="C893" s="9" t="str">
        <f>IF(VLOOKUP((IF(MONTH($A893)=10,YEAR($A893),IF(MONTH($A893)=11,YEAR($A893),IF(MONTH($A893)=12, YEAR($A893),YEAR($A893)-1)))),File_1.prn!$A$2:$AA$87,VLOOKUP(MONTH($A893),'Patch Conversion'!$A$1:$B$12,2),FALSE)="","",VLOOKUP((IF(MONTH($A893)=10,YEAR($A893),IF(MONTH($A893)=11,YEAR($A893),IF(MONTH($A893)=12, YEAR($A893),YEAR($A893)-1)))),File_1.prn!$A$2:$AA$87,VLOOKUP(MONTH($A893),'Patch Conversion'!$A$1:$B$12,2),FALSE))</f>
        <v/>
      </c>
      <c r="E893" s="9">
        <f t="shared" si="105"/>
        <v>2815.9000000000046</v>
      </c>
      <c r="F893" s="9">
        <f>F892+VLOOKUP((IF(MONTH($A893)=10,YEAR($A893),IF(MONTH($A893)=11,YEAR($A893),IF(MONTH($A893)=12, YEAR($A893),YEAR($A893)-1)))),Rainfall!$A$1:$Z$87,VLOOKUP(MONTH($A893),Conversion!$A$1:$B$12,2),FALSE)</f>
        <v>43525.08</v>
      </c>
      <c r="G893" s="22"/>
      <c r="H893" s="22"/>
      <c r="I893" s="9">
        <f>VLOOKUP((IF(MONTH($A893)=10,YEAR($A893),IF(MONTH($A893)=11,YEAR($A893),IF(MONTH($A893)=12, YEAR($A893),YEAR($A893)-1)))),FirstSim!$A$1:$Y$86,VLOOKUP(MONTH($A893),Conversion!$A$1:$B$12,2),FALSE)</f>
        <v>0</v>
      </c>
      <c r="Q893" s="9">
        <f t="shared" si="106"/>
        <v>0.04</v>
      </c>
      <c r="R893" s="9" t="str">
        <f t="shared" si="107"/>
        <v/>
      </c>
      <c r="S893" s="10" t="str">
        <f t="shared" si="108"/>
        <v/>
      </c>
      <c r="U893" s="17">
        <f>VLOOKUP((IF(MONTH($A893)=10,YEAR($A893),IF(MONTH($A893)=11,YEAR($A893),IF(MONTH($A893)=12, YEAR($A893),YEAR($A893)-1)))),'Final Sim'!$A$1:$O$85,VLOOKUP(MONTH($A893),'Conversion WRSM'!$A$1:$B$12,2),FALSE)</f>
        <v>0</v>
      </c>
      <c r="W893" s="9">
        <f t="shared" si="109"/>
        <v>0.04</v>
      </c>
      <c r="X893" s="9" t="str">
        <f t="shared" si="110"/>
        <v/>
      </c>
      <c r="Y893" s="20" t="str">
        <f t="shared" si="111"/>
        <v/>
      </c>
    </row>
    <row r="894" spans="1:25">
      <c r="A894" s="11">
        <v>34669</v>
      </c>
      <c r="B894" s="9">
        <f>VLOOKUP((IF(MONTH($A894)=10,YEAR($A894),IF(MONTH($A894)=11,YEAR($A894),IF(MONTH($A894)=12, YEAR($A894),YEAR($A894)-1)))),File_1.prn!$A$2:$AA$87,VLOOKUP(MONTH($A894),Conversion!$A$1:$B$12,2),FALSE)</f>
        <v>0</v>
      </c>
      <c r="C894" s="9" t="str">
        <f>IF(VLOOKUP((IF(MONTH($A894)=10,YEAR($A894),IF(MONTH($A894)=11,YEAR($A894),IF(MONTH($A894)=12, YEAR($A894),YEAR($A894)-1)))),File_1.prn!$A$2:$AA$87,VLOOKUP(MONTH($A894),'Patch Conversion'!$A$1:$B$12,2),FALSE)="","",VLOOKUP((IF(MONTH($A894)=10,YEAR($A894),IF(MONTH($A894)=11,YEAR($A894),IF(MONTH($A894)=12, YEAR($A894),YEAR($A894)-1)))),File_1.prn!$A$2:$AA$87,VLOOKUP(MONTH($A894),'Patch Conversion'!$A$1:$B$12,2),FALSE))</f>
        <v/>
      </c>
      <c r="E894" s="9">
        <f t="shared" si="105"/>
        <v>2815.9000000000046</v>
      </c>
      <c r="F894" s="9">
        <f>F893+VLOOKUP((IF(MONTH($A894)=10,YEAR($A894),IF(MONTH($A894)=11,YEAR($A894),IF(MONTH($A894)=12, YEAR($A894),YEAR($A894)-1)))),Rainfall!$A$1:$Z$87,VLOOKUP(MONTH($A894),Conversion!$A$1:$B$12,2),FALSE)</f>
        <v>43551.42</v>
      </c>
      <c r="G894" s="22"/>
      <c r="H894" s="22"/>
      <c r="I894" s="9">
        <f>VLOOKUP((IF(MONTH($A894)=10,YEAR($A894),IF(MONTH($A894)=11,YEAR($A894),IF(MONTH($A894)=12, YEAR($A894),YEAR($A894)-1)))),FirstSim!$A$1:$Y$86,VLOOKUP(MONTH($A894),Conversion!$A$1:$B$12,2),FALSE)</f>
        <v>0</v>
      </c>
      <c r="Q894" s="9">
        <f t="shared" si="106"/>
        <v>0</v>
      </c>
      <c r="R894" s="9" t="str">
        <f t="shared" si="107"/>
        <v/>
      </c>
      <c r="S894" s="10" t="str">
        <f t="shared" si="108"/>
        <v/>
      </c>
      <c r="U894" s="17">
        <f>VLOOKUP((IF(MONTH($A894)=10,YEAR($A894),IF(MONTH($A894)=11,YEAR($A894),IF(MONTH($A894)=12, YEAR($A894),YEAR($A894)-1)))),'Final Sim'!$A$1:$O$85,VLOOKUP(MONTH($A894),'Conversion WRSM'!$A$1:$B$12,2),FALSE)</f>
        <v>1.1200000000000001</v>
      </c>
      <c r="W894" s="9">
        <f t="shared" si="109"/>
        <v>0</v>
      </c>
      <c r="X894" s="9" t="str">
        <f t="shared" si="110"/>
        <v/>
      </c>
      <c r="Y894" s="20" t="str">
        <f t="shared" si="111"/>
        <v/>
      </c>
    </row>
    <row r="895" spans="1:25">
      <c r="A895" s="11">
        <v>34700</v>
      </c>
      <c r="B895" s="9">
        <f>VLOOKUP((IF(MONTH($A895)=10,YEAR($A895),IF(MONTH($A895)=11,YEAR($A895),IF(MONTH($A895)=12, YEAR($A895),YEAR($A895)-1)))),File_1.prn!$A$2:$AA$87,VLOOKUP(MONTH($A895),Conversion!$A$1:$B$12,2),FALSE)</f>
        <v>0</v>
      </c>
      <c r="C895" s="9" t="str">
        <f>IF(VLOOKUP((IF(MONTH($A895)=10,YEAR($A895),IF(MONTH($A895)=11,YEAR($A895),IF(MONTH($A895)=12, YEAR($A895),YEAR($A895)-1)))),File_1.prn!$A$2:$AA$87,VLOOKUP(MONTH($A895),'Patch Conversion'!$A$1:$B$12,2),FALSE)="","",VLOOKUP((IF(MONTH($A895)=10,YEAR($A895),IF(MONTH($A895)=11,YEAR($A895),IF(MONTH($A895)=12, YEAR($A895),YEAR($A895)-1)))),File_1.prn!$A$2:$AA$87,VLOOKUP(MONTH($A895),'Patch Conversion'!$A$1:$B$12,2),FALSE))</f>
        <v/>
      </c>
      <c r="E895" s="9">
        <f t="shared" si="105"/>
        <v>2815.9000000000046</v>
      </c>
      <c r="F895" s="9">
        <f>F894+VLOOKUP((IF(MONTH($A895)=10,YEAR($A895),IF(MONTH($A895)=11,YEAR($A895),IF(MONTH($A895)=12, YEAR($A895),YEAR($A895)-1)))),Rainfall!$A$1:$Z$87,VLOOKUP(MONTH($A895),Conversion!$A$1:$B$12,2),FALSE)</f>
        <v>43562.28</v>
      </c>
      <c r="G895" s="22"/>
      <c r="H895" s="22"/>
      <c r="I895" s="9">
        <f>VLOOKUP((IF(MONTH($A895)=10,YEAR($A895),IF(MONTH($A895)=11,YEAR($A895),IF(MONTH($A895)=12, YEAR($A895),YEAR($A895)-1)))),FirstSim!$A$1:$Y$86,VLOOKUP(MONTH($A895),Conversion!$A$1:$B$12,2),FALSE)</f>
        <v>0</v>
      </c>
      <c r="Q895" s="9">
        <f t="shared" si="106"/>
        <v>0</v>
      </c>
      <c r="R895" s="9" t="str">
        <f t="shared" si="107"/>
        <v/>
      </c>
      <c r="S895" s="10" t="str">
        <f t="shared" si="108"/>
        <v/>
      </c>
      <c r="U895" s="17">
        <f>VLOOKUP((IF(MONTH($A895)=10,YEAR($A895),IF(MONTH($A895)=11,YEAR($A895),IF(MONTH($A895)=12, YEAR($A895),YEAR($A895)-1)))),'Final Sim'!$A$1:$O$85,VLOOKUP(MONTH($A895),'Conversion WRSM'!$A$1:$B$12,2),FALSE)</f>
        <v>0</v>
      </c>
      <c r="W895" s="9">
        <f t="shared" si="109"/>
        <v>0</v>
      </c>
      <c r="X895" s="9" t="str">
        <f t="shared" si="110"/>
        <v/>
      </c>
      <c r="Y895" s="20" t="str">
        <f t="shared" si="111"/>
        <v/>
      </c>
    </row>
    <row r="896" spans="1:25">
      <c r="A896" s="11">
        <v>34731</v>
      </c>
      <c r="B896" s="9">
        <f>VLOOKUP((IF(MONTH($A896)=10,YEAR($A896),IF(MONTH($A896)=11,YEAR($A896),IF(MONTH($A896)=12, YEAR($A896),YEAR($A896)-1)))),File_1.prn!$A$2:$AA$87,VLOOKUP(MONTH($A896),Conversion!$A$1:$B$12,2),FALSE)</f>
        <v>0</v>
      </c>
      <c r="C896" s="9" t="str">
        <f>IF(VLOOKUP((IF(MONTH($A896)=10,YEAR($A896),IF(MONTH($A896)=11,YEAR($A896),IF(MONTH($A896)=12, YEAR($A896),YEAR($A896)-1)))),File_1.prn!$A$2:$AA$87,VLOOKUP(MONTH($A896),'Patch Conversion'!$A$1:$B$12,2),FALSE)="","",VLOOKUP((IF(MONTH($A896)=10,YEAR($A896),IF(MONTH($A896)=11,YEAR($A896),IF(MONTH($A896)=12, YEAR($A896),YEAR($A896)-1)))),File_1.prn!$A$2:$AA$87,VLOOKUP(MONTH($A896),'Patch Conversion'!$A$1:$B$12,2),FALSE))</f>
        <v/>
      </c>
      <c r="E896" s="9">
        <f t="shared" si="105"/>
        <v>2815.9000000000046</v>
      </c>
      <c r="F896" s="9">
        <f>F895+VLOOKUP((IF(MONTH($A896)=10,YEAR($A896),IF(MONTH($A896)=11,YEAR($A896),IF(MONTH($A896)=12, YEAR($A896),YEAR($A896)-1)))),Rainfall!$A$1:$Z$87,VLOOKUP(MONTH($A896),Conversion!$A$1:$B$12,2),FALSE)</f>
        <v>43617.599999999999</v>
      </c>
      <c r="G896" s="22"/>
      <c r="H896" s="22"/>
      <c r="I896" s="9">
        <f>VLOOKUP((IF(MONTH($A896)=10,YEAR($A896),IF(MONTH($A896)=11,YEAR($A896),IF(MONTH($A896)=12, YEAR($A896),YEAR($A896)-1)))),FirstSim!$A$1:$Y$86,VLOOKUP(MONTH($A896),Conversion!$A$1:$B$12,2),FALSE)</f>
        <v>0</v>
      </c>
      <c r="Q896" s="9">
        <f t="shared" si="106"/>
        <v>0</v>
      </c>
      <c r="R896" s="9" t="str">
        <f t="shared" si="107"/>
        <v/>
      </c>
      <c r="S896" s="10" t="str">
        <f t="shared" si="108"/>
        <v/>
      </c>
      <c r="U896" s="17">
        <f>VLOOKUP((IF(MONTH($A896)=10,YEAR($A896),IF(MONTH($A896)=11,YEAR($A896),IF(MONTH($A896)=12, YEAR($A896),YEAR($A896)-1)))),'Final Sim'!$A$1:$O$85,VLOOKUP(MONTH($A896),'Conversion WRSM'!$A$1:$B$12,2),FALSE)</f>
        <v>1.37</v>
      </c>
      <c r="W896" s="9">
        <f t="shared" si="109"/>
        <v>0</v>
      </c>
      <c r="X896" s="9" t="str">
        <f t="shared" si="110"/>
        <v/>
      </c>
      <c r="Y896" s="20" t="str">
        <f t="shared" si="111"/>
        <v/>
      </c>
    </row>
    <row r="897" spans="1:25">
      <c r="A897" s="11">
        <v>34759</v>
      </c>
      <c r="B897" s="9">
        <f>VLOOKUP((IF(MONTH($A897)=10,YEAR($A897),IF(MONTH($A897)=11,YEAR($A897),IF(MONTH($A897)=12, YEAR($A897),YEAR($A897)-1)))),File_1.prn!$A$2:$AA$87,VLOOKUP(MONTH($A897),Conversion!$A$1:$B$12,2),FALSE)</f>
        <v>0.01</v>
      </c>
      <c r="C897" s="9" t="str">
        <f>IF(VLOOKUP((IF(MONTH($A897)=10,YEAR($A897),IF(MONTH($A897)=11,YEAR($A897),IF(MONTH($A897)=12, YEAR($A897),YEAR($A897)-1)))),File_1.prn!$A$2:$AA$87,VLOOKUP(MONTH($A897),'Patch Conversion'!$A$1:$B$12,2),FALSE)="","",VLOOKUP((IF(MONTH($A897)=10,YEAR($A897),IF(MONTH($A897)=11,YEAR($A897),IF(MONTH($A897)=12, YEAR($A897),YEAR($A897)-1)))),File_1.prn!$A$2:$AA$87,VLOOKUP(MONTH($A897),'Patch Conversion'!$A$1:$B$12,2),FALSE))</f>
        <v/>
      </c>
      <c r="E897" s="9">
        <f t="shared" si="105"/>
        <v>2815.9100000000049</v>
      </c>
      <c r="F897" s="9">
        <f>F896+VLOOKUP((IF(MONTH($A897)=10,YEAR($A897),IF(MONTH($A897)=11,YEAR($A897),IF(MONTH($A897)=12, YEAR($A897),YEAR($A897)-1)))),Rainfall!$A$1:$Z$87,VLOOKUP(MONTH($A897),Conversion!$A$1:$B$12,2),FALSE)</f>
        <v>43808.34</v>
      </c>
      <c r="G897" s="22"/>
      <c r="H897" s="22"/>
      <c r="I897" s="9">
        <f>VLOOKUP((IF(MONTH($A897)=10,YEAR($A897),IF(MONTH($A897)=11,YEAR($A897),IF(MONTH($A897)=12, YEAR($A897),YEAR($A897)-1)))),FirstSim!$A$1:$Y$86,VLOOKUP(MONTH($A897),Conversion!$A$1:$B$12,2),FALSE)</f>
        <v>0.23</v>
      </c>
      <c r="Q897" s="9">
        <f t="shared" si="106"/>
        <v>0.01</v>
      </c>
      <c r="R897" s="9" t="str">
        <f t="shared" si="107"/>
        <v/>
      </c>
      <c r="S897" s="10" t="str">
        <f t="shared" si="108"/>
        <v/>
      </c>
      <c r="U897" s="17">
        <f>VLOOKUP((IF(MONTH($A897)=10,YEAR($A897),IF(MONTH($A897)=11,YEAR($A897),IF(MONTH($A897)=12, YEAR($A897),YEAR($A897)-1)))),'Final Sim'!$A$1:$O$85,VLOOKUP(MONTH($A897),'Conversion WRSM'!$A$1:$B$12,2),FALSE)</f>
        <v>0</v>
      </c>
      <c r="W897" s="9">
        <f t="shared" si="109"/>
        <v>0.01</v>
      </c>
      <c r="X897" s="9" t="str">
        <f t="shared" si="110"/>
        <v/>
      </c>
      <c r="Y897" s="20" t="str">
        <f t="shared" si="111"/>
        <v/>
      </c>
    </row>
    <row r="898" spans="1:25">
      <c r="A898" s="11">
        <v>34790</v>
      </c>
      <c r="B898" s="9">
        <f>VLOOKUP((IF(MONTH($A898)=10,YEAR($A898),IF(MONTH($A898)=11,YEAR($A898),IF(MONTH($A898)=12, YEAR($A898),YEAR($A898)-1)))),File_1.prn!$A$2:$AA$87,VLOOKUP(MONTH($A898),Conversion!$A$1:$B$12,2),FALSE)</f>
        <v>0.01</v>
      </c>
      <c r="C898" s="9" t="str">
        <f>IF(VLOOKUP((IF(MONTH($A898)=10,YEAR($A898),IF(MONTH($A898)=11,YEAR($A898),IF(MONTH($A898)=12, YEAR($A898),YEAR($A898)-1)))),File_1.prn!$A$2:$AA$87,VLOOKUP(MONTH($A898),'Patch Conversion'!$A$1:$B$12,2),FALSE)="","",VLOOKUP((IF(MONTH($A898)=10,YEAR($A898),IF(MONTH($A898)=11,YEAR($A898),IF(MONTH($A898)=12, YEAR($A898),YEAR($A898)-1)))),File_1.prn!$A$2:$AA$87,VLOOKUP(MONTH($A898),'Patch Conversion'!$A$1:$B$12,2),FALSE))</f>
        <v/>
      </c>
      <c r="E898" s="9">
        <f t="shared" si="105"/>
        <v>2815.9200000000051</v>
      </c>
      <c r="F898" s="9">
        <f>F897+VLOOKUP((IF(MONTH($A898)=10,YEAR($A898),IF(MONTH($A898)=11,YEAR($A898),IF(MONTH($A898)=12, YEAR($A898),YEAR($A898)-1)))),Rainfall!$A$1:$Z$87,VLOOKUP(MONTH($A898),Conversion!$A$1:$B$12,2),FALSE)</f>
        <v>43868.52</v>
      </c>
      <c r="G898" s="22"/>
      <c r="H898" s="22"/>
      <c r="I898" s="9">
        <f>VLOOKUP((IF(MONTH($A898)=10,YEAR($A898),IF(MONTH($A898)=11,YEAR($A898),IF(MONTH($A898)=12, YEAR($A898),YEAR($A898)-1)))),FirstSim!$A$1:$Y$86,VLOOKUP(MONTH($A898),Conversion!$A$1:$B$12,2),FALSE)</f>
        <v>0.13</v>
      </c>
      <c r="Q898" s="9">
        <f t="shared" si="106"/>
        <v>0.01</v>
      </c>
      <c r="R898" s="9" t="str">
        <f t="shared" si="107"/>
        <v/>
      </c>
      <c r="S898" s="10" t="str">
        <f t="shared" si="108"/>
        <v/>
      </c>
      <c r="U898" s="17">
        <f>VLOOKUP((IF(MONTH($A898)=10,YEAR($A898),IF(MONTH($A898)=11,YEAR($A898),IF(MONTH($A898)=12, YEAR($A898),YEAR($A898)-1)))),'Final Sim'!$A$1:$O$85,VLOOKUP(MONTH($A898),'Conversion WRSM'!$A$1:$B$12,2),FALSE)</f>
        <v>8.8699999999999992</v>
      </c>
      <c r="W898" s="9">
        <f t="shared" si="109"/>
        <v>0.01</v>
      </c>
      <c r="X898" s="9" t="str">
        <f t="shared" si="110"/>
        <v/>
      </c>
      <c r="Y898" s="20" t="str">
        <f t="shared" si="111"/>
        <v/>
      </c>
    </row>
    <row r="899" spans="1:25">
      <c r="A899" s="11">
        <v>34820</v>
      </c>
      <c r="B899" s="9">
        <f>VLOOKUP((IF(MONTH($A899)=10,YEAR($A899),IF(MONTH($A899)=11,YEAR($A899),IF(MONTH($A899)=12, YEAR($A899),YEAR($A899)-1)))),File_1.prn!$A$2:$AA$87,VLOOKUP(MONTH($A899),Conversion!$A$1:$B$12,2),FALSE)</f>
        <v>0.03</v>
      </c>
      <c r="C899" s="9" t="str">
        <f>IF(VLOOKUP((IF(MONTH($A899)=10,YEAR($A899),IF(MONTH($A899)=11,YEAR($A899),IF(MONTH($A899)=12, YEAR($A899),YEAR($A899)-1)))),File_1.prn!$A$2:$AA$87,VLOOKUP(MONTH($A899),'Patch Conversion'!$A$1:$B$12,2),FALSE)="","",VLOOKUP((IF(MONTH($A899)=10,YEAR($A899),IF(MONTH($A899)=11,YEAR($A899),IF(MONTH($A899)=12, YEAR($A899),YEAR($A899)-1)))),File_1.prn!$A$2:$AA$87,VLOOKUP(MONTH($A899),'Patch Conversion'!$A$1:$B$12,2),FALSE))</f>
        <v/>
      </c>
      <c r="E899" s="9">
        <f t="shared" si="105"/>
        <v>2815.9500000000053</v>
      </c>
      <c r="F899" s="9">
        <f>F898+VLOOKUP((IF(MONTH($A899)=10,YEAR($A899),IF(MONTH($A899)=11,YEAR($A899),IF(MONTH($A899)=12, YEAR($A899),YEAR($A899)-1)))),Rainfall!$A$1:$Z$87,VLOOKUP(MONTH($A899),Conversion!$A$1:$B$12,2),FALSE)</f>
        <v>43900.619999999995</v>
      </c>
      <c r="G899" s="22"/>
      <c r="H899" s="22"/>
      <c r="I899" s="9">
        <f>VLOOKUP((IF(MONTH($A899)=10,YEAR($A899),IF(MONTH($A899)=11,YEAR($A899),IF(MONTH($A899)=12, YEAR($A899),YEAR($A899)-1)))),FirstSim!$A$1:$Y$86,VLOOKUP(MONTH($A899),Conversion!$A$1:$B$12,2),FALSE)</f>
        <v>0</v>
      </c>
      <c r="Q899" s="9">
        <f t="shared" si="106"/>
        <v>0.03</v>
      </c>
      <c r="R899" s="9" t="str">
        <f t="shared" si="107"/>
        <v/>
      </c>
      <c r="S899" s="10" t="str">
        <f t="shared" si="108"/>
        <v/>
      </c>
      <c r="U899" s="17">
        <f>VLOOKUP((IF(MONTH($A899)=10,YEAR($A899),IF(MONTH($A899)=11,YEAR($A899),IF(MONTH($A899)=12, YEAR($A899),YEAR($A899)-1)))),'Final Sim'!$A$1:$O$85,VLOOKUP(MONTH($A899),'Conversion WRSM'!$A$1:$B$12,2),FALSE)</f>
        <v>0</v>
      </c>
      <c r="W899" s="9">
        <f t="shared" si="109"/>
        <v>0.03</v>
      </c>
      <c r="X899" s="9" t="str">
        <f t="shared" si="110"/>
        <v/>
      </c>
      <c r="Y899" s="20" t="str">
        <f t="shared" si="111"/>
        <v/>
      </c>
    </row>
    <row r="900" spans="1:25">
      <c r="A900" s="11">
        <v>34851</v>
      </c>
      <c r="B900" s="9">
        <f>VLOOKUP((IF(MONTH($A900)=10,YEAR($A900),IF(MONTH($A900)=11,YEAR($A900),IF(MONTH($A900)=12, YEAR($A900),YEAR($A900)-1)))),File_1.prn!$A$2:$AA$87,VLOOKUP(MONTH($A900),Conversion!$A$1:$B$12,2),FALSE)</f>
        <v>0.02</v>
      </c>
      <c r="C900" s="9" t="str">
        <f>IF(VLOOKUP((IF(MONTH($A900)=10,YEAR($A900),IF(MONTH($A900)=11,YEAR($A900),IF(MONTH($A900)=12, YEAR($A900),YEAR($A900)-1)))),File_1.prn!$A$2:$AA$87,VLOOKUP(MONTH($A900),'Patch Conversion'!$A$1:$B$12,2),FALSE)="","",VLOOKUP((IF(MONTH($A900)=10,YEAR($A900),IF(MONTH($A900)=11,YEAR($A900),IF(MONTH($A900)=12, YEAR($A900),YEAR($A900)-1)))),File_1.prn!$A$2:$AA$87,VLOOKUP(MONTH($A900),'Patch Conversion'!$A$1:$B$12,2),FALSE))</f>
        <v/>
      </c>
      <c r="E900" s="9">
        <f t="shared" si="105"/>
        <v>2815.9700000000053</v>
      </c>
      <c r="F900" s="9">
        <f>F899+VLOOKUP((IF(MONTH($A900)=10,YEAR($A900),IF(MONTH($A900)=11,YEAR($A900),IF(MONTH($A900)=12, YEAR($A900),YEAR($A900)-1)))),Rainfall!$A$1:$Z$87,VLOOKUP(MONTH($A900),Conversion!$A$1:$B$12,2),FALSE)</f>
        <v>43900.619999999995</v>
      </c>
      <c r="G900" s="22"/>
      <c r="H900" s="22"/>
      <c r="I900" s="9">
        <f>VLOOKUP((IF(MONTH($A900)=10,YEAR($A900),IF(MONTH($A900)=11,YEAR($A900),IF(MONTH($A900)=12, YEAR($A900),YEAR($A900)-1)))),FirstSim!$A$1:$Y$86,VLOOKUP(MONTH($A900),Conversion!$A$1:$B$12,2),FALSE)</f>
        <v>0.22</v>
      </c>
      <c r="Q900" s="9">
        <f t="shared" si="106"/>
        <v>0.02</v>
      </c>
      <c r="R900" s="9" t="str">
        <f t="shared" si="107"/>
        <v/>
      </c>
      <c r="S900" s="10" t="str">
        <f t="shared" si="108"/>
        <v/>
      </c>
      <c r="U900" s="17">
        <f>VLOOKUP((IF(MONTH($A900)=10,YEAR($A900),IF(MONTH($A900)=11,YEAR($A900),IF(MONTH($A900)=12, YEAR($A900),YEAR($A900)-1)))),'Final Sim'!$A$1:$O$85,VLOOKUP(MONTH($A900),'Conversion WRSM'!$A$1:$B$12,2),FALSE)</f>
        <v>6.61</v>
      </c>
      <c r="W900" s="9">
        <f t="shared" si="109"/>
        <v>0.02</v>
      </c>
      <c r="X900" s="9" t="str">
        <f t="shared" si="110"/>
        <v/>
      </c>
      <c r="Y900" s="20" t="str">
        <f t="shared" si="111"/>
        <v/>
      </c>
    </row>
    <row r="901" spans="1:25">
      <c r="A901" s="11">
        <v>34881</v>
      </c>
      <c r="B901" s="9">
        <f>VLOOKUP((IF(MONTH($A901)=10,YEAR($A901),IF(MONTH($A901)=11,YEAR($A901),IF(MONTH($A901)=12, YEAR($A901),YEAR($A901)-1)))),File_1.prn!$A$2:$AA$87,VLOOKUP(MONTH($A901),Conversion!$A$1:$B$12,2),FALSE)</f>
        <v>0.02</v>
      </c>
      <c r="C901" s="9" t="str">
        <f>IF(VLOOKUP((IF(MONTH($A901)=10,YEAR($A901),IF(MONTH($A901)=11,YEAR($A901),IF(MONTH($A901)=12, YEAR($A901),YEAR($A901)-1)))),File_1.prn!$A$2:$AA$87,VLOOKUP(MONTH($A901),'Patch Conversion'!$A$1:$B$12,2),FALSE)="","",VLOOKUP((IF(MONTH($A901)=10,YEAR($A901),IF(MONTH($A901)=11,YEAR($A901),IF(MONTH($A901)=12, YEAR($A901),YEAR($A901)-1)))),File_1.prn!$A$2:$AA$87,VLOOKUP(MONTH($A901),'Patch Conversion'!$A$1:$B$12,2),FALSE))</f>
        <v/>
      </c>
      <c r="E901" s="9">
        <f t="shared" si="105"/>
        <v>2815.9900000000052</v>
      </c>
      <c r="F901" s="9">
        <f>F900+VLOOKUP((IF(MONTH($A901)=10,YEAR($A901),IF(MONTH($A901)=11,YEAR($A901),IF(MONTH($A901)=12, YEAR($A901),YEAR($A901)-1)))),Rainfall!$A$1:$Z$87,VLOOKUP(MONTH($A901),Conversion!$A$1:$B$12,2),FALSE)</f>
        <v>43900.619999999995</v>
      </c>
      <c r="G901" s="22"/>
      <c r="H901" s="22"/>
      <c r="I901" s="9">
        <f>VLOOKUP((IF(MONTH($A901)=10,YEAR($A901),IF(MONTH($A901)=11,YEAR($A901),IF(MONTH($A901)=12, YEAR($A901),YEAR($A901)-1)))),FirstSim!$A$1:$Y$86,VLOOKUP(MONTH($A901),Conversion!$A$1:$B$12,2),FALSE)</f>
        <v>0.18</v>
      </c>
      <c r="Q901" s="9">
        <f t="shared" si="106"/>
        <v>0.02</v>
      </c>
      <c r="R901" s="9" t="str">
        <f t="shared" si="107"/>
        <v/>
      </c>
      <c r="S901" s="10" t="str">
        <f t="shared" si="108"/>
        <v/>
      </c>
      <c r="U901" s="17">
        <f>VLOOKUP((IF(MONTH($A901)=10,YEAR($A901),IF(MONTH($A901)=11,YEAR($A901),IF(MONTH($A901)=12, YEAR($A901),YEAR($A901)-1)))),'Final Sim'!$A$1:$O$85,VLOOKUP(MONTH($A901),'Conversion WRSM'!$A$1:$B$12,2),FALSE)</f>
        <v>0</v>
      </c>
      <c r="W901" s="9">
        <f t="shared" si="109"/>
        <v>0.02</v>
      </c>
      <c r="X901" s="9" t="str">
        <f t="shared" si="110"/>
        <v/>
      </c>
      <c r="Y901" s="20" t="str">
        <f t="shared" si="111"/>
        <v/>
      </c>
    </row>
    <row r="902" spans="1:25">
      <c r="A902" s="11">
        <v>34912</v>
      </c>
      <c r="B902" s="9">
        <f>VLOOKUP((IF(MONTH($A902)=10,YEAR($A902),IF(MONTH($A902)=11,YEAR($A902),IF(MONTH($A902)=12, YEAR($A902),YEAR($A902)-1)))),File_1.prn!$A$2:$AA$87,VLOOKUP(MONTH($A902),Conversion!$A$1:$B$12,2),FALSE)</f>
        <v>0.02</v>
      </c>
      <c r="C902" s="9" t="str">
        <f>IF(VLOOKUP((IF(MONTH($A902)=10,YEAR($A902),IF(MONTH($A902)=11,YEAR($A902),IF(MONTH($A902)=12, YEAR($A902),YEAR($A902)-1)))),File_1.prn!$A$2:$AA$87,VLOOKUP(MONTH($A902),'Patch Conversion'!$A$1:$B$12,2),FALSE)="","",VLOOKUP((IF(MONTH($A902)=10,YEAR($A902),IF(MONTH($A902)=11,YEAR($A902),IF(MONTH($A902)=12, YEAR($A902),YEAR($A902)-1)))),File_1.prn!$A$2:$AA$87,VLOOKUP(MONTH($A902),'Patch Conversion'!$A$1:$B$12,2),FALSE))</f>
        <v/>
      </c>
      <c r="E902" s="9">
        <f t="shared" si="105"/>
        <v>2816.0100000000052</v>
      </c>
      <c r="F902" s="9">
        <f>F901+VLOOKUP((IF(MONTH($A902)=10,YEAR($A902),IF(MONTH($A902)=11,YEAR($A902),IF(MONTH($A902)=12, YEAR($A902),YEAR($A902)-1)))),Rainfall!$A$1:$Z$87,VLOOKUP(MONTH($A902),Conversion!$A$1:$B$12,2),FALSE)</f>
        <v>43904.88</v>
      </c>
      <c r="G902" s="22"/>
      <c r="H902" s="22"/>
      <c r="I902" s="9">
        <f>VLOOKUP((IF(MONTH($A902)=10,YEAR($A902),IF(MONTH($A902)=11,YEAR($A902),IF(MONTH($A902)=12, YEAR($A902),YEAR($A902)-1)))),FirstSim!$A$1:$Y$86,VLOOKUP(MONTH($A902),Conversion!$A$1:$B$12,2),FALSE)</f>
        <v>0.06</v>
      </c>
      <c r="Q902" s="9">
        <f t="shared" si="106"/>
        <v>0.02</v>
      </c>
      <c r="R902" s="9" t="str">
        <f t="shared" si="107"/>
        <v/>
      </c>
      <c r="S902" s="10" t="str">
        <f t="shared" si="108"/>
        <v/>
      </c>
      <c r="U902" s="17">
        <f>VLOOKUP((IF(MONTH($A902)=10,YEAR($A902),IF(MONTH($A902)=11,YEAR($A902),IF(MONTH($A902)=12, YEAR($A902),YEAR($A902)-1)))),'Final Sim'!$A$1:$O$85,VLOOKUP(MONTH($A902),'Conversion WRSM'!$A$1:$B$12,2),FALSE)</f>
        <v>96.42</v>
      </c>
      <c r="W902" s="9">
        <f t="shared" si="109"/>
        <v>0.02</v>
      </c>
      <c r="X902" s="9" t="str">
        <f t="shared" si="110"/>
        <v/>
      </c>
      <c r="Y902" s="20" t="str">
        <f t="shared" si="111"/>
        <v/>
      </c>
    </row>
    <row r="903" spans="1:25">
      <c r="A903" s="11">
        <v>34943</v>
      </c>
      <c r="B903" s="9">
        <f>VLOOKUP((IF(MONTH($A903)=10,YEAR($A903),IF(MONTH($A903)=11,YEAR($A903),IF(MONTH($A903)=12, YEAR($A903),YEAR($A903)-1)))),File_1.prn!$A$2:$AA$87,VLOOKUP(MONTH($A903),Conversion!$A$1:$B$12,2),FALSE)</f>
        <v>0.02</v>
      </c>
      <c r="C903" s="9" t="str">
        <f>IF(VLOOKUP((IF(MONTH($A903)=10,YEAR($A903),IF(MONTH($A903)=11,YEAR($A903),IF(MONTH($A903)=12, YEAR($A903),YEAR($A903)-1)))),File_1.prn!$A$2:$AA$87,VLOOKUP(MONTH($A903),'Patch Conversion'!$A$1:$B$12,2),FALSE)="","",VLOOKUP((IF(MONTH($A903)=10,YEAR($A903),IF(MONTH($A903)=11,YEAR($A903),IF(MONTH($A903)=12, YEAR($A903),YEAR($A903)-1)))),File_1.prn!$A$2:$AA$87,VLOOKUP(MONTH($A903),'Patch Conversion'!$A$1:$B$12,2),FALSE))</f>
        <v/>
      </c>
      <c r="E903" s="9">
        <f t="shared" si="105"/>
        <v>2816.0300000000052</v>
      </c>
      <c r="F903" s="9">
        <f>F902+VLOOKUP((IF(MONTH($A903)=10,YEAR($A903),IF(MONTH($A903)=11,YEAR($A903),IF(MONTH($A903)=12, YEAR($A903),YEAR($A903)-1)))),Rainfall!$A$1:$Z$87,VLOOKUP(MONTH($A903),Conversion!$A$1:$B$12,2),FALSE)</f>
        <v>43913.88</v>
      </c>
      <c r="G903" s="22"/>
      <c r="H903" s="22"/>
      <c r="I903" s="9">
        <f>VLOOKUP((IF(MONTH($A903)=10,YEAR($A903),IF(MONTH($A903)=11,YEAR($A903),IF(MONTH($A903)=12, YEAR($A903),YEAR($A903)-1)))),FirstSim!$A$1:$Y$86,VLOOKUP(MONTH($A903),Conversion!$A$1:$B$12,2),FALSE)</f>
        <v>0</v>
      </c>
      <c r="Q903" s="9">
        <f t="shared" si="106"/>
        <v>0.02</v>
      </c>
      <c r="R903" s="9" t="str">
        <f t="shared" si="107"/>
        <v/>
      </c>
      <c r="S903" s="10" t="str">
        <f t="shared" si="108"/>
        <v/>
      </c>
      <c r="U903" s="17">
        <f>VLOOKUP((IF(MONTH($A903)=10,YEAR($A903),IF(MONTH($A903)=11,YEAR($A903),IF(MONTH($A903)=12, YEAR($A903),YEAR($A903)-1)))),'Final Sim'!$A$1:$O$85,VLOOKUP(MONTH($A903),'Conversion WRSM'!$A$1:$B$12,2),FALSE)</f>
        <v>0</v>
      </c>
      <c r="W903" s="9">
        <f t="shared" si="109"/>
        <v>0.02</v>
      </c>
      <c r="X903" s="9" t="str">
        <f t="shared" si="110"/>
        <v/>
      </c>
      <c r="Y903" s="20" t="str">
        <f t="shared" si="111"/>
        <v/>
      </c>
    </row>
    <row r="904" spans="1:25">
      <c r="A904" s="11">
        <v>34973</v>
      </c>
      <c r="B904" s="9">
        <f>VLOOKUP((IF(MONTH($A904)=10,YEAR($A904),IF(MONTH($A904)=11,YEAR($A904),IF(MONTH($A904)=12, YEAR($A904),YEAR($A904)-1)))),File_1.prn!$A$2:$AA$87,VLOOKUP(MONTH($A904),Conversion!$A$1:$B$12,2),FALSE)</f>
        <v>0.01</v>
      </c>
      <c r="C904" s="9" t="str">
        <f>IF(VLOOKUP((IF(MONTH($A904)=10,YEAR($A904),IF(MONTH($A904)=11,YEAR($A904),IF(MONTH($A904)=12, YEAR($A904),YEAR($A904)-1)))),File_1.prn!$A$2:$AA$87,VLOOKUP(MONTH($A904),'Patch Conversion'!$A$1:$B$12,2),FALSE)="","",VLOOKUP((IF(MONTH($A904)=10,YEAR($A904),IF(MONTH($A904)=11,YEAR($A904),IF(MONTH($A904)=12, YEAR($A904),YEAR($A904)-1)))),File_1.prn!$A$2:$AA$87,VLOOKUP(MONTH($A904),'Patch Conversion'!$A$1:$B$12,2),FALSE))</f>
        <v/>
      </c>
      <c r="E904" s="9">
        <f t="shared" si="105"/>
        <v>2816.0400000000054</v>
      </c>
      <c r="F904" s="9">
        <f>F903+VLOOKUP((IF(MONTH($A904)=10,YEAR($A904),IF(MONTH($A904)=11,YEAR($A904),IF(MONTH($A904)=12, YEAR($A904),YEAR($A904)-1)))),Rainfall!$A$1:$Z$87,VLOOKUP(MONTH($A904),Conversion!$A$1:$B$12,2),FALSE)</f>
        <v>43979.28</v>
      </c>
      <c r="G904" s="22"/>
      <c r="H904" s="22"/>
      <c r="I904" s="9">
        <f>VLOOKUP((IF(MONTH($A904)=10,YEAR($A904),IF(MONTH($A904)=11,YEAR($A904),IF(MONTH($A904)=12, YEAR($A904),YEAR($A904)-1)))),FirstSim!$A$1:$Y$86,VLOOKUP(MONTH($A904),Conversion!$A$1:$B$12,2),FALSE)</f>
        <v>0</v>
      </c>
      <c r="Q904" s="9">
        <f t="shared" si="106"/>
        <v>0.01</v>
      </c>
      <c r="R904" s="9" t="str">
        <f t="shared" si="107"/>
        <v/>
      </c>
      <c r="S904" s="10" t="str">
        <f t="shared" si="108"/>
        <v/>
      </c>
      <c r="U904" s="17">
        <f>VLOOKUP((IF(MONTH($A904)=10,YEAR($A904),IF(MONTH($A904)=11,YEAR($A904),IF(MONTH($A904)=12, YEAR($A904),YEAR($A904)-1)))),'Final Sim'!$A$1:$O$85,VLOOKUP(MONTH($A904),'Conversion WRSM'!$A$1:$B$12,2),FALSE)</f>
        <v>27.11</v>
      </c>
      <c r="W904" s="9">
        <f t="shared" si="109"/>
        <v>0.01</v>
      </c>
      <c r="X904" s="9" t="str">
        <f t="shared" si="110"/>
        <v/>
      </c>
      <c r="Y904" s="20" t="str">
        <f t="shared" si="111"/>
        <v/>
      </c>
    </row>
    <row r="905" spans="1:25">
      <c r="A905" s="11">
        <v>35004</v>
      </c>
      <c r="B905" s="9">
        <f>VLOOKUP((IF(MONTH($A905)=10,YEAR($A905),IF(MONTH($A905)=11,YEAR($A905),IF(MONTH($A905)=12, YEAR($A905),YEAR($A905)-1)))),File_1.prn!$A$2:$AA$87,VLOOKUP(MONTH($A905),Conversion!$A$1:$B$12,2),FALSE)</f>
        <v>0</v>
      </c>
      <c r="C905" s="9" t="str">
        <f>IF(VLOOKUP((IF(MONTH($A905)=10,YEAR($A905),IF(MONTH($A905)=11,YEAR($A905),IF(MONTH($A905)=12, YEAR($A905),YEAR($A905)-1)))),File_1.prn!$A$2:$AA$87,VLOOKUP(MONTH($A905),'Patch Conversion'!$A$1:$B$12,2),FALSE)="","",VLOOKUP((IF(MONTH($A905)=10,YEAR($A905),IF(MONTH($A905)=11,YEAR($A905),IF(MONTH($A905)=12, YEAR($A905),YEAR($A905)-1)))),File_1.prn!$A$2:$AA$87,VLOOKUP(MONTH($A905),'Patch Conversion'!$A$1:$B$12,2),FALSE))</f>
        <v/>
      </c>
      <c r="E905" s="9">
        <f t="shared" si="105"/>
        <v>2816.0400000000054</v>
      </c>
      <c r="F905" s="9">
        <f>F904+VLOOKUP((IF(MONTH($A905)=10,YEAR($A905),IF(MONTH($A905)=11,YEAR($A905),IF(MONTH($A905)=12, YEAR($A905),YEAR($A905)-1)))),Rainfall!$A$1:$Z$87,VLOOKUP(MONTH($A905),Conversion!$A$1:$B$12,2),FALSE)</f>
        <v>44086.979999999996</v>
      </c>
      <c r="G905" s="22"/>
      <c r="H905" s="22"/>
      <c r="I905" s="9">
        <f>VLOOKUP((IF(MONTH($A905)=10,YEAR($A905),IF(MONTH($A905)=11,YEAR($A905),IF(MONTH($A905)=12, YEAR($A905),YEAR($A905)-1)))),FirstSim!$A$1:$Y$86,VLOOKUP(MONTH($A905),Conversion!$A$1:$B$12,2),FALSE)</f>
        <v>0.04</v>
      </c>
      <c r="Q905" s="9">
        <f t="shared" si="106"/>
        <v>0</v>
      </c>
      <c r="R905" s="9" t="str">
        <f t="shared" si="107"/>
        <v/>
      </c>
      <c r="S905" s="10" t="str">
        <f t="shared" si="108"/>
        <v/>
      </c>
      <c r="U905" s="17">
        <f>VLOOKUP((IF(MONTH($A905)=10,YEAR($A905),IF(MONTH($A905)=11,YEAR($A905),IF(MONTH($A905)=12, YEAR($A905),YEAR($A905)-1)))),'Final Sim'!$A$1:$O$85,VLOOKUP(MONTH($A905),'Conversion WRSM'!$A$1:$B$12,2),FALSE)</f>
        <v>0</v>
      </c>
      <c r="W905" s="9">
        <f t="shared" si="109"/>
        <v>0</v>
      </c>
      <c r="X905" s="9" t="str">
        <f t="shared" si="110"/>
        <v/>
      </c>
      <c r="Y905" s="20" t="str">
        <f t="shared" si="111"/>
        <v/>
      </c>
    </row>
    <row r="906" spans="1:25">
      <c r="A906" s="11">
        <v>35034</v>
      </c>
      <c r="B906" s="9">
        <f>VLOOKUP((IF(MONTH($A906)=10,YEAR($A906),IF(MONTH($A906)=11,YEAR($A906),IF(MONTH($A906)=12, YEAR($A906),YEAR($A906)-1)))),File_1.prn!$A$2:$AA$87,VLOOKUP(MONTH($A906),Conversion!$A$1:$B$12,2),FALSE)</f>
        <v>2.09</v>
      </c>
      <c r="C906" s="9" t="str">
        <f>IF(VLOOKUP((IF(MONTH($A906)=10,YEAR($A906),IF(MONTH($A906)=11,YEAR($A906),IF(MONTH($A906)=12, YEAR($A906),YEAR($A906)-1)))),File_1.prn!$A$2:$AA$87,VLOOKUP(MONTH($A906),'Patch Conversion'!$A$1:$B$12,2),FALSE)="","",VLOOKUP((IF(MONTH($A906)=10,YEAR($A906),IF(MONTH($A906)=11,YEAR($A906),IF(MONTH($A906)=12, YEAR($A906),YEAR($A906)-1)))),File_1.prn!$A$2:$AA$87,VLOOKUP(MONTH($A906),'Patch Conversion'!$A$1:$B$12,2),FALSE))</f>
        <v/>
      </c>
      <c r="E906" s="9">
        <f t="shared" si="105"/>
        <v>2818.1300000000056</v>
      </c>
      <c r="F906" s="9">
        <f>F905+VLOOKUP((IF(MONTH($A906)=10,YEAR($A906),IF(MONTH($A906)=11,YEAR($A906),IF(MONTH($A906)=12, YEAR($A906),YEAR($A906)-1)))),Rainfall!$A$1:$Z$87,VLOOKUP(MONTH($A906),Conversion!$A$1:$B$12,2),FALSE)</f>
        <v>44247.179999999993</v>
      </c>
      <c r="G906" s="22"/>
      <c r="H906" s="22"/>
      <c r="I906" s="9">
        <f>VLOOKUP((IF(MONTH($A906)=10,YEAR($A906),IF(MONTH($A906)=11,YEAR($A906),IF(MONTH($A906)=12, YEAR($A906),YEAR($A906)-1)))),FirstSim!$A$1:$Y$86,VLOOKUP(MONTH($A906),Conversion!$A$1:$B$12,2),FALSE)</f>
        <v>11.97</v>
      </c>
      <c r="Q906" s="9">
        <f t="shared" si="106"/>
        <v>2.09</v>
      </c>
      <c r="R906" s="9" t="str">
        <f t="shared" si="107"/>
        <v/>
      </c>
      <c r="S906" s="10" t="str">
        <f t="shared" si="108"/>
        <v/>
      </c>
      <c r="U906" s="17">
        <f>VLOOKUP((IF(MONTH($A906)=10,YEAR($A906),IF(MONTH($A906)=11,YEAR($A906),IF(MONTH($A906)=12, YEAR($A906),YEAR($A906)-1)))),'Final Sim'!$A$1:$O$85,VLOOKUP(MONTH($A906),'Conversion WRSM'!$A$1:$B$12,2),FALSE)</f>
        <v>71.8</v>
      </c>
      <c r="W906" s="9">
        <f t="shared" si="109"/>
        <v>2.09</v>
      </c>
      <c r="X906" s="9" t="str">
        <f t="shared" si="110"/>
        <v/>
      </c>
      <c r="Y906" s="20" t="str">
        <f t="shared" si="111"/>
        <v/>
      </c>
    </row>
    <row r="907" spans="1:25">
      <c r="A907" s="11">
        <v>35065</v>
      </c>
      <c r="B907" s="9">
        <f>VLOOKUP((IF(MONTH($A907)=10,YEAR($A907),IF(MONTH($A907)=11,YEAR($A907),IF(MONTH($A907)=12, YEAR($A907),YEAR($A907)-1)))),File_1.prn!$A$2:$AA$87,VLOOKUP(MONTH($A907),Conversion!$A$1:$B$12,2),FALSE)</f>
        <v>1.86</v>
      </c>
      <c r="C907" s="9" t="str">
        <f>IF(VLOOKUP((IF(MONTH($A907)=10,YEAR($A907),IF(MONTH($A907)=11,YEAR($A907),IF(MONTH($A907)=12, YEAR($A907),YEAR($A907)-1)))),File_1.prn!$A$2:$AA$87,VLOOKUP(MONTH($A907),'Patch Conversion'!$A$1:$B$12,2),FALSE)="","",VLOOKUP((IF(MONTH($A907)=10,YEAR($A907),IF(MONTH($A907)=11,YEAR($A907),IF(MONTH($A907)=12, YEAR($A907),YEAR($A907)-1)))),File_1.prn!$A$2:$AA$87,VLOOKUP(MONTH($A907),'Patch Conversion'!$A$1:$B$12,2),FALSE))</f>
        <v/>
      </c>
      <c r="E907" s="9">
        <f t="shared" si="105"/>
        <v>2819.9900000000057</v>
      </c>
      <c r="F907" s="9">
        <f>F906+VLOOKUP((IF(MONTH($A907)=10,YEAR($A907),IF(MONTH($A907)=11,YEAR($A907),IF(MONTH($A907)=12, YEAR($A907),YEAR($A907)-1)))),Rainfall!$A$1:$Z$87,VLOOKUP(MONTH($A907),Conversion!$A$1:$B$12,2),FALSE)</f>
        <v>44372.34</v>
      </c>
      <c r="G907" s="22"/>
      <c r="H907" s="22"/>
      <c r="I907" s="9">
        <f>VLOOKUP((IF(MONTH($A907)=10,YEAR($A907),IF(MONTH($A907)=11,YEAR($A907),IF(MONTH($A907)=12, YEAR($A907),YEAR($A907)-1)))),FirstSim!$A$1:$Y$86,VLOOKUP(MONTH($A907),Conversion!$A$1:$B$12,2),FALSE)</f>
        <v>6.89</v>
      </c>
      <c r="Q907" s="9">
        <f t="shared" si="106"/>
        <v>1.86</v>
      </c>
      <c r="R907" s="9" t="str">
        <f t="shared" si="107"/>
        <v/>
      </c>
      <c r="S907" s="10" t="str">
        <f t="shared" si="108"/>
        <v/>
      </c>
      <c r="U907" s="17">
        <f>VLOOKUP((IF(MONTH($A907)=10,YEAR($A907),IF(MONTH($A907)=11,YEAR($A907),IF(MONTH($A907)=12, YEAR($A907),YEAR($A907)-1)))),'Final Sim'!$A$1:$O$85,VLOOKUP(MONTH($A907),'Conversion WRSM'!$A$1:$B$12,2),FALSE)</f>
        <v>0</v>
      </c>
      <c r="W907" s="9">
        <f t="shared" si="109"/>
        <v>1.86</v>
      </c>
      <c r="X907" s="9" t="str">
        <f t="shared" si="110"/>
        <v/>
      </c>
      <c r="Y907" s="20" t="str">
        <f t="shared" si="111"/>
        <v/>
      </c>
    </row>
    <row r="908" spans="1:25">
      <c r="A908" s="11">
        <v>35096</v>
      </c>
      <c r="B908" s="9">
        <f>VLOOKUP((IF(MONTH($A908)=10,YEAR($A908),IF(MONTH($A908)=11,YEAR($A908),IF(MONTH($A908)=12, YEAR($A908),YEAR($A908)-1)))),File_1.prn!$A$2:$AA$87,VLOOKUP(MONTH($A908),Conversion!$A$1:$B$12,2),FALSE)</f>
        <v>1.18</v>
      </c>
      <c r="C908" s="9" t="str">
        <f>IF(VLOOKUP((IF(MONTH($A908)=10,YEAR($A908),IF(MONTH($A908)=11,YEAR($A908),IF(MONTH($A908)=12, YEAR($A908),YEAR($A908)-1)))),File_1.prn!$A$2:$AA$87,VLOOKUP(MONTH($A908),'Patch Conversion'!$A$1:$B$12,2),FALSE)="","",VLOOKUP((IF(MONTH($A908)=10,YEAR($A908),IF(MONTH($A908)=11,YEAR($A908),IF(MONTH($A908)=12, YEAR($A908),YEAR($A908)-1)))),File_1.prn!$A$2:$AA$87,VLOOKUP(MONTH($A908),'Patch Conversion'!$A$1:$B$12,2),FALSE))</f>
        <v/>
      </c>
      <c r="E908" s="9">
        <f t="shared" si="105"/>
        <v>2821.1700000000055</v>
      </c>
      <c r="F908" s="9">
        <f>F907+VLOOKUP((IF(MONTH($A908)=10,YEAR($A908),IF(MONTH($A908)=11,YEAR($A908),IF(MONTH($A908)=12, YEAR($A908),YEAR($A908)-1)))),Rainfall!$A$1:$Z$87,VLOOKUP(MONTH($A908),Conversion!$A$1:$B$12,2),FALSE)</f>
        <v>44473.799999999996</v>
      </c>
      <c r="G908" s="22"/>
      <c r="H908" s="22"/>
      <c r="I908" s="9">
        <f>VLOOKUP((IF(MONTH($A908)=10,YEAR($A908),IF(MONTH($A908)=11,YEAR($A908),IF(MONTH($A908)=12, YEAR($A908),YEAR($A908)-1)))),FirstSim!$A$1:$Y$86,VLOOKUP(MONTH($A908),Conversion!$A$1:$B$12,2),FALSE)</f>
        <v>1.89</v>
      </c>
      <c r="Q908" s="9">
        <f t="shared" si="106"/>
        <v>1.18</v>
      </c>
      <c r="R908" s="9" t="str">
        <f t="shared" si="107"/>
        <v/>
      </c>
      <c r="S908" s="10" t="str">
        <f t="shared" si="108"/>
        <v/>
      </c>
      <c r="U908" s="17">
        <f>VLOOKUP((IF(MONTH($A908)=10,YEAR($A908),IF(MONTH($A908)=11,YEAR($A908),IF(MONTH($A908)=12, YEAR($A908),YEAR($A908)-1)))),'Final Sim'!$A$1:$O$85,VLOOKUP(MONTH($A908),'Conversion WRSM'!$A$1:$B$12,2),FALSE)</f>
        <v>287.3</v>
      </c>
      <c r="W908" s="9">
        <f t="shared" si="109"/>
        <v>1.18</v>
      </c>
      <c r="X908" s="9" t="str">
        <f t="shared" si="110"/>
        <v/>
      </c>
      <c r="Y908" s="20" t="str">
        <f t="shared" si="111"/>
        <v/>
      </c>
    </row>
    <row r="909" spans="1:25">
      <c r="A909" s="11">
        <v>35125</v>
      </c>
      <c r="B909" s="9">
        <f>VLOOKUP((IF(MONTH($A909)=10,YEAR($A909),IF(MONTH($A909)=11,YEAR($A909),IF(MONTH($A909)=12, YEAR($A909),YEAR($A909)-1)))),File_1.prn!$A$2:$AA$87,VLOOKUP(MONTH($A909),Conversion!$A$1:$B$12,2),FALSE)</f>
        <v>7.0000000000000007E-2</v>
      </c>
      <c r="C909" s="9" t="str">
        <f>IF(VLOOKUP((IF(MONTH($A909)=10,YEAR($A909),IF(MONTH($A909)=11,YEAR($A909),IF(MONTH($A909)=12, YEAR($A909),YEAR($A909)-1)))),File_1.prn!$A$2:$AA$87,VLOOKUP(MONTH($A909),'Patch Conversion'!$A$1:$B$12,2),FALSE)="","",VLOOKUP((IF(MONTH($A909)=10,YEAR($A909),IF(MONTH($A909)=11,YEAR($A909),IF(MONTH($A909)=12, YEAR($A909),YEAR($A909)-1)))),File_1.prn!$A$2:$AA$87,VLOOKUP(MONTH($A909),'Patch Conversion'!$A$1:$B$12,2),FALSE))</f>
        <v/>
      </c>
      <c r="E909" s="9">
        <f t="shared" si="105"/>
        <v>2821.2400000000057</v>
      </c>
      <c r="F909" s="9">
        <f>F908+VLOOKUP((IF(MONTH($A909)=10,YEAR($A909),IF(MONTH($A909)=11,YEAR($A909),IF(MONTH($A909)=12, YEAR($A909),YEAR($A909)-1)))),Rainfall!$A$1:$Z$87,VLOOKUP(MONTH($A909),Conversion!$A$1:$B$12,2),FALSE)</f>
        <v>44496.899999999994</v>
      </c>
      <c r="G909" s="22"/>
      <c r="H909" s="22"/>
      <c r="I909" s="9">
        <f>VLOOKUP((IF(MONTH($A909)=10,YEAR($A909),IF(MONTH($A909)=11,YEAR($A909),IF(MONTH($A909)=12, YEAR($A909),YEAR($A909)-1)))),FirstSim!$A$1:$Y$86,VLOOKUP(MONTH($A909),Conversion!$A$1:$B$12,2),FALSE)</f>
        <v>0.27</v>
      </c>
      <c r="Q909" s="9">
        <f t="shared" si="106"/>
        <v>7.0000000000000007E-2</v>
      </c>
      <c r="R909" s="9" t="str">
        <f t="shared" si="107"/>
        <v/>
      </c>
      <c r="S909" s="10" t="str">
        <f t="shared" si="108"/>
        <v/>
      </c>
      <c r="U909" s="17">
        <f>VLOOKUP((IF(MONTH($A909)=10,YEAR($A909),IF(MONTH($A909)=11,YEAR($A909),IF(MONTH($A909)=12, YEAR($A909),YEAR($A909)-1)))),'Final Sim'!$A$1:$O$85,VLOOKUP(MONTH($A909),'Conversion WRSM'!$A$1:$B$12,2),FALSE)</f>
        <v>0</v>
      </c>
      <c r="W909" s="9">
        <f t="shared" si="109"/>
        <v>7.0000000000000007E-2</v>
      </c>
      <c r="X909" s="9" t="str">
        <f t="shared" si="110"/>
        <v/>
      </c>
      <c r="Y909" s="20" t="str">
        <f t="shared" si="111"/>
        <v/>
      </c>
    </row>
    <row r="910" spans="1:25">
      <c r="A910" s="11">
        <v>35156</v>
      </c>
      <c r="B910" s="9">
        <f>VLOOKUP((IF(MONTH($A910)=10,YEAR($A910),IF(MONTH($A910)=11,YEAR($A910),IF(MONTH($A910)=12, YEAR($A910),YEAR($A910)-1)))),File_1.prn!$A$2:$AA$87,VLOOKUP(MONTH($A910),Conversion!$A$1:$B$12,2),FALSE)</f>
        <v>7.0000000000000007E-2</v>
      </c>
      <c r="C910" s="9" t="str">
        <f>IF(VLOOKUP((IF(MONTH($A910)=10,YEAR($A910),IF(MONTH($A910)=11,YEAR($A910),IF(MONTH($A910)=12, YEAR($A910),YEAR($A910)-1)))),File_1.prn!$A$2:$AA$87,VLOOKUP(MONTH($A910),'Patch Conversion'!$A$1:$B$12,2),FALSE)="","",VLOOKUP((IF(MONTH($A910)=10,YEAR($A910),IF(MONTH($A910)=11,YEAR($A910),IF(MONTH($A910)=12, YEAR($A910),YEAR($A910)-1)))),File_1.prn!$A$2:$AA$87,VLOOKUP(MONTH($A910),'Patch Conversion'!$A$1:$B$12,2),FALSE))</f>
        <v/>
      </c>
      <c r="E910" s="9">
        <f t="shared" si="105"/>
        <v>2821.3100000000059</v>
      </c>
      <c r="F910" s="9">
        <f>F909+VLOOKUP((IF(MONTH($A910)=10,YEAR($A910),IF(MONTH($A910)=11,YEAR($A910),IF(MONTH($A910)=12, YEAR($A910),YEAR($A910)-1)))),Rainfall!$A$1:$Z$87,VLOOKUP(MONTH($A910),Conversion!$A$1:$B$12,2),FALSE)</f>
        <v>44534.399999999994</v>
      </c>
      <c r="G910" s="22"/>
      <c r="H910" s="22"/>
      <c r="I910" s="9">
        <f>VLOOKUP((IF(MONTH($A910)=10,YEAR($A910),IF(MONTH($A910)=11,YEAR($A910),IF(MONTH($A910)=12, YEAR($A910),YEAR($A910)-1)))),FirstSim!$A$1:$Y$86,VLOOKUP(MONTH($A910),Conversion!$A$1:$B$12,2),FALSE)</f>
        <v>0.14000000000000001</v>
      </c>
      <c r="Q910" s="9">
        <f t="shared" si="106"/>
        <v>7.0000000000000007E-2</v>
      </c>
      <c r="R910" s="9" t="str">
        <f t="shared" si="107"/>
        <v/>
      </c>
      <c r="S910" s="10" t="str">
        <f t="shared" si="108"/>
        <v/>
      </c>
      <c r="U910" s="17">
        <f>VLOOKUP((IF(MONTH($A910)=10,YEAR($A910),IF(MONTH($A910)=11,YEAR($A910),IF(MONTH($A910)=12, YEAR($A910),YEAR($A910)-1)))),'Final Sim'!$A$1:$O$85,VLOOKUP(MONTH($A910),'Conversion WRSM'!$A$1:$B$12,2),FALSE)</f>
        <v>189.06</v>
      </c>
      <c r="W910" s="9">
        <f t="shared" si="109"/>
        <v>7.0000000000000007E-2</v>
      </c>
      <c r="X910" s="9" t="str">
        <f t="shared" si="110"/>
        <v/>
      </c>
      <c r="Y910" s="20" t="str">
        <f t="shared" si="111"/>
        <v/>
      </c>
    </row>
    <row r="911" spans="1:25">
      <c r="A911" s="11">
        <v>35186</v>
      </c>
      <c r="B911" s="9">
        <f>VLOOKUP((IF(MONTH($A911)=10,YEAR($A911),IF(MONTH($A911)=11,YEAR($A911),IF(MONTH($A911)=12, YEAR($A911),YEAR($A911)-1)))),File_1.prn!$A$2:$AA$87,VLOOKUP(MONTH($A911),Conversion!$A$1:$B$12,2),FALSE)</f>
        <v>0.04</v>
      </c>
      <c r="C911" s="9" t="str">
        <f>IF(VLOOKUP((IF(MONTH($A911)=10,YEAR($A911),IF(MONTH($A911)=11,YEAR($A911),IF(MONTH($A911)=12, YEAR($A911),YEAR($A911)-1)))),File_1.prn!$A$2:$AA$87,VLOOKUP(MONTH($A911),'Patch Conversion'!$A$1:$B$12,2),FALSE)="","",VLOOKUP((IF(MONTH($A911)=10,YEAR($A911),IF(MONTH($A911)=11,YEAR($A911),IF(MONTH($A911)=12, YEAR($A911),YEAR($A911)-1)))),File_1.prn!$A$2:$AA$87,VLOOKUP(MONTH($A911),'Patch Conversion'!$A$1:$B$12,2),FALSE))</f>
        <v/>
      </c>
      <c r="E911" s="9">
        <f t="shared" si="105"/>
        <v>2821.3500000000058</v>
      </c>
      <c r="F911" s="9">
        <f>F910+VLOOKUP((IF(MONTH($A911)=10,YEAR($A911),IF(MONTH($A911)=11,YEAR($A911),IF(MONTH($A911)=12, YEAR($A911),YEAR($A911)-1)))),Rainfall!$A$1:$Z$87,VLOOKUP(MONTH($A911),Conversion!$A$1:$B$12,2),FALSE)</f>
        <v>44575.919999999991</v>
      </c>
      <c r="G911" s="22"/>
      <c r="H911" s="22"/>
      <c r="I911" s="9">
        <f>VLOOKUP((IF(MONTH($A911)=10,YEAR($A911),IF(MONTH($A911)=11,YEAR($A911),IF(MONTH($A911)=12, YEAR($A911),YEAR($A911)-1)))),FirstSim!$A$1:$Y$86,VLOOKUP(MONTH($A911),Conversion!$A$1:$B$12,2),FALSE)</f>
        <v>0.15</v>
      </c>
      <c r="Q911" s="9">
        <f t="shared" si="106"/>
        <v>0.04</v>
      </c>
      <c r="R911" s="9" t="str">
        <f t="shared" si="107"/>
        <v/>
      </c>
      <c r="S911" s="10" t="str">
        <f t="shared" si="108"/>
        <v/>
      </c>
      <c r="U911" s="17">
        <f>VLOOKUP((IF(MONTH($A911)=10,YEAR($A911),IF(MONTH($A911)=11,YEAR($A911),IF(MONTH($A911)=12, YEAR($A911),YEAR($A911)-1)))),'Final Sim'!$A$1:$O$85,VLOOKUP(MONTH($A911),'Conversion WRSM'!$A$1:$B$12,2),FALSE)</f>
        <v>0</v>
      </c>
      <c r="W911" s="9">
        <f t="shared" si="109"/>
        <v>0.04</v>
      </c>
      <c r="X911" s="9" t="str">
        <f t="shared" si="110"/>
        <v/>
      </c>
      <c r="Y911" s="20" t="str">
        <f t="shared" si="111"/>
        <v/>
      </c>
    </row>
    <row r="912" spans="1:25">
      <c r="A912" s="11">
        <v>35217</v>
      </c>
      <c r="B912" s="9">
        <f>VLOOKUP((IF(MONTH($A912)=10,YEAR($A912),IF(MONTH($A912)=11,YEAR($A912),IF(MONTH($A912)=12, YEAR($A912),YEAR($A912)-1)))),File_1.prn!$A$2:$AA$87,VLOOKUP(MONTH($A912),Conversion!$A$1:$B$12,2),FALSE)</f>
        <v>0.03</v>
      </c>
      <c r="C912" s="9" t="str">
        <f>IF(VLOOKUP((IF(MONTH($A912)=10,YEAR($A912),IF(MONTH($A912)=11,YEAR($A912),IF(MONTH($A912)=12, YEAR($A912),YEAR($A912)-1)))),File_1.prn!$A$2:$AA$87,VLOOKUP(MONTH($A912),'Patch Conversion'!$A$1:$B$12,2),FALSE)="","",VLOOKUP((IF(MONTH($A912)=10,YEAR($A912),IF(MONTH($A912)=11,YEAR($A912),IF(MONTH($A912)=12, YEAR($A912),YEAR($A912)-1)))),File_1.prn!$A$2:$AA$87,VLOOKUP(MONTH($A912),'Patch Conversion'!$A$1:$B$12,2),FALSE))</f>
        <v/>
      </c>
      <c r="E912" s="9">
        <f t="shared" ref="E912:E975" si="112">E911+B912</f>
        <v>2821.380000000006</v>
      </c>
      <c r="F912" s="9">
        <f>F911+VLOOKUP((IF(MONTH($A912)=10,YEAR($A912),IF(MONTH($A912)=11,YEAR($A912),IF(MONTH($A912)=12, YEAR($A912),YEAR($A912)-1)))),Rainfall!$A$1:$Z$87,VLOOKUP(MONTH($A912),Conversion!$A$1:$B$12,2),FALSE)</f>
        <v>44575.919999999991</v>
      </c>
      <c r="G912" s="22"/>
      <c r="H912" s="22"/>
      <c r="I912" s="9">
        <f>VLOOKUP((IF(MONTH($A912)=10,YEAR($A912),IF(MONTH($A912)=11,YEAR($A912),IF(MONTH($A912)=12, YEAR($A912),YEAR($A912)-1)))),FirstSim!$A$1:$Y$86,VLOOKUP(MONTH($A912),Conversion!$A$1:$B$12,2),FALSE)</f>
        <v>0.14000000000000001</v>
      </c>
      <c r="Q912" s="9">
        <f t="shared" ref="Q912:Q975" si="113">IF(C912="",B912,IF(C912="*",B912,IF(I912&lt;B912,B912,I912)))</f>
        <v>0.03</v>
      </c>
      <c r="R912" s="9" t="str">
        <f t="shared" ref="R912:R975" si="114">IF(C912="",C912,IF(C912="*",C912,IF(I912&lt;B912,C912,"*")))</f>
        <v/>
      </c>
      <c r="S912" s="10" t="str">
        <f t="shared" ref="S912:S975" si="115">IF(C912="","",IF(C912="*","Estimated",IF(I912&lt;B912,"First Simulation&lt;Observed, Observed Used","First Silumation patch")))</f>
        <v/>
      </c>
      <c r="U912" s="17">
        <f>VLOOKUP((IF(MONTH($A912)=10,YEAR($A912),IF(MONTH($A912)=11,YEAR($A912),IF(MONTH($A912)=12, YEAR($A912),YEAR($A912)-1)))),'Final Sim'!$A$1:$O$85,VLOOKUP(MONTH($A912),'Conversion WRSM'!$A$1:$B$12,2),FALSE)</f>
        <v>472.07</v>
      </c>
      <c r="W912" s="9">
        <f t="shared" ref="W912:W975" si="116">IF(C912="",B912,IF(C912="*",B912,IF(U912&gt;B912,U912,B912)))</f>
        <v>0.03</v>
      </c>
      <c r="X912" s="9" t="str">
        <f t="shared" ref="X912:X975" si="117">IF(C912="","",IF(C912="*","*",IF(C912="#","*", IF(U912&gt;B912,"*",C912))))</f>
        <v/>
      </c>
      <c r="Y912" s="20" t="str">
        <f t="shared" ref="Y912:Y975" si="118">IF(C912="","",IF(C912="*","Observed estimate used",IF(C912="#","Simulated value used", IF(U912&gt;B912,"Simulated value used","Observed estimate used"))))</f>
        <v/>
      </c>
    </row>
    <row r="913" spans="1:25">
      <c r="A913" s="11">
        <v>35247</v>
      </c>
      <c r="B913" s="9">
        <f>VLOOKUP((IF(MONTH($A913)=10,YEAR($A913),IF(MONTH($A913)=11,YEAR($A913),IF(MONTH($A913)=12, YEAR($A913),YEAR($A913)-1)))),File_1.prn!$A$2:$AA$87,VLOOKUP(MONTH($A913),Conversion!$A$1:$B$12,2),FALSE)</f>
        <v>0.09</v>
      </c>
      <c r="C913" s="9" t="str">
        <f>IF(VLOOKUP((IF(MONTH($A913)=10,YEAR($A913),IF(MONTH($A913)=11,YEAR($A913),IF(MONTH($A913)=12, YEAR($A913),YEAR($A913)-1)))),File_1.prn!$A$2:$AA$87,VLOOKUP(MONTH($A913),'Patch Conversion'!$A$1:$B$12,2),FALSE)="","",VLOOKUP((IF(MONTH($A913)=10,YEAR($A913),IF(MONTH($A913)=11,YEAR($A913),IF(MONTH($A913)=12, YEAR($A913),YEAR($A913)-1)))),File_1.prn!$A$2:$AA$87,VLOOKUP(MONTH($A913),'Patch Conversion'!$A$1:$B$12,2),FALSE))</f>
        <v/>
      </c>
      <c r="E913" s="9">
        <f t="shared" si="112"/>
        <v>2821.4700000000062</v>
      </c>
      <c r="F913" s="9">
        <f>F912+VLOOKUP((IF(MONTH($A913)=10,YEAR($A913),IF(MONTH($A913)=11,YEAR($A913),IF(MONTH($A913)=12, YEAR($A913),YEAR($A913)-1)))),Rainfall!$A$1:$Z$87,VLOOKUP(MONTH($A913),Conversion!$A$1:$B$12,2),FALSE)</f>
        <v>44575.919999999991</v>
      </c>
      <c r="G913" s="22"/>
      <c r="H913" s="22"/>
      <c r="I913" s="9">
        <f>VLOOKUP((IF(MONTH($A913)=10,YEAR($A913),IF(MONTH($A913)=11,YEAR($A913),IF(MONTH($A913)=12, YEAR($A913),YEAR($A913)-1)))),FirstSim!$A$1:$Y$86,VLOOKUP(MONTH($A913),Conversion!$A$1:$B$12,2),FALSE)</f>
        <v>0.37</v>
      </c>
      <c r="Q913" s="9">
        <f t="shared" si="113"/>
        <v>0.09</v>
      </c>
      <c r="R913" s="9" t="str">
        <f t="shared" si="114"/>
        <v/>
      </c>
      <c r="S913" s="10" t="str">
        <f t="shared" si="115"/>
        <v/>
      </c>
      <c r="U913" s="17">
        <f>VLOOKUP((IF(MONTH($A913)=10,YEAR($A913),IF(MONTH($A913)=11,YEAR($A913),IF(MONTH($A913)=12, YEAR($A913),YEAR($A913)-1)))),'Final Sim'!$A$1:$O$85,VLOOKUP(MONTH($A913),'Conversion WRSM'!$A$1:$B$12,2),FALSE)</f>
        <v>0</v>
      </c>
      <c r="W913" s="9">
        <f t="shared" si="116"/>
        <v>0.09</v>
      </c>
      <c r="X913" s="9" t="str">
        <f t="shared" si="117"/>
        <v/>
      </c>
      <c r="Y913" s="20" t="str">
        <f t="shared" si="118"/>
        <v/>
      </c>
    </row>
    <row r="914" spans="1:25">
      <c r="A914" s="11">
        <v>35278</v>
      </c>
      <c r="B914" s="9">
        <f>VLOOKUP((IF(MONTH($A914)=10,YEAR($A914),IF(MONTH($A914)=11,YEAR($A914),IF(MONTH($A914)=12, YEAR($A914),YEAR($A914)-1)))),File_1.prn!$A$2:$AA$87,VLOOKUP(MONTH($A914),Conversion!$A$1:$B$12,2),FALSE)</f>
        <v>0.1</v>
      </c>
      <c r="C914" s="9" t="str">
        <f>IF(VLOOKUP((IF(MONTH($A914)=10,YEAR($A914),IF(MONTH($A914)=11,YEAR($A914),IF(MONTH($A914)=12, YEAR($A914),YEAR($A914)-1)))),File_1.prn!$A$2:$AA$87,VLOOKUP(MONTH($A914),'Patch Conversion'!$A$1:$B$12,2),FALSE)="","",VLOOKUP((IF(MONTH($A914)=10,YEAR($A914),IF(MONTH($A914)=11,YEAR($A914),IF(MONTH($A914)=12, YEAR($A914),YEAR($A914)-1)))),File_1.prn!$A$2:$AA$87,VLOOKUP(MONTH($A914),'Patch Conversion'!$A$1:$B$12,2),FALSE))</f>
        <v/>
      </c>
      <c r="E914" s="9">
        <f t="shared" si="112"/>
        <v>2821.5700000000061</v>
      </c>
      <c r="F914" s="9">
        <f>F913+VLOOKUP((IF(MONTH($A914)=10,YEAR($A914),IF(MONTH($A914)=11,YEAR($A914),IF(MONTH($A914)=12, YEAR($A914),YEAR($A914)-1)))),Rainfall!$A$1:$Z$87,VLOOKUP(MONTH($A914),Conversion!$A$1:$B$12,2),FALSE)</f>
        <v>44579.159999999989</v>
      </c>
      <c r="G914" s="22"/>
      <c r="H914" s="22"/>
      <c r="I914" s="9">
        <f>VLOOKUP((IF(MONTH($A914)=10,YEAR($A914),IF(MONTH($A914)=11,YEAR($A914),IF(MONTH($A914)=12, YEAR($A914),YEAR($A914)-1)))),FirstSim!$A$1:$Y$86,VLOOKUP(MONTH($A914),Conversion!$A$1:$B$12,2),FALSE)</f>
        <v>0.37</v>
      </c>
      <c r="Q914" s="9">
        <f t="shared" si="113"/>
        <v>0.1</v>
      </c>
      <c r="R914" s="9" t="str">
        <f t="shared" si="114"/>
        <v/>
      </c>
      <c r="S914" s="10" t="str">
        <f t="shared" si="115"/>
        <v/>
      </c>
      <c r="U914" s="17">
        <f>VLOOKUP((IF(MONTH($A914)=10,YEAR($A914),IF(MONTH($A914)=11,YEAR($A914),IF(MONTH($A914)=12, YEAR($A914),YEAR($A914)-1)))),'Final Sim'!$A$1:$O$85,VLOOKUP(MONTH($A914),'Conversion WRSM'!$A$1:$B$12,2),FALSE)</f>
        <v>199.01</v>
      </c>
      <c r="W914" s="9">
        <f t="shared" si="116"/>
        <v>0.1</v>
      </c>
      <c r="X914" s="9" t="str">
        <f t="shared" si="117"/>
        <v/>
      </c>
      <c r="Y914" s="20" t="str">
        <f t="shared" si="118"/>
        <v/>
      </c>
    </row>
    <row r="915" spans="1:25">
      <c r="A915" s="11">
        <v>35309</v>
      </c>
      <c r="B915" s="9">
        <f>VLOOKUP((IF(MONTH($A915)=10,YEAR($A915),IF(MONTH($A915)=11,YEAR($A915),IF(MONTH($A915)=12, YEAR($A915),YEAR($A915)-1)))),File_1.prn!$A$2:$AA$87,VLOOKUP(MONTH($A915),Conversion!$A$1:$B$12,2),FALSE)</f>
        <v>0.03</v>
      </c>
      <c r="C915" s="9" t="str">
        <f>IF(VLOOKUP((IF(MONTH($A915)=10,YEAR($A915),IF(MONTH($A915)=11,YEAR($A915),IF(MONTH($A915)=12, YEAR($A915),YEAR($A915)-1)))),File_1.prn!$A$2:$AA$87,VLOOKUP(MONTH($A915),'Patch Conversion'!$A$1:$B$12,2),FALSE)="","",VLOOKUP((IF(MONTH($A915)=10,YEAR($A915),IF(MONTH($A915)=11,YEAR($A915),IF(MONTH($A915)=12, YEAR($A915),YEAR($A915)-1)))),File_1.prn!$A$2:$AA$87,VLOOKUP(MONTH($A915),'Patch Conversion'!$A$1:$B$12,2),FALSE))</f>
        <v/>
      </c>
      <c r="E915" s="9">
        <f t="shared" si="112"/>
        <v>2821.6000000000063</v>
      </c>
      <c r="F915" s="9">
        <f>F914+VLOOKUP((IF(MONTH($A915)=10,YEAR($A915),IF(MONTH($A915)=11,YEAR($A915),IF(MONTH($A915)=12, YEAR($A915),YEAR($A915)-1)))),Rainfall!$A$1:$Z$87,VLOOKUP(MONTH($A915),Conversion!$A$1:$B$12,2),FALSE)</f>
        <v>44586.539999999986</v>
      </c>
      <c r="G915" s="22"/>
      <c r="H915" s="22"/>
      <c r="I915" s="9">
        <f>VLOOKUP((IF(MONTH($A915)=10,YEAR($A915),IF(MONTH($A915)=11,YEAR($A915),IF(MONTH($A915)=12, YEAR($A915),YEAR($A915)-1)))),FirstSim!$A$1:$Y$86,VLOOKUP(MONTH($A915),Conversion!$A$1:$B$12,2),FALSE)</f>
        <v>0.09</v>
      </c>
      <c r="Q915" s="9">
        <f t="shared" si="113"/>
        <v>0.03</v>
      </c>
      <c r="R915" s="9" t="str">
        <f t="shared" si="114"/>
        <v/>
      </c>
      <c r="S915" s="10" t="str">
        <f t="shared" si="115"/>
        <v/>
      </c>
      <c r="U915" s="17">
        <f>VLOOKUP((IF(MONTH($A915)=10,YEAR($A915),IF(MONTH($A915)=11,YEAR($A915),IF(MONTH($A915)=12, YEAR($A915),YEAR($A915)-1)))),'Final Sim'!$A$1:$O$85,VLOOKUP(MONTH($A915),'Conversion WRSM'!$A$1:$B$12,2),FALSE)</f>
        <v>0</v>
      </c>
      <c r="W915" s="9">
        <f t="shared" si="116"/>
        <v>0.03</v>
      </c>
      <c r="X915" s="9" t="str">
        <f t="shared" si="117"/>
        <v/>
      </c>
      <c r="Y915" s="20" t="str">
        <f t="shared" si="118"/>
        <v/>
      </c>
    </row>
    <row r="916" spans="1:25">
      <c r="A916" s="11">
        <v>35339</v>
      </c>
      <c r="B916" s="9">
        <f>VLOOKUP((IF(MONTH($A916)=10,YEAR($A916),IF(MONTH($A916)=11,YEAR($A916),IF(MONTH($A916)=12, YEAR($A916),YEAR($A916)-1)))),File_1.prn!$A$2:$AA$87,VLOOKUP(MONTH($A916),Conversion!$A$1:$B$12,2),FALSE)</f>
        <v>0.01</v>
      </c>
      <c r="C916" s="9" t="str">
        <f>IF(VLOOKUP((IF(MONTH($A916)=10,YEAR($A916),IF(MONTH($A916)=11,YEAR($A916),IF(MONTH($A916)=12, YEAR($A916),YEAR($A916)-1)))),File_1.prn!$A$2:$AA$87,VLOOKUP(MONTH($A916),'Patch Conversion'!$A$1:$B$12,2),FALSE)="","",VLOOKUP((IF(MONTH($A916)=10,YEAR($A916),IF(MONTH($A916)=11,YEAR($A916),IF(MONTH($A916)=12, YEAR($A916),YEAR($A916)-1)))),File_1.prn!$A$2:$AA$87,VLOOKUP(MONTH($A916),'Patch Conversion'!$A$1:$B$12,2),FALSE))</f>
        <v/>
      </c>
      <c r="E916" s="9">
        <f t="shared" si="112"/>
        <v>2821.6100000000065</v>
      </c>
      <c r="F916" s="9">
        <f>F915+VLOOKUP((IF(MONTH($A916)=10,YEAR($A916),IF(MONTH($A916)=11,YEAR($A916),IF(MONTH($A916)=12, YEAR($A916),YEAR($A916)-1)))),Rainfall!$A$1:$Z$87,VLOOKUP(MONTH($A916),Conversion!$A$1:$B$12,2),FALSE)</f>
        <v>44643.359999999986</v>
      </c>
      <c r="G916" s="22"/>
      <c r="H916" s="22"/>
      <c r="I916" s="9">
        <f>VLOOKUP((IF(MONTH($A916)=10,YEAR($A916),IF(MONTH($A916)=11,YEAR($A916),IF(MONTH($A916)=12, YEAR($A916),YEAR($A916)-1)))),FirstSim!$A$1:$Y$86,VLOOKUP(MONTH($A916),Conversion!$A$1:$B$12,2),FALSE)</f>
        <v>0</v>
      </c>
      <c r="Q916" s="9">
        <f t="shared" si="113"/>
        <v>0.01</v>
      </c>
      <c r="R916" s="9" t="str">
        <f t="shared" si="114"/>
        <v/>
      </c>
      <c r="S916" s="10" t="str">
        <f t="shared" si="115"/>
        <v/>
      </c>
      <c r="U916" s="17">
        <f>VLOOKUP((IF(MONTH($A916)=10,YEAR($A916),IF(MONTH($A916)=11,YEAR($A916),IF(MONTH($A916)=12, YEAR($A916),YEAR($A916)-1)))),'Final Sim'!$A$1:$O$85,VLOOKUP(MONTH($A916),'Conversion WRSM'!$A$1:$B$12,2),FALSE)</f>
        <v>28.74</v>
      </c>
      <c r="W916" s="9">
        <f t="shared" si="116"/>
        <v>0.01</v>
      </c>
      <c r="X916" s="9" t="str">
        <f t="shared" si="117"/>
        <v/>
      </c>
      <c r="Y916" s="20" t="str">
        <f t="shared" si="118"/>
        <v/>
      </c>
    </row>
    <row r="917" spans="1:25">
      <c r="A917" s="11">
        <v>35370</v>
      </c>
      <c r="B917" s="9">
        <f>VLOOKUP((IF(MONTH($A917)=10,YEAR($A917),IF(MONTH($A917)=11,YEAR($A917),IF(MONTH($A917)=12, YEAR($A917),YEAR($A917)-1)))),File_1.prn!$A$2:$AA$87,VLOOKUP(MONTH($A917),Conversion!$A$1:$B$12,2),FALSE)</f>
        <v>1</v>
      </c>
      <c r="C917" s="9" t="str">
        <f>IF(VLOOKUP((IF(MONTH($A917)=10,YEAR($A917),IF(MONTH($A917)=11,YEAR($A917),IF(MONTH($A917)=12, YEAR($A917),YEAR($A917)-1)))),File_1.prn!$A$2:$AA$87,VLOOKUP(MONTH($A917),'Patch Conversion'!$A$1:$B$12,2),FALSE)="","",VLOOKUP((IF(MONTH($A917)=10,YEAR($A917),IF(MONTH($A917)=11,YEAR($A917),IF(MONTH($A917)=12, YEAR($A917),YEAR($A917)-1)))),File_1.prn!$A$2:$AA$87,VLOOKUP(MONTH($A917),'Patch Conversion'!$A$1:$B$12,2),FALSE))</f>
        <v/>
      </c>
      <c r="E917" s="9">
        <f t="shared" si="112"/>
        <v>2822.6100000000065</v>
      </c>
      <c r="F917" s="9">
        <f>F916+VLOOKUP((IF(MONTH($A917)=10,YEAR($A917),IF(MONTH($A917)=11,YEAR($A917),IF(MONTH($A917)=12, YEAR($A917),YEAR($A917)-1)))),Rainfall!$A$1:$Z$87,VLOOKUP(MONTH($A917),Conversion!$A$1:$B$12,2),FALSE)</f>
        <v>44772.899999999987</v>
      </c>
      <c r="G917" s="22"/>
      <c r="H917" s="22"/>
      <c r="I917" s="9">
        <f>VLOOKUP((IF(MONTH($A917)=10,YEAR($A917),IF(MONTH($A917)=11,YEAR($A917),IF(MONTH($A917)=12, YEAR($A917),YEAR($A917)-1)))),FirstSim!$A$1:$Y$86,VLOOKUP(MONTH($A917),Conversion!$A$1:$B$12,2),FALSE)</f>
        <v>13.46</v>
      </c>
      <c r="Q917" s="9">
        <f t="shared" si="113"/>
        <v>1</v>
      </c>
      <c r="R917" s="9" t="str">
        <f t="shared" si="114"/>
        <v/>
      </c>
      <c r="S917" s="10" t="str">
        <f t="shared" si="115"/>
        <v/>
      </c>
      <c r="U917" s="17">
        <f>VLOOKUP((IF(MONTH($A917)=10,YEAR($A917),IF(MONTH($A917)=11,YEAR($A917),IF(MONTH($A917)=12, YEAR($A917),YEAR($A917)-1)))),'Final Sim'!$A$1:$O$85,VLOOKUP(MONTH($A917),'Conversion WRSM'!$A$1:$B$12,2),FALSE)</f>
        <v>0</v>
      </c>
      <c r="W917" s="9">
        <f t="shared" si="116"/>
        <v>1</v>
      </c>
      <c r="X917" s="9" t="str">
        <f t="shared" si="117"/>
        <v/>
      </c>
      <c r="Y917" s="20" t="str">
        <f t="shared" si="118"/>
        <v/>
      </c>
    </row>
    <row r="918" spans="1:25">
      <c r="A918" s="11">
        <v>35400</v>
      </c>
      <c r="B918" s="9">
        <f>VLOOKUP((IF(MONTH($A918)=10,YEAR($A918),IF(MONTH($A918)=11,YEAR($A918),IF(MONTH($A918)=12, YEAR($A918),YEAR($A918)-1)))),File_1.prn!$A$2:$AA$87,VLOOKUP(MONTH($A918),Conversion!$A$1:$B$12,2),FALSE)</f>
        <v>0.93</v>
      </c>
      <c r="C918" s="9" t="str">
        <f>IF(VLOOKUP((IF(MONTH($A918)=10,YEAR($A918),IF(MONTH($A918)=11,YEAR($A918),IF(MONTH($A918)=12, YEAR($A918),YEAR($A918)-1)))),File_1.prn!$A$2:$AA$87,VLOOKUP(MONTH($A918),'Patch Conversion'!$A$1:$B$12,2),FALSE)="","",VLOOKUP((IF(MONTH($A918)=10,YEAR($A918),IF(MONTH($A918)=11,YEAR($A918),IF(MONTH($A918)=12, YEAR($A918),YEAR($A918)-1)))),File_1.prn!$A$2:$AA$87,VLOOKUP(MONTH($A918),'Patch Conversion'!$A$1:$B$12,2),FALSE))</f>
        <v/>
      </c>
      <c r="E918" s="9">
        <f t="shared" si="112"/>
        <v>2823.5400000000063</v>
      </c>
      <c r="F918" s="9">
        <f>F917+VLOOKUP((IF(MONTH($A918)=10,YEAR($A918),IF(MONTH($A918)=11,YEAR($A918),IF(MONTH($A918)=12, YEAR($A918),YEAR($A918)-1)))),Rainfall!$A$1:$Z$87,VLOOKUP(MONTH($A918),Conversion!$A$1:$B$12,2),FALSE)</f>
        <v>44945.51999999999</v>
      </c>
      <c r="G918" s="22"/>
      <c r="H918" s="22"/>
      <c r="I918" s="9">
        <f>VLOOKUP((IF(MONTH($A918)=10,YEAR($A918),IF(MONTH($A918)=11,YEAR($A918),IF(MONTH($A918)=12, YEAR($A918),YEAR($A918)-1)))),FirstSim!$A$1:$Y$86,VLOOKUP(MONTH($A918),Conversion!$A$1:$B$12,2),FALSE)</f>
        <v>16.47</v>
      </c>
      <c r="Q918" s="9">
        <f t="shared" si="113"/>
        <v>0.93</v>
      </c>
      <c r="R918" s="9" t="str">
        <f t="shared" si="114"/>
        <v/>
      </c>
      <c r="S918" s="10" t="str">
        <f t="shared" si="115"/>
        <v/>
      </c>
      <c r="U918" s="17">
        <f>VLOOKUP((IF(MONTH($A918)=10,YEAR($A918),IF(MONTH($A918)=11,YEAR($A918),IF(MONTH($A918)=12, YEAR($A918),YEAR($A918)-1)))),'Final Sim'!$A$1:$O$85,VLOOKUP(MONTH($A918),'Conversion WRSM'!$A$1:$B$12,2),FALSE)</f>
        <v>234.39</v>
      </c>
      <c r="W918" s="9">
        <f t="shared" si="116"/>
        <v>0.93</v>
      </c>
      <c r="X918" s="9" t="str">
        <f t="shared" si="117"/>
        <v/>
      </c>
      <c r="Y918" s="20" t="str">
        <f t="shared" si="118"/>
        <v/>
      </c>
    </row>
    <row r="919" spans="1:25">
      <c r="A919" s="11">
        <v>35431</v>
      </c>
      <c r="B919" s="9">
        <f>VLOOKUP((IF(MONTH($A919)=10,YEAR($A919),IF(MONTH($A919)=11,YEAR($A919),IF(MONTH($A919)=12, YEAR($A919),YEAR($A919)-1)))),File_1.prn!$A$2:$AA$87,VLOOKUP(MONTH($A919),Conversion!$A$1:$B$12,2),FALSE)</f>
        <v>6.07</v>
      </c>
      <c r="C919" s="9" t="str">
        <f>IF(VLOOKUP((IF(MONTH($A919)=10,YEAR($A919),IF(MONTH($A919)=11,YEAR($A919),IF(MONTH($A919)=12, YEAR($A919),YEAR($A919)-1)))),File_1.prn!$A$2:$AA$87,VLOOKUP(MONTH($A919),'Patch Conversion'!$A$1:$B$12,2),FALSE)="","",VLOOKUP((IF(MONTH($A919)=10,YEAR($A919),IF(MONTH($A919)=11,YEAR($A919),IF(MONTH($A919)=12, YEAR($A919),YEAR($A919)-1)))),File_1.prn!$A$2:$AA$87,VLOOKUP(MONTH($A919),'Patch Conversion'!$A$1:$B$12,2),FALSE))</f>
        <v/>
      </c>
      <c r="E919" s="9">
        <f t="shared" si="112"/>
        <v>2829.6100000000065</v>
      </c>
      <c r="F919" s="9">
        <f>F918+VLOOKUP((IF(MONTH($A919)=10,YEAR($A919),IF(MONTH($A919)=11,YEAR($A919),IF(MONTH($A919)=12, YEAR($A919),YEAR($A919)-1)))),Rainfall!$A$1:$Z$87,VLOOKUP(MONTH($A919),Conversion!$A$1:$B$12,2),FALSE)</f>
        <v>45055.799999999988</v>
      </c>
      <c r="G919" s="22"/>
      <c r="H919" s="22"/>
      <c r="I919" s="9">
        <f>VLOOKUP((IF(MONTH($A919)=10,YEAR($A919),IF(MONTH($A919)=11,YEAR($A919),IF(MONTH($A919)=12, YEAR($A919),YEAR($A919)-1)))),FirstSim!$A$1:$Y$86,VLOOKUP(MONTH($A919),Conversion!$A$1:$B$12,2),FALSE)</f>
        <v>3.48</v>
      </c>
      <c r="Q919" s="9">
        <f t="shared" si="113"/>
        <v>6.07</v>
      </c>
      <c r="R919" s="9" t="str">
        <f t="shared" si="114"/>
        <v/>
      </c>
      <c r="S919" s="10" t="str">
        <f t="shared" si="115"/>
        <v/>
      </c>
      <c r="U919" s="17">
        <f>VLOOKUP((IF(MONTH($A919)=10,YEAR($A919),IF(MONTH($A919)=11,YEAR($A919),IF(MONTH($A919)=12, YEAR($A919),YEAR($A919)-1)))),'Final Sim'!$A$1:$O$85,VLOOKUP(MONTH($A919),'Conversion WRSM'!$A$1:$B$12,2),FALSE)</f>
        <v>0</v>
      </c>
      <c r="W919" s="9">
        <f t="shared" si="116"/>
        <v>6.07</v>
      </c>
      <c r="X919" s="9" t="str">
        <f t="shared" si="117"/>
        <v/>
      </c>
      <c r="Y919" s="20" t="str">
        <f t="shared" si="118"/>
        <v/>
      </c>
    </row>
    <row r="920" spans="1:25">
      <c r="A920" s="11">
        <v>35462</v>
      </c>
      <c r="B920" s="9">
        <f>VLOOKUP((IF(MONTH($A920)=10,YEAR($A920),IF(MONTH($A920)=11,YEAR($A920),IF(MONTH($A920)=12, YEAR($A920),YEAR($A920)-1)))),File_1.prn!$A$2:$AA$87,VLOOKUP(MONTH($A920),Conversion!$A$1:$B$12,2),FALSE)</f>
        <v>0.31</v>
      </c>
      <c r="C920" s="9" t="str">
        <f>IF(VLOOKUP((IF(MONTH($A920)=10,YEAR($A920),IF(MONTH($A920)=11,YEAR($A920),IF(MONTH($A920)=12, YEAR($A920),YEAR($A920)-1)))),File_1.prn!$A$2:$AA$87,VLOOKUP(MONTH($A920),'Patch Conversion'!$A$1:$B$12,2),FALSE)="","",VLOOKUP((IF(MONTH($A920)=10,YEAR($A920),IF(MONTH($A920)=11,YEAR($A920),IF(MONTH($A920)=12, YEAR($A920),YEAR($A920)-1)))),File_1.prn!$A$2:$AA$87,VLOOKUP(MONTH($A920),'Patch Conversion'!$A$1:$B$12,2),FALSE))</f>
        <v/>
      </c>
      <c r="E920" s="9">
        <f t="shared" si="112"/>
        <v>2829.9200000000064</v>
      </c>
      <c r="F920" s="9">
        <f>F919+VLOOKUP((IF(MONTH($A920)=10,YEAR($A920),IF(MONTH($A920)=11,YEAR($A920),IF(MONTH($A920)=12, YEAR($A920),YEAR($A920)-1)))),Rainfall!$A$1:$Z$87,VLOOKUP(MONTH($A920),Conversion!$A$1:$B$12,2),FALSE)</f>
        <v>45105.419999999991</v>
      </c>
      <c r="G920" s="22"/>
      <c r="H920" s="22"/>
      <c r="I920" s="9">
        <f>VLOOKUP((IF(MONTH($A920)=10,YEAR($A920),IF(MONTH($A920)=11,YEAR($A920),IF(MONTH($A920)=12, YEAR($A920),YEAR($A920)-1)))),FirstSim!$A$1:$Y$86,VLOOKUP(MONTH($A920),Conversion!$A$1:$B$12,2),FALSE)</f>
        <v>0.13</v>
      </c>
      <c r="Q920" s="9">
        <f t="shared" si="113"/>
        <v>0.31</v>
      </c>
      <c r="R920" s="9" t="str">
        <f t="shared" si="114"/>
        <v/>
      </c>
      <c r="S920" s="10" t="str">
        <f t="shared" si="115"/>
        <v/>
      </c>
      <c r="U920" s="17">
        <f>VLOOKUP((IF(MONTH($A920)=10,YEAR($A920),IF(MONTH($A920)=11,YEAR($A920),IF(MONTH($A920)=12, YEAR($A920),YEAR($A920)-1)))),'Final Sim'!$A$1:$O$85,VLOOKUP(MONTH($A920),'Conversion WRSM'!$A$1:$B$12,2),FALSE)</f>
        <v>127.22</v>
      </c>
      <c r="W920" s="9">
        <f t="shared" si="116"/>
        <v>0.31</v>
      </c>
      <c r="X920" s="9" t="str">
        <f t="shared" si="117"/>
        <v/>
      </c>
      <c r="Y920" s="20" t="str">
        <f t="shared" si="118"/>
        <v/>
      </c>
    </row>
    <row r="921" spans="1:25">
      <c r="A921" s="11">
        <v>35490</v>
      </c>
      <c r="B921" s="9">
        <f>VLOOKUP((IF(MONTH($A921)=10,YEAR($A921),IF(MONTH($A921)=11,YEAR($A921),IF(MONTH($A921)=12, YEAR($A921),YEAR($A921)-1)))),File_1.prn!$A$2:$AA$87,VLOOKUP(MONTH($A921),Conversion!$A$1:$B$12,2),FALSE)</f>
        <v>17.5</v>
      </c>
      <c r="C921" s="9" t="str">
        <f>IF(VLOOKUP((IF(MONTH($A921)=10,YEAR($A921),IF(MONTH($A921)=11,YEAR($A921),IF(MONTH($A921)=12, YEAR($A921),YEAR($A921)-1)))),File_1.prn!$A$2:$AA$87,VLOOKUP(MONTH($A921),'Patch Conversion'!$A$1:$B$12,2),FALSE)="","",VLOOKUP((IF(MONTH($A921)=10,YEAR($A921),IF(MONTH($A921)=11,YEAR($A921),IF(MONTH($A921)=12, YEAR($A921),YEAR($A921)-1)))),File_1.prn!$A$2:$AA$87,VLOOKUP(MONTH($A921),'Patch Conversion'!$A$1:$B$12,2),FALSE))</f>
        <v/>
      </c>
      <c r="E921" s="9">
        <f t="shared" si="112"/>
        <v>2847.4200000000064</v>
      </c>
      <c r="F921" s="9">
        <f>F920+VLOOKUP((IF(MONTH($A921)=10,YEAR($A921),IF(MONTH($A921)=11,YEAR($A921),IF(MONTH($A921)=12, YEAR($A921),YEAR($A921)-1)))),Rainfall!$A$1:$Z$87,VLOOKUP(MONTH($A921),Conversion!$A$1:$B$12,2),FALSE)</f>
        <v>45321.719999999994</v>
      </c>
      <c r="G921" s="22"/>
      <c r="H921" s="22"/>
      <c r="I921" s="9">
        <f>VLOOKUP((IF(MONTH($A921)=10,YEAR($A921),IF(MONTH($A921)=11,YEAR($A921),IF(MONTH($A921)=12, YEAR($A921),YEAR($A921)-1)))),FirstSim!$A$1:$Y$86,VLOOKUP(MONTH($A921),Conversion!$A$1:$B$12,2),FALSE)</f>
        <v>15.51</v>
      </c>
      <c r="Q921" s="9">
        <f t="shared" si="113"/>
        <v>17.5</v>
      </c>
      <c r="R921" s="9" t="str">
        <f t="shared" si="114"/>
        <v/>
      </c>
      <c r="S921" s="10" t="str">
        <f t="shared" si="115"/>
        <v/>
      </c>
      <c r="U921" s="17">
        <f>VLOOKUP((IF(MONTH($A921)=10,YEAR($A921),IF(MONTH($A921)=11,YEAR($A921),IF(MONTH($A921)=12, YEAR($A921),YEAR($A921)-1)))),'Final Sim'!$A$1:$O$85,VLOOKUP(MONTH($A921),'Conversion WRSM'!$A$1:$B$12,2),FALSE)</f>
        <v>0</v>
      </c>
      <c r="W921" s="9">
        <f t="shared" si="116"/>
        <v>17.5</v>
      </c>
      <c r="X921" s="9" t="str">
        <f t="shared" si="117"/>
        <v/>
      </c>
      <c r="Y921" s="20" t="str">
        <f t="shared" si="118"/>
        <v/>
      </c>
    </row>
    <row r="922" spans="1:25">
      <c r="A922" s="11">
        <v>35521</v>
      </c>
      <c r="B922" s="9">
        <f>VLOOKUP((IF(MONTH($A922)=10,YEAR($A922),IF(MONTH($A922)=11,YEAR($A922),IF(MONTH($A922)=12, YEAR($A922),YEAR($A922)-1)))),File_1.prn!$A$2:$AA$87,VLOOKUP(MONTH($A922),Conversion!$A$1:$B$12,2),FALSE)</f>
        <v>4.74</v>
      </c>
      <c r="C922" s="9" t="str">
        <f>IF(VLOOKUP((IF(MONTH($A922)=10,YEAR($A922),IF(MONTH($A922)=11,YEAR($A922),IF(MONTH($A922)=12, YEAR($A922),YEAR($A922)-1)))),File_1.prn!$A$2:$AA$87,VLOOKUP(MONTH($A922),'Patch Conversion'!$A$1:$B$12,2),FALSE)="","",VLOOKUP((IF(MONTH($A922)=10,YEAR($A922),IF(MONTH($A922)=11,YEAR($A922),IF(MONTH($A922)=12, YEAR($A922),YEAR($A922)-1)))),File_1.prn!$A$2:$AA$87,VLOOKUP(MONTH($A922),'Patch Conversion'!$A$1:$B$12,2),FALSE))</f>
        <v/>
      </c>
      <c r="E922" s="9">
        <f t="shared" si="112"/>
        <v>2852.1600000000062</v>
      </c>
      <c r="F922" s="9">
        <f>F921+VLOOKUP((IF(MONTH($A922)=10,YEAR($A922),IF(MONTH($A922)=11,YEAR($A922),IF(MONTH($A922)=12, YEAR($A922),YEAR($A922)-1)))),Rainfall!$A$1:$Z$87,VLOOKUP(MONTH($A922),Conversion!$A$1:$B$12,2),FALSE)</f>
        <v>45407.999999999993</v>
      </c>
      <c r="G922" s="22"/>
      <c r="H922" s="22"/>
      <c r="I922" s="9">
        <f>VLOOKUP((IF(MONTH($A922)=10,YEAR($A922),IF(MONTH($A922)=11,YEAR($A922),IF(MONTH($A922)=12, YEAR($A922),YEAR($A922)-1)))),FirstSim!$A$1:$Y$86,VLOOKUP(MONTH($A922),Conversion!$A$1:$B$12,2),FALSE)</f>
        <v>5.87</v>
      </c>
      <c r="Q922" s="9">
        <f t="shared" si="113"/>
        <v>4.74</v>
      </c>
      <c r="R922" s="9" t="str">
        <f t="shared" si="114"/>
        <v/>
      </c>
      <c r="S922" s="10" t="str">
        <f t="shared" si="115"/>
        <v/>
      </c>
      <c r="U922" s="17">
        <f>VLOOKUP((IF(MONTH($A922)=10,YEAR($A922),IF(MONTH($A922)=11,YEAR($A922),IF(MONTH($A922)=12, YEAR($A922),YEAR($A922)-1)))),'Final Sim'!$A$1:$O$85,VLOOKUP(MONTH($A922),'Conversion WRSM'!$A$1:$B$12,2),FALSE)</f>
        <v>174.92</v>
      </c>
      <c r="W922" s="9">
        <f t="shared" si="116"/>
        <v>4.74</v>
      </c>
      <c r="X922" s="9" t="str">
        <f t="shared" si="117"/>
        <v/>
      </c>
      <c r="Y922" s="20" t="str">
        <f t="shared" si="118"/>
        <v/>
      </c>
    </row>
    <row r="923" spans="1:25">
      <c r="A923" s="11">
        <v>35551</v>
      </c>
      <c r="B923" s="9">
        <f>VLOOKUP((IF(MONTH($A923)=10,YEAR($A923),IF(MONTH($A923)=11,YEAR($A923),IF(MONTH($A923)=12, YEAR($A923),YEAR($A923)-1)))),File_1.prn!$A$2:$AA$87,VLOOKUP(MONTH($A923),Conversion!$A$1:$B$12,2),FALSE)</f>
        <v>3.48</v>
      </c>
      <c r="C923" s="9" t="str">
        <f>IF(VLOOKUP((IF(MONTH($A923)=10,YEAR($A923),IF(MONTH($A923)=11,YEAR($A923),IF(MONTH($A923)=12, YEAR($A923),YEAR($A923)-1)))),File_1.prn!$A$2:$AA$87,VLOOKUP(MONTH($A923),'Patch Conversion'!$A$1:$B$12,2),FALSE)="","",VLOOKUP((IF(MONTH($A923)=10,YEAR($A923),IF(MONTH($A923)=11,YEAR($A923),IF(MONTH($A923)=12, YEAR($A923),YEAR($A923)-1)))),File_1.prn!$A$2:$AA$87,VLOOKUP(MONTH($A923),'Patch Conversion'!$A$1:$B$12,2),FALSE))</f>
        <v/>
      </c>
      <c r="E923" s="9">
        <f t="shared" si="112"/>
        <v>2855.6400000000062</v>
      </c>
      <c r="F923" s="9">
        <f>F922+VLOOKUP((IF(MONTH($A923)=10,YEAR($A923),IF(MONTH($A923)=11,YEAR($A923),IF(MONTH($A923)=12, YEAR($A923),YEAR($A923)-1)))),Rainfall!$A$1:$Z$87,VLOOKUP(MONTH($A923),Conversion!$A$1:$B$12,2),FALSE)</f>
        <v>45487.439999999995</v>
      </c>
      <c r="G923" s="22"/>
      <c r="H923" s="22"/>
      <c r="I923" s="9">
        <f>VLOOKUP((IF(MONTH($A923)=10,YEAR($A923),IF(MONTH($A923)=11,YEAR($A923),IF(MONTH($A923)=12, YEAR($A923),YEAR($A923)-1)))),FirstSim!$A$1:$Y$86,VLOOKUP(MONTH($A923),Conversion!$A$1:$B$12,2),FALSE)</f>
        <v>0.96</v>
      </c>
      <c r="Q923" s="9">
        <f t="shared" si="113"/>
        <v>3.48</v>
      </c>
      <c r="R923" s="9" t="str">
        <f t="shared" si="114"/>
        <v/>
      </c>
      <c r="S923" s="10" t="str">
        <f t="shared" si="115"/>
        <v/>
      </c>
      <c r="U923" s="17">
        <f>VLOOKUP((IF(MONTH($A923)=10,YEAR($A923),IF(MONTH($A923)=11,YEAR($A923),IF(MONTH($A923)=12, YEAR($A923),YEAR($A923)-1)))),'Final Sim'!$A$1:$O$85,VLOOKUP(MONTH($A923),'Conversion WRSM'!$A$1:$B$12,2),FALSE)</f>
        <v>0</v>
      </c>
      <c r="W923" s="9">
        <f t="shared" si="116"/>
        <v>3.48</v>
      </c>
      <c r="X923" s="9" t="str">
        <f t="shared" si="117"/>
        <v/>
      </c>
      <c r="Y923" s="20" t="str">
        <f t="shared" si="118"/>
        <v/>
      </c>
    </row>
    <row r="924" spans="1:25">
      <c r="A924" s="11">
        <v>35582</v>
      </c>
      <c r="B924" s="9">
        <f>VLOOKUP((IF(MONTH($A924)=10,YEAR($A924),IF(MONTH($A924)=11,YEAR($A924),IF(MONTH($A924)=12, YEAR($A924),YEAR($A924)-1)))),File_1.prn!$A$2:$AA$87,VLOOKUP(MONTH($A924),Conversion!$A$1:$B$12,2),FALSE)</f>
        <v>2.25</v>
      </c>
      <c r="C924" s="9" t="str">
        <f>IF(VLOOKUP((IF(MONTH($A924)=10,YEAR($A924),IF(MONTH($A924)=11,YEAR($A924),IF(MONTH($A924)=12, YEAR($A924),YEAR($A924)-1)))),File_1.prn!$A$2:$AA$87,VLOOKUP(MONTH($A924),'Patch Conversion'!$A$1:$B$12,2),FALSE)="","",VLOOKUP((IF(MONTH($A924)=10,YEAR($A924),IF(MONTH($A924)=11,YEAR($A924),IF(MONTH($A924)=12, YEAR($A924),YEAR($A924)-1)))),File_1.prn!$A$2:$AA$87,VLOOKUP(MONTH($A924),'Patch Conversion'!$A$1:$B$12,2),FALSE))</f>
        <v/>
      </c>
      <c r="E924" s="9">
        <f t="shared" si="112"/>
        <v>2857.8900000000062</v>
      </c>
      <c r="F924" s="9">
        <f>F923+VLOOKUP((IF(MONTH($A924)=10,YEAR($A924),IF(MONTH($A924)=11,YEAR($A924),IF(MONTH($A924)=12, YEAR($A924),YEAR($A924)-1)))),Rainfall!$A$1:$Z$87,VLOOKUP(MONTH($A924),Conversion!$A$1:$B$12,2),FALSE)</f>
        <v>45487.439999999995</v>
      </c>
      <c r="G924" s="22"/>
      <c r="H924" s="22"/>
      <c r="I924" s="9">
        <f>VLOOKUP((IF(MONTH($A924)=10,YEAR($A924),IF(MONTH($A924)=11,YEAR($A924),IF(MONTH($A924)=12, YEAR($A924),YEAR($A924)-1)))),FirstSim!$A$1:$Y$86,VLOOKUP(MONTH($A924),Conversion!$A$1:$B$12,2),FALSE)</f>
        <v>0.73</v>
      </c>
      <c r="Q924" s="9">
        <f t="shared" si="113"/>
        <v>2.25</v>
      </c>
      <c r="R924" s="9" t="str">
        <f t="shared" si="114"/>
        <v/>
      </c>
      <c r="S924" s="10" t="str">
        <f t="shared" si="115"/>
        <v/>
      </c>
      <c r="U924" s="17">
        <f>VLOOKUP((IF(MONTH($A924)=10,YEAR($A924),IF(MONTH($A924)=11,YEAR($A924),IF(MONTH($A924)=12, YEAR($A924),YEAR($A924)-1)))),'Final Sim'!$A$1:$O$85,VLOOKUP(MONTH($A924),'Conversion WRSM'!$A$1:$B$12,2),FALSE)</f>
        <v>78.48</v>
      </c>
      <c r="W924" s="9">
        <f t="shared" si="116"/>
        <v>2.25</v>
      </c>
      <c r="X924" s="9" t="str">
        <f t="shared" si="117"/>
        <v/>
      </c>
      <c r="Y924" s="20" t="str">
        <f t="shared" si="118"/>
        <v/>
      </c>
    </row>
    <row r="925" spans="1:25">
      <c r="A925" s="11">
        <v>35612</v>
      </c>
      <c r="B925" s="9">
        <f>VLOOKUP((IF(MONTH($A925)=10,YEAR($A925),IF(MONTH($A925)=11,YEAR($A925),IF(MONTH($A925)=12, YEAR($A925),YEAR($A925)-1)))),File_1.prn!$A$2:$AA$87,VLOOKUP(MONTH($A925),Conversion!$A$1:$B$12,2),FALSE)</f>
        <v>0.61</v>
      </c>
      <c r="C925" s="9" t="str">
        <f>IF(VLOOKUP((IF(MONTH($A925)=10,YEAR($A925),IF(MONTH($A925)=11,YEAR($A925),IF(MONTH($A925)=12, YEAR($A925),YEAR($A925)-1)))),File_1.prn!$A$2:$AA$87,VLOOKUP(MONTH($A925),'Patch Conversion'!$A$1:$B$12,2),FALSE)="","",VLOOKUP((IF(MONTH($A925)=10,YEAR($A925),IF(MONTH($A925)=11,YEAR($A925),IF(MONTH($A925)=12, YEAR($A925),YEAR($A925)-1)))),File_1.prn!$A$2:$AA$87,VLOOKUP(MONTH($A925),'Patch Conversion'!$A$1:$B$12,2),FALSE))</f>
        <v/>
      </c>
      <c r="E925" s="9">
        <f t="shared" si="112"/>
        <v>2858.5000000000064</v>
      </c>
      <c r="F925" s="9">
        <f>F924+VLOOKUP((IF(MONTH($A925)=10,YEAR($A925),IF(MONTH($A925)=11,YEAR($A925),IF(MONTH($A925)=12, YEAR($A925),YEAR($A925)-1)))),Rainfall!$A$1:$Z$87,VLOOKUP(MONTH($A925),Conversion!$A$1:$B$12,2),FALSE)</f>
        <v>45488.399999999994</v>
      </c>
      <c r="G925" s="22"/>
      <c r="H925" s="22"/>
      <c r="I925" s="9">
        <f>VLOOKUP((IF(MONTH($A925)=10,YEAR($A925),IF(MONTH($A925)=11,YEAR($A925),IF(MONTH($A925)=12, YEAR($A925),YEAR($A925)-1)))),FirstSim!$A$1:$Y$86,VLOOKUP(MONTH($A925),Conversion!$A$1:$B$12,2),FALSE)</f>
        <v>0.48</v>
      </c>
      <c r="Q925" s="9">
        <f t="shared" si="113"/>
        <v>0.61</v>
      </c>
      <c r="R925" s="9" t="str">
        <f t="shared" si="114"/>
        <v/>
      </c>
      <c r="S925" s="10" t="str">
        <f t="shared" si="115"/>
        <v/>
      </c>
      <c r="U925" s="17">
        <f>VLOOKUP((IF(MONTH($A925)=10,YEAR($A925),IF(MONTH($A925)=11,YEAR($A925),IF(MONTH($A925)=12, YEAR($A925),YEAR($A925)-1)))),'Final Sim'!$A$1:$O$85,VLOOKUP(MONTH($A925),'Conversion WRSM'!$A$1:$B$12,2),FALSE)</f>
        <v>0</v>
      </c>
      <c r="W925" s="9">
        <f t="shared" si="116"/>
        <v>0.61</v>
      </c>
      <c r="X925" s="9" t="str">
        <f t="shared" si="117"/>
        <v/>
      </c>
      <c r="Y925" s="20" t="str">
        <f t="shared" si="118"/>
        <v/>
      </c>
    </row>
    <row r="926" spans="1:25">
      <c r="A926" s="11">
        <v>35643</v>
      </c>
      <c r="B926" s="9">
        <f>VLOOKUP((IF(MONTH($A926)=10,YEAR($A926),IF(MONTH($A926)=11,YEAR($A926),IF(MONTH($A926)=12, YEAR($A926),YEAR($A926)-1)))),File_1.prn!$A$2:$AA$87,VLOOKUP(MONTH($A926),Conversion!$A$1:$B$12,2),FALSE)</f>
        <v>0.32</v>
      </c>
      <c r="C926" s="9" t="str">
        <f>IF(VLOOKUP((IF(MONTH($A926)=10,YEAR($A926),IF(MONTH($A926)=11,YEAR($A926),IF(MONTH($A926)=12, YEAR($A926),YEAR($A926)-1)))),File_1.prn!$A$2:$AA$87,VLOOKUP(MONTH($A926),'Patch Conversion'!$A$1:$B$12,2),FALSE)="","",VLOOKUP((IF(MONTH($A926)=10,YEAR($A926),IF(MONTH($A926)=11,YEAR($A926),IF(MONTH($A926)=12, YEAR($A926),YEAR($A926)-1)))),File_1.prn!$A$2:$AA$87,VLOOKUP(MONTH($A926),'Patch Conversion'!$A$1:$B$12,2),FALSE))</f>
        <v/>
      </c>
      <c r="E926" s="9">
        <f t="shared" si="112"/>
        <v>2858.8200000000065</v>
      </c>
      <c r="F926" s="9">
        <f>F925+VLOOKUP((IF(MONTH($A926)=10,YEAR($A926),IF(MONTH($A926)=11,YEAR($A926),IF(MONTH($A926)=12, YEAR($A926),YEAR($A926)-1)))),Rainfall!$A$1:$Z$87,VLOOKUP(MONTH($A926),Conversion!$A$1:$B$12,2),FALSE)</f>
        <v>45493.319999999992</v>
      </c>
      <c r="G926" s="22"/>
      <c r="H926" s="22"/>
      <c r="I926" s="9">
        <f>VLOOKUP((IF(MONTH($A926)=10,YEAR($A926),IF(MONTH($A926)=11,YEAR($A926),IF(MONTH($A926)=12, YEAR($A926),YEAR($A926)-1)))),FirstSim!$A$1:$Y$86,VLOOKUP(MONTH($A926),Conversion!$A$1:$B$12,2),FALSE)</f>
        <v>0.26</v>
      </c>
      <c r="Q926" s="9">
        <f t="shared" si="113"/>
        <v>0.32</v>
      </c>
      <c r="R926" s="9" t="str">
        <f t="shared" si="114"/>
        <v/>
      </c>
      <c r="S926" s="10" t="str">
        <f t="shared" si="115"/>
        <v/>
      </c>
      <c r="U926" s="17">
        <f>VLOOKUP((IF(MONTH($A926)=10,YEAR($A926),IF(MONTH($A926)=11,YEAR($A926),IF(MONTH($A926)=12, YEAR($A926),YEAR($A926)-1)))),'Final Sim'!$A$1:$O$85,VLOOKUP(MONTH($A926),'Conversion WRSM'!$A$1:$B$12,2),FALSE)</f>
        <v>216.98</v>
      </c>
      <c r="W926" s="9">
        <f t="shared" si="116"/>
        <v>0.32</v>
      </c>
      <c r="X926" s="9" t="str">
        <f t="shared" si="117"/>
        <v/>
      </c>
      <c r="Y926" s="20" t="str">
        <f t="shared" si="118"/>
        <v/>
      </c>
    </row>
    <row r="927" spans="1:25">
      <c r="A927" s="11">
        <v>35674</v>
      </c>
      <c r="B927" s="9">
        <f>VLOOKUP((IF(MONTH($A927)=10,YEAR($A927),IF(MONTH($A927)=11,YEAR($A927),IF(MONTH($A927)=12, YEAR($A927),YEAR($A927)-1)))),File_1.prn!$A$2:$AA$87,VLOOKUP(MONTH($A927),Conversion!$A$1:$B$12,2),FALSE)</f>
        <v>0.15</v>
      </c>
      <c r="C927" s="9" t="str">
        <f>IF(VLOOKUP((IF(MONTH($A927)=10,YEAR($A927),IF(MONTH($A927)=11,YEAR($A927),IF(MONTH($A927)=12, YEAR($A927),YEAR($A927)-1)))),File_1.prn!$A$2:$AA$87,VLOOKUP(MONTH($A927),'Patch Conversion'!$A$1:$B$12,2),FALSE)="","",VLOOKUP((IF(MONTH($A927)=10,YEAR($A927),IF(MONTH($A927)=11,YEAR($A927),IF(MONTH($A927)=12, YEAR($A927),YEAR($A927)-1)))),File_1.prn!$A$2:$AA$87,VLOOKUP(MONTH($A927),'Patch Conversion'!$A$1:$B$12,2),FALSE))</f>
        <v/>
      </c>
      <c r="E927" s="9">
        <f t="shared" si="112"/>
        <v>2858.9700000000066</v>
      </c>
      <c r="F927" s="9">
        <f>F926+VLOOKUP((IF(MONTH($A927)=10,YEAR($A927),IF(MONTH($A927)=11,YEAR($A927),IF(MONTH($A927)=12, YEAR($A927),YEAR($A927)-1)))),Rainfall!$A$1:$Z$87,VLOOKUP(MONTH($A927),Conversion!$A$1:$B$12,2),FALSE)</f>
        <v>45535.259999999995</v>
      </c>
      <c r="G927" s="22"/>
      <c r="H927" s="22"/>
      <c r="I927" s="9">
        <f>VLOOKUP((IF(MONTH($A927)=10,YEAR($A927),IF(MONTH($A927)=11,YEAR($A927),IF(MONTH($A927)=12, YEAR($A927),YEAR($A927)-1)))),FirstSim!$A$1:$Y$86,VLOOKUP(MONTH($A927),Conversion!$A$1:$B$12,2),FALSE)</f>
        <v>0</v>
      </c>
      <c r="Q927" s="9">
        <f t="shared" si="113"/>
        <v>0.15</v>
      </c>
      <c r="R927" s="9" t="str">
        <f t="shared" si="114"/>
        <v/>
      </c>
      <c r="S927" s="10" t="str">
        <f t="shared" si="115"/>
        <v/>
      </c>
      <c r="U927" s="17">
        <f>VLOOKUP((IF(MONTH($A927)=10,YEAR($A927),IF(MONTH($A927)=11,YEAR($A927),IF(MONTH($A927)=12, YEAR($A927),YEAR($A927)-1)))),'Final Sim'!$A$1:$O$85,VLOOKUP(MONTH($A927),'Conversion WRSM'!$A$1:$B$12,2),FALSE)</f>
        <v>0</v>
      </c>
      <c r="W927" s="9">
        <f t="shared" si="116"/>
        <v>0.15</v>
      </c>
      <c r="X927" s="9" t="str">
        <f t="shared" si="117"/>
        <v/>
      </c>
      <c r="Y927" s="20" t="str">
        <f t="shared" si="118"/>
        <v/>
      </c>
    </row>
    <row r="928" spans="1:25">
      <c r="A928" s="11">
        <v>35704</v>
      </c>
      <c r="B928" s="9">
        <f>VLOOKUP((IF(MONTH($A928)=10,YEAR($A928),IF(MONTH($A928)=11,YEAR($A928),IF(MONTH($A928)=12, YEAR($A928),YEAR($A928)-1)))),File_1.prn!$A$2:$AA$87,VLOOKUP(MONTH($A928),Conversion!$A$1:$B$12,2),FALSE)</f>
        <v>0.08</v>
      </c>
      <c r="C928" s="9" t="str">
        <f>IF(VLOOKUP((IF(MONTH($A928)=10,YEAR($A928),IF(MONTH($A928)=11,YEAR($A928),IF(MONTH($A928)=12, YEAR($A928),YEAR($A928)-1)))),File_1.prn!$A$2:$AA$87,VLOOKUP(MONTH($A928),'Patch Conversion'!$A$1:$B$12,2),FALSE)="","",VLOOKUP((IF(MONTH($A928)=10,YEAR($A928),IF(MONTH($A928)=11,YEAR($A928),IF(MONTH($A928)=12, YEAR($A928),YEAR($A928)-1)))),File_1.prn!$A$2:$AA$87,VLOOKUP(MONTH($A928),'Patch Conversion'!$A$1:$B$12,2),FALSE))</f>
        <v/>
      </c>
      <c r="E928" s="9">
        <f t="shared" si="112"/>
        <v>2859.0500000000065</v>
      </c>
      <c r="F928" s="9">
        <f>F927+VLOOKUP((IF(MONTH($A928)=10,YEAR($A928),IF(MONTH($A928)=11,YEAR($A928),IF(MONTH($A928)=12, YEAR($A928),YEAR($A928)-1)))),Rainfall!$A$1:$Z$87,VLOOKUP(MONTH($A928),Conversion!$A$1:$B$12,2),FALSE)</f>
        <v>45561.179999999993</v>
      </c>
      <c r="G928" s="22"/>
      <c r="H928" s="22"/>
      <c r="I928" s="9">
        <f>VLOOKUP((IF(MONTH($A928)=10,YEAR($A928),IF(MONTH($A928)=11,YEAR($A928),IF(MONTH($A928)=12, YEAR($A928),YEAR($A928)-1)))),FirstSim!$A$1:$Y$86,VLOOKUP(MONTH($A928),Conversion!$A$1:$B$12,2),FALSE)</f>
        <v>0</v>
      </c>
      <c r="Q928" s="9">
        <f t="shared" si="113"/>
        <v>0.08</v>
      </c>
      <c r="R928" s="9" t="str">
        <f t="shared" si="114"/>
        <v/>
      </c>
      <c r="S928" s="10" t="str">
        <f t="shared" si="115"/>
        <v/>
      </c>
      <c r="U928" s="17">
        <f>VLOOKUP((IF(MONTH($A928)=10,YEAR($A928),IF(MONTH($A928)=11,YEAR($A928),IF(MONTH($A928)=12, YEAR($A928),YEAR($A928)-1)))),'Final Sim'!$A$1:$O$85,VLOOKUP(MONTH($A928),'Conversion WRSM'!$A$1:$B$12,2),FALSE)</f>
        <v>4.28</v>
      </c>
      <c r="W928" s="9">
        <f t="shared" si="116"/>
        <v>0.08</v>
      </c>
      <c r="X928" s="9" t="str">
        <f t="shared" si="117"/>
        <v/>
      </c>
      <c r="Y928" s="20" t="str">
        <f t="shared" si="118"/>
        <v/>
      </c>
    </row>
    <row r="929" spans="1:25">
      <c r="A929" s="11">
        <v>35735</v>
      </c>
      <c r="B929" s="9">
        <f>VLOOKUP((IF(MONTH($A929)=10,YEAR($A929),IF(MONTH($A929)=11,YEAR($A929),IF(MONTH($A929)=12, YEAR($A929),YEAR($A929)-1)))),File_1.prn!$A$2:$AA$87,VLOOKUP(MONTH($A929),Conversion!$A$1:$B$12,2),FALSE)</f>
        <v>0</v>
      </c>
      <c r="C929" s="9" t="str">
        <f>IF(VLOOKUP((IF(MONTH($A929)=10,YEAR($A929),IF(MONTH($A929)=11,YEAR($A929),IF(MONTH($A929)=12, YEAR($A929),YEAR($A929)-1)))),File_1.prn!$A$2:$AA$87,VLOOKUP(MONTH($A929),'Patch Conversion'!$A$1:$B$12,2),FALSE)="","",VLOOKUP((IF(MONTH($A929)=10,YEAR($A929),IF(MONTH($A929)=11,YEAR($A929),IF(MONTH($A929)=12, YEAR($A929),YEAR($A929)-1)))),File_1.prn!$A$2:$AA$87,VLOOKUP(MONTH($A929),'Patch Conversion'!$A$1:$B$12,2),FALSE))</f>
        <v/>
      </c>
      <c r="E929" s="9">
        <f t="shared" si="112"/>
        <v>2859.0500000000065</v>
      </c>
      <c r="F929" s="9">
        <f>F928+VLOOKUP((IF(MONTH($A929)=10,YEAR($A929),IF(MONTH($A929)=11,YEAR($A929),IF(MONTH($A929)=12, YEAR($A929),YEAR($A929)-1)))),Rainfall!$A$1:$Z$87,VLOOKUP(MONTH($A929),Conversion!$A$1:$B$12,2),FALSE)</f>
        <v>45637.139999999992</v>
      </c>
      <c r="G929" s="22"/>
      <c r="H929" s="22"/>
      <c r="I929" s="9">
        <f>VLOOKUP((IF(MONTH($A929)=10,YEAR($A929),IF(MONTH($A929)=11,YEAR($A929),IF(MONTH($A929)=12, YEAR($A929),YEAR($A929)-1)))),FirstSim!$A$1:$Y$86,VLOOKUP(MONTH($A929),Conversion!$A$1:$B$12,2),FALSE)</f>
        <v>0</v>
      </c>
      <c r="Q929" s="9">
        <f t="shared" si="113"/>
        <v>0</v>
      </c>
      <c r="R929" s="9" t="str">
        <f t="shared" si="114"/>
        <v/>
      </c>
      <c r="S929" s="10" t="str">
        <f t="shared" si="115"/>
        <v/>
      </c>
      <c r="U929" s="17">
        <f>VLOOKUP((IF(MONTH($A929)=10,YEAR($A929),IF(MONTH($A929)=11,YEAR($A929),IF(MONTH($A929)=12, YEAR($A929),YEAR($A929)-1)))),'Final Sim'!$A$1:$O$85,VLOOKUP(MONTH($A929),'Conversion WRSM'!$A$1:$B$12,2),FALSE)</f>
        <v>0</v>
      </c>
      <c r="W929" s="9">
        <f t="shared" si="116"/>
        <v>0</v>
      </c>
      <c r="X929" s="9" t="str">
        <f t="shared" si="117"/>
        <v/>
      </c>
      <c r="Y929" s="20" t="str">
        <f t="shared" si="118"/>
        <v/>
      </c>
    </row>
    <row r="930" spans="1:25">
      <c r="A930" s="11">
        <v>35765</v>
      </c>
      <c r="B930" s="9">
        <f>VLOOKUP((IF(MONTH($A930)=10,YEAR($A930),IF(MONTH($A930)=11,YEAR($A930),IF(MONTH($A930)=12, YEAR($A930),YEAR($A930)-1)))),File_1.prn!$A$2:$AA$87,VLOOKUP(MONTH($A930),Conversion!$A$1:$B$12,2),FALSE)</f>
        <v>0.03</v>
      </c>
      <c r="C930" s="9" t="str">
        <f>IF(VLOOKUP((IF(MONTH($A930)=10,YEAR($A930),IF(MONTH($A930)=11,YEAR($A930),IF(MONTH($A930)=12, YEAR($A930),YEAR($A930)-1)))),File_1.prn!$A$2:$AA$87,VLOOKUP(MONTH($A930),'Patch Conversion'!$A$1:$B$12,2),FALSE)="","",VLOOKUP((IF(MONTH($A930)=10,YEAR($A930),IF(MONTH($A930)=11,YEAR($A930),IF(MONTH($A930)=12, YEAR($A930),YEAR($A930)-1)))),File_1.prn!$A$2:$AA$87,VLOOKUP(MONTH($A930),'Patch Conversion'!$A$1:$B$12,2),FALSE))</f>
        <v/>
      </c>
      <c r="E930" s="9">
        <f t="shared" si="112"/>
        <v>2859.0800000000067</v>
      </c>
      <c r="F930" s="9">
        <f>F929+VLOOKUP((IF(MONTH($A930)=10,YEAR($A930),IF(MONTH($A930)=11,YEAR($A930),IF(MONTH($A930)=12, YEAR($A930),YEAR($A930)-1)))),Rainfall!$A$1:$Z$87,VLOOKUP(MONTH($A930),Conversion!$A$1:$B$12,2),FALSE)</f>
        <v>45728.87999999999</v>
      </c>
      <c r="G930" s="22"/>
      <c r="H930" s="22"/>
      <c r="I930" s="9">
        <f>VLOOKUP((IF(MONTH($A930)=10,YEAR($A930),IF(MONTH($A930)=11,YEAR($A930),IF(MONTH($A930)=12, YEAR($A930),YEAR($A930)-1)))),FirstSim!$A$1:$Y$86,VLOOKUP(MONTH($A930),Conversion!$A$1:$B$12,2),FALSE)</f>
        <v>0</v>
      </c>
      <c r="Q930" s="9">
        <f t="shared" si="113"/>
        <v>0.03</v>
      </c>
      <c r="R930" s="9" t="str">
        <f t="shared" si="114"/>
        <v/>
      </c>
      <c r="S930" s="10" t="str">
        <f t="shared" si="115"/>
        <v/>
      </c>
      <c r="U930" s="17">
        <f>VLOOKUP((IF(MONTH($A930)=10,YEAR($A930),IF(MONTH($A930)=11,YEAR($A930),IF(MONTH($A930)=12, YEAR($A930),YEAR($A930)-1)))),'Final Sim'!$A$1:$O$85,VLOOKUP(MONTH($A930),'Conversion WRSM'!$A$1:$B$12,2),FALSE)</f>
        <v>5.26</v>
      </c>
      <c r="W930" s="9">
        <f t="shared" si="116"/>
        <v>0.03</v>
      </c>
      <c r="X930" s="9" t="str">
        <f t="shared" si="117"/>
        <v/>
      </c>
      <c r="Y930" s="20" t="str">
        <f t="shared" si="118"/>
        <v/>
      </c>
    </row>
    <row r="931" spans="1:25">
      <c r="A931" s="11">
        <v>35796</v>
      </c>
      <c r="B931" s="9">
        <f>VLOOKUP((IF(MONTH($A931)=10,YEAR($A931),IF(MONTH($A931)=11,YEAR($A931),IF(MONTH($A931)=12, YEAR($A931),YEAR($A931)-1)))),File_1.prn!$A$2:$AA$87,VLOOKUP(MONTH($A931),Conversion!$A$1:$B$12,2),FALSE)</f>
        <v>0.05</v>
      </c>
      <c r="C931" s="9" t="str">
        <f>IF(VLOOKUP((IF(MONTH($A931)=10,YEAR($A931),IF(MONTH($A931)=11,YEAR($A931),IF(MONTH($A931)=12, YEAR($A931),YEAR($A931)-1)))),File_1.prn!$A$2:$AA$87,VLOOKUP(MONTH($A931),'Patch Conversion'!$A$1:$B$12,2),FALSE)="","",VLOOKUP((IF(MONTH($A931)=10,YEAR($A931),IF(MONTH($A931)=11,YEAR($A931),IF(MONTH($A931)=12, YEAR($A931),YEAR($A931)-1)))),File_1.prn!$A$2:$AA$87,VLOOKUP(MONTH($A931),'Patch Conversion'!$A$1:$B$12,2),FALSE))</f>
        <v/>
      </c>
      <c r="E931" s="9">
        <f t="shared" si="112"/>
        <v>2859.1300000000069</v>
      </c>
      <c r="F931" s="9">
        <f>F930+VLOOKUP((IF(MONTH($A931)=10,YEAR($A931),IF(MONTH($A931)=11,YEAR($A931),IF(MONTH($A931)=12, YEAR($A931),YEAR($A931)-1)))),Rainfall!$A$1:$Z$87,VLOOKUP(MONTH($A931),Conversion!$A$1:$B$12,2),FALSE)</f>
        <v>45851.399999999987</v>
      </c>
      <c r="G931" s="22"/>
      <c r="H931" s="22"/>
      <c r="I931" s="9">
        <f>VLOOKUP((IF(MONTH($A931)=10,YEAR($A931),IF(MONTH($A931)=11,YEAR($A931),IF(MONTH($A931)=12, YEAR($A931),YEAR($A931)-1)))),FirstSim!$A$1:$Y$86,VLOOKUP(MONTH($A931),Conversion!$A$1:$B$12,2),FALSE)</f>
        <v>0.03</v>
      </c>
      <c r="Q931" s="9">
        <f t="shared" si="113"/>
        <v>0.05</v>
      </c>
      <c r="R931" s="9" t="str">
        <f t="shared" si="114"/>
        <v/>
      </c>
      <c r="S931" s="10" t="str">
        <f t="shared" si="115"/>
        <v/>
      </c>
      <c r="U931" s="17">
        <f>VLOOKUP((IF(MONTH($A931)=10,YEAR($A931),IF(MONTH($A931)=11,YEAR($A931),IF(MONTH($A931)=12, YEAR($A931),YEAR($A931)-1)))),'Final Sim'!$A$1:$O$85,VLOOKUP(MONTH($A931),'Conversion WRSM'!$A$1:$B$12,2),FALSE)</f>
        <v>0</v>
      </c>
      <c r="W931" s="9">
        <f t="shared" si="116"/>
        <v>0.05</v>
      </c>
      <c r="X931" s="9" t="str">
        <f t="shared" si="117"/>
        <v/>
      </c>
      <c r="Y931" s="20" t="str">
        <f t="shared" si="118"/>
        <v/>
      </c>
    </row>
    <row r="932" spans="1:25">
      <c r="A932" s="11">
        <v>35827</v>
      </c>
      <c r="B932" s="9">
        <f>VLOOKUP((IF(MONTH($A932)=10,YEAR($A932),IF(MONTH($A932)=11,YEAR($A932),IF(MONTH($A932)=12, YEAR($A932),YEAR($A932)-1)))),File_1.prn!$A$2:$AA$87,VLOOKUP(MONTH($A932),Conversion!$A$1:$B$12,2),FALSE)</f>
        <v>0</v>
      </c>
      <c r="C932" s="9" t="str">
        <f>IF(VLOOKUP((IF(MONTH($A932)=10,YEAR($A932),IF(MONTH($A932)=11,YEAR($A932),IF(MONTH($A932)=12, YEAR($A932),YEAR($A932)-1)))),File_1.prn!$A$2:$AA$87,VLOOKUP(MONTH($A932),'Patch Conversion'!$A$1:$B$12,2),FALSE)="","",VLOOKUP((IF(MONTH($A932)=10,YEAR($A932),IF(MONTH($A932)=11,YEAR($A932),IF(MONTH($A932)=12, YEAR($A932),YEAR($A932)-1)))),File_1.prn!$A$2:$AA$87,VLOOKUP(MONTH($A932),'Patch Conversion'!$A$1:$B$12,2),FALSE))</f>
        <v/>
      </c>
      <c r="E932" s="9">
        <f t="shared" si="112"/>
        <v>2859.1300000000069</v>
      </c>
      <c r="F932" s="9">
        <f>F931+VLOOKUP((IF(MONTH($A932)=10,YEAR($A932),IF(MONTH($A932)=11,YEAR($A932),IF(MONTH($A932)=12, YEAR($A932),YEAR($A932)-1)))),Rainfall!$A$1:$Z$87,VLOOKUP(MONTH($A932),Conversion!$A$1:$B$12,2),FALSE)</f>
        <v>45938.759999999987</v>
      </c>
      <c r="G932" s="22"/>
      <c r="H932" s="22"/>
      <c r="I932" s="9">
        <f>VLOOKUP((IF(MONTH($A932)=10,YEAR($A932),IF(MONTH($A932)=11,YEAR($A932),IF(MONTH($A932)=12, YEAR($A932),YEAR($A932)-1)))),FirstSim!$A$1:$Y$86,VLOOKUP(MONTH($A932),Conversion!$A$1:$B$12,2),FALSE)</f>
        <v>2.12</v>
      </c>
      <c r="Q932" s="9">
        <f t="shared" si="113"/>
        <v>0</v>
      </c>
      <c r="R932" s="9" t="str">
        <f t="shared" si="114"/>
        <v/>
      </c>
      <c r="S932" s="10" t="str">
        <f t="shared" si="115"/>
        <v/>
      </c>
      <c r="U932" s="17">
        <f>VLOOKUP((IF(MONTH($A932)=10,YEAR($A932),IF(MONTH($A932)=11,YEAR($A932),IF(MONTH($A932)=12, YEAR($A932),YEAR($A932)-1)))),'Final Sim'!$A$1:$O$85,VLOOKUP(MONTH($A932),'Conversion WRSM'!$A$1:$B$12,2),FALSE)</f>
        <v>1.7</v>
      </c>
      <c r="W932" s="9">
        <f t="shared" si="116"/>
        <v>0</v>
      </c>
      <c r="X932" s="9" t="str">
        <f t="shared" si="117"/>
        <v/>
      </c>
      <c r="Y932" s="20" t="str">
        <f t="shared" si="118"/>
        <v/>
      </c>
    </row>
    <row r="933" spans="1:25">
      <c r="A933" s="11">
        <v>35855</v>
      </c>
      <c r="B933" s="9">
        <f>VLOOKUP((IF(MONTH($A933)=10,YEAR($A933),IF(MONTH($A933)=11,YEAR($A933),IF(MONTH($A933)=12, YEAR($A933),YEAR($A933)-1)))),File_1.prn!$A$2:$AA$87,VLOOKUP(MONTH($A933),Conversion!$A$1:$B$12,2),FALSE)</f>
        <v>0.08</v>
      </c>
      <c r="C933" s="9" t="str">
        <f>IF(VLOOKUP((IF(MONTH($A933)=10,YEAR($A933),IF(MONTH($A933)=11,YEAR($A933),IF(MONTH($A933)=12, YEAR($A933),YEAR($A933)-1)))),File_1.prn!$A$2:$AA$87,VLOOKUP(MONTH($A933),'Patch Conversion'!$A$1:$B$12,2),FALSE)="","",VLOOKUP((IF(MONTH($A933)=10,YEAR($A933),IF(MONTH($A933)=11,YEAR($A933),IF(MONTH($A933)=12, YEAR($A933),YEAR($A933)-1)))),File_1.prn!$A$2:$AA$87,VLOOKUP(MONTH($A933),'Patch Conversion'!$A$1:$B$12,2),FALSE))</f>
        <v/>
      </c>
      <c r="E933" s="9">
        <f t="shared" si="112"/>
        <v>2859.2100000000069</v>
      </c>
      <c r="F933" s="9">
        <f>F932+VLOOKUP((IF(MONTH($A933)=10,YEAR($A933),IF(MONTH($A933)=11,YEAR($A933),IF(MONTH($A933)=12, YEAR($A933),YEAR($A933)-1)))),Rainfall!$A$1:$Z$87,VLOOKUP(MONTH($A933),Conversion!$A$1:$B$12,2),FALSE)</f>
        <v>46040.459999999985</v>
      </c>
      <c r="G933" s="22"/>
      <c r="H933" s="22"/>
      <c r="I933" s="9">
        <f>VLOOKUP((IF(MONTH($A933)=10,YEAR($A933),IF(MONTH($A933)=11,YEAR($A933),IF(MONTH($A933)=12, YEAR($A933),YEAR($A933)-1)))),FirstSim!$A$1:$Y$86,VLOOKUP(MONTH($A933),Conversion!$A$1:$B$12,2),FALSE)</f>
        <v>4.8899999999999997</v>
      </c>
      <c r="Q933" s="9">
        <f t="shared" si="113"/>
        <v>0.08</v>
      </c>
      <c r="R933" s="9" t="str">
        <f t="shared" si="114"/>
        <v/>
      </c>
      <c r="S933" s="10" t="str">
        <f t="shared" si="115"/>
        <v/>
      </c>
      <c r="U933" s="17">
        <f>VLOOKUP((IF(MONTH($A933)=10,YEAR($A933),IF(MONTH($A933)=11,YEAR($A933),IF(MONTH($A933)=12, YEAR($A933),YEAR($A933)-1)))),'Final Sim'!$A$1:$O$85,VLOOKUP(MONTH($A933),'Conversion WRSM'!$A$1:$B$12,2),FALSE)</f>
        <v>0</v>
      </c>
      <c r="W933" s="9">
        <f t="shared" si="116"/>
        <v>0.08</v>
      </c>
      <c r="X933" s="9" t="str">
        <f t="shared" si="117"/>
        <v/>
      </c>
      <c r="Y933" s="20" t="str">
        <f t="shared" si="118"/>
        <v/>
      </c>
    </row>
    <row r="934" spans="1:25">
      <c r="A934" s="11">
        <v>35886</v>
      </c>
      <c r="B934" s="9">
        <f>VLOOKUP((IF(MONTH($A934)=10,YEAR($A934),IF(MONTH($A934)=11,YEAR($A934),IF(MONTH($A934)=12, YEAR($A934),YEAR($A934)-1)))),File_1.prn!$A$2:$AA$87,VLOOKUP(MONTH($A934),Conversion!$A$1:$B$12,2),FALSE)</f>
        <v>0.14000000000000001</v>
      </c>
      <c r="C934" s="9" t="str">
        <f>IF(VLOOKUP((IF(MONTH($A934)=10,YEAR($A934),IF(MONTH($A934)=11,YEAR($A934),IF(MONTH($A934)=12, YEAR($A934),YEAR($A934)-1)))),File_1.prn!$A$2:$AA$87,VLOOKUP(MONTH($A934),'Patch Conversion'!$A$1:$B$12,2),FALSE)="","",VLOOKUP((IF(MONTH($A934)=10,YEAR($A934),IF(MONTH($A934)=11,YEAR($A934),IF(MONTH($A934)=12, YEAR($A934),YEAR($A934)-1)))),File_1.prn!$A$2:$AA$87,VLOOKUP(MONTH($A934),'Patch Conversion'!$A$1:$B$12,2),FALSE))</f>
        <v/>
      </c>
      <c r="E934" s="9">
        <f t="shared" si="112"/>
        <v>2859.3500000000067</v>
      </c>
      <c r="F934" s="9">
        <f>F933+VLOOKUP((IF(MONTH($A934)=10,YEAR($A934),IF(MONTH($A934)=11,YEAR($A934),IF(MONTH($A934)=12, YEAR($A934),YEAR($A934)-1)))),Rainfall!$A$1:$Z$87,VLOOKUP(MONTH($A934),Conversion!$A$1:$B$12,2),FALSE)</f>
        <v>46042.559999999983</v>
      </c>
      <c r="G934" s="22"/>
      <c r="H934" s="22"/>
      <c r="I934" s="9">
        <f>VLOOKUP((IF(MONTH($A934)=10,YEAR($A934),IF(MONTH($A934)=11,YEAR($A934),IF(MONTH($A934)=12, YEAR($A934),YEAR($A934)-1)))),FirstSim!$A$1:$Y$86,VLOOKUP(MONTH($A934),Conversion!$A$1:$B$12,2),FALSE)</f>
        <v>1.63</v>
      </c>
      <c r="Q934" s="9">
        <f t="shared" si="113"/>
        <v>0.14000000000000001</v>
      </c>
      <c r="R934" s="9" t="str">
        <f t="shared" si="114"/>
        <v/>
      </c>
      <c r="S934" s="10" t="str">
        <f t="shared" si="115"/>
        <v/>
      </c>
      <c r="U934" s="17">
        <f>VLOOKUP((IF(MONTH($A934)=10,YEAR($A934),IF(MONTH($A934)=11,YEAR($A934),IF(MONTH($A934)=12, YEAR($A934),YEAR($A934)-1)))),'Final Sim'!$A$1:$O$85,VLOOKUP(MONTH($A934),'Conversion WRSM'!$A$1:$B$12,2),FALSE)</f>
        <v>240.24</v>
      </c>
      <c r="W934" s="9">
        <f t="shared" si="116"/>
        <v>0.14000000000000001</v>
      </c>
      <c r="X934" s="9" t="str">
        <f t="shared" si="117"/>
        <v/>
      </c>
      <c r="Y934" s="20" t="str">
        <f t="shared" si="118"/>
        <v/>
      </c>
    </row>
    <row r="935" spans="1:25">
      <c r="A935" s="11">
        <v>35916</v>
      </c>
      <c r="B935" s="9">
        <f>VLOOKUP((IF(MONTH($A935)=10,YEAR($A935),IF(MONTH($A935)=11,YEAR($A935),IF(MONTH($A935)=12, YEAR($A935),YEAR($A935)-1)))),File_1.prn!$A$2:$AA$87,VLOOKUP(MONTH($A935),Conversion!$A$1:$B$12,2),FALSE)</f>
        <v>0.08</v>
      </c>
      <c r="C935" s="9" t="str">
        <f>IF(VLOOKUP((IF(MONTH($A935)=10,YEAR($A935),IF(MONTH($A935)=11,YEAR($A935),IF(MONTH($A935)=12, YEAR($A935),YEAR($A935)-1)))),File_1.prn!$A$2:$AA$87,VLOOKUP(MONTH($A935),'Patch Conversion'!$A$1:$B$12,2),FALSE)="","",VLOOKUP((IF(MONTH($A935)=10,YEAR($A935),IF(MONTH($A935)=11,YEAR($A935),IF(MONTH($A935)=12, YEAR($A935),YEAR($A935)-1)))),File_1.prn!$A$2:$AA$87,VLOOKUP(MONTH($A935),'Patch Conversion'!$A$1:$B$12,2),FALSE))</f>
        <v/>
      </c>
      <c r="E935" s="9">
        <f t="shared" si="112"/>
        <v>2859.4300000000067</v>
      </c>
      <c r="F935" s="9">
        <f>F934+VLOOKUP((IF(MONTH($A935)=10,YEAR($A935),IF(MONTH($A935)=11,YEAR($A935),IF(MONTH($A935)=12, YEAR($A935),YEAR($A935)-1)))),Rainfall!$A$1:$Z$87,VLOOKUP(MONTH($A935),Conversion!$A$1:$B$12,2),FALSE)</f>
        <v>46042.559999999983</v>
      </c>
      <c r="G935" s="22"/>
      <c r="H935" s="22"/>
      <c r="I935" s="9">
        <f>VLOOKUP((IF(MONTH($A935)=10,YEAR($A935),IF(MONTH($A935)=11,YEAR($A935),IF(MONTH($A935)=12, YEAR($A935),YEAR($A935)-1)))),FirstSim!$A$1:$Y$86,VLOOKUP(MONTH($A935),Conversion!$A$1:$B$12,2),FALSE)</f>
        <v>0.28000000000000003</v>
      </c>
      <c r="Q935" s="9">
        <f t="shared" si="113"/>
        <v>0.08</v>
      </c>
      <c r="R935" s="9" t="str">
        <f t="shared" si="114"/>
        <v/>
      </c>
      <c r="S935" s="10" t="str">
        <f t="shared" si="115"/>
        <v/>
      </c>
      <c r="U935" s="17">
        <f>VLOOKUP((IF(MONTH($A935)=10,YEAR($A935),IF(MONTH($A935)=11,YEAR($A935),IF(MONTH($A935)=12, YEAR($A935),YEAR($A935)-1)))),'Final Sim'!$A$1:$O$85,VLOOKUP(MONTH($A935),'Conversion WRSM'!$A$1:$B$12,2),FALSE)</f>
        <v>0</v>
      </c>
      <c r="W935" s="9">
        <f t="shared" si="116"/>
        <v>0.08</v>
      </c>
      <c r="X935" s="9" t="str">
        <f t="shared" si="117"/>
        <v/>
      </c>
      <c r="Y935" s="20" t="str">
        <f t="shared" si="118"/>
        <v/>
      </c>
    </row>
    <row r="936" spans="1:25">
      <c r="A936" s="11">
        <v>35947</v>
      </c>
      <c r="B936" s="9">
        <f>VLOOKUP((IF(MONTH($A936)=10,YEAR($A936),IF(MONTH($A936)=11,YEAR($A936),IF(MONTH($A936)=12, YEAR($A936),YEAR($A936)-1)))),File_1.prn!$A$2:$AA$87,VLOOKUP(MONTH($A936),Conversion!$A$1:$B$12,2),FALSE)</f>
        <v>0.03</v>
      </c>
      <c r="C936" s="9" t="str">
        <f>IF(VLOOKUP((IF(MONTH($A936)=10,YEAR($A936),IF(MONTH($A936)=11,YEAR($A936),IF(MONTH($A936)=12, YEAR($A936),YEAR($A936)-1)))),File_1.prn!$A$2:$AA$87,VLOOKUP(MONTH($A936),'Patch Conversion'!$A$1:$B$12,2),FALSE)="","",VLOOKUP((IF(MONTH($A936)=10,YEAR($A936),IF(MONTH($A936)=11,YEAR($A936),IF(MONTH($A936)=12, YEAR($A936),YEAR($A936)-1)))),File_1.prn!$A$2:$AA$87,VLOOKUP(MONTH($A936),'Patch Conversion'!$A$1:$B$12,2),FALSE))</f>
        <v/>
      </c>
      <c r="E936" s="9">
        <f t="shared" si="112"/>
        <v>2859.4600000000069</v>
      </c>
      <c r="F936" s="9">
        <f>F935+VLOOKUP((IF(MONTH($A936)=10,YEAR($A936),IF(MONTH($A936)=11,YEAR($A936),IF(MONTH($A936)=12, YEAR($A936),YEAR($A936)-1)))),Rainfall!$A$1:$Z$87,VLOOKUP(MONTH($A936),Conversion!$A$1:$B$12,2),FALSE)</f>
        <v>46042.559999999983</v>
      </c>
      <c r="G936" s="22"/>
      <c r="H936" s="22"/>
      <c r="I936" s="9">
        <f>VLOOKUP((IF(MONTH($A936)=10,YEAR($A936),IF(MONTH($A936)=11,YEAR($A936),IF(MONTH($A936)=12, YEAR($A936),YEAR($A936)-1)))),FirstSim!$A$1:$Y$86,VLOOKUP(MONTH($A936),Conversion!$A$1:$B$12,2),FALSE)</f>
        <v>0.18</v>
      </c>
      <c r="Q936" s="9">
        <f t="shared" si="113"/>
        <v>0.03</v>
      </c>
      <c r="R936" s="9" t="str">
        <f t="shared" si="114"/>
        <v/>
      </c>
      <c r="S936" s="10" t="str">
        <f t="shared" si="115"/>
        <v/>
      </c>
      <c r="U936" s="17">
        <f>VLOOKUP((IF(MONTH($A936)=10,YEAR($A936),IF(MONTH($A936)=11,YEAR($A936),IF(MONTH($A936)=12, YEAR($A936),YEAR($A936)-1)))),'Final Sim'!$A$1:$O$85,VLOOKUP(MONTH($A936),'Conversion WRSM'!$A$1:$B$12,2),FALSE)</f>
        <v>339.12</v>
      </c>
      <c r="W936" s="9">
        <f t="shared" si="116"/>
        <v>0.03</v>
      </c>
      <c r="X936" s="9" t="str">
        <f t="shared" si="117"/>
        <v/>
      </c>
      <c r="Y936" s="20" t="str">
        <f t="shared" si="118"/>
        <v/>
      </c>
    </row>
    <row r="937" spans="1:25">
      <c r="A937" s="11">
        <v>35977</v>
      </c>
      <c r="B937" s="9">
        <f>VLOOKUP((IF(MONTH($A937)=10,YEAR($A937),IF(MONTH($A937)=11,YEAR($A937),IF(MONTH($A937)=12, YEAR($A937),YEAR($A937)-1)))),File_1.prn!$A$2:$AA$87,VLOOKUP(MONTH($A937),Conversion!$A$1:$B$12,2),FALSE)</f>
        <v>0.02</v>
      </c>
      <c r="C937" s="9" t="str">
        <f>IF(VLOOKUP((IF(MONTH($A937)=10,YEAR($A937),IF(MONTH($A937)=11,YEAR($A937),IF(MONTH($A937)=12, YEAR($A937),YEAR($A937)-1)))),File_1.prn!$A$2:$AA$87,VLOOKUP(MONTH($A937),'Patch Conversion'!$A$1:$B$12,2),FALSE)="","",VLOOKUP((IF(MONTH($A937)=10,YEAR($A937),IF(MONTH($A937)=11,YEAR($A937),IF(MONTH($A937)=12, YEAR($A937),YEAR($A937)-1)))),File_1.prn!$A$2:$AA$87,VLOOKUP(MONTH($A937),'Patch Conversion'!$A$1:$B$12,2),FALSE))</f>
        <v/>
      </c>
      <c r="E937" s="9">
        <f t="shared" si="112"/>
        <v>2859.4800000000068</v>
      </c>
      <c r="F937" s="9">
        <f>F936+VLOOKUP((IF(MONTH($A937)=10,YEAR($A937),IF(MONTH($A937)=11,YEAR($A937),IF(MONTH($A937)=12, YEAR($A937),YEAR($A937)-1)))),Rainfall!$A$1:$Z$87,VLOOKUP(MONTH($A937),Conversion!$A$1:$B$12,2),FALSE)</f>
        <v>46042.559999999983</v>
      </c>
      <c r="G937" s="22"/>
      <c r="H937" s="22"/>
      <c r="I937" s="9">
        <f>VLOOKUP((IF(MONTH($A937)=10,YEAR($A937),IF(MONTH($A937)=11,YEAR($A937),IF(MONTH($A937)=12, YEAR($A937),YEAR($A937)-1)))),FirstSim!$A$1:$Y$86,VLOOKUP(MONTH($A937),Conversion!$A$1:$B$12,2),FALSE)</f>
        <v>0.16</v>
      </c>
      <c r="Q937" s="9">
        <f t="shared" si="113"/>
        <v>0.02</v>
      </c>
      <c r="R937" s="9" t="str">
        <f t="shared" si="114"/>
        <v/>
      </c>
      <c r="S937" s="10" t="str">
        <f t="shared" si="115"/>
        <v/>
      </c>
      <c r="U937" s="17">
        <f>VLOOKUP((IF(MONTH($A937)=10,YEAR($A937),IF(MONTH($A937)=11,YEAR($A937),IF(MONTH($A937)=12, YEAR($A937),YEAR($A937)-1)))),'Final Sim'!$A$1:$O$85,VLOOKUP(MONTH($A937),'Conversion WRSM'!$A$1:$B$12,2),FALSE)</f>
        <v>0</v>
      </c>
      <c r="W937" s="9">
        <f t="shared" si="116"/>
        <v>0.02</v>
      </c>
      <c r="X937" s="9" t="str">
        <f t="shared" si="117"/>
        <v/>
      </c>
      <c r="Y937" s="20" t="str">
        <f t="shared" si="118"/>
        <v/>
      </c>
    </row>
    <row r="938" spans="1:25">
      <c r="A938" s="11">
        <v>36008</v>
      </c>
      <c r="B938" s="9">
        <f>VLOOKUP((IF(MONTH($A938)=10,YEAR($A938),IF(MONTH($A938)=11,YEAR($A938),IF(MONTH($A938)=12, YEAR($A938),YEAR($A938)-1)))),File_1.prn!$A$2:$AA$87,VLOOKUP(MONTH($A938),Conversion!$A$1:$B$12,2),FALSE)</f>
        <v>0.01</v>
      </c>
      <c r="C938" s="9" t="str">
        <f>IF(VLOOKUP((IF(MONTH($A938)=10,YEAR($A938),IF(MONTH($A938)=11,YEAR($A938),IF(MONTH($A938)=12, YEAR($A938),YEAR($A938)-1)))),File_1.prn!$A$2:$AA$87,VLOOKUP(MONTH($A938),'Patch Conversion'!$A$1:$B$12,2),FALSE)="","",VLOOKUP((IF(MONTH($A938)=10,YEAR($A938),IF(MONTH($A938)=11,YEAR($A938),IF(MONTH($A938)=12, YEAR($A938),YEAR($A938)-1)))),File_1.prn!$A$2:$AA$87,VLOOKUP(MONTH($A938),'Patch Conversion'!$A$1:$B$12,2),FALSE))</f>
        <v/>
      </c>
      <c r="E938" s="9">
        <f t="shared" si="112"/>
        <v>2859.4900000000071</v>
      </c>
      <c r="F938" s="9">
        <f>F937+VLOOKUP((IF(MONTH($A938)=10,YEAR($A938),IF(MONTH($A938)=11,YEAR($A938),IF(MONTH($A938)=12, YEAR($A938),YEAR($A938)-1)))),Rainfall!$A$1:$Z$87,VLOOKUP(MONTH($A938),Conversion!$A$1:$B$12,2),FALSE)</f>
        <v>46042.559999999983</v>
      </c>
      <c r="G938" s="22"/>
      <c r="H938" s="22"/>
      <c r="I938" s="9">
        <f>VLOOKUP((IF(MONTH($A938)=10,YEAR($A938),IF(MONTH($A938)=11,YEAR($A938),IF(MONTH($A938)=12, YEAR($A938),YEAR($A938)-1)))),FirstSim!$A$1:$Y$86,VLOOKUP(MONTH($A938),Conversion!$A$1:$B$12,2),FALSE)</f>
        <v>0.08</v>
      </c>
      <c r="Q938" s="9">
        <f t="shared" si="113"/>
        <v>0.01</v>
      </c>
      <c r="R938" s="9" t="str">
        <f t="shared" si="114"/>
        <v/>
      </c>
      <c r="S938" s="10" t="str">
        <f t="shared" si="115"/>
        <v/>
      </c>
      <c r="U938" s="17">
        <f>VLOOKUP((IF(MONTH($A938)=10,YEAR($A938),IF(MONTH($A938)=11,YEAR($A938),IF(MONTH($A938)=12, YEAR($A938),YEAR($A938)-1)))),'Final Sim'!$A$1:$O$85,VLOOKUP(MONTH($A938),'Conversion WRSM'!$A$1:$B$12,2),FALSE)</f>
        <v>484.93</v>
      </c>
      <c r="W938" s="9">
        <f t="shared" si="116"/>
        <v>0.01</v>
      </c>
      <c r="X938" s="9" t="str">
        <f t="shared" si="117"/>
        <v/>
      </c>
      <c r="Y938" s="20" t="str">
        <f t="shared" si="118"/>
        <v/>
      </c>
    </row>
    <row r="939" spans="1:25">
      <c r="A939" s="11">
        <v>36039</v>
      </c>
      <c r="B939" s="9">
        <f>VLOOKUP((IF(MONTH($A939)=10,YEAR($A939),IF(MONTH($A939)=11,YEAR($A939),IF(MONTH($A939)=12, YEAR($A939),YEAR($A939)-1)))),File_1.prn!$A$2:$AA$87,VLOOKUP(MONTH($A939),Conversion!$A$1:$B$12,2),FALSE)</f>
        <v>0.03</v>
      </c>
      <c r="C939" s="9" t="str">
        <f>IF(VLOOKUP((IF(MONTH($A939)=10,YEAR($A939),IF(MONTH($A939)=11,YEAR($A939),IF(MONTH($A939)=12, YEAR($A939),YEAR($A939)-1)))),File_1.prn!$A$2:$AA$87,VLOOKUP(MONTH($A939),'Patch Conversion'!$A$1:$B$12,2),FALSE)="","",VLOOKUP((IF(MONTH($A939)=10,YEAR($A939),IF(MONTH($A939)=11,YEAR($A939),IF(MONTH($A939)=12, YEAR($A939),YEAR($A939)-1)))),File_1.prn!$A$2:$AA$87,VLOOKUP(MONTH($A939),'Patch Conversion'!$A$1:$B$12,2),FALSE))</f>
        <v/>
      </c>
      <c r="E939" s="9">
        <f t="shared" si="112"/>
        <v>2859.5200000000073</v>
      </c>
      <c r="F939" s="9">
        <f>F938+VLOOKUP((IF(MONTH($A939)=10,YEAR($A939),IF(MONTH($A939)=11,YEAR($A939),IF(MONTH($A939)=12, YEAR($A939),YEAR($A939)-1)))),Rainfall!$A$1:$Z$87,VLOOKUP(MONTH($A939),Conversion!$A$1:$B$12,2),FALSE)</f>
        <v>46061.39999999998</v>
      </c>
      <c r="G939" s="22"/>
      <c r="H939" s="22"/>
      <c r="I939" s="9">
        <f>VLOOKUP((IF(MONTH($A939)=10,YEAR($A939),IF(MONTH($A939)=11,YEAR($A939),IF(MONTH($A939)=12, YEAR($A939),YEAR($A939)-1)))),FirstSim!$A$1:$Y$86,VLOOKUP(MONTH($A939),Conversion!$A$1:$B$12,2),FALSE)</f>
        <v>0</v>
      </c>
      <c r="Q939" s="9">
        <f t="shared" si="113"/>
        <v>0.03</v>
      </c>
      <c r="R939" s="9" t="str">
        <f t="shared" si="114"/>
        <v/>
      </c>
      <c r="S939" s="10" t="str">
        <f t="shared" si="115"/>
        <v/>
      </c>
      <c r="U939" s="17">
        <f>VLOOKUP((IF(MONTH($A939)=10,YEAR($A939),IF(MONTH($A939)=11,YEAR($A939),IF(MONTH($A939)=12, YEAR($A939),YEAR($A939)-1)))),'Final Sim'!$A$1:$O$85,VLOOKUP(MONTH($A939),'Conversion WRSM'!$A$1:$B$12,2),FALSE)</f>
        <v>0</v>
      </c>
      <c r="W939" s="9">
        <f t="shared" si="116"/>
        <v>0.03</v>
      </c>
      <c r="X939" s="9" t="str">
        <f t="shared" si="117"/>
        <v/>
      </c>
      <c r="Y939" s="20" t="str">
        <f t="shared" si="118"/>
        <v/>
      </c>
    </row>
    <row r="940" spans="1:25">
      <c r="A940" s="11">
        <v>36069</v>
      </c>
      <c r="B940" s="9">
        <f>VLOOKUP((IF(MONTH($A940)=10,YEAR($A940),IF(MONTH($A940)=11,YEAR($A940),IF(MONTH($A940)=12, YEAR($A940),YEAR($A940)-1)))),File_1.prn!$A$2:$AA$87,VLOOKUP(MONTH($A940),Conversion!$A$1:$B$12,2),FALSE)</f>
        <v>0</v>
      </c>
      <c r="C940" s="9" t="str">
        <f>IF(VLOOKUP((IF(MONTH($A940)=10,YEAR($A940),IF(MONTH($A940)=11,YEAR($A940),IF(MONTH($A940)=12, YEAR($A940),YEAR($A940)-1)))),File_1.prn!$A$2:$AA$87,VLOOKUP(MONTH($A940),'Patch Conversion'!$A$1:$B$12,2),FALSE)="","",VLOOKUP((IF(MONTH($A940)=10,YEAR($A940),IF(MONTH($A940)=11,YEAR($A940),IF(MONTH($A940)=12, YEAR($A940),YEAR($A940)-1)))),File_1.prn!$A$2:$AA$87,VLOOKUP(MONTH($A940),'Patch Conversion'!$A$1:$B$12,2),FALSE))</f>
        <v/>
      </c>
      <c r="E940" s="9">
        <f t="shared" si="112"/>
        <v>2859.5200000000073</v>
      </c>
      <c r="F940" s="9">
        <f>F939+VLOOKUP((IF(MONTH($A940)=10,YEAR($A940),IF(MONTH($A940)=11,YEAR($A940),IF(MONTH($A940)=12, YEAR($A940),YEAR($A940)-1)))),Rainfall!$A$1:$Z$87,VLOOKUP(MONTH($A940),Conversion!$A$1:$B$12,2),FALSE)</f>
        <v>46112.099999999977</v>
      </c>
      <c r="G940" s="22"/>
      <c r="H940" s="22"/>
      <c r="I940" s="9">
        <f>VLOOKUP((IF(MONTH($A940)=10,YEAR($A940),IF(MONTH($A940)=11,YEAR($A940),IF(MONTH($A940)=12, YEAR($A940),YEAR($A940)-1)))),FirstSim!$A$1:$Y$86,VLOOKUP(MONTH($A940),Conversion!$A$1:$B$12,2),FALSE)</f>
        <v>0</v>
      </c>
      <c r="Q940" s="9">
        <f t="shared" si="113"/>
        <v>0</v>
      </c>
      <c r="R940" s="9" t="str">
        <f t="shared" si="114"/>
        <v/>
      </c>
      <c r="S940" s="10" t="str">
        <f t="shared" si="115"/>
        <v/>
      </c>
      <c r="U940" s="17">
        <f>VLOOKUP((IF(MONTH($A940)=10,YEAR($A940),IF(MONTH($A940)=11,YEAR($A940),IF(MONTH($A940)=12, YEAR($A940),YEAR($A940)-1)))),'Final Sim'!$A$1:$O$85,VLOOKUP(MONTH($A940),'Conversion WRSM'!$A$1:$B$12,2),FALSE)</f>
        <v>11.78</v>
      </c>
      <c r="W940" s="9">
        <f t="shared" si="116"/>
        <v>0</v>
      </c>
      <c r="X940" s="9" t="str">
        <f t="shared" si="117"/>
        <v/>
      </c>
      <c r="Y940" s="20" t="str">
        <f t="shared" si="118"/>
        <v/>
      </c>
    </row>
    <row r="941" spans="1:25">
      <c r="A941" s="11">
        <v>36100</v>
      </c>
      <c r="B941" s="9">
        <f>VLOOKUP((IF(MONTH($A941)=10,YEAR($A941),IF(MONTH($A941)=11,YEAR($A941),IF(MONTH($A941)=12, YEAR($A941),YEAR($A941)-1)))),File_1.prn!$A$2:$AA$87,VLOOKUP(MONTH($A941),Conversion!$A$1:$B$12,2),FALSE)</f>
        <v>3.26</v>
      </c>
      <c r="C941" s="9" t="str">
        <f>IF(VLOOKUP((IF(MONTH($A941)=10,YEAR($A941),IF(MONTH($A941)=11,YEAR($A941),IF(MONTH($A941)=12, YEAR($A941),YEAR($A941)-1)))),File_1.prn!$A$2:$AA$87,VLOOKUP(MONTH($A941),'Patch Conversion'!$A$1:$B$12,2),FALSE)="","",VLOOKUP((IF(MONTH($A941)=10,YEAR($A941),IF(MONTH($A941)=11,YEAR($A941),IF(MONTH($A941)=12, YEAR($A941),YEAR($A941)-1)))),File_1.prn!$A$2:$AA$87,VLOOKUP(MONTH($A941),'Patch Conversion'!$A$1:$B$12,2),FALSE))</f>
        <v/>
      </c>
      <c r="E941" s="9">
        <f t="shared" si="112"/>
        <v>2862.7800000000075</v>
      </c>
      <c r="F941" s="9">
        <f>F940+VLOOKUP((IF(MONTH($A941)=10,YEAR($A941),IF(MONTH($A941)=11,YEAR($A941),IF(MONTH($A941)=12, YEAR($A941),YEAR($A941)-1)))),Rainfall!$A$1:$Z$87,VLOOKUP(MONTH($A941),Conversion!$A$1:$B$12,2),FALSE)</f>
        <v>46274.339999999975</v>
      </c>
      <c r="G941" s="22"/>
      <c r="H941" s="22"/>
      <c r="I941" s="9">
        <f>VLOOKUP((IF(MONTH($A941)=10,YEAR($A941),IF(MONTH($A941)=11,YEAR($A941),IF(MONTH($A941)=12, YEAR($A941),YEAR($A941)-1)))),FirstSim!$A$1:$Y$86,VLOOKUP(MONTH($A941),Conversion!$A$1:$B$12,2),FALSE)</f>
        <v>0.73</v>
      </c>
      <c r="Q941" s="9">
        <f t="shared" si="113"/>
        <v>3.26</v>
      </c>
      <c r="R941" s="9" t="str">
        <f t="shared" si="114"/>
        <v/>
      </c>
      <c r="S941" s="10" t="str">
        <f t="shared" si="115"/>
        <v/>
      </c>
      <c r="U941" s="17">
        <f>VLOOKUP((IF(MONTH($A941)=10,YEAR($A941),IF(MONTH($A941)=11,YEAR($A941),IF(MONTH($A941)=12, YEAR($A941),YEAR($A941)-1)))),'Final Sim'!$A$1:$O$85,VLOOKUP(MONTH($A941),'Conversion WRSM'!$A$1:$B$12,2),FALSE)</f>
        <v>0</v>
      </c>
      <c r="W941" s="9">
        <f t="shared" si="116"/>
        <v>3.26</v>
      </c>
      <c r="X941" s="9" t="str">
        <f t="shared" si="117"/>
        <v/>
      </c>
      <c r="Y941" s="20" t="str">
        <f t="shared" si="118"/>
        <v/>
      </c>
    </row>
    <row r="942" spans="1:25">
      <c r="A942" s="11">
        <v>36130</v>
      </c>
      <c r="B942" s="9">
        <f>VLOOKUP((IF(MONTH($A942)=10,YEAR($A942),IF(MONTH($A942)=11,YEAR($A942),IF(MONTH($A942)=12, YEAR($A942),YEAR($A942)-1)))),File_1.prn!$A$2:$AA$87,VLOOKUP(MONTH($A942),Conversion!$A$1:$B$12,2),FALSE)</f>
        <v>0.02</v>
      </c>
      <c r="C942" s="9" t="str">
        <f>IF(VLOOKUP((IF(MONTH($A942)=10,YEAR($A942),IF(MONTH($A942)=11,YEAR($A942),IF(MONTH($A942)=12, YEAR($A942),YEAR($A942)-1)))),File_1.prn!$A$2:$AA$87,VLOOKUP(MONTH($A942),'Patch Conversion'!$A$1:$B$12,2),FALSE)="","",VLOOKUP((IF(MONTH($A942)=10,YEAR($A942),IF(MONTH($A942)=11,YEAR($A942),IF(MONTH($A942)=12, YEAR($A942),YEAR($A942)-1)))),File_1.prn!$A$2:$AA$87,VLOOKUP(MONTH($A942),'Patch Conversion'!$A$1:$B$12,2),FALSE))</f>
        <v/>
      </c>
      <c r="E942" s="9">
        <f t="shared" si="112"/>
        <v>2862.8000000000075</v>
      </c>
      <c r="F942" s="9">
        <f>F941+VLOOKUP((IF(MONTH($A942)=10,YEAR($A942),IF(MONTH($A942)=11,YEAR($A942),IF(MONTH($A942)=12, YEAR($A942),YEAR($A942)-1)))),Rainfall!$A$1:$Z$87,VLOOKUP(MONTH($A942),Conversion!$A$1:$B$12,2),FALSE)</f>
        <v>46437.119999999974</v>
      </c>
      <c r="G942" s="22"/>
      <c r="H942" s="22"/>
      <c r="I942" s="9">
        <f>VLOOKUP((IF(MONTH($A942)=10,YEAR($A942),IF(MONTH($A942)=11,YEAR($A942),IF(MONTH($A942)=12, YEAR($A942),YEAR($A942)-1)))),FirstSim!$A$1:$Y$86,VLOOKUP(MONTH($A942),Conversion!$A$1:$B$12,2),FALSE)</f>
        <v>0.25</v>
      </c>
      <c r="Q942" s="9">
        <f t="shared" si="113"/>
        <v>0.02</v>
      </c>
      <c r="R942" s="9" t="str">
        <f t="shared" si="114"/>
        <v/>
      </c>
      <c r="S942" s="10" t="str">
        <f t="shared" si="115"/>
        <v/>
      </c>
      <c r="U942" s="17">
        <f>VLOOKUP((IF(MONTH($A942)=10,YEAR($A942),IF(MONTH($A942)=11,YEAR($A942),IF(MONTH($A942)=12, YEAR($A942),YEAR($A942)-1)))),'Final Sim'!$A$1:$O$85,VLOOKUP(MONTH($A942),'Conversion WRSM'!$A$1:$B$12,2),FALSE)</f>
        <v>317.77999999999997</v>
      </c>
      <c r="W942" s="9">
        <f t="shared" si="116"/>
        <v>0.02</v>
      </c>
      <c r="X942" s="9" t="str">
        <f t="shared" si="117"/>
        <v/>
      </c>
      <c r="Y942" s="20" t="str">
        <f t="shared" si="118"/>
        <v/>
      </c>
    </row>
    <row r="943" spans="1:25">
      <c r="A943" s="11">
        <v>36161</v>
      </c>
      <c r="B943" s="9">
        <f>VLOOKUP((IF(MONTH($A943)=10,YEAR($A943),IF(MONTH($A943)=11,YEAR($A943),IF(MONTH($A943)=12, YEAR($A943),YEAR($A943)-1)))),File_1.prn!$A$2:$AA$87,VLOOKUP(MONTH($A943),Conversion!$A$1:$B$12,2),FALSE)</f>
        <v>0</v>
      </c>
      <c r="C943" s="9" t="str">
        <f>IF(VLOOKUP((IF(MONTH($A943)=10,YEAR($A943),IF(MONTH($A943)=11,YEAR($A943),IF(MONTH($A943)=12, YEAR($A943),YEAR($A943)-1)))),File_1.prn!$A$2:$AA$87,VLOOKUP(MONTH($A943),'Patch Conversion'!$A$1:$B$12,2),FALSE)="","",VLOOKUP((IF(MONTH($A943)=10,YEAR($A943),IF(MONTH($A943)=11,YEAR($A943),IF(MONTH($A943)=12, YEAR($A943),YEAR($A943)-1)))),File_1.prn!$A$2:$AA$87,VLOOKUP(MONTH($A943),'Patch Conversion'!$A$1:$B$12,2),FALSE))</f>
        <v/>
      </c>
      <c r="E943" s="9">
        <f t="shared" si="112"/>
        <v>2862.8000000000075</v>
      </c>
      <c r="F943" s="9">
        <f>F942+VLOOKUP((IF(MONTH($A943)=10,YEAR($A943),IF(MONTH($A943)=11,YEAR($A943),IF(MONTH($A943)=12, YEAR($A943),YEAR($A943)-1)))),Rainfall!$A$1:$Z$87,VLOOKUP(MONTH($A943),Conversion!$A$1:$B$12,2),FALSE)</f>
        <v>46523.45999999997</v>
      </c>
      <c r="G943" s="22"/>
      <c r="H943" s="22"/>
      <c r="I943" s="9">
        <f>VLOOKUP((IF(MONTH($A943)=10,YEAR($A943),IF(MONTH($A943)=11,YEAR($A943),IF(MONTH($A943)=12, YEAR($A943),YEAR($A943)-1)))),FirstSim!$A$1:$Y$86,VLOOKUP(MONTH($A943),Conversion!$A$1:$B$12,2),FALSE)</f>
        <v>0.5</v>
      </c>
      <c r="Q943" s="9">
        <f t="shared" si="113"/>
        <v>0</v>
      </c>
      <c r="R943" s="9" t="str">
        <f t="shared" si="114"/>
        <v/>
      </c>
      <c r="S943" s="10" t="str">
        <f t="shared" si="115"/>
        <v/>
      </c>
      <c r="U943" s="17">
        <f>VLOOKUP((IF(MONTH($A943)=10,YEAR($A943),IF(MONTH($A943)=11,YEAR($A943),IF(MONTH($A943)=12, YEAR($A943),YEAR($A943)-1)))),'Final Sim'!$A$1:$O$85,VLOOKUP(MONTH($A943),'Conversion WRSM'!$A$1:$B$12,2),FALSE)</f>
        <v>0</v>
      </c>
      <c r="W943" s="9">
        <f t="shared" si="116"/>
        <v>0</v>
      </c>
      <c r="X943" s="9" t="str">
        <f t="shared" si="117"/>
        <v/>
      </c>
      <c r="Y943" s="20" t="str">
        <f t="shared" si="118"/>
        <v/>
      </c>
    </row>
    <row r="944" spans="1:25">
      <c r="A944" s="11">
        <v>36192</v>
      </c>
      <c r="B944" s="9">
        <f>VLOOKUP((IF(MONTH($A944)=10,YEAR($A944),IF(MONTH($A944)=11,YEAR($A944),IF(MONTH($A944)=12, YEAR($A944),YEAR($A944)-1)))),File_1.prn!$A$2:$AA$87,VLOOKUP(MONTH($A944),Conversion!$A$1:$B$12,2),FALSE)</f>
        <v>0</v>
      </c>
      <c r="C944" s="9" t="str">
        <f>IF(VLOOKUP((IF(MONTH($A944)=10,YEAR($A944),IF(MONTH($A944)=11,YEAR($A944),IF(MONTH($A944)=12, YEAR($A944),YEAR($A944)-1)))),File_1.prn!$A$2:$AA$87,VLOOKUP(MONTH($A944),'Patch Conversion'!$A$1:$B$12,2),FALSE)="","",VLOOKUP((IF(MONTH($A944)=10,YEAR($A944),IF(MONTH($A944)=11,YEAR($A944),IF(MONTH($A944)=12, YEAR($A944),YEAR($A944)-1)))),File_1.prn!$A$2:$AA$87,VLOOKUP(MONTH($A944),'Patch Conversion'!$A$1:$B$12,2),FALSE))</f>
        <v/>
      </c>
      <c r="E944" s="9">
        <f t="shared" si="112"/>
        <v>2862.8000000000075</v>
      </c>
      <c r="F944" s="9">
        <f>F943+VLOOKUP((IF(MONTH($A944)=10,YEAR($A944),IF(MONTH($A944)=11,YEAR($A944),IF(MONTH($A944)=12, YEAR($A944),YEAR($A944)-1)))),Rainfall!$A$1:$Z$87,VLOOKUP(MONTH($A944),Conversion!$A$1:$B$12,2),FALSE)</f>
        <v>46564.13999999997</v>
      </c>
      <c r="G944" s="22"/>
      <c r="H944" s="22"/>
      <c r="I944" s="9">
        <f>VLOOKUP((IF(MONTH($A944)=10,YEAR($A944),IF(MONTH($A944)=11,YEAR($A944),IF(MONTH($A944)=12, YEAR($A944),YEAR($A944)-1)))),FirstSim!$A$1:$Y$86,VLOOKUP(MONTH($A944),Conversion!$A$1:$B$12,2),FALSE)</f>
        <v>0.11</v>
      </c>
      <c r="Q944" s="9">
        <f t="shared" si="113"/>
        <v>0</v>
      </c>
      <c r="R944" s="9" t="str">
        <f t="shared" si="114"/>
        <v/>
      </c>
      <c r="S944" s="10" t="str">
        <f t="shared" si="115"/>
        <v/>
      </c>
      <c r="U944" s="17">
        <f>VLOOKUP((IF(MONTH($A944)=10,YEAR($A944),IF(MONTH($A944)=11,YEAR($A944),IF(MONTH($A944)=12, YEAR($A944),YEAR($A944)-1)))),'Final Sim'!$A$1:$O$85,VLOOKUP(MONTH($A944),'Conversion WRSM'!$A$1:$B$12,2),FALSE)</f>
        <v>149.80000000000001</v>
      </c>
      <c r="W944" s="9">
        <f t="shared" si="116"/>
        <v>0</v>
      </c>
      <c r="X944" s="9" t="str">
        <f t="shared" si="117"/>
        <v/>
      </c>
      <c r="Y944" s="20" t="str">
        <f t="shared" si="118"/>
        <v/>
      </c>
    </row>
    <row r="945" spans="1:25">
      <c r="A945" s="11">
        <v>36220</v>
      </c>
      <c r="B945" s="9">
        <f>VLOOKUP((IF(MONTH($A945)=10,YEAR($A945),IF(MONTH($A945)=11,YEAR($A945),IF(MONTH($A945)=12, YEAR($A945),YEAR($A945)-1)))),File_1.prn!$A$2:$AA$87,VLOOKUP(MONTH($A945),Conversion!$A$1:$B$12,2),FALSE)</f>
        <v>0</v>
      </c>
      <c r="C945" s="9" t="str">
        <f>IF(VLOOKUP((IF(MONTH($A945)=10,YEAR($A945),IF(MONTH($A945)=11,YEAR($A945),IF(MONTH($A945)=12, YEAR($A945),YEAR($A945)-1)))),File_1.prn!$A$2:$AA$87,VLOOKUP(MONTH($A945),'Patch Conversion'!$A$1:$B$12,2),FALSE)="","",VLOOKUP((IF(MONTH($A945)=10,YEAR($A945),IF(MONTH($A945)=11,YEAR($A945),IF(MONTH($A945)=12, YEAR($A945),YEAR($A945)-1)))),File_1.prn!$A$2:$AA$87,VLOOKUP(MONTH($A945),'Patch Conversion'!$A$1:$B$12,2),FALSE))</f>
        <v/>
      </c>
      <c r="E945" s="9">
        <f t="shared" si="112"/>
        <v>2862.8000000000075</v>
      </c>
      <c r="F945" s="9">
        <f>F944+VLOOKUP((IF(MONTH($A945)=10,YEAR($A945),IF(MONTH($A945)=11,YEAR($A945),IF(MONTH($A945)=12, YEAR($A945),YEAR($A945)-1)))),Rainfall!$A$1:$Z$87,VLOOKUP(MONTH($A945),Conversion!$A$1:$B$12,2),FALSE)</f>
        <v>46597.439999999973</v>
      </c>
      <c r="G945" s="22"/>
      <c r="H945" s="22"/>
      <c r="I945" s="9">
        <f>VLOOKUP((IF(MONTH($A945)=10,YEAR($A945),IF(MONTH($A945)=11,YEAR($A945),IF(MONTH($A945)=12, YEAR($A945),YEAR($A945)-1)))),FirstSim!$A$1:$Y$86,VLOOKUP(MONTH($A945),Conversion!$A$1:$B$12,2),FALSE)</f>
        <v>0</v>
      </c>
      <c r="Q945" s="9">
        <f t="shared" si="113"/>
        <v>0</v>
      </c>
      <c r="R945" s="9" t="str">
        <f t="shared" si="114"/>
        <v/>
      </c>
      <c r="S945" s="10" t="str">
        <f t="shared" si="115"/>
        <v/>
      </c>
      <c r="U945" s="17">
        <f>VLOOKUP((IF(MONTH($A945)=10,YEAR($A945),IF(MONTH($A945)=11,YEAR($A945),IF(MONTH($A945)=12, YEAR($A945),YEAR($A945)-1)))),'Final Sim'!$A$1:$O$85,VLOOKUP(MONTH($A945),'Conversion WRSM'!$A$1:$B$12,2),FALSE)</f>
        <v>0</v>
      </c>
      <c r="W945" s="9">
        <f t="shared" si="116"/>
        <v>0</v>
      </c>
      <c r="X945" s="9" t="str">
        <f t="shared" si="117"/>
        <v/>
      </c>
      <c r="Y945" s="20" t="str">
        <f t="shared" si="118"/>
        <v/>
      </c>
    </row>
    <row r="946" spans="1:25">
      <c r="A946" s="11">
        <v>36251</v>
      </c>
      <c r="B946" s="9">
        <f>VLOOKUP((IF(MONTH($A946)=10,YEAR($A946),IF(MONTH($A946)=11,YEAR($A946),IF(MONTH($A946)=12, YEAR($A946),YEAR($A946)-1)))),File_1.prn!$A$2:$AA$87,VLOOKUP(MONTH($A946),Conversion!$A$1:$B$12,2),FALSE)</f>
        <v>0</v>
      </c>
      <c r="C946" s="9" t="str">
        <f>IF(VLOOKUP((IF(MONTH($A946)=10,YEAR($A946),IF(MONTH($A946)=11,YEAR($A946),IF(MONTH($A946)=12, YEAR($A946),YEAR($A946)-1)))),File_1.prn!$A$2:$AA$87,VLOOKUP(MONTH($A946),'Patch Conversion'!$A$1:$B$12,2),FALSE)="","",VLOOKUP((IF(MONTH($A946)=10,YEAR($A946),IF(MONTH($A946)=11,YEAR($A946),IF(MONTH($A946)=12, YEAR($A946),YEAR($A946)-1)))),File_1.prn!$A$2:$AA$87,VLOOKUP(MONTH($A946),'Patch Conversion'!$A$1:$B$12,2),FALSE))</f>
        <v/>
      </c>
      <c r="E946" s="9">
        <f t="shared" si="112"/>
        <v>2862.8000000000075</v>
      </c>
      <c r="F946" s="9">
        <f>F945+VLOOKUP((IF(MONTH($A946)=10,YEAR($A946),IF(MONTH($A946)=11,YEAR($A946),IF(MONTH($A946)=12, YEAR($A946),YEAR($A946)-1)))),Rainfall!$A$1:$Z$87,VLOOKUP(MONTH($A946),Conversion!$A$1:$B$12,2),FALSE)</f>
        <v>46637.879999999976</v>
      </c>
      <c r="G946" s="22"/>
      <c r="H946" s="22"/>
      <c r="I946" s="9">
        <f>VLOOKUP((IF(MONTH($A946)=10,YEAR($A946),IF(MONTH($A946)=11,YEAR($A946),IF(MONTH($A946)=12, YEAR($A946),YEAR($A946)-1)))),FirstSim!$A$1:$Y$86,VLOOKUP(MONTH($A946),Conversion!$A$1:$B$12,2),FALSE)</f>
        <v>0</v>
      </c>
      <c r="Q946" s="9">
        <f t="shared" si="113"/>
        <v>0</v>
      </c>
      <c r="R946" s="9" t="str">
        <f t="shared" si="114"/>
        <v/>
      </c>
      <c r="S946" s="10" t="str">
        <f t="shared" si="115"/>
        <v/>
      </c>
      <c r="U946" s="17">
        <f>VLOOKUP((IF(MONTH($A946)=10,YEAR($A946),IF(MONTH($A946)=11,YEAR($A946),IF(MONTH($A946)=12, YEAR($A946),YEAR($A946)-1)))),'Final Sim'!$A$1:$O$85,VLOOKUP(MONTH($A946),'Conversion WRSM'!$A$1:$B$12,2),FALSE)</f>
        <v>26.69</v>
      </c>
      <c r="W946" s="9">
        <f t="shared" si="116"/>
        <v>0</v>
      </c>
      <c r="X946" s="9" t="str">
        <f t="shared" si="117"/>
        <v/>
      </c>
      <c r="Y946" s="20" t="str">
        <f t="shared" si="118"/>
        <v/>
      </c>
    </row>
    <row r="947" spans="1:25">
      <c r="A947" s="11">
        <v>36281</v>
      </c>
      <c r="B947" s="9">
        <f>VLOOKUP((IF(MONTH($A947)=10,YEAR($A947),IF(MONTH($A947)=11,YEAR($A947),IF(MONTH($A947)=12, YEAR($A947),YEAR($A947)-1)))),File_1.prn!$A$2:$AA$87,VLOOKUP(MONTH($A947),Conversion!$A$1:$B$12,2),FALSE)</f>
        <v>0.01</v>
      </c>
      <c r="C947" s="9" t="str">
        <f>IF(VLOOKUP((IF(MONTH($A947)=10,YEAR($A947),IF(MONTH($A947)=11,YEAR($A947),IF(MONTH($A947)=12, YEAR($A947),YEAR($A947)-1)))),File_1.prn!$A$2:$AA$87,VLOOKUP(MONTH($A947),'Patch Conversion'!$A$1:$B$12,2),FALSE)="","",VLOOKUP((IF(MONTH($A947)=10,YEAR($A947),IF(MONTH($A947)=11,YEAR($A947),IF(MONTH($A947)=12, YEAR($A947),YEAR($A947)-1)))),File_1.prn!$A$2:$AA$87,VLOOKUP(MONTH($A947),'Patch Conversion'!$A$1:$B$12,2),FALSE))</f>
        <v/>
      </c>
      <c r="E947" s="9">
        <f t="shared" si="112"/>
        <v>2862.8100000000077</v>
      </c>
      <c r="F947" s="9">
        <f>F946+VLOOKUP((IF(MONTH($A947)=10,YEAR($A947),IF(MONTH($A947)=11,YEAR($A947),IF(MONTH($A947)=12, YEAR($A947),YEAR($A947)-1)))),Rainfall!$A$1:$Z$87,VLOOKUP(MONTH($A947),Conversion!$A$1:$B$12,2),FALSE)</f>
        <v>46694.879999999976</v>
      </c>
      <c r="G947" s="22"/>
      <c r="H947" s="22"/>
      <c r="I947" s="9">
        <f>VLOOKUP((IF(MONTH($A947)=10,YEAR($A947),IF(MONTH($A947)=11,YEAR($A947),IF(MONTH($A947)=12, YEAR($A947),YEAR($A947)-1)))),FirstSim!$A$1:$Y$86,VLOOKUP(MONTH($A947),Conversion!$A$1:$B$12,2),FALSE)</f>
        <v>0.05</v>
      </c>
      <c r="Q947" s="9">
        <f t="shared" si="113"/>
        <v>0.01</v>
      </c>
      <c r="R947" s="9" t="str">
        <f t="shared" si="114"/>
        <v/>
      </c>
      <c r="S947" s="10" t="str">
        <f t="shared" si="115"/>
        <v/>
      </c>
      <c r="U947" s="17">
        <f>VLOOKUP((IF(MONTH($A947)=10,YEAR($A947),IF(MONTH($A947)=11,YEAR($A947),IF(MONTH($A947)=12, YEAR($A947),YEAR($A947)-1)))),'Final Sim'!$A$1:$O$85,VLOOKUP(MONTH($A947),'Conversion WRSM'!$A$1:$B$12,2),FALSE)</f>
        <v>0</v>
      </c>
      <c r="W947" s="9">
        <f t="shared" si="116"/>
        <v>0.01</v>
      </c>
      <c r="X947" s="9" t="str">
        <f t="shared" si="117"/>
        <v/>
      </c>
      <c r="Y947" s="20" t="str">
        <f t="shared" si="118"/>
        <v/>
      </c>
    </row>
    <row r="948" spans="1:25">
      <c r="A948" s="11">
        <v>36312</v>
      </c>
      <c r="B948" s="9">
        <f>VLOOKUP((IF(MONTH($A948)=10,YEAR($A948),IF(MONTH($A948)=11,YEAR($A948),IF(MONTH($A948)=12, YEAR($A948),YEAR($A948)-1)))),File_1.prn!$A$2:$AA$87,VLOOKUP(MONTH($A948),Conversion!$A$1:$B$12,2),FALSE)</f>
        <v>0.01</v>
      </c>
      <c r="C948" s="9" t="str">
        <f>IF(VLOOKUP((IF(MONTH($A948)=10,YEAR($A948),IF(MONTH($A948)=11,YEAR($A948),IF(MONTH($A948)=12, YEAR($A948),YEAR($A948)-1)))),File_1.prn!$A$2:$AA$87,VLOOKUP(MONTH($A948),'Patch Conversion'!$A$1:$B$12,2),FALSE)="","",VLOOKUP((IF(MONTH($A948)=10,YEAR($A948),IF(MONTH($A948)=11,YEAR($A948),IF(MONTH($A948)=12, YEAR($A948),YEAR($A948)-1)))),File_1.prn!$A$2:$AA$87,VLOOKUP(MONTH($A948),'Patch Conversion'!$A$1:$B$12,2),FALSE))</f>
        <v/>
      </c>
      <c r="E948" s="9">
        <f t="shared" si="112"/>
        <v>2862.8200000000079</v>
      </c>
      <c r="F948" s="9">
        <f>F947+VLOOKUP((IF(MONTH($A948)=10,YEAR($A948),IF(MONTH($A948)=11,YEAR($A948),IF(MONTH($A948)=12, YEAR($A948),YEAR($A948)-1)))),Rainfall!$A$1:$Z$87,VLOOKUP(MONTH($A948),Conversion!$A$1:$B$12,2),FALSE)</f>
        <v>46698.539999999979</v>
      </c>
      <c r="G948" s="22"/>
      <c r="H948" s="22"/>
      <c r="I948" s="9">
        <f>VLOOKUP((IF(MONTH($A948)=10,YEAR($A948),IF(MONTH($A948)=11,YEAR($A948),IF(MONTH($A948)=12, YEAR($A948),YEAR($A948)-1)))),FirstSim!$A$1:$Y$86,VLOOKUP(MONTH($A948),Conversion!$A$1:$B$12,2),FALSE)</f>
        <v>0.06</v>
      </c>
      <c r="Q948" s="9">
        <f t="shared" si="113"/>
        <v>0.01</v>
      </c>
      <c r="R948" s="9" t="str">
        <f t="shared" si="114"/>
        <v/>
      </c>
      <c r="S948" s="10" t="str">
        <f t="shared" si="115"/>
        <v/>
      </c>
      <c r="U948" s="17">
        <f>VLOOKUP((IF(MONTH($A948)=10,YEAR($A948),IF(MONTH($A948)=11,YEAR($A948),IF(MONTH($A948)=12, YEAR($A948),YEAR($A948)-1)))),'Final Sim'!$A$1:$O$85,VLOOKUP(MONTH($A948),'Conversion WRSM'!$A$1:$B$12,2),FALSE)</f>
        <v>34.369999999999997</v>
      </c>
      <c r="W948" s="9">
        <f t="shared" si="116"/>
        <v>0.01</v>
      </c>
      <c r="X948" s="9" t="str">
        <f t="shared" si="117"/>
        <v/>
      </c>
      <c r="Y948" s="20" t="str">
        <f t="shared" si="118"/>
        <v/>
      </c>
    </row>
    <row r="949" spans="1:25">
      <c r="A949" s="11">
        <v>36342</v>
      </c>
      <c r="B949" s="9">
        <f>VLOOKUP((IF(MONTH($A949)=10,YEAR($A949),IF(MONTH($A949)=11,YEAR($A949),IF(MONTH($A949)=12, YEAR($A949),YEAR($A949)-1)))),File_1.prn!$A$2:$AA$87,VLOOKUP(MONTH($A949),Conversion!$A$1:$B$12,2),FALSE)</f>
        <v>0.01</v>
      </c>
      <c r="C949" s="9" t="str">
        <f>IF(VLOOKUP((IF(MONTH($A949)=10,YEAR($A949),IF(MONTH($A949)=11,YEAR($A949),IF(MONTH($A949)=12, YEAR($A949),YEAR($A949)-1)))),File_1.prn!$A$2:$AA$87,VLOOKUP(MONTH($A949),'Patch Conversion'!$A$1:$B$12,2),FALSE)="","",VLOOKUP((IF(MONTH($A949)=10,YEAR($A949),IF(MONTH($A949)=11,YEAR($A949),IF(MONTH($A949)=12, YEAR($A949),YEAR($A949)-1)))),File_1.prn!$A$2:$AA$87,VLOOKUP(MONTH($A949),'Patch Conversion'!$A$1:$B$12,2),FALSE))</f>
        <v>#</v>
      </c>
      <c r="E949" s="9">
        <f t="shared" si="112"/>
        <v>2862.8300000000081</v>
      </c>
      <c r="F949" s="9">
        <f>F948+VLOOKUP((IF(MONTH($A949)=10,YEAR($A949),IF(MONTH($A949)=11,YEAR($A949),IF(MONTH($A949)=12, YEAR($A949),YEAR($A949)-1)))),Rainfall!$A$1:$Z$87,VLOOKUP(MONTH($A949),Conversion!$A$1:$B$12,2),FALSE)</f>
        <v>46698.539999999979</v>
      </c>
      <c r="G949" s="22"/>
      <c r="H949" s="22"/>
      <c r="I949" s="9">
        <f>VLOOKUP((IF(MONTH($A949)=10,YEAR($A949),IF(MONTH($A949)=11,YEAR($A949),IF(MONTH($A949)=12, YEAR($A949),YEAR($A949)-1)))),FirstSim!$A$1:$Y$86,VLOOKUP(MONTH($A949),Conversion!$A$1:$B$12,2),FALSE)</f>
        <v>0.05</v>
      </c>
      <c r="Q949" s="9">
        <f t="shared" si="113"/>
        <v>0.05</v>
      </c>
      <c r="R949" s="9" t="str">
        <f t="shared" si="114"/>
        <v>*</v>
      </c>
      <c r="S949" s="10" t="str">
        <f t="shared" si="115"/>
        <v>First Silumation patch</v>
      </c>
      <c r="U949" s="17">
        <f>VLOOKUP((IF(MONTH($A949)=10,YEAR($A949),IF(MONTH($A949)=11,YEAR($A949),IF(MONTH($A949)=12, YEAR($A949),YEAR($A949)-1)))),'Final Sim'!$A$1:$O$85,VLOOKUP(MONTH($A949),'Conversion WRSM'!$A$1:$B$12,2),FALSE)</f>
        <v>0</v>
      </c>
      <c r="W949" s="9">
        <f t="shared" si="116"/>
        <v>0.01</v>
      </c>
      <c r="X949" s="9" t="str">
        <f t="shared" si="117"/>
        <v>*</v>
      </c>
      <c r="Y949" s="20" t="str">
        <f t="shared" si="118"/>
        <v>Simulated value used</v>
      </c>
    </row>
    <row r="950" spans="1:25">
      <c r="A950" s="11">
        <v>36373</v>
      </c>
      <c r="B950" s="9">
        <f>VLOOKUP((IF(MONTH($A950)=10,YEAR($A950),IF(MONTH($A950)=11,YEAR($A950),IF(MONTH($A950)=12, YEAR($A950),YEAR($A950)-1)))),File_1.prn!$A$2:$AA$87,VLOOKUP(MONTH($A950),Conversion!$A$1:$B$12,2),FALSE)</f>
        <v>0</v>
      </c>
      <c r="C950" s="9" t="str">
        <f>IF(VLOOKUP((IF(MONTH($A950)=10,YEAR($A950),IF(MONTH($A950)=11,YEAR($A950),IF(MONTH($A950)=12, YEAR($A950),YEAR($A950)-1)))),File_1.prn!$A$2:$AA$87,VLOOKUP(MONTH($A950),'Patch Conversion'!$A$1:$B$12,2),FALSE)="","",VLOOKUP((IF(MONTH($A950)=10,YEAR($A950),IF(MONTH($A950)=11,YEAR($A950),IF(MONTH($A950)=12, YEAR($A950),YEAR($A950)-1)))),File_1.prn!$A$2:$AA$87,VLOOKUP(MONTH($A950),'Patch Conversion'!$A$1:$B$12,2),FALSE))</f>
        <v/>
      </c>
      <c r="E950" s="9">
        <f t="shared" si="112"/>
        <v>2862.8300000000081</v>
      </c>
      <c r="F950" s="9">
        <f>F949+VLOOKUP((IF(MONTH($A950)=10,YEAR($A950),IF(MONTH($A950)=11,YEAR($A950),IF(MONTH($A950)=12, YEAR($A950),YEAR($A950)-1)))),Rainfall!$A$1:$Z$87,VLOOKUP(MONTH($A950),Conversion!$A$1:$B$12,2),FALSE)</f>
        <v>46698.539999999979</v>
      </c>
      <c r="G950" s="22"/>
      <c r="H950" s="22"/>
      <c r="I950" s="9">
        <f>VLOOKUP((IF(MONTH($A950)=10,YEAR($A950),IF(MONTH($A950)=11,YEAR($A950),IF(MONTH($A950)=12, YEAR($A950),YEAR($A950)-1)))),FirstSim!$A$1:$Y$86,VLOOKUP(MONTH($A950),Conversion!$A$1:$B$12,2),FALSE)</f>
        <v>0</v>
      </c>
      <c r="Q950" s="9">
        <f t="shared" si="113"/>
        <v>0</v>
      </c>
      <c r="R950" s="9" t="str">
        <f t="shared" si="114"/>
        <v/>
      </c>
      <c r="S950" s="10" t="str">
        <f t="shared" si="115"/>
        <v/>
      </c>
      <c r="U950" s="17">
        <f>VLOOKUP((IF(MONTH($A950)=10,YEAR($A950),IF(MONTH($A950)=11,YEAR($A950),IF(MONTH($A950)=12, YEAR($A950),YEAR($A950)-1)))),'Final Sim'!$A$1:$O$85,VLOOKUP(MONTH($A950),'Conversion WRSM'!$A$1:$B$12,2),FALSE)</f>
        <v>54.45</v>
      </c>
      <c r="W950" s="9">
        <f t="shared" si="116"/>
        <v>0</v>
      </c>
      <c r="X950" s="9" t="str">
        <f t="shared" si="117"/>
        <v/>
      </c>
      <c r="Y950" s="20" t="str">
        <f t="shared" si="118"/>
        <v/>
      </c>
    </row>
    <row r="951" spans="1:25">
      <c r="A951" s="11">
        <v>36404</v>
      </c>
      <c r="B951" s="9">
        <f>VLOOKUP((IF(MONTH($A951)=10,YEAR($A951),IF(MONTH($A951)=11,YEAR($A951),IF(MONTH($A951)=12, YEAR($A951),YEAR($A951)-1)))),File_1.prn!$A$2:$AA$87,VLOOKUP(MONTH($A951),Conversion!$A$1:$B$12,2),FALSE)</f>
        <v>0</v>
      </c>
      <c r="C951" s="9" t="str">
        <f>IF(VLOOKUP((IF(MONTH($A951)=10,YEAR($A951),IF(MONTH($A951)=11,YEAR($A951),IF(MONTH($A951)=12, YEAR($A951),YEAR($A951)-1)))),File_1.prn!$A$2:$AA$87,VLOOKUP(MONTH($A951),'Patch Conversion'!$A$1:$B$12,2),FALSE)="","",VLOOKUP((IF(MONTH($A951)=10,YEAR($A951),IF(MONTH($A951)=11,YEAR($A951),IF(MONTH($A951)=12, YEAR($A951),YEAR($A951)-1)))),File_1.prn!$A$2:$AA$87,VLOOKUP(MONTH($A951),'Patch Conversion'!$A$1:$B$12,2),FALSE))</f>
        <v/>
      </c>
      <c r="E951" s="9">
        <f t="shared" si="112"/>
        <v>2862.8300000000081</v>
      </c>
      <c r="F951" s="9">
        <f>F950+VLOOKUP((IF(MONTH($A951)=10,YEAR($A951),IF(MONTH($A951)=11,YEAR($A951),IF(MONTH($A951)=12, YEAR($A951),YEAR($A951)-1)))),Rainfall!$A$1:$Z$87,VLOOKUP(MONTH($A951),Conversion!$A$1:$B$12,2),FALSE)</f>
        <v>46698.539999999979</v>
      </c>
      <c r="G951" s="22"/>
      <c r="H951" s="22"/>
      <c r="I951" s="9">
        <f>VLOOKUP((IF(MONTH($A951)=10,YEAR($A951),IF(MONTH($A951)=11,YEAR($A951),IF(MONTH($A951)=12, YEAR($A951),YEAR($A951)-1)))),FirstSim!$A$1:$Y$86,VLOOKUP(MONTH($A951),Conversion!$A$1:$B$12,2),FALSE)</f>
        <v>0</v>
      </c>
      <c r="Q951" s="9">
        <f t="shared" si="113"/>
        <v>0</v>
      </c>
      <c r="R951" s="9" t="str">
        <f t="shared" si="114"/>
        <v/>
      </c>
      <c r="S951" s="10" t="str">
        <f t="shared" si="115"/>
        <v/>
      </c>
      <c r="U951" s="17">
        <f>VLOOKUP((IF(MONTH($A951)=10,YEAR($A951),IF(MONTH($A951)=11,YEAR($A951),IF(MONTH($A951)=12, YEAR($A951),YEAR($A951)-1)))),'Final Sim'!$A$1:$O$85,VLOOKUP(MONTH($A951),'Conversion WRSM'!$A$1:$B$12,2),FALSE)</f>
        <v>0</v>
      </c>
      <c r="W951" s="9">
        <f t="shared" si="116"/>
        <v>0</v>
      </c>
      <c r="X951" s="9" t="str">
        <f t="shared" si="117"/>
        <v/>
      </c>
      <c r="Y951" s="20" t="str">
        <f t="shared" si="118"/>
        <v/>
      </c>
    </row>
    <row r="952" spans="1:25">
      <c r="A952" s="11">
        <v>36434</v>
      </c>
      <c r="B952" s="9">
        <f>VLOOKUP((IF(MONTH($A952)=10,YEAR($A952),IF(MONTH($A952)=11,YEAR($A952),IF(MONTH($A952)=12, YEAR($A952),YEAR($A952)-1)))),File_1.prn!$A$2:$AA$87,VLOOKUP(MONTH($A952),Conversion!$A$1:$B$12,2),FALSE)</f>
        <v>0</v>
      </c>
      <c r="C952" s="9" t="str">
        <f>IF(VLOOKUP((IF(MONTH($A952)=10,YEAR($A952),IF(MONTH($A952)=11,YEAR($A952),IF(MONTH($A952)=12, YEAR($A952),YEAR($A952)-1)))),File_1.prn!$A$2:$AA$87,VLOOKUP(MONTH($A952),'Patch Conversion'!$A$1:$B$12,2),FALSE)="","",VLOOKUP((IF(MONTH($A952)=10,YEAR($A952),IF(MONTH($A952)=11,YEAR($A952),IF(MONTH($A952)=12, YEAR($A952),YEAR($A952)-1)))),File_1.prn!$A$2:$AA$87,VLOOKUP(MONTH($A952),'Patch Conversion'!$A$1:$B$12,2),FALSE))</f>
        <v/>
      </c>
      <c r="E952" s="9">
        <f t="shared" si="112"/>
        <v>2862.8300000000081</v>
      </c>
      <c r="F952" s="9">
        <f>F951+VLOOKUP((IF(MONTH($A952)=10,YEAR($A952),IF(MONTH($A952)=11,YEAR($A952),IF(MONTH($A952)=12, YEAR($A952),YEAR($A952)-1)))),Rainfall!$A$1:$Z$87,VLOOKUP(MONTH($A952),Conversion!$A$1:$B$12,2),FALSE)</f>
        <v>46698.539999999979</v>
      </c>
      <c r="G952" s="22"/>
      <c r="H952" s="22"/>
      <c r="I952" s="9">
        <f>VLOOKUP((IF(MONTH($A952)=10,YEAR($A952),IF(MONTH($A952)=11,YEAR($A952),IF(MONTH($A952)=12, YEAR($A952),YEAR($A952)-1)))),FirstSim!$A$1:$Y$86,VLOOKUP(MONTH($A952),Conversion!$A$1:$B$12,2),FALSE)</f>
        <v>0</v>
      </c>
      <c r="Q952" s="9">
        <f t="shared" si="113"/>
        <v>0</v>
      </c>
      <c r="R952" s="9" t="str">
        <f t="shared" si="114"/>
        <v/>
      </c>
      <c r="S952" s="10" t="str">
        <f t="shared" si="115"/>
        <v/>
      </c>
      <c r="U952" s="17">
        <f>VLOOKUP((IF(MONTH($A952)=10,YEAR($A952),IF(MONTH($A952)=11,YEAR($A952),IF(MONTH($A952)=12, YEAR($A952),YEAR($A952)-1)))),'Final Sim'!$A$1:$O$85,VLOOKUP(MONTH($A952),'Conversion WRSM'!$A$1:$B$12,2),FALSE)</f>
        <v>5.95</v>
      </c>
      <c r="W952" s="9">
        <f t="shared" si="116"/>
        <v>0</v>
      </c>
      <c r="X952" s="9" t="str">
        <f t="shared" si="117"/>
        <v/>
      </c>
      <c r="Y952" s="20" t="str">
        <f t="shared" si="118"/>
        <v/>
      </c>
    </row>
    <row r="953" spans="1:25">
      <c r="A953" s="11">
        <v>36465</v>
      </c>
      <c r="B953" s="9">
        <f>VLOOKUP((IF(MONTH($A953)=10,YEAR($A953),IF(MONTH($A953)=11,YEAR($A953),IF(MONTH($A953)=12, YEAR($A953),YEAR($A953)-1)))),File_1.prn!$A$2:$AA$87,VLOOKUP(MONTH($A953),Conversion!$A$1:$B$12,2),FALSE)</f>
        <v>0</v>
      </c>
      <c r="C953" s="9" t="str">
        <f>IF(VLOOKUP((IF(MONTH($A953)=10,YEAR($A953),IF(MONTH($A953)=11,YEAR($A953),IF(MONTH($A953)=12, YEAR($A953),YEAR($A953)-1)))),File_1.prn!$A$2:$AA$87,VLOOKUP(MONTH($A953),'Patch Conversion'!$A$1:$B$12,2),FALSE)="","",VLOOKUP((IF(MONTH($A953)=10,YEAR($A953),IF(MONTH($A953)=11,YEAR($A953),IF(MONTH($A953)=12, YEAR($A953),YEAR($A953)-1)))),File_1.prn!$A$2:$AA$87,VLOOKUP(MONTH($A953),'Patch Conversion'!$A$1:$B$12,2),FALSE))</f>
        <v/>
      </c>
      <c r="E953" s="9">
        <f t="shared" si="112"/>
        <v>2862.8300000000081</v>
      </c>
      <c r="F953" s="9">
        <f>F952+VLOOKUP((IF(MONTH($A953)=10,YEAR($A953),IF(MONTH($A953)=11,YEAR($A953),IF(MONTH($A953)=12, YEAR($A953),YEAR($A953)-1)))),Rainfall!$A$1:$Z$87,VLOOKUP(MONTH($A953),Conversion!$A$1:$B$12,2),FALSE)</f>
        <v>46728.659999999982</v>
      </c>
      <c r="G953" s="22"/>
      <c r="H953" s="22"/>
      <c r="I953" s="9">
        <f>VLOOKUP((IF(MONTH($A953)=10,YEAR($A953),IF(MONTH($A953)=11,YEAR($A953),IF(MONTH($A953)=12, YEAR($A953),YEAR($A953)-1)))),FirstSim!$A$1:$Y$86,VLOOKUP(MONTH($A953),Conversion!$A$1:$B$12,2),FALSE)</f>
        <v>0</v>
      </c>
      <c r="Q953" s="9">
        <f t="shared" si="113"/>
        <v>0</v>
      </c>
      <c r="R953" s="9" t="str">
        <f t="shared" si="114"/>
        <v/>
      </c>
      <c r="S953" s="10" t="str">
        <f t="shared" si="115"/>
        <v/>
      </c>
      <c r="U953" s="17">
        <f>VLOOKUP((IF(MONTH($A953)=10,YEAR($A953),IF(MONTH($A953)=11,YEAR($A953),IF(MONTH($A953)=12, YEAR($A953),YEAR($A953)-1)))),'Final Sim'!$A$1:$O$85,VLOOKUP(MONTH($A953),'Conversion WRSM'!$A$1:$B$12,2),FALSE)</f>
        <v>0</v>
      </c>
      <c r="W953" s="9">
        <f t="shared" si="116"/>
        <v>0</v>
      </c>
      <c r="X953" s="9" t="str">
        <f t="shared" si="117"/>
        <v/>
      </c>
      <c r="Y953" s="20" t="str">
        <f t="shared" si="118"/>
        <v/>
      </c>
    </row>
    <row r="954" spans="1:25">
      <c r="A954" s="11">
        <v>36495</v>
      </c>
      <c r="B954" s="9">
        <f>VLOOKUP((IF(MONTH($A954)=10,YEAR($A954),IF(MONTH($A954)=11,YEAR($A954),IF(MONTH($A954)=12, YEAR($A954),YEAR($A954)-1)))),File_1.prn!$A$2:$AA$87,VLOOKUP(MONTH($A954),Conversion!$A$1:$B$12,2),FALSE)</f>
        <v>0.51</v>
      </c>
      <c r="C954" s="9" t="str">
        <f>IF(VLOOKUP((IF(MONTH($A954)=10,YEAR($A954),IF(MONTH($A954)=11,YEAR($A954),IF(MONTH($A954)=12, YEAR($A954),YEAR($A954)-1)))),File_1.prn!$A$2:$AA$87,VLOOKUP(MONTH($A954),'Patch Conversion'!$A$1:$B$12,2),FALSE)="","",VLOOKUP((IF(MONTH($A954)=10,YEAR($A954),IF(MONTH($A954)=11,YEAR($A954),IF(MONTH($A954)=12, YEAR($A954),YEAR($A954)-1)))),File_1.prn!$A$2:$AA$87,VLOOKUP(MONTH($A954),'Patch Conversion'!$A$1:$B$12,2),FALSE))</f>
        <v/>
      </c>
      <c r="E954" s="9">
        <f t="shared" si="112"/>
        <v>2863.3400000000083</v>
      </c>
      <c r="F954" s="9">
        <f>F953+VLOOKUP((IF(MONTH($A954)=10,YEAR($A954),IF(MONTH($A954)=11,YEAR($A954),IF(MONTH($A954)=12, YEAR($A954),YEAR($A954)-1)))),Rainfall!$A$1:$Z$87,VLOOKUP(MONTH($A954),Conversion!$A$1:$B$12,2),FALSE)</f>
        <v>46880.519999999982</v>
      </c>
      <c r="G954" s="22"/>
      <c r="H954" s="22"/>
      <c r="I954" s="9">
        <f>VLOOKUP((IF(MONTH($A954)=10,YEAR($A954),IF(MONTH($A954)=11,YEAR($A954),IF(MONTH($A954)=12, YEAR($A954),YEAR($A954)-1)))),FirstSim!$A$1:$Y$86,VLOOKUP(MONTH($A954),Conversion!$A$1:$B$12,2),FALSE)</f>
        <v>12.45</v>
      </c>
      <c r="Q954" s="9">
        <f t="shared" si="113"/>
        <v>0.51</v>
      </c>
      <c r="R954" s="9" t="str">
        <f t="shared" si="114"/>
        <v/>
      </c>
      <c r="S954" s="10" t="str">
        <f t="shared" si="115"/>
        <v/>
      </c>
      <c r="U954" s="17">
        <f>VLOOKUP((IF(MONTH($A954)=10,YEAR($A954),IF(MONTH($A954)=11,YEAR($A954),IF(MONTH($A954)=12, YEAR($A954),YEAR($A954)-1)))),'Final Sim'!$A$1:$O$85,VLOOKUP(MONTH($A954),'Conversion WRSM'!$A$1:$B$12,2),FALSE)</f>
        <v>100.55</v>
      </c>
      <c r="W954" s="9">
        <f t="shared" si="116"/>
        <v>0.51</v>
      </c>
      <c r="X954" s="9" t="str">
        <f t="shared" si="117"/>
        <v/>
      </c>
      <c r="Y954" s="20" t="str">
        <f t="shared" si="118"/>
        <v/>
      </c>
    </row>
    <row r="955" spans="1:25">
      <c r="A955" s="11">
        <v>36526</v>
      </c>
      <c r="B955" s="9">
        <f>VLOOKUP((IF(MONTH($A955)=10,YEAR($A955),IF(MONTH($A955)=11,YEAR($A955),IF(MONTH($A955)=12, YEAR($A955),YEAR($A955)-1)))),File_1.prn!$A$2:$AA$87,VLOOKUP(MONTH($A955),Conversion!$A$1:$B$12,2),FALSE)</f>
        <v>4.34</v>
      </c>
      <c r="C955" s="9" t="str">
        <f>IF(VLOOKUP((IF(MONTH($A955)=10,YEAR($A955),IF(MONTH($A955)=11,YEAR($A955),IF(MONTH($A955)=12, YEAR($A955),YEAR($A955)-1)))),File_1.prn!$A$2:$AA$87,VLOOKUP(MONTH($A955),'Patch Conversion'!$A$1:$B$12,2),FALSE)="","",VLOOKUP((IF(MONTH($A955)=10,YEAR($A955),IF(MONTH($A955)=11,YEAR($A955),IF(MONTH($A955)=12, YEAR($A955),YEAR($A955)-1)))),File_1.prn!$A$2:$AA$87,VLOOKUP(MONTH($A955),'Patch Conversion'!$A$1:$B$12,2),FALSE))</f>
        <v/>
      </c>
      <c r="E955" s="9">
        <f t="shared" si="112"/>
        <v>2867.6800000000085</v>
      </c>
      <c r="F955" s="9">
        <f>F954+VLOOKUP((IF(MONTH($A955)=10,YEAR($A955),IF(MONTH($A955)=11,YEAR($A955),IF(MONTH($A955)=12, YEAR($A955),YEAR($A955)-1)))),Rainfall!$A$1:$Z$87,VLOOKUP(MONTH($A955),Conversion!$A$1:$B$12,2),FALSE)</f>
        <v>46998.659999999982</v>
      </c>
      <c r="G955" s="22"/>
      <c r="H955" s="22"/>
      <c r="I955" s="9">
        <f>VLOOKUP((IF(MONTH($A955)=10,YEAR($A955),IF(MONTH($A955)=11,YEAR($A955),IF(MONTH($A955)=12, YEAR($A955),YEAR($A955)-1)))),FirstSim!$A$1:$Y$86,VLOOKUP(MONTH($A955),Conversion!$A$1:$B$12,2),FALSE)</f>
        <v>7.89</v>
      </c>
      <c r="Q955" s="9">
        <f t="shared" si="113"/>
        <v>4.34</v>
      </c>
      <c r="R955" s="9" t="str">
        <f t="shared" si="114"/>
        <v/>
      </c>
      <c r="S955" s="10" t="str">
        <f t="shared" si="115"/>
        <v/>
      </c>
      <c r="U955" s="17">
        <f>VLOOKUP((IF(MONTH($A955)=10,YEAR($A955),IF(MONTH($A955)=11,YEAR($A955),IF(MONTH($A955)=12, YEAR($A955),YEAR($A955)-1)))),'Final Sim'!$A$1:$O$85,VLOOKUP(MONTH($A955),'Conversion WRSM'!$A$1:$B$12,2),FALSE)</f>
        <v>0</v>
      </c>
      <c r="W955" s="9">
        <f t="shared" si="116"/>
        <v>4.34</v>
      </c>
      <c r="X955" s="9" t="str">
        <f t="shared" si="117"/>
        <v/>
      </c>
      <c r="Y955" s="20" t="str">
        <f t="shared" si="118"/>
        <v/>
      </c>
    </row>
    <row r="956" spans="1:25">
      <c r="A956" s="11">
        <v>36557</v>
      </c>
      <c r="B956" s="9">
        <f>VLOOKUP((IF(MONTH($A956)=10,YEAR($A956),IF(MONTH($A956)=11,YEAR($A956),IF(MONTH($A956)=12, YEAR($A956),YEAR($A956)-1)))),File_1.prn!$A$2:$AA$87,VLOOKUP(MONTH($A956),Conversion!$A$1:$B$12,2),FALSE)</f>
        <v>1.88</v>
      </c>
      <c r="C956" s="9" t="str">
        <f>IF(VLOOKUP((IF(MONTH($A956)=10,YEAR($A956),IF(MONTH($A956)=11,YEAR($A956),IF(MONTH($A956)=12, YEAR($A956),YEAR($A956)-1)))),File_1.prn!$A$2:$AA$87,VLOOKUP(MONTH($A956),'Patch Conversion'!$A$1:$B$12,2),FALSE)="","",VLOOKUP((IF(MONTH($A956)=10,YEAR($A956),IF(MONTH($A956)=11,YEAR($A956),IF(MONTH($A956)=12, YEAR($A956),YEAR($A956)-1)))),File_1.prn!$A$2:$AA$87,VLOOKUP(MONTH($A956),'Patch Conversion'!$A$1:$B$12,2),FALSE))</f>
        <v/>
      </c>
      <c r="E956" s="9">
        <f t="shared" si="112"/>
        <v>2869.5600000000086</v>
      </c>
      <c r="F956" s="9">
        <f>F955+VLOOKUP((IF(MONTH($A956)=10,YEAR($A956),IF(MONTH($A956)=11,YEAR($A956),IF(MONTH($A956)=12, YEAR($A956),YEAR($A956)-1)))),Rainfall!$A$1:$Z$87,VLOOKUP(MONTH($A956),Conversion!$A$1:$B$12,2),FALSE)</f>
        <v>47359.739999999983</v>
      </c>
      <c r="G956" s="22"/>
      <c r="H956" s="22"/>
      <c r="I956" s="9">
        <f>VLOOKUP((IF(MONTH($A956)=10,YEAR($A956),IF(MONTH($A956)=11,YEAR($A956),IF(MONTH($A956)=12, YEAR($A956),YEAR($A956)-1)))),FirstSim!$A$1:$Y$86,VLOOKUP(MONTH($A956),Conversion!$A$1:$B$12,2),FALSE)</f>
        <v>0.71</v>
      </c>
      <c r="Q956" s="9">
        <f t="shared" si="113"/>
        <v>1.88</v>
      </c>
      <c r="R956" s="9" t="str">
        <f t="shared" si="114"/>
        <v/>
      </c>
      <c r="S956" s="10" t="str">
        <f t="shared" si="115"/>
        <v/>
      </c>
      <c r="U956" s="17">
        <f>VLOOKUP((IF(MONTH($A956)=10,YEAR($A956),IF(MONTH($A956)=11,YEAR($A956),IF(MONTH($A956)=12, YEAR($A956),YEAR($A956)-1)))),'Final Sim'!$A$1:$O$85,VLOOKUP(MONTH($A956),'Conversion WRSM'!$A$1:$B$12,2),FALSE)</f>
        <v>274.89</v>
      </c>
      <c r="W956" s="9">
        <f t="shared" si="116"/>
        <v>1.88</v>
      </c>
      <c r="X956" s="9" t="str">
        <f t="shared" si="117"/>
        <v/>
      </c>
      <c r="Y956" s="20" t="str">
        <f t="shared" si="118"/>
        <v/>
      </c>
    </row>
    <row r="957" spans="1:25">
      <c r="A957" s="11">
        <v>36586</v>
      </c>
      <c r="B957" s="9">
        <f>VLOOKUP((IF(MONTH($A957)=10,YEAR($A957),IF(MONTH($A957)=11,YEAR($A957),IF(MONTH($A957)=12, YEAR($A957),YEAR($A957)-1)))),File_1.prn!$A$2:$AA$87,VLOOKUP(MONTH($A957),Conversion!$A$1:$B$12,2),FALSE)</f>
        <v>5.12</v>
      </c>
      <c r="C957" s="9" t="str">
        <f>IF(VLOOKUP((IF(MONTH($A957)=10,YEAR($A957),IF(MONTH($A957)=11,YEAR($A957),IF(MONTH($A957)=12, YEAR($A957),YEAR($A957)-1)))),File_1.prn!$A$2:$AA$87,VLOOKUP(MONTH($A957),'Patch Conversion'!$A$1:$B$12,2),FALSE)="","",VLOOKUP((IF(MONTH($A957)=10,YEAR($A957),IF(MONTH($A957)=11,YEAR($A957),IF(MONTH($A957)=12, YEAR($A957),YEAR($A957)-1)))),File_1.prn!$A$2:$AA$87,VLOOKUP(MONTH($A957),'Patch Conversion'!$A$1:$B$12,2),FALSE))</f>
        <v/>
      </c>
      <c r="E957" s="9">
        <f t="shared" si="112"/>
        <v>2874.6800000000085</v>
      </c>
      <c r="F957" s="9">
        <f>F956+VLOOKUP((IF(MONTH($A957)=10,YEAR($A957),IF(MONTH($A957)=11,YEAR($A957),IF(MONTH($A957)=12, YEAR($A957),YEAR($A957)-1)))),Rainfall!$A$1:$Z$87,VLOOKUP(MONTH($A957),Conversion!$A$1:$B$12,2),FALSE)</f>
        <v>47448.419999999984</v>
      </c>
      <c r="G957" s="22"/>
      <c r="H957" s="22"/>
      <c r="I957" s="9">
        <f>VLOOKUP((IF(MONTH($A957)=10,YEAR($A957),IF(MONTH($A957)=11,YEAR($A957),IF(MONTH($A957)=12, YEAR($A957),YEAR($A957)-1)))),FirstSim!$A$1:$Y$86,VLOOKUP(MONTH($A957),Conversion!$A$1:$B$12,2),FALSE)</f>
        <v>1.94</v>
      </c>
      <c r="Q957" s="9">
        <f t="shared" si="113"/>
        <v>5.12</v>
      </c>
      <c r="R957" s="9" t="str">
        <f t="shared" si="114"/>
        <v/>
      </c>
      <c r="S957" s="10" t="str">
        <f t="shared" si="115"/>
        <v/>
      </c>
      <c r="U957" s="17">
        <f>VLOOKUP((IF(MONTH($A957)=10,YEAR($A957),IF(MONTH($A957)=11,YEAR($A957),IF(MONTH($A957)=12, YEAR($A957),YEAR($A957)-1)))),'Final Sim'!$A$1:$O$85,VLOOKUP(MONTH($A957),'Conversion WRSM'!$A$1:$B$12,2),FALSE)</f>
        <v>0</v>
      </c>
      <c r="W957" s="9">
        <f t="shared" si="116"/>
        <v>5.12</v>
      </c>
      <c r="X957" s="9" t="str">
        <f t="shared" si="117"/>
        <v/>
      </c>
      <c r="Y957" s="20" t="str">
        <f t="shared" si="118"/>
        <v/>
      </c>
    </row>
    <row r="958" spans="1:25">
      <c r="A958" s="11">
        <v>36617</v>
      </c>
      <c r="B958" s="9">
        <f>VLOOKUP((IF(MONTH($A958)=10,YEAR($A958),IF(MONTH($A958)=11,YEAR($A958),IF(MONTH($A958)=12, YEAR($A958),YEAR($A958)-1)))),File_1.prn!$A$2:$AA$87,VLOOKUP(MONTH($A958),Conversion!$A$1:$B$12,2),FALSE)</f>
        <v>4.09</v>
      </c>
      <c r="C958" s="9" t="str">
        <f>IF(VLOOKUP((IF(MONTH($A958)=10,YEAR($A958),IF(MONTH($A958)=11,YEAR($A958),IF(MONTH($A958)=12, YEAR($A958),YEAR($A958)-1)))),File_1.prn!$A$2:$AA$87,VLOOKUP(MONTH($A958),'Patch Conversion'!$A$1:$B$12,2),FALSE)="","",VLOOKUP((IF(MONTH($A958)=10,YEAR($A958),IF(MONTH($A958)=11,YEAR($A958),IF(MONTH($A958)=12, YEAR($A958),YEAR($A958)-1)))),File_1.prn!$A$2:$AA$87,VLOOKUP(MONTH($A958),'Patch Conversion'!$A$1:$B$12,2),FALSE))</f>
        <v/>
      </c>
      <c r="E958" s="9">
        <f t="shared" si="112"/>
        <v>2878.7700000000086</v>
      </c>
      <c r="F958" s="9">
        <f>F957+VLOOKUP((IF(MONTH($A958)=10,YEAR($A958),IF(MONTH($A958)=11,YEAR($A958),IF(MONTH($A958)=12, YEAR($A958),YEAR($A958)-1)))),Rainfall!$A$1:$Z$87,VLOOKUP(MONTH($A958),Conversion!$A$1:$B$12,2),FALSE)</f>
        <v>47476.619999999981</v>
      </c>
      <c r="G958" s="22"/>
      <c r="H958" s="22"/>
      <c r="I958" s="9">
        <f>VLOOKUP((IF(MONTH($A958)=10,YEAR($A958),IF(MONTH($A958)=11,YEAR($A958),IF(MONTH($A958)=12, YEAR($A958),YEAR($A958)-1)))),FirstSim!$A$1:$Y$86,VLOOKUP(MONTH($A958),Conversion!$A$1:$B$12,2),FALSE)</f>
        <v>0.89</v>
      </c>
      <c r="Q958" s="9">
        <f t="shared" si="113"/>
        <v>4.09</v>
      </c>
      <c r="R958" s="9" t="str">
        <f t="shared" si="114"/>
        <v/>
      </c>
      <c r="S958" s="10" t="str">
        <f t="shared" si="115"/>
        <v/>
      </c>
      <c r="U958" s="17">
        <f>VLOOKUP((IF(MONTH($A958)=10,YEAR($A958),IF(MONTH($A958)=11,YEAR($A958),IF(MONTH($A958)=12, YEAR($A958),YEAR($A958)-1)))),'Final Sim'!$A$1:$O$85,VLOOKUP(MONTH($A958),'Conversion WRSM'!$A$1:$B$12,2),FALSE)</f>
        <v>538.97</v>
      </c>
      <c r="W958" s="9">
        <f t="shared" si="116"/>
        <v>4.09</v>
      </c>
      <c r="X958" s="9" t="str">
        <f t="shared" si="117"/>
        <v/>
      </c>
      <c r="Y958" s="20" t="str">
        <f t="shared" si="118"/>
        <v/>
      </c>
    </row>
    <row r="959" spans="1:25">
      <c r="A959" s="11">
        <v>36647</v>
      </c>
      <c r="B959" s="9">
        <f>VLOOKUP((IF(MONTH($A959)=10,YEAR($A959),IF(MONTH($A959)=11,YEAR($A959),IF(MONTH($A959)=12, YEAR($A959),YEAR($A959)-1)))),File_1.prn!$A$2:$AA$87,VLOOKUP(MONTH($A959),Conversion!$A$1:$B$12,2),FALSE)</f>
        <v>0.84</v>
      </c>
      <c r="C959" s="9" t="str">
        <f>IF(VLOOKUP((IF(MONTH($A959)=10,YEAR($A959),IF(MONTH($A959)=11,YEAR($A959),IF(MONTH($A959)=12, YEAR($A959),YEAR($A959)-1)))),File_1.prn!$A$2:$AA$87,VLOOKUP(MONTH($A959),'Patch Conversion'!$A$1:$B$12,2),FALSE)="","",VLOOKUP((IF(MONTH($A959)=10,YEAR($A959),IF(MONTH($A959)=11,YEAR($A959),IF(MONTH($A959)=12, YEAR($A959),YEAR($A959)-1)))),File_1.prn!$A$2:$AA$87,VLOOKUP(MONTH($A959),'Patch Conversion'!$A$1:$B$12,2),FALSE))</f>
        <v/>
      </c>
      <c r="E959" s="9">
        <f t="shared" si="112"/>
        <v>2879.6100000000088</v>
      </c>
      <c r="F959" s="9">
        <f>F958+VLOOKUP((IF(MONTH($A959)=10,YEAR($A959),IF(MONTH($A959)=11,YEAR($A959),IF(MONTH($A959)=12, YEAR($A959),YEAR($A959)-1)))),Rainfall!$A$1:$Z$87,VLOOKUP(MONTH($A959),Conversion!$A$1:$B$12,2),FALSE)</f>
        <v>47506.25999999998</v>
      </c>
      <c r="G959" s="22"/>
      <c r="H959" s="22"/>
      <c r="I959" s="9">
        <f>VLOOKUP((IF(MONTH($A959)=10,YEAR($A959),IF(MONTH($A959)=11,YEAR($A959),IF(MONTH($A959)=12, YEAR($A959),YEAR($A959)-1)))),FirstSim!$A$1:$Y$86,VLOOKUP(MONTH($A959),Conversion!$A$1:$B$12,2),FALSE)</f>
        <v>0.34</v>
      </c>
      <c r="Q959" s="9">
        <f t="shared" si="113"/>
        <v>0.84</v>
      </c>
      <c r="R959" s="9" t="str">
        <f t="shared" si="114"/>
        <v/>
      </c>
      <c r="S959" s="10" t="str">
        <f t="shared" si="115"/>
        <v/>
      </c>
      <c r="U959" s="17">
        <f>VLOOKUP((IF(MONTH($A959)=10,YEAR($A959),IF(MONTH($A959)=11,YEAR($A959),IF(MONTH($A959)=12, YEAR($A959),YEAR($A959)-1)))),'Final Sim'!$A$1:$O$85,VLOOKUP(MONTH($A959),'Conversion WRSM'!$A$1:$B$12,2),FALSE)</f>
        <v>0</v>
      </c>
      <c r="W959" s="9">
        <f t="shared" si="116"/>
        <v>0.84</v>
      </c>
      <c r="X959" s="9" t="str">
        <f t="shared" si="117"/>
        <v/>
      </c>
      <c r="Y959" s="20" t="str">
        <f t="shared" si="118"/>
        <v/>
      </c>
    </row>
    <row r="960" spans="1:25">
      <c r="A960" s="11">
        <v>36678</v>
      </c>
      <c r="B960" s="9">
        <f>VLOOKUP((IF(MONTH($A960)=10,YEAR($A960),IF(MONTH($A960)=11,YEAR($A960),IF(MONTH($A960)=12, YEAR($A960),YEAR($A960)-1)))),File_1.prn!$A$2:$AA$87,VLOOKUP(MONTH($A960),Conversion!$A$1:$B$12,2),FALSE)</f>
        <v>0.22</v>
      </c>
      <c r="C960" s="9" t="str">
        <f>IF(VLOOKUP((IF(MONTH($A960)=10,YEAR($A960),IF(MONTH($A960)=11,YEAR($A960),IF(MONTH($A960)=12, YEAR($A960),YEAR($A960)-1)))),File_1.prn!$A$2:$AA$87,VLOOKUP(MONTH($A960),'Patch Conversion'!$A$1:$B$12,2),FALSE)="","",VLOOKUP((IF(MONTH($A960)=10,YEAR($A960),IF(MONTH($A960)=11,YEAR($A960),IF(MONTH($A960)=12, YEAR($A960),YEAR($A960)-1)))),File_1.prn!$A$2:$AA$87,VLOOKUP(MONTH($A960),'Patch Conversion'!$A$1:$B$12,2),FALSE))</f>
        <v/>
      </c>
      <c r="E960" s="9">
        <f t="shared" si="112"/>
        <v>2879.8300000000086</v>
      </c>
      <c r="F960" s="9">
        <f>F959+VLOOKUP((IF(MONTH($A960)=10,YEAR($A960),IF(MONTH($A960)=11,YEAR($A960),IF(MONTH($A960)=12, YEAR($A960),YEAR($A960)-1)))),Rainfall!$A$1:$Z$87,VLOOKUP(MONTH($A960),Conversion!$A$1:$B$12,2),FALSE)</f>
        <v>47507.699999999983</v>
      </c>
      <c r="G960" s="22"/>
      <c r="H960" s="22"/>
      <c r="I960" s="9">
        <f>VLOOKUP((IF(MONTH($A960)=10,YEAR($A960),IF(MONTH($A960)=11,YEAR($A960),IF(MONTH($A960)=12, YEAR($A960),YEAR($A960)-1)))),FirstSim!$A$1:$Y$86,VLOOKUP(MONTH($A960),Conversion!$A$1:$B$12,2),FALSE)</f>
        <v>0.28999999999999998</v>
      </c>
      <c r="Q960" s="9">
        <f t="shared" si="113"/>
        <v>0.22</v>
      </c>
      <c r="R960" s="9" t="str">
        <f t="shared" si="114"/>
        <v/>
      </c>
      <c r="S960" s="10" t="str">
        <f t="shared" si="115"/>
        <v/>
      </c>
      <c r="U960" s="17">
        <f>VLOOKUP((IF(MONTH($A960)=10,YEAR($A960),IF(MONTH($A960)=11,YEAR($A960),IF(MONTH($A960)=12, YEAR($A960),YEAR($A960)-1)))),'Final Sim'!$A$1:$O$85,VLOOKUP(MONTH($A960),'Conversion WRSM'!$A$1:$B$12,2),FALSE)</f>
        <v>264.87</v>
      </c>
      <c r="W960" s="9">
        <f t="shared" si="116"/>
        <v>0.22</v>
      </c>
      <c r="X960" s="9" t="str">
        <f t="shared" si="117"/>
        <v/>
      </c>
      <c r="Y960" s="20" t="str">
        <f t="shared" si="118"/>
        <v/>
      </c>
    </row>
    <row r="961" spans="1:25">
      <c r="A961" s="11">
        <v>36708</v>
      </c>
      <c r="B961" s="9">
        <f>VLOOKUP((IF(MONTH($A961)=10,YEAR($A961),IF(MONTH($A961)=11,YEAR($A961),IF(MONTH($A961)=12, YEAR($A961),YEAR($A961)-1)))),File_1.prn!$A$2:$AA$87,VLOOKUP(MONTH($A961),Conversion!$A$1:$B$12,2),FALSE)</f>
        <v>0.14000000000000001</v>
      </c>
      <c r="C961" s="9" t="str">
        <f>IF(VLOOKUP((IF(MONTH($A961)=10,YEAR($A961),IF(MONTH($A961)=11,YEAR($A961),IF(MONTH($A961)=12, YEAR($A961),YEAR($A961)-1)))),File_1.prn!$A$2:$AA$87,VLOOKUP(MONTH($A961),'Patch Conversion'!$A$1:$B$12,2),FALSE)="","",VLOOKUP((IF(MONTH($A961)=10,YEAR($A961),IF(MONTH($A961)=11,YEAR($A961),IF(MONTH($A961)=12, YEAR($A961),YEAR($A961)-1)))),File_1.prn!$A$2:$AA$87,VLOOKUP(MONTH($A961),'Patch Conversion'!$A$1:$B$12,2),FALSE))</f>
        <v/>
      </c>
      <c r="E961" s="9">
        <f t="shared" si="112"/>
        <v>2879.9700000000084</v>
      </c>
      <c r="F961" s="9">
        <f>F960+VLOOKUP((IF(MONTH($A961)=10,YEAR($A961),IF(MONTH($A961)=11,YEAR($A961),IF(MONTH($A961)=12, YEAR($A961),YEAR($A961)-1)))),Rainfall!$A$1:$Z$87,VLOOKUP(MONTH($A961),Conversion!$A$1:$B$12,2),FALSE)</f>
        <v>47515.25999999998</v>
      </c>
      <c r="G961" s="22"/>
      <c r="H961" s="22"/>
      <c r="I961" s="9">
        <f>VLOOKUP((IF(MONTH($A961)=10,YEAR($A961),IF(MONTH($A961)=11,YEAR($A961),IF(MONTH($A961)=12, YEAR($A961),YEAR($A961)-1)))),FirstSim!$A$1:$Y$86,VLOOKUP(MONTH($A961),Conversion!$A$1:$B$12,2),FALSE)</f>
        <v>0.22</v>
      </c>
      <c r="Q961" s="9">
        <f t="shared" si="113"/>
        <v>0.14000000000000001</v>
      </c>
      <c r="R961" s="9" t="str">
        <f t="shared" si="114"/>
        <v/>
      </c>
      <c r="S961" s="10" t="str">
        <f t="shared" si="115"/>
        <v/>
      </c>
      <c r="U961" s="17">
        <f>VLOOKUP((IF(MONTH($A961)=10,YEAR($A961),IF(MONTH($A961)=11,YEAR($A961),IF(MONTH($A961)=12, YEAR($A961),YEAR($A961)-1)))),'Final Sim'!$A$1:$O$85,VLOOKUP(MONTH($A961),'Conversion WRSM'!$A$1:$B$12,2),FALSE)</f>
        <v>0</v>
      </c>
      <c r="W961" s="9">
        <f t="shared" si="116"/>
        <v>0.14000000000000001</v>
      </c>
      <c r="X961" s="9" t="str">
        <f t="shared" si="117"/>
        <v/>
      </c>
      <c r="Y961" s="20" t="str">
        <f t="shared" si="118"/>
        <v/>
      </c>
    </row>
    <row r="962" spans="1:25">
      <c r="A962" s="11">
        <v>36739</v>
      </c>
      <c r="B962" s="9">
        <f>VLOOKUP((IF(MONTH($A962)=10,YEAR($A962),IF(MONTH($A962)=11,YEAR($A962),IF(MONTH($A962)=12, YEAR($A962),YEAR($A962)-1)))),File_1.prn!$A$2:$AA$87,VLOOKUP(MONTH($A962),Conversion!$A$1:$B$12,2),FALSE)</f>
        <v>0.11</v>
      </c>
      <c r="C962" s="9" t="str">
        <f>IF(VLOOKUP((IF(MONTH($A962)=10,YEAR($A962),IF(MONTH($A962)=11,YEAR($A962),IF(MONTH($A962)=12, YEAR($A962),YEAR($A962)-1)))),File_1.prn!$A$2:$AA$87,VLOOKUP(MONTH($A962),'Patch Conversion'!$A$1:$B$12,2),FALSE)="","",VLOOKUP((IF(MONTH($A962)=10,YEAR($A962),IF(MONTH($A962)=11,YEAR($A962),IF(MONTH($A962)=12, YEAR($A962),YEAR($A962)-1)))),File_1.prn!$A$2:$AA$87,VLOOKUP(MONTH($A962),'Patch Conversion'!$A$1:$B$12,2),FALSE))</f>
        <v/>
      </c>
      <c r="E962" s="9">
        <f t="shared" si="112"/>
        <v>2880.0800000000086</v>
      </c>
      <c r="F962" s="9">
        <f>F961+VLOOKUP((IF(MONTH($A962)=10,YEAR($A962),IF(MONTH($A962)=11,YEAR($A962),IF(MONTH($A962)=12, YEAR($A962),YEAR($A962)-1)))),Rainfall!$A$1:$Z$87,VLOOKUP(MONTH($A962),Conversion!$A$1:$B$12,2),FALSE)</f>
        <v>47515.25999999998</v>
      </c>
      <c r="G962" s="22"/>
      <c r="H962" s="22"/>
      <c r="I962" s="9">
        <f>VLOOKUP((IF(MONTH($A962)=10,YEAR($A962),IF(MONTH($A962)=11,YEAR($A962),IF(MONTH($A962)=12, YEAR($A962),YEAR($A962)-1)))),FirstSim!$A$1:$Y$86,VLOOKUP(MONTH($A962),Conversion!$A$1:$B$12,2),FALSE)</f>
        <v>0.06</v>
      </c>
      <c r="Q962" s="9">
        <f t="shared" si="113"/>
        <v>0.11</v>
      </c>
      <c r="R962" s="9" t="str">
        <f t="shared" si="114"/>
        <v/>
      </c>
      <c r="S962" s="10" t="str">
        <f t="shared" si="115"/>
        <v/>
      </c>
      <c r="U962" s="17">
        <f>VLOOKUP((IF(MONTH($A962)=10,YEAR($A962),IF(MONTH($A962)=11,YEAR($A962),IF(MONTH($A962)=12, YEAR($A962),YEAR($A962)-1)))),'Final Sim'!$A$1:$O$85,VLOOKUP(MONTH($A962),'Conversion WRSM'!$A$1:$B$12,2),FALSE)</f>
        <v>95.44</v>
      </c>
      <c r="W962" s="9">
        <f t="shared" si="116"/>
        <v>0.11</v>
      </c>
      <c r="X962" s="9" t="str">
        <f t="shared" si="117"/>
        <v/>
      </c>
      <c r="Y962" s="20" t="str">
        <f t="shared" si="118"/>
        <v/>
      </c>
    </row>
    <row r="963" spans="1:25">
      <c r="A963" s="11">
        <v>36770</v>
      </c>
      <c r="B963" s="9">
        <f>VLOOKUP((IF(MONTH($A963)=10,YEAR($A963),IF(MONTH($A963)=11,YEAR($A963),IF(MONTH($A963)=12, YEAR($A963),YEAR($A963)-1)))),File_1.prn!$A$2:$AA$87,VLOOKUP(MONTH($A963),Conversion!$A$1:$B$12,2),FALSE)</f>
        <v>5.5</v>
      </c>
      <c r="C963" s="9" t="str">
        <f>IF(VLOOKUP((IF(MONTH($A963)=10,YEAR($A963),IF(MONTH($A963)=11,YEAR($A963),IF(MONTH($A963)=12, YEAR($A963),YEAR($A963)-1)))),File_1.prn!$A$2:$AA$87,VLOOKUP(MONTH($A963),'Patch Conversion'!$A$1:$B$12,2),FALSE)="","",VLOOKUP((IF(MONTH($A963)=10,YEAR($A963),IF(MONTH($A963)=11,YEAR($A963),IF(MONTH($A963)=12, YEAR($A963),YEAR($A963)-1)))),File_1.prn!$A$2:$AA$87,VLOOKUP(MONTH($A963),'Patch Conversion'!$A$1:$B$12,2),FALSE))</f>
        <v/>
      </c>
      <c r="E963" s="9">
        <f t="shared" si="112"/>
        <v>2885.5800000000086</v>
      </c>
      <c r="F963" s="9">
        <f>F962+VLOOKUP((IF(MONTH($A963)=10,YEAR($A963),IF(MONTH($A963)=11,YEAR($A963),IF(MONTH($A963)=12, YEAR($A963),YEAR($A963)-1)))),Rainfall!$A$1:$Z$87,VLOOKUP(MONTH($A963),Conversion!$A$1:$B$12,2),FALSE)</f>
        <v>47524.379999999983</v>
      </c>
      <c r="G963" s="22"/>
      <c r="H963" s="22"/>
      <c r="I963" s="9">
        <f>VLOOKUP((IF(MONTH($A963)=10,YEAR($A963),IF(MONTH($A963)=11,YEAR($A963),IF(MONTH($A963)=12, YEAR($A963),YEAR($A963)-1)))),FirstSim!$A$1:$Y$86,VLOOKUP(MONTH($A963),Conversion!$A$1:$B$12,2),FALSE)</f>
        <v>0.76</v>
      </c>
      <c r="Q963" s="9">
        <f t="shared" si="113"/>
        <v>5.5</v>
      </c>
      <c r="R963" s="9" t="str">
        <f t="shared" si="114"/>
        <v/>
      </c>
      <c r="S963" s="10" t="str">
        <f t="shared" si="115"/>
        <v/>
      </c>
      <c r="U963" s="17">
        <f>VLOOKUP((IF(MONTH($A963)=10,YEAR($A963),IF(MONTH($A963)=11,YEAR($A963),IF(MONTH($A963)=12, YEAR($A963),YEAR($A963)-1)))),'Final Sim'!$A$1:$O$85,VLOOKUP(MONTH($A963),'Conversion WRSM'!$A$1:$B$12,2),FALSE)</f>
        <v>0</v>
      </c>
      <c r="W963" s="9">
        <f t="shared" si="116"/>
        <v>5.5</v>
      </c>
      <c r="X963" s="9" t="str">
        <f t="shared" si="117"/>
        <v/>
      </c>
      <c r="Y963" s="20" t="str">
        <f t="shared" si="118"/>
        <v/>
      </c>
    </row>
    <row r="964" spans="1:25">
      <c r="A964" s="11">
        <v>36800</v>
      </c>
      <c r="B964" s="9">
        <f>VLOOKUP((IF(MONTH($A964)=10,YEAR($A964),IF(MONTH($A964)=11,YEAR($A964),IF(MONTH($A964)=12, YEAR($A964),YEAR($A964)-1)))),File_1.prn!$A$2:$AA$87,VLOOKUP(MONTH($A964),Conversion!$A$1:$B$12,2),FALSE)</f>
        <v>0.43</v>
      </c>
      <c r="C964" s="9" t="str">
        <f>IF(VLOOKUP((IF(MONTH($A964)=10,YEAR($A964),IF(MONTH($A964)=11,YEAR($A964),IF(MONTH($A964)=12, YEAR($A964),YEAR($A964)-1)))),File_1.prn!$A$2:$AA$87,VLOOKUP(MONTH($A964),'Patch Conversion'!$A$1:$B$12,2),FALSE)="","",VLOOKUP((IF(MONTH($A964)=10,YEAR($A964),IF(MONTH($A964)=11,YEAR($A964),IF(MONTH($A964)=12, YEAR($A964),YEAR($A964)-1)))),File_1.prn!$A$2:$AA$87,VLOOKUP(MONTH($A964),'Patch Conversion'!$A$1:$B$12,2),FALSE))</f>
        <v/>
      </c>
      <c r="E964" s="9">
        <f t="shared" si="112"/>
        <v>2886.0100000000084</v>
      </c>
      <c r="F964" s="9">
        <f>F963+VLOOKUP((IF(MONTH($A964)=10,YEAR($A964),IF(MONTH($A964)=11,YEAR($A964),IF(MONTH($A964)=12, YEAR($A964),YEAR($A964)-1)))),Rainfall!$A$1:$Z$87,VLOOKUP(MONTH($A964),Conversion!$A$1:$B$12,2),FALSE)</f>
        <v>47590.199999999983</v>
      </c>
      <c r="G964" s="22"/>
      <c r="H964" s="22"/>
      <c r="I964" s="9">
        <f>VLOOKUP((IF(MONTH($A964)=10,YEAR($A964),IF(MONTH($A964)=11,YEAR($A964),IF(MONTH($A964)=12, YEAR($A964),YEAR($A964)-1)))),FirstSim!$A$1:$Y$86,VLOOKUP(MONTH($A964),Conversion!$A$1:$B$12,2),FALSE)</f>
        <v>0.09</v>
      </c>
      <c r="Q964" s="9">
        <f t="shared" si="113"/>
        <v>0.43</v>
      </c>
      <c r="R964" s="9" t="str">
        <f t="shared" si="114"/>
        <v/>
      </c>
      <c r="S964" s="10" t="str">
        <f t="shared" si="115"/>
        <v/>
      </c>
      <c r="U964" s="17">
        <f>VLOOKUP((IF(MONTH($A964)=10,YEAR($A964),IF(MONTH($A964)=11,YEAR($A964),IF(MONTH($A964)=12, YEAR($A964),YEAR($A964)-1)))),'Final Sim'!$A$1:$O$85,VLOOKUP(MONTH($A964),'Conversion WRSM'!$A$1:$B$12,2),FALSE)</f>
        <v>25.58</v>
      </c>
      <c r="W964" s="9">
        <f t="shared" si="116"/>
        <v>0.43</v>
      </c>
      <c r="X964" s="9" t="str">
        <f t="shared" si="117"/>
        <v/>
      </c>
      <c r="Y964" s="20" t="str">
        <f t="shared" si="118"/>
        <v/>
      </c>
    </row>
    <row r="965" spans="1:25">
      <c r="A965" s="11">
        <v>36831</v>
      </c>
      <c r="B965" s="9">
        <f>VLOOKUP((IF(MONTH($A965)=10,YEAR($A965),IF(MONTH($A965)=11,YEAR($A965),IF(MONTH($A965)=12, YEAR($A965),YEAR($A965)-1)))),File_1.prn!$A$2:$AA$87,VLOOKUP(MONTH($A965),Conversion!$A$1:$B$12,2),FALSE)</f>
        <v>0.61</v>
      </c>
      <c r="C965" s="9" t="str">
        <f>IF(VLOOKUP((IF(MONTH($A965)=10,YEAR($A965),IF(MONTH($A965)=11,YEAR($A965),IF(MONTH($A965)=12, YEAR($A965),YEAR($A965)-1)))),File_1.prn!$A$2:$AA$87,VLOOKUP(MONTH($A965),'Patch Conversion'!$A$1:$B$12,2),FALSE)="","",VLOOKUP((IF(MONTH($A965)=10,YEAR($A965),IF(MONTH($A965)=11,YEAR($A965),IF(MONTH($A965)=12, YEAR($A965),YEAR($A965)-1)))),File_1.prn!$A$2:$AA$87,VLOOKUP(MONTH($A965),'Patch Conversion'!$A$1:$B$12,2),FALSE))</f>
        <v/>
      </c>
      <c r="E965" s="9">
        <f t="shared" si="112"/>
        <v>2886.6200000000085</v>
      </c>
      <c r="F965" s="9">
        <f>F964+VLOOKUP((IF(MONTH($A965)=10,YEAR($A965),IF(MONTH($A965)=11,YEAR($A965),IF(MONTH($A965)=12, YEAR($A965),YEAR($A965)-1)))),Rainfall!$A$1:$Z$87,VLOOKUP(MONTH($A965),Conversion!$A$1:$B$12,2),FALSE)</f>
        <v>47650.139999999985</v>
      </c>
      <c r="G965" s="22"/>
      <c r="H965" s="22"/>
      <c r="I965" s="9">
        <f>VLOOKUP((IF(MONTH($A965)=10,YEAR($A965),IF(MONTH($A965)=11,YEAR($A965),IF(MONTH($A965)=12, YEAR($A965),YEAR($A965)-1)))),FirstSim!$A$1:$Y$86,VLOOKUP(MONTH($A965),Conversion!$A$1:$B$12,2),FALSE)</f>
        <v>0.56000000000000005</v>
      </c>
      <c r="Q965" s="9">
        <f t="shared" si="113"/>
        <v>0.61</v>
      </c>
      <c r="R965" s="9" t="str">
        <f t="shared" si="114"/>
        <v/>
      </c>
      <c r="S965" s="10" t="str">
        <f t="shared" si="115"/>
        <v/>
      </c>
      <c r="U965" s="17">
        <f>VLOOKUP((IF(MONTH($A965)=10,YEAR($A965),IF(MONTH($A965)=11,YEAR($A965),IF(MONTH($A965)=12, YEAR($A965),YEAR($A965)-1)))),'Final Sim'!$A$1:$O$85,VLOOKUP(MONTH($A965),'Conversion WRSM'!$A$1:$B$12,2),FALSE)</f>
        <v>0</v>
      </c>
      <c r="W965" s="9">
        <f t="shared" si="116"/>
        <v>0.61</v>
      </c>
      <c r="X965" s="9" t="str">
        <f t="shared" si="117"/>
        <v/>
      </c>
      <c r="Y965" s="20" t="str">
        <f t="shared" si="118"/>
        <v/>
      </c>
    </row>
    <row r="966" spans="1:25">
      <c r="A966" s="11">
        <v>36861</v>
      </c>
      <c r="B966" s="9">
        <f>VLOOKUP((IF(MONTH($A966)=10,YEAR($A966),IF(MONTH($A966)=11,YEAR($A966),IF(MONTH($A966)=12, YEAR($A966),YEAR($A966)-1)))),File_1.prn!$A$2:$AA$87,VLOOKUP(MONTH($A966),Conversion!$A$1:$B$12,2),FALSE)</f>
        <v>0.23</v>
      </c>
      <c r="C966" s="9" t="str">
        <f>IF(VLOOKUP((IF(MONTH($A966)=10,YEAR($A966),IF(MONTH($A966)=11,YEAR($A966),IF(MONTH($A966)=12, YEAR($A966),YEAR($A966)-1)))),File_1.prn!$A$2:$AA$87,VLOOKUP(MONTH($A966),'Patch Conversion'!$A$1:$B$12,2),FALSE)="","",VLOOKUP((IF(MONTH($A966)=10,YEAR($A966),IF(MONTH($A966)=11,YEAR($A966),IF(MONTH($A966)=12, YEAR($A966),YEAR($A966)-1)))),File_1.prn!$A$2:$AA$87,VLOOKUP(MONTH($A966),'Patch Conversion'!$A$1:$B$12,2),FALSE))</f>
        <v/>
      </c>
      <c r="E966" s="9">
        <f t="shared" si="112"/>
        <v>2886.8500000000085</v>
      </c>
      <c r="F966" s="9">
        <f>F965+VLOOKUP((IF(MONTH($A966)=10,YEAR($A966),IF(MONTH($A966)=11,YEAR($A966),IF(MONTH($A966)=12, YEAR($A966),YEAR($A966)-1)))),Rainfall!$A$1:$Z$87,VLOOKUP(MONTH($A966),Conversion!$A$1:$B$12,2),FALSE)</f>
        <v>47786.759999999987</v>
      </c>
      <c r="G966" s="22"/>
      <c r="H966" s="22"/>
      <c r="I966" s="9">
        <f>VLOOKUP((IF(MONTH($A966)=10,YEAR($A966),IF(MONTH($A966)=11,YEAR($A966),IF(MONTH($A966)=12, YEAR($A966),YEAR($A966)-1)))),FirstSim!$A$1:$Y$86,VLOOKUP(MONTH($A966),Conversion!$A$1:$B$12,2),FALSE)</f>
        <v>0.16</v>
      </c>
      <c r="Q966" s="9">
        <f t="shared" si="113"/>
        <v>0.23</v>
      </c>
      <c r="R966" s="9" t="str">
        <f t="shared" si="114"/>
        <v/>
      </c>
      <c r="S966" s="10" t="str">
        <f t="shared" si="115"/>
        <v/>
      </c>
      <c r="U966" s="17">
        <f>VLOOKUP((IF(MONTH($A966)=10,YEAR($A966),IF(MONTH($A966)=11,YEAR($A966),IF(MONTH($A966)=12, YEAR($A966),YEAR($A966)-1)))),'Final Sim'!$A$1:$O$85,VLOOKUP(MONTH($A966),'Conversion WRSM'!$A$1:$B$12,2),FALSE)</f>
        <v>152.57</v>
      </c>
      <c r="W966" s="9">
        <f t="shared" si="116"/>
        <v>0.23</v>
      </c>
      <c r="X966" s="9" t="str">
        <f t="shared" si="117"/>
        <v/>
      </c>
      <c r="Y966" s="20" t="str">
        <f t="shared" si="118"/>
        <v/>
      </c>
    </row>
    <row r="967" spans="1:25">
      <c r="A967" s="11">
        <v>36892</v>
      </c>
      <c r="B967" s="9">
        <f>VLOOKUP((IF(MONTH($A967)=10,YEAR($A967),IF(MONTH($A967)=11,YEAR($A967),IF(MONTH($A967)=12, YEAR($A967),YEAR($A967)-1)))),File_1.prn!$A$2:$AA$87,VLOOKUP(MONTH($A967),Conversion!$A$1:$B$12,2),FALSE)</f>
        <v>0.17</v>
      </c>
      <c r="C967" s="9" t="str">
        <f>IF(VLOOKUP((IF(MONTH($A967)=10,YEAR($A967),IF(MONTH($A967)=11,YEAR($A967),IF(MONTH($A967)=12, YEAR($A967),YEAR($A967)-1)))),File_1.prn!$A$2:$AA$87,VLOOKUP(MONTH($A967),'Patch Conversion'!$A$1:$B$12,2),FALSE)="","",VLOOKUP((IF(MONTH($A967)=10,YEAR($A967),IF(MONTH($A967)=11,YEAR($A967),IF(MONTH($A967)=12, YEAR($A967),YEAR($A967)-1)))),File_1.prn!$A$2:$AA$87,VLOOKUP(MONTH($A967),'Patch Conversion'!$A$1:$B$12,2),FALSE))</f>
        <v/>
      </c>
      <c r="E967" s="9">
        <f t="shared" si="112"/>
        <v>2887.0200000000086</v>
      </c>
      <c r="F967" s="9">
        <f>F966+VLOOKUP((IF(MONTH($A967)=10,YEAR($A967),IF(MONTH($A967)=11,YEAR($A967),IF(MONTH($A967)=12, YEAR($A967),YEAR($A967)-1)))),Rainfall!$A$1:$Z$87,VLOOKUP(MONTH($A967),Conversion!$A$1:$B$12,2),FALSE)</f>
        <v>47823.659999999989</v>
      </c>
      <c r="G967" s="22"/>
      <c r="H967" s="22"/>
      <c r="I967" s="9">
        <f>VLOOKUP((IF(MONTH($A967)=10,YEAR($A967),IF(MONTH($A967)=11,YEAR($A967),IF(MONTH($A967)=12, YEAR($A967),YEAR($A967)-1)))),FirstSim!$A$1:$Y$86,VLOOKUP(MONTH($A967),Conversion!$A$1:$B$12,2),FALSE)</f>
        <v>0.01</v>
      </c>
      <c r="Q967" s="9">
        <f t="shared" si="113"/>
        <v>0.17</v>
      </c>
      <c r="R967" s="9" t="str">
        <f t="shared" si="114"/>
        <v/>
      </c>
      <c r="S967" s="10" t="str">
        <f t="shared" si="115"/>
        <v/>
      </c>
      <c r="U967" s="17">
        <f>VLOOKUP((IF(MONTH($A967)=10,YEAR($A967),IF(MONTH($A967)=11,YEAR($A967),IF(MONTH($A967)=12, YEAR($A967),YEAR($A967)-1)))),'Final Sim'!$A$1:$O$85,VLOOKUP(MONTH($A967),'Conversion WRSM'!$A$1:$B$12,2),FALSE)</f>
        <v>0</v>
      </c>
      <c r="W967" s="9">
        <f t="shared" si="116"/>
        <v>0.17</v>
      </c>
      <c r="X967" s="9" t="str">
        <f t="shared" si="117"/>
        <v/>
      </c>
      <c r="Y967" s="20" t="str">
        <f t="shared" si="118"/>
        <v/>
      </c>
    </row>
    <row r="968" spans="1:25">
      <c r="A968" s="11">
        <v>36923</v>
      </c>
      <c r="B968" s="9">
        <f>VLOOKUP((IF(MONTH($A968)=10,YEAR($A968),IF(MONTH($A968)=11,YEAR($A968),IF(MONTH($A968)=12, YEAR($A968),YEAR($A968)-1)))),File_1.prn!$A$2:$AA$87,VLOOKUP(MONTH($A968),Conversion!$A$1:$B$12,2),FALSE)</f>
        <v>0.02</v>
      </c>
      <c r="C968" s="9" t="str">
        <f>IF(VLOOKUP((IF(MONTH($A968)=10,YEAR($A968),IF(MONTH($A968)=11,YEAR($A968),IF(MONTH($A968)=12, YEAR($A968),YEAR($A968)-1)))),File_1.prn!$A$2:$AA$87,VLOOKUP(MONTH($A968),'Patch Conversion'!$A$1:$B$12,2),FALSE)="","",VLOOKUP((IF(MONTH($A968)=10,YEAR($A968),IF(MONTH($A968)=11,YEAR($A968),IF(MONTH($A968)=12, YEAR($A968),YEAR($A968)-1)))),File_1.prn!$A$2:$AA$87,VLOOKUP(MONTH($A968),'Patch Conversion'!$A$1:$B$12,2),FALSE))</f>
        <v>#</v>
      </c>
      <c r="E968" s="9">
        <f t="shared" si="112"/>
        <v>2887.0400000000086</v>
      </c>
      <c r="F968" s="9">
        <f>F967+VLOOKUP((IF(MONTH($A968)=10,YEAR($A968),IF(MONTH($A968)=11,YEAR($A968),IF(MONTH($A968)=12, YEAR($A968),YEAR($A968)-1)))),Rainfall!$A$1:$Z$87,VLOOKUP(MONTH($A968),Conversion!$A$1:$B$12,2),FALSE)</f>
        <v>47918.999999999985</v>
      </c>
      <c r="G968" s="22"/>
      <c r="H968" s="22"/>
      <c r="I968" s="9">
        <f>VLOOKUP((IF(MONTH($A968)=10,YEAR($A968),IF(MONTH($A968)=11,YEAR($A968),IF(MONTH($A968)=12, YEAR($A968),YEAR($A968)-1)))),FirstSim!$A$1:$Y$86,VLOOKUP(MONTH($A968),Conversion!$A$1:$B$12,2),FALSE)</f>
        <v>0.1</v>
      </c>
      <c r="Q968" s="9">
        <f t="shared" si="113"/>
        <v>0.1</v>
      </c>
      <c r="R968" s="9" t="str">
        <f t="shared" si="114"/>
        <v>*</v>
      </c>
      <c r="S968" s="10" t="str">
        <f t="shared" si="115"/>
        <v>First Silumation patch</v>
      </c>
      <c r="U968" s="17">
        <f>VLOOKUP((IF(MONTH($A968)=10,YEAR($A968),IF(MONTH($A968)=11,YEAR($A968),IF(MONTH($A968)=12, YEAR($A968),YEAR($A968)-1)))),'Final Sim'!$A$1:$O$85,VLOOKUP(MONTH($A968),'Conversion WRSM'!$A$1:$B$12,2),FALSE)</f>
        <v>73.819999999999993</v>
      </c>
      <c r="W968" s="9">
        <f t="shared" si="116"/>
        <v>73.819999999999993</v>
      </c>
      <c r="X968" s="9" t="str">
        <f t="shared" si="117"/>
        <v>*</v>
      </c>
      <c r="Y968" s="20" t="str">
        <f t="shared" si="118"/>
        <v>Simulated value used</v>
      </c>
    </row>
    <row r="969" spans="1:25">
      <c r="A969" s="11">
        <v>36951</v>
      </c>
      <c r="B969" s="9">
        <f>VLOOKUP((IF(MONTH($A969)=10,YEAR($A969),IF(MONTH($A969)=11,YEAR($A969),IF(MONTH($A969)=12, YEAR($A969),YEAR($A969)-1)))),File_1.prn!$A$2:$AA$87,VLOOKUP(MONTH($A969),Conversion!$A$1:$B$12,2),FALSE)</f>
        <v>0</v>
      </c>
      <c r="C969" s="9" t="str">
        <f>IF(VLOOKUP((IF(MONTH($A969)=10,YEAR($A969),IF(MONTH($A969)=11,YEAR($A969),IF(MONTH($A969)=12, YEAR($A969),YEAR($A969)-1)))),File_1.prn!$A$2:$AA$87,VLOOKUP(MONTH($A969),'Patch Conversion'!$A$1:$B$12,2),FALSE)="","",VLOOKUP((IF(MONTH($A969)=10,YEAR($A969),IF(MONTH($A969)=11,YEAR($A969),IF(MONTH($A969)=12, YEAR($A969),YEAR($A969)-1)))),File_1.prn!$A$2:$AA$87,VLOOKUP(MONTH($A969),'Patch Conversion'!$A$1:$B$12,2),FALSE))</f>
        <v>#</v>
      </c>
      <c r="E969" s="9">
        <f t="shared" si="112"/>
        <v>2887.0400000000086</v>
      </c>
      <c r="F969" s="9">
        <f>F968+VLOOKUP((IF(MONTH($A969)=10,YEAR($A969),IF(MONTH($A969)=11,YEAR($A969),IF(MONTH($A969)=12, YEAR($A969),YEAR($A969)-1)))),Rainfall!$A$1:$Z$87,VLOOKUP(MONTH($A969),Conversion!$A$1:$B$12,2),FALSE)</f>
        <v>48059.039999999986</v>
      </c>
      <c r="G969" s="22"/>
      <c r="H969" s="22"/>
      <c r="I969" s="9">
        <f>VLOOKUP((IF(MONTH($A969)=10,YEAR($A969),IF(MONTH($A969)=11,YEAR($A969),IF(MONTH($A969)=12, YEAR($A969),YEAR($A969)-1)))),FirstSim!$A$1:$Y$86,VLOOKUP(MONTH($A969),Conversion!$A$1:$B$12,2),FALSE)</f>
        <v>0.46</v>
      </c>
      <c r="Q969" s="9">
        <f t="shared" si="113"/>
        <v>0.46</v>
      </c>
      <c r="R969" s="9" t="str">
        <f t="shared" si="114"/>
        <v>*</v>
      </c>
      <c r="S969" s="10" t="str">
        <f t="shared" si="115"/>
        <v>First Silumation patch</v>
      </c>
      <c r="U969" s="17">
        <f>VLOOKUP((IF(MONTH($A969)=10,YEAR($A969),IF(MONTH($A969)=11,YEAR($A969),IF(MONTH($A969)=12, YEAR($A969),YEAR($A969)-1)))),'Final Sim'!$A$1:$O$85,VLOOKUP(MONTH($A969),'Conversion WRSM'!$A$1:$B$12,2),FALSE)</f>
        <v>0</v>
      </c>
      <c r="W969" s="9">
        <f t="shared" si="116"/>
        <v>0</v>
      </c>
      <c r="X969" s="9" t="str">
        <f t="shared" si="117"/>
        <v>*</v>
      </c>
      <c r="Y969" s="20" t="str">
        <f t="shared" si="118"/>
        <v>Simulated value used</v>
      </c>
    </row>
    <row r="970" spans="1:25">
      <c r="A970" s="11">
        <v>36982</v>
      </c>
      <c r="B970" s="9">
        <f>VLOOKUP((IF(MONTH($A970)=10,YEAR($A970),IF(MONTH($A970)=11,YEAR($A970),IF(MONTH($A970)=12, YEAR($A970),YEAR($A970)-1)))),File_1.prn!$A$2:$AA$87,VLOOKUP(MONTH($A970),Conversion!$A$1:$B$12,2),FALSE)</f>
        <v>0</v>
      </c>
      <c r="C970" s="9" t="str">
        <f>IF(VLOOKUP((IF(MONTH($A970)=10,YEAR($A970),IF(MONTH($A970)=11,YEAR($A970),IF(MONTH($A970)=12, YEAR($A970),YEAR($A970)-1)))),File_1.prn!$A$2:$AA$87,VLOOKUP(MONTH($A970),'Patch Conversion'!$A$1:$B$12,2),FALSE)="","",VLOOKUP((IF(MONTH($A970)=10,YEAR($A970),IF(MONTH($A970)=11,YEAR($A970),IF(MONTH($A970)=12, YEAR($A970),YEAR($A970)-1)))),File_1.prn!$A$2:$AA$87,VLOOKUP(MONTH($A970),'Patch Conversion'!$A$1:$B$12,2),FALSE))</f>
        <v>#</v>
      </c>
      <c r="E970" s="9">
        <f t="shared" si="112"/>
        <v>2887.0400000000086</v>
      </c>
      <c r="F970" s="9">
        <f>F969+VLOOKUP((IF(MONTH($A970)=10,YEAR($A970),IF(MONTH($A970)=11,YEAR($A970),IF(MONTH($A970)=12, YEAR($A970),YEAR($A970)-1)))),Rainfall!$A$1:$Z$87,VLOOKUP(MONTH($A970),Conversion!$A$1:$B$12,2),FALSE)</f>
        <v>48124.379999999983</v>
      </c>
      <c r="G970" s="22"/>
      <c r="H970" s="22"/>
      <c r="I970" s="9">
        <f>VLOOKUP((IF(MONTH($A970)=10,YEAR($A970),IF(MONTH($A970)=11,YEAR($A970),IF(MONTH($A970)=12, YEAR($A970),YEAR($A970)-1)))),FirstSim!$A$1:$Y$86,VLOOKUP(MONTH($A970),Conversion!$A$1:$B$12,2),FALSE)</f>
        <v>13.59</v>
      </c>
      <c r="Q970" s="9">
        <f t="shared" si="113"/>
        <v>13.59</v>
      </c>
      <c r="R970" s="9" t="str">
        <f t="shared" si="114"/>
        <v>*</v>
      </c>
      <c r="S970" s="10" t="str">
        <f t="shared" si="115"/>
        <v>First Silumation patch</v>
      </c>
      <c r="U970" s="17">
        <f>VLOOKUP((IF(MONTH($A970)=10,YEAR($A970),IF(MONTH($A970)=11,YEAR($A970),IF(MONTH($A970)=12, YEAR($A970),YEAR($A970)-1)))),'Final Sim'!$A$1:$O$85,VLOOKUP(MONTH($A970),'Conversion WRSM'!$A$1:$B$12,2),FALSE)</f>
        <v>12.33</v>
      </c>
      <c r="W970" s="9">
        <f t="shared" si="116"/>
        <v>12.33</v>
      </c>
      <c r="X970" s="9" t="str">
        <f t="shared" si="117"/>
        <v>*</v>
      </c>
      <c r="Y970" s="20" t="str">
        <f t="shared" si="118"/>
        <v>Simulated value used</v>
      </c>
    </row>
    <row r="971" spans="1:25">
      <c r="A971" s="11">
        <v>37012</v>
      </c>
      <c r="B971" s="9">
        <f>VLOOKUP((IF(MONTH($A971)=10,YEAR($A971),IF(MONTH($A971)=11,YEAR($A971),IF(MONTH($A971)=12, YEAR($A971),YEAR($A971)-1)))),File_1.prn!$A$2:$AA$87,VLOOKUP(MONTH($A971),Conversion!$A$1:$B$12,2),FALSE)</f>
        <v>0</v>
      </c>
      <c r="C971" s="9" t="str">
        <f>IF(VLOOKUP((IF(MONTH($A971)=10,YEAR($A971),IF(MONTH($A971)=11,YEAR($A971),IF(MONTH($A971)=12, YEAR($A971),YEAR($A971)-1)))),File_1.prn!$A$2:$AA$87,VLOOKUP(MONTH($A971),'Patch Conversion'!$A$1:$B$12,2),FALSE)="","",VLOOKUP((IF(MONTH($A971)=10,YEAR($A971),IF(MONTH($A971)=11,YEAR($A971),IF(MONTH($A971)=12, YEAR($A971),YEAR($A971)-1)))),File_1.prn!$A$2:$AA$87,VLOOKUP(MONTH($A971),'Patch Conversion'!$A$1:$B$12,2),FALSE))</f>
        <v>#</v>
      </c>
      <c r="E971" s="9">
        <f t="shared" si="112"/>
        <v>2887.0400000000086</v>
      </c>
      <c r="F971" s="9">
        <f>F970+VLOOKUP((IF(MONTH($A971)=10,YEAR($A971),IF(MONTH($A971)=11,YEAR($A971),IF(MONTH($A971)=12, YEAR($A971),YEAR($A971)-1)))),Rainfall!$A$1:$Z$87,VLOOKUP(MONTH($A971),Conversion!$A$1:$B$12,2),FALSE)</f>
        <v>48178.499999999985</v>
      </c>
      <c r="G971" s="22"/>
      <c r="H971" s="22"/>
      <c r="I971" s="9">
        <f>VLOOKUP((IF(MONTH($A971)=10,YEAR($A971),IF(MONTH($A971)=11,YEAR($A971),IF(MONTH($A971)=12, YEAR($A971),YEAR($A971)-1)))),FirstSim!$A$1:$Y$86,VLOOKUP(MONTH($A971),Conversion!$A$1:$B$12,2),FALSE)</f>
        <v>8.99</v>
      </c>
      <c r="Q971" s="9">
        <f t="shared" si="113"/>
        <v>8.99</v>
      </c>
      <c r="R971" s="9" t="str">
        <f t="shared" si="114"/>
        <v>*</v>
      </c>
      <c r="S971" s="10" t="str">
        <f t="shared" si="115"/>
        <v>First Silumation patch</v>
      </c>
      <c r="U971" s="17">
        <f>VLOOKUP((IF(MONTH($A971)=10,YEAR($A971),IF(MONTH($A971)=11,YEAR($A971),IF(MONTH($A971)=12, YEAR($A971),YEAR($A971)-1)))),'Final Sim'!$A$1:$O$85,VLOOKUP(MONTH($A971),'Conversion WRSM'!$A$1:$B$12,2),FALSE)</f>
        <v>0</v>
      </c>
      <c r="W971" s="9">
        <f t="shared" si="116"/>
        <v>0</v>
      </c>
      <c r="X971" s="9" t="str">
        <f t="shared" si="117"/>
        <v>*</v>
      </c>
      <c r="Y971" s="20" t="str">
        <f t="shared" si="118"/>
        <v>Simulated value used</v>
      </c>
    </row>
    <row r="972" spans="1:25">
      <c r="A972" s="11">
        <v>37043</v>
      </c>
      <c r="B972" s="9">
        <f>VLOOKUP((IF(MONTH($A972)=10,YEAR($A972),IF(MONTH($A972)=11,YEAR($A972),IF(MONTH($A972)=12, YEAR($A972),YEAR($A972)-1)))),File_1.prn!$A$2:$AA$87,VLOOKUP(MONTH($A972),Conversion!$A$1:$B$12,2),FALSE)</f>
        <v>0.09</v>
      </c>
      <c r="C972" s="9" t="str">
        <f>IF(VLOOKUP((IF(MONTH($A972)=10,YEAR($A972),IF(MONTH($A972)=11,YEAR($A972),IF(MONTH($A972)=12, YEAR($A972),YEAR($A972)-1)))),File_1.prn!$A$2:$AA$87,VLOOKUP(MONTH($A972),'Patch Conversion'!$A$1:$B$12,2),FALSE)="","",VLOOKUP((IF(MONTH($A972)=10,YEAR($A972),IF(MONTH($A972)=11,YEAR($A972),IF(MONTH($A972)=12, YEAR($A972),YEAR($A972)-1)))),File_1.prn!$A$2:$AA$87,VLOOKUP(MONTH($A972),'Patch Conversion'!$A$1:$B$12,2),FALSE))</f>
        <v>#</v>
      </c>
      <c r="E972" s="9">
        <f t="shared" si="112"/>
        <v>2887.1300000000087</v>
      </c>
      <c r="F972" s="9">
        <f>F971+VLOOKUP((IF(MONTH($A972)=10,YEAR($A972),IF(MONTH($A972)=11,YEAR($A972),IF(MONTH($A972)=12, YEAR($A972),YEAR($A972)-1)))),Rainfall!$A$1:$Z$87,VLOOKUP(MONTH($A972),Conversion!$A$1:$B$12,2),FALSE)</f>
        <v>48180.599999999984</v>
      </c>
      <c r="G972" s="22"/>
      <c r="H972" s="22"/>
      <c r="I972" s="9">
        <f>VLOOKUP((IF(MONTH($A972)=10,YEAR($A972),IF(MONTH($A972)=11,YEAR($A972),IF(MONTH($A972)=12, YEAR($A972),YEAR($A972)-1)))),FirstSim!$A$1:$Y$86,VLOOKUP(MONTH($A972),Conversion!$A$1:$B$12,2),FALSE)</f>
        <v>3.02</v>
      </c>
      <c r="Q972" s="9">
        <f t="shared" si="113"/>
        <v>3.02</v>
      </c>
      <c r="R972" s="9" t="str">
        <f t="shared" si="114"/>
        <v>*</v>
      </c>
      <c r="S972" s="10" t="str">
        <f t="shared" si="115"/>
        <v>First Silumation patch</v>
      </c>
      <c r="U972" s="17">
        <f>VLOOKUP((IF(MONTH($A972)=10,YEAR($A972),IF(MONTH($A972)=11,YEAR($A972),IF(MONTH($A972)=12, YEAR($A972),YEAR($A972)-1)))),'Final Sim'!$A$1:$O$85,VLOOKUP(MONTH($A972),'Conversion WRSM'!$A$1:$B$12,2),FALSE)</f>
        <v>13.36</v>
      </c>
      <c r="W972" s="9">
        <f t="shared" si="116"/>
        <v>13.36</v>
      </c>
      <c r="X972" s="9" t="str">
        <f t="shared" si="117"/>
        <v>*</v>
      </c>
      <c r="Y972" s="20" t="str">
        <f t="shared" si="118"/>
        <v>Simulated value used</v>
      </c>
    </row>
    <row r="973" spans="1:25">
      <c r="A973" s="11">
        <v>37073</v>
      </c>
      <c r="B973" s="9">
        <f>VLOOKUP((IF(MONTH($A973)=10,YEAR($A973),IF(MONTH($A973)=11,YEAR($A973),IF(MONTH($A973)=12, YEAR($A973),YEAR($A973)-1)))),File_1.prn!$A$2:$AA$87,VLOOKUP(MONTH($A973),Conversion!$A$1:$B$12,2),FALSE)</f>
        <v>0.23</v>
      </c>
      <c r="C973" s="9" t="str">
        <f>IF(VLOOKUP((IF(MONTH($A973)=10,YEAR($A973),IF(MONTH($A973)=11,YEAR($A973),IF(MONTH($A973)=12, YEAR($A973),YEAR($A973)-1)))),File_1.prn!$A$2:$AA$87,VLOOKUP(MONTH($A973),'Patch Conversion'!$A$1:$B$12,2),FALSE)="","",VLOOKUP((IF(MONTH($A973)=10,YEAR($A973),IF(MONTH($A973)=11,YEAR($A973),IF(MONTH($A973)=12, YEAR($A973),YEAR($A973)-1)))),File_1.prn!$A$2:$AA$87,VLOOKUP(MONTH($A973),'Patch Conversion'!$A$1:$B$12,2),FALSE))</f>
        <v/>
      </c>
      <c r="E973" s="9">
        <f t="shared" si="112"/>
        <v>2887.3600000000088</v>
      </c>
      <c r="F973" s="9">
        <f>F972+VLOOKUP((IF(MONTH($A973)=10,YEAR($A973),IF(MONTH($A973)=11,YEAR($A973),IF(MONTH($A973)=12, YEAR($A973),YEAR($A973)-1)))),Rainfall!$A$1:$Z$87,VLOOKUP(MONTH($A973),Conversion!$A$1:$B$12,2),FALSE)</f>
        <v>48180.599999999984</v>
      </c>
      <c r="G973" s="22"/>
      <c r="H973" s="22"/>
      <c r="I973" s="9">
        <f>VLOOKUP((IF(MONTH($A973)=10,YEAR($A973),IF(MONTH($A973)=11,YEAR($A973),IF(MONTH($A973)=12, YEAR($A973),YEAR($A973)-1)))),FirstSim!$A$1:$Y$86,VLOOKUP(MONTH($A973),Conversion!$A$1:$B$12,2),FALSE)</f>
        <v>1.79</v>
      </c>
      <c r="Q973" s="9">
        <f t="shared" si="113"/>
        <v>0.23</v>
      </c>
      <c r="R973" s="9" t="str">
        <f t="shared" si="114"/>
        <v/>
      </c>
      <c r="S973" s="10" t="str">
        <f t="shared" si="115"/>
        <v/>
      </c>
      <c r="U973" s="17">
        <f>VLOOKUP((IF(MONTH($A973)=10,YEAR($A973),IF(MONTH($A973)=11,YEAR($A973),IF(MONTH($A973)=12, YEAR($A973),YEAR($A973)-1)))),'Final Sim'!$A$1:$O$85,VLOOKUP(MONTH($A973),'Conversion WRSM'!$A$1:$B$12,2),FALSE)</f>
        <v>0</v>
      </c>
      <c r="W973" s="9">
        <f t="shared" si="116"/>
        <v>0.23</v>
      </c>
      <c r="X973" s="9" t="str">
        <f t="shared" si="117"/>
        <v/>
      </c>
      <c r="Y973" s="20" t="str">
        <f t="shared" si="118"/>
        <v/>
      </c>
    </row>
    <row r="974" spans="1:25">
      <c r="A974" s="11">
        <v>37104</v>
      </c>
      <c r="B974" s="9">
        <f>VLOOKUP((IF(MONTH($A974)=10,YEAR($A974),IF(MONTH($A974)=11,YEAR($A974),IF(MONTH($A974)=12, YEAR($A974),YEAR($A974)-1)))),File_1.prn!$A$2:$AA$87,VLOOKUP(MONTH($A974),Conversion!$A$1:$B$12,2),FALSE)</f>
        <v>0.08</v>
      </c>
      <c r="C974" s="9" t="str">
        <f>IF(VLOOKUP((IF(MONTH($A974)=10,YEAR($A974),IF(MONTH($A974)=11,YEAR($A974),IF(MONTH($A974)=12, YEAR($A974),YEAR($A974)-1)))),File_1.prn!$A$2:$AA$87,VLOOKUP(MONTH($A974),'Patch Conversion'!$A$1:$B$12,2),FALSE)="","",VLOOKUP((IF(MONTH($A974)=10,YEAR($A974),IF(MONTH($A974)=11,YEAR($A974),IF(MONTH($A974)=12, YEAR($A974),YEAR($A974)-1)))),File_1.prn!$A$2:$AA$87,VLOOKUP(MONTH($A974),'Patch Conversion'!$A$1:$B$12,2),FALSE))</f>
        <v>#</v>
      </c>
      <c r="E974" s="9">
        <f t="shared" si="112"/>
        <v>2887.4400000000087</v>
      </c>
      <c r="F974" s="9">
        <f>F973+VLOOKUP((IF(MONTH($A974)=10,YEAR($A974),IF(MONTH($A974)=11,YEAR($A974),IF(MONTH($A974)=12, YEAR($A974),YEAR($A974)-1)))),Rainfall!$A$1:$Z$87,VLOOKUP(MONTH($A974),Conversion!$A$1:$B$12,2),FALSE)</f>
        <v>48184.379999999983</v>
      </c>
      <c r="G974" s="22"/>
      <c r="H974" s="22"/>
      <c r="I974" s="9">
        <f>VLOOKUP((IF(MONTH($A974)=10,YEAR($A974),IF(MONTH($A974)=11,YEAR($A974),IF(MONTH($A974)=12, YEAR($A974),YEAR($A974)-1)))),FirstSim!$A$1:$Y$86,VLOOKUP(MONTH($A974),Conversion!$A$1:$B$12,2),FALSE)</f>
        <v>1.05</v>
      </c>
      <c r="Q974" s="9">
        <f t="shared" si="113"/>
        <v>1.05</v>
      </c>
      <c r="R974" s="9" t="str">
        <f t="shared" si="114"/>
        <v>*</v>
      </c>
      <c r="S974" s="10" t="str">
        <f t="shared" si="115"/>
        <v>First Silumation patch</v>
      </c>
      <c r="U974" s="17">
        <f>VLOOKUP((IF(MONTH($A974)=10,YEAR($A974),IF(MONTH($A974)=11,YEAR($A974),IF(MONTH($A974)=12, YEAR($A974),YEAR($A974)-1)))),'Final Sim'!$A$1:$O$85,VLOOKUP(MONTH($A974),'Conversion WRSM'!$A$1:$B$12,2),FALSE)</f>
        <v>93.12</v>
      </c>
      <c r="W974" s="9">
        <f t="shared" si="116"/>
        <v>93.12</v>
      </c>
      <c r="X974" s="9" t="str">
        <f t="shared" si="117"/>
        <v>*</v>
      </c>
      <c r="Y974" s="20" t="str">
        <f t="shared" si="118"/>
        <v>Simulated value used</v>
      </c>
    </row>
    <row r="975" spans="1:25">
      <c r="A975" s="11">
        <v>37135</v>
      </c>
      <c r="B975" s="9">
        <f>VLOOKUP((IF(MONTH($A975)=10,YEAR($A975),IF(MONTH($A975)=11,YEAR($A975),IF(MONTH($A975)=12, YEAR($A975),YEAR($A975)-1)))),File_1.prn!$A$2:$AA$87,VLOOKUP(MONTH($A975),Conversion!$A$1:$B$12,2),FALSE)</f>
        <v>0</v>
      </c>
      <c r="C975" s="9" t="str">
        <f>IF(VLOOKUP((IF(MONTH($A975)=10,YEAR($A975),IF(MONTH($A975)=11,YEAR($A975),IF(MONTH($A975)=12, YEAR($A975),YEAR($A975)-1)))),File_1.prn!$A$2:$AA$87,VLOOKUP(MONTH($A975),'Patch Conversion'!$A$1:$B$12,2),FALSE)="","",VLOOKUP((IF(MONTH($A975)=10,YEAR($A975),IF(MONTH($A975)=11,YEAR($A975),IF(MONTH($A975)=12, YEAR($A975),YEAR($A975)-1)))),File_1.prn!$A$2:$AA$87,VLOOKUP(MONTH($A975),'Patch Conversion'!$A$1:$B$12,2),FALSE))</f>
        <v>#</v>
      </c>
      <c r="E975" s="9">
        <f t="shared" si="112"/>
        <v>2887.4400000000087</v>
      </c>
      <c r="F975" s="9">
        <f>F974+VLOOKUP((IF(MONTH($A975)=10,YEAR($A975),IF(MONTH($A975)=11,YEAR($A975),IF(MONTH($A975)=12, YEAR($A975),YEAR($A975)-1)))),Rainfall!$A$1:$Z$87,VLOOKUP(MONTH($A975),Conversion!$A$1:$B$12,2),FALSE)</f>
        <v>48197.039999999986</v>
      </c>
      <c r="G975" s="22"/>
      <c r="H975" s="22"/>
      <c r="I975" s="9">
        <f>VLOOKUP((IF(MONTH($A975)=10,YEAR($A975),IF(MONTH($A975)=11,YEAR($A975),IF(MONTH($A975)=12, YEAR($A975),YEAR($A975)-1)))),FirstSim!$A$1:$Y$86,VLOOKUP(MONTH($A975),Conversion!$A$1:$B$12,2),FALSE)</f>
        <v>0.57999999999999996</v>
      </c>
      <c r="Q975" s="9">
        <f t="shared" si="113"/>
        <v>0.57999999999999996</v>
      </c>
      <c r="R975" s="9" t="str">
        <f t="shared" si="114"/>
        <v>*</v>
      </c>
      <c r="S975" s="10" t="str">
        <f t="shared" si="115"/>
        <v>First Silumation patch</v>
      </c>
      <c r="U975" s="17">
        <f>VLOOKUP((IF(MONTH($A975)=10,YEAR($A975),IF(MONTH($A975)=11,YEAR($A975),IF(MONTH($A975)=12, YEAR($A975),YEAR($A975)-1)))),'Final Sim'!$A$1:$O$85,VLOOKUP(MONTH($A975),'Conversion WRSM'!$A$1:$B$12,2),FALSE)</f>
        <v>0</v>
      </c>
      <c r="W975" s="9">
        <f t="shared" si="116"/>
        <v>0</v>
      </c>
      <c r="X975" s="9" t="str">
        <f t="shared" si="117"/>
        <v>*</v>
      </c>
      <c r="Y975" s="20" t="str">
        <f t="shared" si="118"/>
        <v>Simulated value used</v>
      </c>
    </row>
    <row r="976" spans="1:25">
      <c r="A976" s="11">
        <v>37165</v>
      </c>
      <c r="B976" s="9">
        <f>VLOOKUP((IF(MONTH($A976)=10,YEAR($A976),IF(MONTH($A976)=11,YEAR($A976),IF(MONTH($A976)=12, YEAR($A976),YEAR($A976)-1)))),File_1.prn!$A$2:$AA$87,VLOOKUP(MONTH($A976),Conversion!$A$1:$B$12,2),FALSE)</f>
        <v>0</v>
      </c>
      <c r="C976" s="9" t="str">
        <f>IF(VLOOKUP((IF(MONTH($A976)=10,YEAR($A976),IF(MONTH($A976)=11,YEAR($A976),IF(MONTH($A976)=12, YEAR($A976),YEAR($A976)-1)))),File_1.prn!$A$2:$AA$87,VLOOKUP(MONTH($A976),'Patch Conversion'!$A$1:$B$12,2),FALSE)="","",VLOOKUP((IF(MONTH($A976)=10,YEAR($A976),IF(MONTH($A976)=11,YEAR($A976),IF(MONTH($A976)=12, YEAR($A976),YEAR($A976)-1)))),File_1.prn!$A$2:$AA$87,VLOOKUP(MONTH($A976),'Patch Conversion'!$A$1:$B$12,2),FALSE))</f>
        <v>#</v>
      </c>
      <c r="E976" s="9">
        <f t="shared" ref="E976:E1028" si="119">E975+B976</f>
        <v>2887.4400000000087</v>
      </c>
      <c r="F976" s="9">
        <f>F975+VLOOKUP((IF(MONTH($A976)=10,YEAR($A976),IF(MONTH($A976)=11,YEAR($A976),IF(MONTH($A976)=12, YEAR($A976),YEAR($A976)-1)))),Rainfall!$A$1:$Z$87,VLOOKUP(MONTH($A976),Conversion!$A$1:$B$12,2),FALSE)</f>
        <v>48313.379999999983</v>
      </c>
      <c r="G976" s="22"/>
      <c r="H976" s="22"/>
      <c r="I976" s="9">
        <f>VLOOKUP((IF(MONTH($A976)=10,YEAR($A976),IF(MONTH($A976)=11,YEAR($A976),IF(MONTH($A976)=12, YEAR($A976),YEAR($A976)-1)))),FirstSim!$A$1:$Y$86,VLOOKUP(MONTH($A976),Conversion!$A$1:$B$12,2),FALSE)</f>
        <v>0.28999999999999998</v>
      </c>
      <c r="Q976" s="9">
        <f t="shared" ref="Q976:Q1028" si="120">IF(C976="",B976,IF(C976="*",B976,IF(I976&lt;B976,B976,I976)))</f>
        <v>0.28999999999999998</v>
      </c>
      <c r="R976" s="9" t="str">
        <f t="shared" ref="R976:R1028" si="121">IF(C976="",C976,IF(C976="*",C976,IF(I976&lt;B976,C976,"*")))</f>
        <v>*</v>
      </c>
      <c r="S976" s="10" t="str">
        <f t="shared" ref="S976:S1028" si="122">IF(C976="","",IF(C976="*","Estimated",IF(I976&lt;B976,"First Simulation&lt;Observed, Observed Used","First Silumation patch")))</f>
        <v>First Silumation patch</v>
      </c>
      <c r="U976" s="17">
        <f>VLOOKUP((IF(MONTH($A976)=10,YEAR($A976),IF(MONTH($A976)=11,YEAR($A976),IF(MONTH($A976)=12, YEAR($A976),YEAR($A976)-1)))),'Final Sim'!$A$1:$O$85,VLOOKUP(MONTH($A976),'Conversion WRSM'!$A$1:$B$12,2),FALSE)</f>
        <v>43.52</v>
      </c>
      <c r="W976" s="9">
        <f t="shared" ref="W976:W1028" si="123">IF(C976="",B976,IF(C976="*",B976,IF(U976&gt;B976,U976,B976)))</f>
        <v>43.52</v>
      </c>
      <c r="X976" s="9" t="str">
        <f t="shared" ref="X976:X1028" si="124">IF(C976="","",IF(C976="*","*",IF(C976="#","*", IF(U976&gt;B976,"*",C976))))</f>
        <v>*</v>
      </c>
      <c r="Y976" s="20" t="str">
        <f t="shared" ref="Y976:Y1028" si="125">IF(C976="","",IF(C976="*","Observed estimate used",IF(C976="#","Simulated value used", IF(U976&gt;B976,"Simulated value used","Observed estimate used"))))</f>
        <v>Simulated value used</v>
      </c>
    </row>
    <row r="977" spans="1:25">
      <c r="A977" s="11">
        <v>37196</v>
      </c>
      <c r="B977" s="9">
        <f>VLOOKUP((IF(MONTH($A977)=10,YEAR($A977),IF(MONTH($A977)=11,YEAR($A977),IF(MONTH($A977)=12, YEAR($A977),YEAR($A977)-1)))),File_1.prn!$A$2:$AA$87,VLOOKUP(MONTH($A977),Conversion!$A$1:$B$12,2),FALSE)</f>
        <v>0.4</v>
      </c>
      <c r="C977" s="9" t="str">
        <f>IF(VLOOKUP((IF(MONTH($A977)=10,YEAR($A977),IF(MONTH($A977)=11,YEAR($A977),IF(MONTH($A977)=12, YEAR($A977),YEAR($A977)-1)))),File_1.prn!$A$2:$AA$87,VLOOKUP(MONTH($A977),'Patch Conversion'!$A$1:$B$12,2),FALSE)="","",VLOOKUP((IF(MONTH($A977)=10,YEAR($A977),IF(MONTH($A977)=11,YEAR($A977),IF(MONTH($A977)=12, YEAR($A977),YEAR($A977)-1)))),File_1.prn!$A$2:$AA$87,VLOOKUP(MONTH($A977),'Patch Conversion'!$A$1:$B$12,2),FALSE))</f>
        <v>#</v>
      </c>
      <c r="E977" s="9">
        <f t="shared" si="119"/>
        <v>2887.8400000000088</v>
      </c>
      <c r="F977" s="9">
        <f>F976+VLOOKUP((IF(MONTH($A977)=10,YEAR($A977),IF(MONTH($A977)=11,YEAR($A977),IF(MONTH($A977)=12, YEAR($A977),YEAR($A977)-1)))),Rainfall!$A$1:$Z$87,VLOOKUP(MONTH($A977),Conversion!$A$1:$B$12,2),FALSE)</f>
        <v>48494.939999999981</v>
      </c>
      <c r="G977" s="22"/>
      <c r="H977" s="22"/>
      <c r="I977" s="9">
        <f>VLOOKUP((IF(MONTH($A977)=10,YEAR($A977),IF(MONTH($A977)=11,YEAR($A977),IF(MONTH($A977)=12, YEAR($A977),YEAR($A977)-1)))),FirstSim!$A$1:$Y$86,VLOOKUP(MONTH($A977),Conversion!$A$1:$B$12,2),FALSE)</f>
        <v>62.92</v>
      </c>
      <c r="Q977" s="9">
        <f t="shared" si="120"/>
        <v>62.92</v>
      </c>
      <c r="R977" s="9" t="str">
        <f t="shared" si="121"/>
        <v>*</v>
      </c>
      <c r="S977" s="10" t="str">
        <f t="shared" si="122"/>
        <v>First Silumation patch</v>
      </c>
      <c r="U977" s="17">
        <f>VLOOKUP((IF(MONTH($A977)=10,YEAR($A977),IF(MONTH($A977)=11,YEAR($A977),IF(MONTH($A977)=12, YEAR($A977),YEAR($A977)-1)))),'Final Sim'!$A$1:$O$85,VLOOKUP(MONTH($A977),'Conversion WRSM'!$A$1:$B$12,2),FALSE)</f>
        <v>0</v>
      </c>
      <c r="W977" s="9">
        <f t="shared" si="123"/>
        <v>0.4</v>
      </c>
      <c r="X977" s="9" t="str">
        <f t="shared" si="124"/>
        <v>*</v>
      </c>
      <c r="Y977" s="20" t="str">
        <f t="shared" si="125"/>
        <v>Simulated value used</v>
      </c>
    </row>
    <row r="978" spans="1:25">
      <c r="A978" s="11">
        <v>37226</v>
      </c>
      <c r="B978" s="9">
        <f>VLOOKUP((IF(MONTH($A978)=10,YEAR($A978),IF(MONTH($A978)=11,YEAR($A978),IF(MONTH($A978)=12, YEAR($A978),YEAR($A978)-1)))),File_1.prn!$A$2:$AA$87,VLOOKUP(MONTH($A978),Conversion!$A$1:$B$12,2),FALSE)</f>
        <v>1.31</v>
      </c>
      <c r="C978" s="9" t="str">
        <f>IF(VLOOKUP((IF(MONTH($A978)=10,YEAR($A978),IF(MONTH($A978)=11,YEAR($A978),IF(MONTH($A978)=12, YEAR($A978),YEAR($A978)-1)))),File_1.prn!$A$2:$AA$87,VLOOKUP(MONTH($A978),'Patch Conversion'!$A$1:$B$12,2),FALSE)="","",VLOOKUP((IF(MONTH($A978)=10,YEAR($A978),IF(MONTH($A978)=11,YEAR($A978),IF(MONTH($A978)=12, YEAR($A978),YEAR($A978)-1)))),File_1.prn!$A$2:$AA$87,VLOOKUP(MONTH($A978),'Patch Conversion'!$A$1:$B$12,2),FALSE))</f>
        <v/>
      </c>
      <c r="E978" s="9">
        <f t="shared" si="119"/>
        <v>2889.1500000000087</v>
      </c>
      <c r="F978" s="9">
        <f>F977+VLOOKUP((IF(MONTH($A978)=10,YEAR($A978),IF(MONTH($A978)=11,YEAR($A978),IF(MONTH($A978)=12, YEAR($A978),YEAR($A978)-1)))),Rainfall!$A$1:$Z$87,VLOOKUP(MONTH($A978),Conversion!$A$1:$B$12,2),FALSE)</f>
        <v>48568.139999999978</v>
      </c>
      <c r="G978" s="22"/>
      <c r="H978" s="22"/>
      <c r="I978" s="9">
        <f>VLOOKUP((IF(MONTH($A978)=10,YEAR($A978),IF(MONTH($A978)=11,YEAR($A978),IF(MONTH($A978)=12, YEAR($A978),YEAR($A978)-1)))),FirstSim!$A$1:$Y$86,VLOOKUP(MONTH($A978),Conversion!$A$1:$B$12,2),FALSE)</f>
        <v>23.19</v>
      </c>
      <c r="Q978" s="9">
        <f t="shared" si="120"/>
        <v>1.31</v>
      </c>
      <c r="R978" s="9" t="str">
        <f t="shared" si="121"/>
        <v/>
      </c>
      <c r="S978" s="10" t="str">
        <f t="shared" si="122"/>
        <v/>
      </c>
      <c r="U978" s="17">
        <f>VLOOKUP((IF(MONTH($A978)=10,YEAR($A978),IF(MONTH($A978)=11,YEAR($A978),IF(MONTH($A978)=12, YEAR($A978),YEAR($A978)-1)))),'Final Sim'!$A$1:$O$85,VLOOKUP(MONTH($A978),'Conversion WRSM'!$A$1:$B$12,2),FALSE)</f>
        <v>338.72</v>
      </c>
      <c r="W978" s="9">
        <f t="shared" si="123"/>
        <v>1.31</v>
      </c>
      <c r="X978" s="9" t="str">
        <f t="shared" si="124"/>
        <v/>
      </c>
      <c r="Y978" s="20" t="str">
        <f t="shared" si="125"/>
        <v/>
      </c>
    </row>
    <row r="979" spans="1:25">
      <c r="A979" s="11">
        <v>37257</v>
      </c>
      <c r="B979" s="9">
        <f>VLOOKUP((IF(MONTH($A979)=10,YEAR($A979),IF(MONTH($A979)=11,YEAR($A979),IF(MONTH($A979)=12, YEAR($A979),YEAR($A979)-1)))),File_1.prn!$A$2:$AA$87,VLOOKUP(MONTH($A979),Conversion!$A$1:$B$12,2),FALSE)</f>
        <v>1.21</v>
      </c>
      <c r="C979" s="9" t="str">
        <f>IF(VLOOKUP((IF(MONTH($A979)=10,YEAR($A979),IF(MONTH($A979)=11,YEAR($A979),IF(MONTH($A979)=12, YEAR($A979),YEAR($A979)-1)))),File_1.prn!$A$2:$AA$87,VLOOKUP(MONTH($A979),'Patch Conversion'!$A$1:$B$12,2),FALSE)="","",VLOOKUP((IF(MONTH($A979)=10,YEAR($A979),IF(MONTH($A979)=11,YEAR($A979),IF(MONTH($A979)=12, YEAR($A979),YEAR($A979)-1)))),File_1.prn!$A$2:$AA$87,VLOOKUP(MONTH($A979),'Patch Conversion'!$A$1:$B$12,2),FALSE))</f>
        <v/>
      </c>
      <c r="E979" s="9">
        <f t="shared" si="119"/>
        <v>2890.3600000000088</v>
      </c>
      <c r="F979" s="9">
        <f>F978+VLOOKUP((IF(MONTH($A979)=10,YEAR($A979),IF(MONTH($A979)=11,YEAR($A979),IF(MONTH($A979)=12, YEAR($A979),YEAR($A979)-1)))),Rainfall!$A$1:$Z$87,VLOOKUP(MONTH($A979),Conversion!$A$1:$B$12,2),FALSE)</f>
        <v>48669.779999999977</v>
      </c>
      <c r="G979" s="22"/>
      <c r="H979" s="22"/>
      <c r="I979" s="9">
        <f>VLOOKUP((IF(MONTH($A979)=10,YEAR($A979),IF(MONTH($A979)=11,YEAR($A979),IF(MONTH($A979)=12, YEAR($A979),YEAR($A979)-1)))),FirstSim!$A$1:$Y$86,VLOOKUP(MONTH($A979),Conversion!$A$1:$B$12,2),FALSE)</f>
        <v>17.61</v>
      </c>
      <c r="Q979" s="9">
        <f t="shared" si="120"/>
        <v>1.21</v>
      </c>
      <c r="R979" s="9" t="str">
        <f t="shared" si="121"/>
        <v/>
      </c>
      <c r="S979" s="10" t="str">
        <f t="shared" si="122"/>
        <v/>
      </c>
      <c r="U979" s="17">
        <f>VLOOKUP((IF(MONTH($A979)=10,YEAR($A979),IF(MONTH($A979)=11,YEAR($A979),IF(MONTH($A979)=12, YEAR($A979),YEAR($A979)-1)))),'Final Sim'!$A$1:$O$85,VLOOKUP(MONTH($A979),'Conversion WRSM'!$A$1:$B$12,2),FALSE)</f>
        <v>0</v>
      </c>
      <c r="W979" s="9">
        <f t="shared" si="123"/>
        <v>1.21</v>
      </c>
      <c r="X979" s="9" t="str">
        <f t="shared" si="124"/>
        <v/>
      </c>
      <c r="Y979" s="20" t="str">
        <f t="shared" si="125"/>
        <v/>
      </c>
    </row>
    <row r="980" spans="1:25">
      <c r="A980" s="11">
        <v>37288</v>
      </c>
      <c r="B980" s="9">
        <f>VLOOKUP((IF(MONTH($A980)=10,YEAR($A980),IF(MONTH($A980)=11,YEAR($A980),IF(MONTH($A980)=12, YEAR($A980),YEAR($A980)-1)))),File_1.prn!$A$2:$AA$87,VLOOKUP(MONTH($A980),Conversion!$A$1:$B$12,2),FALSE)</f>
        <v>1.0900000000000001</v>
      </c>
      <c r="C980" s="9" t="str">
        <f>IF(VLOOKUP((IF(MONTH($A980)=10,YEAR($A980),IF(MONTH($A980)=11,YEAR($A980),IF(MONTH($A980)=12, YEAR($A980),YEAR($A980)-1)))),File_1.prn!$A$2:$AA$87,VLOOKUP(MONTH($A980),'Patch Conversion'!$A$1:$B$12,2),FALSE)="","",VLOOKUP((IF(MONTH($A980)=10,YEAR($A980),IF(MONTH($A980)=11,YEAR($A980),IF(MONTH($A980)=12, YEAR($A980),YEAR($A980)-1)))),File_1.prn!$A$2:$AA$87,VLOOKUP(MONTH($A980),'Patch Conversion'!$A$1:$B$12,2),FALSE))</f>
        <v/>
      </c>
      <c r="E980" s="9">
        <f t="shared" si="119"/>
        <v>2891.4500000000089</v>
      </c>
      <c r="F980" s="9">
        <f>F979+VLOOKUP((IF(MONTH($A980)=10,YEAR($A980),IF(MONTH($A980)=11,YEAR($A980),IF(MONTH($A980)=12, YEAR($A980),YEAR($A980)-1)))),Rainfall!$A$1:$Z$87,VLOOKUP(MONTH($A980),Conversion!$A$1:$B$12,2),FALSE)</f>
        <v>48773.819999999978</v>
      </c>
      <c r="G980" s="22"/>
      <c r="H980" s="22"/>
      <c r="I980" s="9">
        <f>VLOOKUP((IF(MONTH($A980)=10,YEAR($A980),IF(MONTH($A980)=11,YEAR($A980),IF(MONTH($A980)=12, YEAR($A980),YEAR($A980)-1)))),FirstSim!$A$1:$Y$86,VLOOKUP(MONTH($A980),Conversion!$A$1:$B$12,2),FALSE)</f>
        <v>4.3499999999999996</v>
      </c>
      <c r="Q980" s="9">
        <f t="shared" si="120"/>
        <v>1.0900000000000001</v>
      </c>
      <c r="R980" s="9" t="str">
        <f t="shared" si="121"/>
        <v/>
      </c>
      <c r="S980" s="10" t="str">
        <f t="shared" si="122"/>
        <v/>
      </c>
      <c r="U980" s="17">
        <f>VLOOKUP((IF(MONTH($A980)=10,YEAR($A980),IF(MONTH($A980)=11,YEAR($A980),IF(MONTH($A980)=12, YEAR($A980),YEAR($A980)-1)))),'Final Sim'!$A$1:$O$85,VLOOKUP(MONTH($A980),'Conversion WRSM'!$A$1:$B$12,2),FALSE)</f>
        <v>428.92</v>
      </c>
      <c r="W980" s="9">
        <f t="shared" si="123"/>
        <v>1.0900000000000001</v>
      </c>
      <c r="X980" s="9" t="str">
        <f t="shared" si="124"/>
        <v/>
      </c>
      <c r="Y980" s="20" t="str">
        <f t="shared" si="125"/>
        <v/>
      </c>
    </row>
    <row r="981" spans="1:25">
      <c r="A981" s="11">
        <v>37316</v>
      </c>
      <c r="B981" s="9">
        <f>VLOOKUP((IF(MONTH($A981)=10,YEAR($A981),IF(MONTH($A981)=11,YEAR($A981),IF(MONTH($A981)=12, YEAR($A981),YEAR($A981)-1)))),File_1.prn!$A$2:$AA$87,VLOOKUP(MONTH($A981),Conversion!$A$1:$B$12,2),FALSE)</f>
        <v>2.2400000000000002</v>
      </c>
      <c r="C981" s="9" t="str">
        <f>IF(VLOOKUP((IF(MONTH($A981)=10,YEAR($A981),IF(MONTH($A981)=11,YEAR($A981),IF(MONTH($A981)=12, YEAR($A981),YEAR($A981)-1)))),File_1.prn!$A$2:$AA$87,VLOOKUP(MONTH($A981),'Patch Conversion'!$A$1:$B$12,2),FALSE)="","",VLOOKUP((IF(MONTH($A981)=10,YEAR($A981),IF(MONTH($A981)=11,YEAR($A981),IF(MONTH($A981)=12, YEAR($A981),YEAR($A981)-1)))),File_1.prn!$A$2:$AA$87,VLOOKUP(MONTH($A981),'Patch Conversion'!$A$1:$B$12,2),FALSE))</f>
        <v/>
      </c>
      <c r="E981" s="9">
        <f t="shared" si="119"/>
        <v>2893.6900000000087</v>
      </c>
      <c r="F981" s="9">
        <f>F980+VLOOKUP((IF(MONTH($A981)=10,YEAR($A981),IF(MONTH($A981)=11,YEAR($A981),IF(MONTH($A981)=12, YEAR($A981),YEAR($A981)-1)))),Rainfall!$A$1:$Z$87,VLOOKUP(MONTH($A981),Conversion!$A$1:$B$12,2),FALSE)</f>
        <v>48858.779999999977</v>
      </c>
      <c r="G981" s="22"/>
      <c r="H981" s="22"/>
      <c r="I981" s="9">
        <f>VLOOKUP((IF(MONTH($A981)=10,YEAR($A981),IF(MONTH($A981)=11,YEAR($A981),IF(MONTH($A981)=12, YEAR($A981),YEAR($A981)-1)))),FirstSim!$A$1:$Y$86,VLOOKUP(MONTH($A981),Conversion!$A$1:$B$12,2),FALSE)</f>
        <v>0.05</v>
      </c>
      <c r="Q981" s="9">
        <f t="shared" si="120"/>
        <v>2.2400000000000002</v>
      </c>
      <c r="R981" s="9" t="str">
        <f t="shared" si="121"/>
        <v/>
      </c>
      <c r="S981" s="10" t="str">
        <f t="shared" si="122"/>
        <v/>
      </c>
      <c r="U981" s="17">
        <f>VLOOKUP((IF(MONTH($A981)=10,YEAR($A981),IF(MONTH($A981)=11,YEAR($A981),IF(MONTH($A981)=12, YEAR($A981),YEAR($A981)-1)))),'Final Sim'!$A$1:$O$85,VLOOKUP(MONTH($A981),'Conversion WRSM'!$A$1:$B$12,2),FALSE)</f>
        <v>0</v>
      </c>
      <c r="W981" s="9">
        <f t="shared" si="123"/>
        <v>2.2400000000000002</v>
      </c>
      <c r="X981" s="9" t="str">
        <f t="shared" si="124"/>
        <v/>
      </c>
      <c r="Y981" s="20" t="str">
        <f t="shared" si="125"/>
        <v/>
      </c>
    </row>
    <row r="982" spans="1:25">
      <c r="A982" s="11">
        <v>37347</v>
      </c>
      <c r="B982" s="9">
        <f>VLOOKUP((IF(MONTH($A982)=10,YEAR($A982),IF(MONTH($A982)=11,YEAR($A982),IF(MONTH($A982)=12, YEAR($A982),YEAR($A982)-1)))),File_1.prn!$A$2:$AA$87,VLOOKUP(MONTH($A982),Conversion!$A$1:$B$12,2),FALSE)</f>
        <v>2.72</v>
      </c>
      <c r="C982" s="9" t="str">
        <f>IF(VLOOKUP((IF(MONTH($A982)=10,YEAR($A982),IF(MONTH($A982)=11,YEAR($A982),IF(MONTH($A982)=12, YEAR($A982),YEAR($A982)-1)))),File_1.prn!$A$2:$AA$87,VLOOKUP(MONTH($A982),'Patch Conversion'!$A$1:$B$12,2),FALSE)="","",VLOOKUP((IF(MONTH($A982)=10,YEAR($A982),IF(MONTH($A982)=11,YEAR($A982),IF(MONTH($A982)=12, YEAR($A982),YEAR($A982)-1)))),File_1.prn!$A$2:$AA$87,VLOOKUP(MONTH($A982),'Patch Conversion'!$A$1:$B$12,2),FALSE))</f>
        <v/>
      </c>
      <c r="E982" s="9">
        <f t="shared" si="119"/>
        <v>2896.4100000000085</v>
      </c>
      <c r="F982" s="9">
        <f>F981+VLOOKUP((IF(MONTH($A982)=10,YEAR($A982),IF(MONTH($A982)=11,YEAR($A982),IF(MONTH($A982)=12, YEAR($A982),YEAR($A982)-1)))),Rainfall!$A$1:$Z$87,VLOOKUP(MONTH($A982),Conversion!$A$1:$B$12,2),FALSE)</f>
        <v>48879.179999999978</v>
      </c>
      <c r="G982" s="22"/>
      <c r="H982" s="22"/>
      <c r="I982" s="9">
        <f>VLOOKUP((IF(MONTH($A982)=10,YEAR($A982),IF(MONTH($A982)=11,YEAR($A982),IF(MONTH($A982)=12, YEAR($A982),YEAR($A982)-1)))),FirstSim!$A$1:$Y$86,VLOOKUP(MONTH($A982),Conversion!$A$1:$B$12,2),FALSE)</f>
        <v>0.11</v>
      </c>
      <c r="Q982" s="9">
        <f t="shared" si="120"/>
        <v>2.72</v>
      </c>
      <c r="R982" s="9" t="str">
        <f t="shared" si="121"/>
        <v/>
      </c>
      <c r="S982" s="10" t="str">
        <f t="shared" si="122"/>
        <v/>
      </c>
      <c r="U982" s="17">
        <f>VLOOKUP((IF(MONTH($A982)=10,YEAR($A982),IF(MONTH($A982)=11,YEAR($A982),IF(MONTH($A982)=12, YEAR($A982),YEAR($A982)-1)))),'Final Sim'!$A$1:$O$85,VLOOKUP(MONTH($A982),'Conversion WRSM'!$A$1:$B$12,2),FALSE)</f>
        <v>448.38</v>
      </c>
      <c r="W982" s="9">
        <f t="shared" si="123"/>
        <v>2.72</v>
      </c>
      <c r="X982" s="9" t="str">
        <f t="shared" si="124"/>
        <v/>
      </c>
      <c r="Y982" s="20" t="str">
        <f t="shared" si="125"/>
        <v/>
      </c>
    </row>
    <row r="983" spans="1:25">
      <c r="A983" s="11">
        <v>37377</v>
      </c>
      <c r="B983" s="9">
        <f>VLOOKUP((IF(MONTH($A983)=10,YEAR($A983),IF(MONTH($A983)=11,YEAR($A983),IF(MONTH($A983)=12, YEAR($A983),YEAR($A983)-1)))),File_1.prn!$A$2:$AA$87,VLOOKUP(MONTH($A983),Conversion!$A$1:$B$12,2),FALSE)</f>
        <v>0.36</v>
      </c>
      <c r="C983" s="9" t="str">
        <f>IF(VLOOKUP((IF(MONTH($A983)=10,YEAR($A983),IF(MONTH($A983)=11,YEAR($A983),IF(MONTH($A983)=12, YEAR($A983),YEAR($A983)-1)))),File_1.prn!$A$2:$AA$87,VLOOKUP(MONTH($A983),'Patch Conversion'!$A$1:$B$12,2),FALSE)="","",VLOOKUP((IF(MONTH($A983)=10,YEAR($A983),IF(MONTH($A983)=11,YEAR($A983),IF(MONTH($A983)=12, YEAR($A983),YEAR($A983)-1)))),File_1.prn!$A$2:$AA$87,VLOOKUP(MONTH($A983),'Patch Conversion'!$A$1:$B$12,2),FALSE))</f>
        <v/>
      </c>
      <c r="E983" s="9">
        <f t="shared" si="119"/>
        <v>2896.7700000000086</v>
      </c>
      <c r="F983" s="9">
        <f>F982+VLOOKUP((IF(MONTH($A983)=10,YEAR($A983),IF(MONTH($A983)=11,YEAR($A983),IF(MONTH($A983)=12, YEAR($A983),YEAR($A983)-1)))),Rainfall!$A$1:$Z$87,VLOOKUP(MONTH($A983),Conversion!$A$1:$B$12,2),FALSE)</f>
        <v>48879.179999999978</v>
      </c>
      <c r="G983" s="22"/>
      <c r="H983" s="22"/>
      <c r="I983" s="9">
        <f>VLOOKUP((IF(MONTH($A983)=10,YEAR($A983),IF(MONTH($A983)=11,YEAR($A983),IF(MONTH($A983)=12, YEAR($A983),YEAR($A983)-1)))),FirstSim!$A$1:$Y$86,VLOOKUP(MONTH($A983),Conversion!$A$1:$B$12,2),FALSE)</f>
        <v>0.78</v>
      </c>
      <c r="Q983" s="9">
        <f t="shared" si="120"/>
        <v>0.36</v>
      </c>
      <c r="R983" s="9" t="str">
        <f t="shared" si="121"/>
        <v/>
      </c>
      <c r="S983" s="10" t="str">
        <f t="shared" si="122"/>
        <v/>
      </c>
      <c r="U983" s="17">
        <f>VLOOKUP((IF(MONTH($A983)=10,YEAR($A983),IF(MONTH($A983)=11,YEAR($A983),IF(MONTH($A983)=12, YEAR($A983),YEAR($A983)-1)))),'Final Sim'!$A$1:$O$85,VLOOKUP(MONTH($A983),'Conversion WRSM'!$A$1:$B$12,2),FALSE)</f>
        <v>0</v>
      </c>
      <c r="W983" s="9">
        <f t="shared" si="123"/>
        <v>0.36</v>
      </c>
      <c r="X983" s="9" t="str">
        <f t="shared" si="124"/>
        <v/>
      </c>
      <c r="Y983" s="20" t="str">
        <f t="shared" si="125"/>
        <v/>
      </c>
    </row>
    <row r="984" spans="1:25">
      <c r="A984" s="11">
        <v>37408</v>
      </c>
      <c r="B984" s="9">
        <f>VLOOKUP((IF(MONTH($A984)=10,YEAR($A984),IF(MONTH($A984)=11,YEAR($A984),IF(MONTH($A984)=12, YEAR($A984),YEAR($A984)-1)))),File_1.prn!$A$2:$AA$87,VLOOKUP(MONTH($A984),Conversion!$A$1:$B$12,2),FALSE)</f>
        <v>0.42</v>
      </c>
      <c r="C984" s="9" t="str">
        <f>IF(VLOOKUP((IF(MONTH($A984)=10,YEAR($A984),IF(MONTH($A984)=11,YEAR($A984),IF(MONTH($A984)=12, YEAR($A984),YEAR($A984)-1)))),File_1.prn!$A$2:$AA$87,VLOOKUP(MONTH($A984),'Patch Conversion'!$A$1:$B$12,2),FALSE)="","",VLOOKUP((IF(MONTH($A984)=10,YEAR($A984),IF(MONTH($A984)=11,YEAR($A984),IF(MONTH($A984)=12, YEAR($A984),YEAR($A984)-1)))),File_1.prn!$A$2:$AA$87,VLOOKUP(MONTH($A984),'Patch Conversion'!$A$1:$B$12,2),FALSE))</f>
        <v/>
      </c>
      <c r="E984" s="9">
        <f t="shared" si="119"/>
        <v>2897.1900000000087</v>
      </c>
      <c r="F984" s="9">
        <f>F983+VLOOKUP((IF(MONTH($A984)=10,YEAR($A984),IF(MONTH($A984)=11,YEAR($A984),IF(MONTH($A984)=12, YEAR($A984),YEAR($A984)-1)))),Rainfall!$A$1:$Z$87,VLOOKUP(MONTH($A984),Conversion!$A$1:$B$12,2),FALSE)</f>
        <v>48881.159999999982</v>
      </c>
      <c r="G984" s="22"/>
      <c r="H984" s="22"/>
      <c r="I984" s="9">
        <f>VLOOKUP((IF(MONTH($A984)=10,YEAR($A984),IF(MONTH($A984)=11,YEAR($A984),IF(MONTH($A984)=12, YEAR($A984),YEAR($A984)-1)))),FirstSim!$A$1:$Y$86,VLOOKUP(MONTH($A984),Conversion!$A$1:$B$12,2),FALSE)</f>
        <v>0.79</v>
      </c>
      <c r="Q984" s="9">
        <f t="shared" si="120"/>
        <v>0.42</v>
      </c>
      <c r="R984" s="9" t="str">
        <f t="shared" si="121"/>
        <v/>
      </c>
      <c r="S984" s="10" t="str">
        <f t="shared" si="122"/>
        <v/>
      </c>
      <c r="U984" s="17">
        <f>VLOOKUP((IF(MONTH($A984)=10,YEAR($A984),IF(MONTH($A984)=11,YEAR($A984),IF(MONTH($A984)=12, YEAR($A984),YEAR($A984)-1)))),'Final Sim'!$A$1:$O$85,VLOOKUP(MONTH($A984),'Conversion WRSM'!$A$1:$B$12,2),FALSE)</f>
        <v>185.72</v>
      </c>
      <c r="W984" s="9">
        <f t="shared" si="123"/>
        <v>0.42</v>
      </c>
      <c r="X984" s="9" t="str">
        <f t="shared" si="124"/>
        <v/>
      </c>
      <c r="Y984" s="20" t="str">
        <f t="shared" si="125"/>
        <v/>
      </c>
    </row>
    <row r="985" spans="1:25">
      <c r="A985" s="11">
        <v>37438</v>
      </c>
      <c r="B985" s="9">
        <f>VLOOKUP((IF(MONTH($A985)=10,YEAR($A985),IF(MONTH($A985)=11,YEAR($A985),IF(MONTH($A985)=12, YEAR($A985),YEAR($A985)-1)))),File_1.prn!$A$2:$AA$87,VLOOKUP(MONTH($A985),Conversion!$A$1:$B$12,2),FALSE)</f>
        <v>0.32</v>
      </c>
      <c r="C985" s="9" t="str">
        <f>IF(VLOOKUP((IF(MONTH($A985)=10,YEAR($A985),IF(MONTH($A985)=11,YEAR($A985),IF(MONTH($A985)=12, YEAR($A985),YEAR($A985)-1)))),File_1.prn!$A$2:$AA$87,VLOOKUP(MONTH($A985),'Patch Conversion'!$A$1:$B$12,2),FALSE)="","",VLOOKUP((IF(MONTH($A985)=10,YEAR($A985),IF(MONTH($A985)=11,YEAR($A985),IF(MONTH($A985)=12, YEAR($A985),YEAR($A985)-1)))),File_1.prn!$A$2:$AA$87,VLOOKUP(MONTH($A985),'Patch Conversion'!$A$1:$B$12,2),FALSE))</f>
        <v/>
      </c>
      <c r="E985" s="9">
        <f t="shared" si="119"/>
        <v>2897.5100000000089</v>
      </c>
      <c r="F985" s="9">
        <f>F984+VLOOKUP((IF(MONTH($A985)=10,YEAR($A985),IF(MONTH($A985)=11,YEAR($A985),IF(MONTH($A985)=12, YEAR($A985),YEAR($A985)-1)))),Rainfall!$A$1:$Z$87,VLOOKUP(MONTH($A985),Conversion!$A$1:$B$12,2),FALSE)</f>
        <v>48881.159999999982</v>
      </c>
      <c r="G985" s="22"/>
      <c r="H985" s="22"/>
      <c r="I985" s="9">
        <f>VLOOKUP((IF(MONTH($A985)=10,YEAR($A985),IF(MONTH($A985)=11,YEAR($A985),IF(MONTH($A985)=12, YEAR($A985),YEAR($A985)-1)))),FirstSim!$A$1:$Y$86,VLOOKUP(MONTH($A985),Conversion!$A$1:$B$12,2),FALSE)</f>
        <v>0.45</v>
      </c>
      <c r="Q985" s="9">
        <f t="shared" si="120"/>
        <v>0.32</v>
      </c>
      <c r="R985" s="9" t="str">
        <f t="shared" si="121"/>
        <v/>
      </c>
      <c r="S985" s="10" t="str">
        <f t="shared" si="122"/>
        <v/>
      </c>
      <c r="U985" s="17">
        <f>VLOOKUP((IF(MONTH($A985)=10,YEAR($A985),IF(MONTH($A985)=11,YEAR($A985),IF(MONTH($A985)=12, YEAR($A985),YEAR($A985)-1)))),'Final Sim'!$A$1:$O$85,VLOOKUP(MONTH($A985),'Conversion WRSM'!$A$1:$B$12,2),FALSE)</f>
        <v>0</v>
      </c>
      <c r="W985" s="9">
        <f t="shared" si="123"/>
        <v>0.32</v>
      </c>
      <c r="X985" s="9" t="str">
        <f t="shared" si="124"/>
        <v/>
      </c>
      <c r="Y985" s="20" t="str">
        <f t="shared" si="125"/>
        <v/>
      </c>
    </row>
    <row r="986" spans="1:25">
      <c r="A986" s="11">
        <v>37469</v>
      </c>
      <c r="B986" s="9">
        <f>VLOOKUP((IF(MONTH($A986)=10,YEAR($A986),IF(MONTH($A986)=11,YEAR($A986),IF(MONTH($A986)=12, YEAR($A986),YEAR($A986)-1)))),File_1.prn!$A$2:$AA$87,VLOOKUP(MONTH($A986),Conversion!$A$1:$B$12,2),FALSE)</f>
        <v>3.21</v>
      </c>
      <c r="C986" s="9" t="str">
        <f>IF(VLOOKUP((IF(MONTH($A986)=10,YEAR($A986),IF(MONTH($A986)=11,YEAR($A986),IF(MONTH($A986)=12, YEAR($A986),YEAR($A986)-1)))),File_1.prn!$A$2:$AA$87,VLOOKUP(MONTH($A986),'Patch Conversion'!$A$1:$B$12,2),FALSE)="","",VLOOKUP((IF(MONTH($A986)=10,YEAR($A986),IF(MONTH($A986)=11,YEAR($A986),IF(MONTH($A986)=12, YEAR($A986),YEAR($A986)-1)))),File_1.prn!$A$2:$AA$87,VLOOKUP(MONTH($A986),'Patch Conversion'!$A$1:$B$12,2),FALSE))</f>
        <v/>
      </c>
      <c r="E986" s="9">
        <f t="shared" si="119"/>
        <v>2900.7200000000089</v>
      </c>
      <c r="F986" s="9">
        <f>F985+VLOOKUP((IF(MONTH($A986)=10,YEAR($A986),IF(MONTH($A986)=11,YEAR($A986),IF(MONTH($A986)=12, YEAR($A986),YEAR($A986)-1)))),Rainfall!$A$1:$Z$87,VLOOKUP(MONTH($A986),Conversion!$A$1:$B$12,2),FALSE)</f>
        <v>48898.139999999985</v>
      </c>
      <c r="G986" s="22"/>
      <c r="H986" s="22"/>
      <c r="I986" s="9">
        <f>VLOOKUP((IF(MONTH($A986)=10,YEAR($A986),IF(MONTH($A986)=11,YEAR($A986),IF(MONTH($A986)=12, YEAR($A986),YEAR($A986)-1)))),FirstSim!$A$1:$Y$86,VLOOKUP(MONTH($A986),Conversion!$A$1:$B$12,2),FALSE)</f>
        <v>14.48</v>
      </c>
      <c r="Q986" s="9">
        <f t="shared" si="120"/>
        <v>3.21</v>
      </c>
      <c r="R986" s="9" t="str">
        <f t="shared" si="121"/>
        <v/>
      </c>
      <c r="S986" s="10" t="str">
        <f t="shared" si="122"/>
        <v/>
      </c>
      <c r="U986" s="17">
        <f>VLOOKUP((IF(MONTH($A986)=10,YEAR($A986),IF(MONTH($A986)=11,YEAR($A986),IF(MONTH($A986)=12, YEAR($A986),YEAR($A986)-1)))),'Final Sim'!$A$1:$O$85,VLOOKUP(MONTH($A986),'Conversion WRSM'!$A$1:$B$12,2),FALSE)</f>
        <v>144.65</v>
      </c>
      <c r="W986" s="9">
        <f t="shared" si="123"/>
        <v>3.21</v>
      </c>
      <c r="X986" s="9" t="str">
        <f t="shared" si="124"/>
        <v/>
      </c>
      <c r="Y986" s="20" t="str">
        <f t="shared" si="125"/>
        <v/>
      </c>
    </row>
    <row r="987" spans="1:25">
      <c r="A987" s="11">
        <v>37500</v>
      </c>
      <c r="B987" s="9">
        <f>VLOOKUP((IF(MONTH($A987)=10,YEAR($A987),IF(MONTH($A987)=11,YEAR($A987),IF(MONTH($A987)=12, YEAR($A987),YEAR($A987)-1)))),File_1.prn!$A$2:$AA$87,VLOOKUP(MONTH($A987),Conversion!$A$1:$B$12,2),FALSE)</f>
        <v>7.41</v>
      </c>
      <c r="C987" s="9" t="str">
        <f>IF(VLOOKUP((IF(MONTH($A987)=10,YEAR($A987),IF(MONTH($A987)=11,YEAR($A987),IF(MONTH($A987)=12, YEAR($A987),YEAR($A987)-1)))),File_1.prn!$A$2:$AA$87,VLOOKUP(MONTH($A987),'Patch Conversion'!$A$1:$B$12,2),FALSE)="","",VLOOKUP((IF(MONTH($A987)=10,YEAR($A987),IF(MONTH($A987)=11,YEAR($A987),IF(MONTH($A987)=12, YEAR($A987),YEAR($A987)-1)))),File_1.prn!$A$2:$AA$87,VLOOKUP(MONTH($A987),'Patch Conversion'!$A$1:$B$12,2),FALSE))</f>
        <v/>
      </c>
      <c r="E987" s="9">
        <f t="shared" si="119"/>
        <v>2908.1300000000087</v>
      </c>
      <c r="F987" s="9">
        <f>F986+VLOOKUP((IF(MONTH($A987)=10,YEAR($A987),IF(MONTH($A987)=11,YEAR($A987),IF(MONTH($A987)=12, YEAR($A987),YEAR($A987)-1)))),Rainfall!$A$1:$Z$87,VLOOKUP(MONTH($A987),Conversion!$A$1:$B$12,2),FALSE)</f>
        <v>48906.599999999984</v>
      </c>
      <c r="G987" s="22"/>
      <c r="H987" s="22"/>
      <c r="I987" s="9">
        <f>VLOOKUP((IF(MONTH($A987)=10,YEAR($A987),IF(MONTH($A987)=11,YEAR($A987),IF(MONTH($A987)=12, YEAR($A987),YEAR($A987)-1)))),FirstSim!$A$1:$Y$86,VLOOKUP(MONTH($A987),Conversion!$A$1:$B$12,2),FALSE)</f>
        <v>8.9499999999999993</v>
      </c>
      <c r="Q987" s="9">
        <f t="shared" si="120"/>
        <v>7.41</v>
      </c>
      <c r="R987" s="9" t="str">
        <f t="shared" si="121"/>
        <v/>
      </c>
      <c r="S987" s="10" t="str">
        <f t="shared" si="122"/>
        <v/>
      </c>
      <c r="U987" s="17">
        <f>VLOOKUP((IF(MONTH($A987)=10,YEAR($A987),IF(MONTH($A987)=11,YEAR($A987),IF(MONTH($A987)=12, YEAR($A987),YEAR($A987)-1)))),'Final Sim'!$A$1:$O$85,VLOOKUP(MONTH($A987),'Conversion WRSM'!$A$1:$B$12,2),FALSE)</f>
        <v>0</v>
      </c>
      <c r="W987" s="9">
        <f t="shared" si="123"/>
        <v>7.41</v>
      </c>
      <c r="X987" s="9" t="str">
        <f t="shared" si="124"/>
        <v/>
      </c>
      <c r="Y987" s="20" t="str">
        <f t="shared" si="125"/>
        <v/>
      </c>
    </row>
    <row r="988" spans="1:25">
      <c r="A988" s="11">
        <v>37530</v>
      </c>
      <c r="B988" s="9">
        <f>VLOOKUP((IF(MONTH($A988)=10,YEAR($A988),IF(MONTH($A988)=11,YEAR($A988),IF(MONTH($A988)=12, YEAR($A988),YEAR($A988)-1)))),File_1.prn!$A$2:$AA$87,VLOOKUP(MONTH($A988),Conversion!$A$1:$B$12,2),FALSE)</f>
        <v>0.5</v>
      </c>
      <c r="C988" s="9" t="str">
        <f>IF(VLOOKUP((IF(MONTH($A988)=10,YEAR($A988),IF(MONTH($A988)=11,YEAR($A988),IF(MONTH($A988)=12, YEAR($A988),YEAR($A988)-1)))),File_1.prn!$A$2:$AA$87,VLOOKUP(MONTH($A988),'Patch Conversion'!$A$1:$B$12,2),FALSE)="","",VLOOKUP((IF(MONTH($A988)=10,YEAR($A988),IF(MONTH($A988)=11,YEAR($A988),IF(MONTH($A988)=12, YEAR($A988),YEAR($A988)-1)))),File_1.prn!$A$2:$AA$87,VLOOKUP(MONTH($A988),'Patch Conversion'!$A$1:$B$12,2),FALSE))</f>
        <v/>
      </c>
      <c r="E988" s="9">
        <f t="shared" si="119"/>
        <v>2908.6300000000087</v>
      </c>
      <c r="F988" s="9">
        <f>F987+VLOOKUP((IF(MONTH($A988)=10,YEAR($A988),IF(MONTH($A988)=11,YEAR($A988),IF(MONTH($A988)=12, YEAR($A988),YEAR($A988)-1)))),Rainfall!$A$1:$Z$87,VLOOKUP(MONTH($A988),Conversion!$A$1:$B$12,2),FALSE)</f>
        <v>48938.579999999987</v>
      </c>
      <c r="G988" s="22"/>
      <c r="H988" s="22"/>
      <c r="I988" s="9">
        <f>VLOOKUP((IF(MONTH($A988)=10,YEAR($A988),IF(MONTH($A988)=11,YEAR($A988),IF(MONTH($A988)=12, YEAR($A988),YEAR($A988)-1)))),FirstSim!$A$1:$Y$86,VLOOKUP(MONTH($A988),Conversion!$A$1:$B$12,2),FALSE)</f>
        <v>1.57</v>
      </c>
      <c r="Q988" s="9">
        <f t="shared" si="120"/>
        <v>0.5</v>
      </c>
      <c r="R988" s="9" t="str">
        <f t="shared" si="121"/>
        <v/>
      </c>
      <c r="S988" s="10" t="str">
        <f t="shared" si="122"/>
        <v/>
      </c>
      <c r="U988" s="17">
        <f>VLOOKUP((IF(MONTH($A988)=10,YEAR($A988),IF(MONTH($A988)=11,YEAR($A988),IF(MONTH($A988)=12, YEAR($A988),YEAR($A988)-1)))),'Final Sim'!$A$1:$O$85,VLOOKUP(MONTH($A988),'Conversion WRSM'!$A$1:$B$12,2),FALSE)</f>
        <v>27.05</v>
      </c>
      <c r="W988" s="9">
        <f t="shared" si="123"/>
        <v>0.5</v>
      </c>
      <c r="X988" s="9" t="str">
        <f t="shared" si="124"/>
        <v/>
      </c>
      <c r="Y988" s="20" t="str">
        <f t="shared" si="125"/>
        <v/>
      </c>
    </row>
    <row r="989" spans="1:25">
      <c r="A989" s="11">
        <v>37561</v>
      </c>
      <c r="B989" s="9">
        <f>VLOOKUP((IF(MONTH($A989)=10,YEAR($A989),IF(MONTH($A989)=11,YEAR($A989),IF(MONTH($A989)=12, YEAR($A989),YEAR($A989)-1)))),File_1.prn!$A$2:$AA$87,VLOOKUP(MONTH($A989),Conversion!$A$1:$B$12,2),FALSE)</f>
        <v>0.15</v>
      </c>
      <c r="C989" s="9" t="str">
        <f>IF(VLOOKUP((IF(MONTH($A989)=10,YEAR($A989),IF(MONTH($A989)=11,YEAR($A989),IF(MONTH($A989)=12, YEAR($A989),YEAR($A989)-1)))),File_1.prn!$A$2:$AA$87,VLOOKUP(MONTH($A989),'Patch Conversion'!$A$1:$B$12,2),FALSE)="","",VLOOKUP((IF(MONTH($A989)=10,YEAR($A989),IF(MONTH($A989)=11,YEAR($A989),IF(MONTH($A989)=12, YEAR($A989),YEAR($A989)-1)))),File_1.prn!$A$2:$AA$87,VLOOKUP(MONTH($A989),'Patch Conversion'!$A$1:$B$12,2),FALSE))</f>
        <v/>
      </c>
      <c r="E989" s="9">
        <f t="shared" si="119"/>
        <v>2908.7800000000088</v>
      </c>
      <c r="F989" s="9">
        <f>F988+VLOOKUP((IF(MONTH($A989)=10,YEAR($A989),IF(MONTH($A989)=11,YEAR($A989),IF(MONTH($A989)=12, YEAR($A989),YEAR($A989)-1)))),Rainfall!$A$1:$Z$87,VLOOKUP(MONTH($A989),Conversion!$A$1:$B$12,2),FALSE)</f>
        <v>48971.819999999985</v>
      </c>
      <c r="G989" s="22"/>
      <c r="H989" s="22"/>
      <c r="I989" s="9">
        <f>VLOOKUP((IF(MONTH($A989)=10,YEAR($A989),IF(MONTH($A989)=11,YEAR($A989),IF(MONTH($A989)=12, YEAR($A989),YEAR($A989)-1)))),FirstSim!$A$1:$Y$86,VLOOKUP(MONTH($A989),Conversion!$A$1:$B$12,2),FALSE)</f>
        <v>0.83</v>
      </c>
      <c r="Q989" s="9">
        <f t="shared" si="120"/>
        <v>0.15</v>
      </c>
      <c r="R989" s="9" t="str">
        <f t="shared" si="121"/>
        <v/>
      </c>
      <c r="S989" s="10" t="str">
        <f t="shared" si="122"/>
        <v/>
      </c>
      <c r="U989" s="17">
        <f>VLOOKUP((IF(MONTH($A989)=10,YEAR($A989),IF(MONTH($A989)=11,YEAR($A989),IF(MONTH($A989)=12, YEAR($A989),YEAR($A989)-1)))),'Final Sim'!$A$1:$O$85,VLOOKUP(MONTH($A989),'Conversion WRSM'!$A$1:$B$12,2),FALSE)</f>
        <v>0</v>
      </c>
      <c r="W989" s="9">
        <f t="shared" si="123"/>
        <v>0.15</v>
      </c>
      <c r="X989" s="9" t="str">
        <f t="shared" si="124"/>
        <v/>
      </c>
      <c r="Y989" s="20" t="str">
        <f t="shared" si="125"/>
        <v/>
      </c>
    </row>
    <row r="990" spans="1:25">
      <c r="A990" s="11">
        <v>37591</v>
      </c>
      <c r="B990" s="9">
        <f>VLOOKUP((IF(MONTH($A990)=10,YEAR($A990),IF(MONTH($A990)=11,YEAR($A990),IF(MONTH($A990)=12, YEAR($A990),YEAR($A990)-1)))),File_1.prn!$A$2:$AA$87,VLOOKUP(MONTH($A990),Conversion!$A$1:$B$12,2),FALSE)</f>
        <v>0.66</v>
      </c>
      <c r="C990" s="9" t="str">
        <f>IF(VLOOKUP((IF(MONTH($A990)=10,YEAR($A990),IF(MONTH($A990)=11,YEAR($A990),IF(MONTH($A990)=12, YEAR($A990),YEAR($A990)-1)))),File_1.prn!$A$2:$AA$87,VLOOKUP(MONTH($A990),'Patch Conversion'!$A$1:$B$12,2),FALSE)="","",VLOOKUP((IF(MONTH($A990)=10,YEAR($A990),IF(MONTH($A990)=11,YEAR($A990),IF(MONTH($A990)=12, YEAR($A990),YEAR($A990)-1)))),File_1.prn!$A$2:$AA$87,VLOOKUP(MONTH($A990),'Patch Conversion'!$A$1:$B$12,2),FALSE))</f>
        <v/>
      </c>
      <c r="E990" s="9">
        <f t="shared" si="119"/>
        <v>2909.4400000000087</v>
      </c>
      <c r="F990" s="9">
        <f>F989+VLOOKUP((IF(MONTH($A990)=10,YEAR($A990),IF(MONTH($A990)=11,YEAR($A990),IF(MONTH($A990)=12, YEAR($A990),YEAR($A990)-1)))),Rainfall!$A$1:$Z$87,VLOOKUP(MONTH($A990),Conversion!$A$1:$B$12,2),FALSE)</f>
        <v>49078.439999999988</v>
      </c>
      <c r="G990" s="22"/>
      <c r="H990" s="22"/>
      <c r="I990" s="9">
        <f>VLOOKUP((IF(MONTH($A990)=10,YEAR($A990),IF(MONTH($A990)=11,YEAR($A990),IF(MONTH($A990)=12, YEAR($A990),YEAR($A990)-1)))),FirstSim!$A$1:$Y$86,VLOOKUP(MONTH($A990),Conversion!$A$1:$B$12,2),FALSE)</f>
        <v>0.98</v>
      </c>
      <c r="Q990" s="9">
        <f t="shared" si="120"/>
        <v>0.66</v>
      </c>
      <c r="R990" s="9" t="str">
        <f t="shared" si="121"/>
        <v/>
      </c>
      <c r="S990" s="10" t="str">
        <f t="shared" si="122"/>
        <v/>
      </c>
      <c r="U990" s="17">
        <f>VLOOKUP((IF(MONTH($A990)=10,YEAR($A990),IF(MONTH($A990)=11,YEAR($A990),IF(MONTH($A990)=12, YEAR($A990),YEAR($A990)-1)))),'Final Sim'!$A$1:$O$85,VLOOKUP(MONTH($A990),'Conversion WRSM'!$A$1:$B$12,2),FALSE)</f>
        <v>5.63</v>
      </c>
      <c r="W990" s="9">
        <f t="shared" si="123"/>
        <v>0.66</v>
      </c>
      <c r="X990" s="9" t="str">
        <f t="shared" si="124"/>
        <v/>
      </c>
      <c r="Y990" s="20" t="str">
        <f t="shared" si="125"/>
        <v/>
      </c>
    </row>
    <row r="991" spans="1:25">
      <c r="A991" s="11">
        <v>37622</v>
      </c>
      <c r="B991" s="9">
        <f>VLOOKUP((IF(MONTH($A991)=10,YEAR($A991),IF(MONTH($A991)=11,YEAR($A991),IF(MONTH($A991)=12, YEAR($A991),YEAR($A991)-1)))),File_1.prn!$A$2:$AA$87,VLOOKUP(MONTH($A991),Conversion!$A$1:$B$12,2),FALSE)</f>
        <v>1.67</v>
      </c>
      <c r="C991" s="9" t="str">
        <f>IF(VLOOKUP((IF(MONTH($A991)=10,YEAR($A991),IF(MONTH($A991)=11,YEAR($A991),IF(MONTH($A991)=12, YEAR($A991),YEAR($A991)-1)))),File_1.prn!$A$2:$AA$87,VLOOKUP(MONTH($A991),'Patch Conversion'!$A$1:$B$12,2),FALSE)="","",VLOOKUP((IF(MONTH($A991)=10,YEAR($A991),IF(MONTH($A991)=11,YEAR($A991),IF(MONTH($A991)=12, YEAR($A991),YEAR($A991)-1)))),File_1.prn!$A$2:$AA$87,VLOOKUP(MONTH($A991),'Patch Conversion'!$A$1:$B$12,2),FALSE))</f>
        <v/>
      </c>
      <c r="E991" s="9">
        <f t="shared" si="119"/>
        <v>2911.1100000000088</v>
      </c>
      <c r="F991" s="9">
        <f>F990+VLOOKUP((IF(MONTH($A991)=10,YEAR($A991),IF(MONTH($A991)=11,YEAR($A991),IF(MONTH($A991)=12, YEAR($A991),YEAR($A991)-1)))),Rainfall!$A$1:$Z$87,VLOOKUP(MONTH($A991),Conversion!$A$1:$B$12,2),FALSE)</f>
        <v>49175.759999999987</v>
      </c>
      <c r="G991" s="22"/>
      <c r="H991" s="22"/>
      <c r="I991" s="9">
        <f>VLOOKUP((IF(MONTH($A991)=10,YEAR($A991),IF(MONTH($A991)=11,YEAR($A991),IF(MONTH($A991)=12, YEAR($A991),YEAR($A991)-1)))),FirstSim!$A$1:$Y$86,VLOOKUP(MONTH($A991),Conversion!$A$1:$B$12,2),FALSE)</f>
        <v>3.57</v>
      </c>
      <c r="Q991" s="9">
        <f t="shared" si="120"/>
        <v>1.67</v>
      </c>
      <c r="R991" s="9" t="str">
        <f t="shared" si="121"/>
        <v/>
      </c>
      <c r="S991" s="10" t="str">
        <f t="shared" si="122"/>
        <v/>
      </c>
      <c r="U991" s="17">
        <f>VLOOKUP((IF(MONTH($A991)=10,YEAR($A991),IF(MONTH($A991)=11,YEAR($A991),IF(MONTH($A991)=12, YEAR($A991),YEAR($A991)-1)))),'Final Sim'!$A$1:$O$85,VLOOKUP(MONTH($A991),'Conversion WRSM'!$A$1:$B$12,2),FALSE)</f>
        <v>0</v>
      </c>
      <c r="W991" s="9">
        <f t="shared" si="123"/>
        <v>1.67</v>
      </c>
      <c r="X991" s="9" t="str">
        <f t="shared" si="124"/>
        <v/>
      </c>
      <c r="Y991" s="20" t="str">
        <f t="shared" si="125"/>
        <v/>
      </c>
    </row>
    <row r="992" spans="1:25">
      <c r="A992" s="11">
        <v>37653</v>
      </c>
      <c r="B992" s="9">
        <f>VLOOKUP((IF(MONTH($A992)=10,YEAR($A992),IF(MONTH($A992)=11,YEAR($A992),IF(MONTH($A992)=12, YEAR($A992),YEAR($A992)-1)))),File_1.prn!$A$2:$AA$87,VLOOKUP(MONTH($A992),Conversion!$A$1:$B$12,2),FALSE)</f>
        <v>0.56000000000000005</v>
      </c>
      <c r="C992" s="9" t="str">
        <f>IF(VLOOKUP((IF(MONTH($A992)=10,YEAR($A992),IF(MONTH($A992)=11,YEAR($A992),IF(MONTH($A992)=12, YEAR($A992),YEAR($A992)-1)))),File_1.prn!$A$2:$AA$87,VLOOKUP(MONTH($A992),'Patch Conversion'!$A$1:$B$12,2),FALSE)="","",VLOOKUP((IF(MONTH($A992)=10,YEAR($A992),IF(MONTH($A992)=11,YEAR($A992),IF(MONTH($A992)=12, YEAR($A992),YEAR($A992)-1)))),File_1.prn!$A$2:$AA$87,VLOOKUP(MONTH($A992),'Patch Conversion'!$A$1:$B$12,2),FALSE))</f>
        <v/>
      </c>
      <c r="E992" s="9">
        <f t="shared" si="119"/>
        <v>2911.6700000000087</v>
      </c>
      <c r="F992" s="9">
        <f>F991+VLOOKUP((IF(MONTH($A992)=10,YEAR($A992),IF(MONTH($A992)=11,YEAR($A992),IF(MONTH($A992)=12, YEAR($A992),YEAR($A992)-1)))),Rainfall!$A$1:$Z$87,VLOOKUP(MONTH($A992),Conversion!$A$1:$B$12,2),FALSE)</f>
        <v>49284.719999999987</v>
      </c>
      <c r="G992" s="22"/>
      <c r="H992" s="22"/>
      <c r="I992" s="9">
        <f>VLOOKUP((IF(MONTH($A992)=10,YEAR($A992),IF(MONTH($A992)=11,YEAR($A992),IF(MONTH($A992)=12, YEAR($A992),YEAR($A992)-1)))),FirstSim!$A$1:$Y$86,VLOOKUP(MONTH($A992),Conversion!$A$1:$B$12,2),FALSE)</f>
        <v>1.36</v>
      </c>
      <c r="Q992" s="9">
        <f t="shared" si="120"/>
        <v>0.56000000000000005</v>
      </c>
      <c r="R992" s="9" t="str">
        <f t="shared" si="121"/>
        <v/>
      </c>
      <c r="S992" s="10" t="str">
        <f t="shared" si="122"/>
        <v/>
      </c>
      <c r="U992" s="17">
        <f>VLOOKUP((IF(MONTH($A992)=10,YEAR($A992),IF(MONTH($A992)=11,YEAR($A992),IF(MONTH($A992)=12, YEAR($A992),YEAR($A992)-1)))),'Final Sim'!$A$1:$O$85,VLOOKUP(MONTH($A992),'Conversion WRSM'!$A$1:$B$12,2),FALSE)</f>
        <v>114.22</v>
      </c>
      <c r="W992" s="9">
        <f t="shared" si="123"/>
        <v>0.56000000000000005</v>
      </c>
      <c r="X992" s="9" t="str">
        <f t="shared" si="124"/>
        <v/>
      </c>
      <c r="Y992" s="20" t="str">
        <f t="shared" si="125"/>
        <v/>
      </c>
    </row>
    <row r="993" spans="1:25">
      <c r="A993" s="11">
        <v>37681</v>
      </c>
      <c r="B993" s="9">
        <f>VLOOKUP((IF(MONTH($A993)=10,YEAR($A993),IF(MONTH($A993)=11,YEAR($A993),IF(MONTH($A993)=12, YEAR($A993),YEAR($A993)-1)))),File_1.prn!$A$2:$AA$87,VLOOKUP(MONTH($A993),Conversion!$A$1:$B$12,2),FALSE)</f>
        <v>0.79</v>
      </c>
      <c r="C993" s="9" t="str">
        <f>IF(VLOOKUP((IF(MONTH($A993)=10,YEAR($A993),IF(MONTH($A993)=11,YEAR($A993),IF(MONTH($A993)=12, YEAR($A993),YEAR($A993)-1)))),File_1.prn!$A$2:$AA$87,VLOOKUP(MONTH($A993),'Patch Conversion'!$A$1:$B$12,2),FALSE)="","",VLOOKUP((IF(MONTH($A993)=10,YEAR($A993),IF(MONTH($A993)=11,YEAR($A993),IF(MONTH($A993)=12, YEAR($A993),YEAR($A993)-1)))),File_1.prn!$A$2:$AA$87,VLOOKUP(MONTH($A993),'Patch Conversion'!$A$1:$B$12,2),FALSE))</f>
        <v>E</v>
      </c>
      <c r="E993" s="9">
        <f t="shared" si="119"/>
        <v>2912.4600000000087</v>
      </c>
      <c r="F993" s="9">
        <f>F992+VLOOKUP((IF(MONTH($A993)=10,YEAR($A993),IF(MONTH($A993)=11,YEAR($A993),IF(MONTH($A993)=12, YEAR($A993),YEAR($A993)-1)))),Rainfall!$A$1:$Z$87,VLOOKUP(MONTH($A993),Conversion!$A$1:$B$12,2),FALSE)</f>
        <v>49316.819999999985</v>
      </c>
      <c r="G993" s="22"/>
      <c r="H993" s="22"/>
      <c r="I993" s="9">
        <f>VLOOKUP((IF(MONTH($A993)=10,YEAR($A993),IF(MONTH($A993)=11,YEAR($A993),IF(MONTH($A993)=12, YEAR($A993),YEAR($A993)-1)))),FirstSim!$A$1:$Y$86,VLOOKUP(MONTH($A993),Conversion!$A$1:$B$12,2),FALSE)</f>
        <v>2.67</v>
      </c>
      <c r="Q993" s="9">
        <f t="shared" si="120"/>
        <v>2.67</v>
      </c>
      <c r="R993" s="9" t="str">
        <f t="shared" si="121"/>
        <v>*</v>
      </c>
      <c r="S993" s="10" t="str">
        <f t="shared" si="122"/>
        <v>First Silumation patch</v>
      </c>
      <c r="U993" s="17">
        <f>VLOOKUP((IF(MONTH($A993)=10,YEAR($A993),IF(MONTH($A993)=11,YEAR($A993),IF(MONTH($A993)=12, YEAR($A993),YEAR($A993)-1)))),'Final Sim'!$A$1:$O$85,VLOOKUP(MONTH($A993),'Conversion WRSM'!$A$1:$B$12,2),FALSE)</f>
        <v>0</v>
      </c>
      <c r="W993" s="9">
        <f t="shared" si="123"/>
        <v>0.79</v>
      </c>
      <c r="X993" s="9" t="str">
        <f t="shared" si="124"/>
        <v>E</v>
      </c>
      <c r="Y993" s="20" t="str">
        <f t="shared" si="125"/>
        <v>Observed estimate used</v>
      </c>
    </row>
    <row r="994" spans="1:25">
      <c r="A994" s="11">
        <v>37712</v>
      </c>
      <c r="B994" s="9">
        <f>VLOOKUP((IF(MONTH($A994)=10,YEAR($A994),IF(MONTH($A994)=11,YEAR($A994),IF(MONTH($A994)=12, YEAR($A994),YEAR($A994)-1)))),File_1.prn!$A$2:$AA$87,VLOOKUP(MONTH($A994),Conversion!$A$1:$B$12,2),FALSE)</f>
        <v>0.22</v>
      </c>
      <c r="C994" s="9" t="str">
        <f>IF(VLOOKUP((IF(MONTH($A994)=10,YEAR($A994),IF(MONTH($A994)=11,YEAR($A994),IF(MONTH($A994)=12, YEAR($A994),YEAR($A994)-1)))),File_1.prn!$A$2:$AA$87,VLOOKUP(MONTH($A994),'Patch Conversion'!$A$1:$B$12,2),FALSE)="","",VLOOKUP((IF(MONTH($A994)=10,YEAR($A994),IF(MONTH($A994)=11,YEAR($A994),IF(MONTH($A994)=12, YEAR($A994),YEAR($A994)-1)))),File_1.prn!$A$2:$AA$87,VLOOKUP(MONTH($A994),'Patch Conversion'!$A$1:$B$12,2),FALSE))</f>
        <v>E</v>
      </c>
      <c r="E994" s="9">
        <f t="shared" si="119"/>
        <v>2912.6800000000085</v>
      </c>
      <c r="F994" s="9">
        <f>F993+VLOOKUP((IF(MONTH($A994)=10,YEAR($A994),IF(MONTH($A994)=11,YEAR($A994),IF(MONTH($A994)=12, YEAR($A994),YEAR($A994)-1)))),Rainfall!$A$1:$Z$87,VLOOKUP(MONTH($A994),Conversion!$A$1:$B$12,2),FALSE)</f>
        <v>49317.179999999986</v>
      </c>
      <c r="G994" s="22"/>
      <c r="H994" s="22"/>
      <c r="I994" s="9">
        <f>VLOOKUP((IF(MONTH($A994)=10,YEAR($A994),IF(MONTH($A994)=11,YEAR($A994),IF(MONTH($A994)=12, YEAR($A994),YEAR($A994)-1)))),FirstSim!$A$1:$Y$86,VLOOKUP(MONTH($A994),Conversion!$A$1:$B$12,2),FALSE)</f>
        <v>0.71</v>
      </c>
      <c r="Q994" s="9">
        <f t="shared" si="120"/>
        <v>0.71</v>
      </c>
      <c r="R994" s="9" t="str">
        <f t="shared" si="121"/>
        <v>*</v>
      </c>
      <c r="S994" s="10" t="str">
        <f t="shared" si="122"/>
        <v>First Silumation patch</v>
      </c>
      <c r="U994" s="17">
        <f>VLOOKUP((IF(MONTH($A994)=10,YEAR($A994),IF(MONTH($A994)=11,YEAR($A994),IF(MONTH($A994)=12, YEAR($A994),YEAR($A994)-1)))),'Final Sim'!$A$1:$O$85,VLOOKUP(MONTH($A994),'Conversion WRSM'!$A$1:$B$12,2),FALSE)</f>
        <v>54.37</v>
      </c>
      <c r="W994" s="9">
        <f t="shared" si="123"/>
        <v>54.37</v>
      </c>
      <c r="X994" s="9" t="str">
        <f t="shared" si="124"/>
        <v>*</v>
      </c>
      <c r="Y994" s="20" t="str">
        <f t="shared" si="125"/>
        <v>Simulated value used</v>
      </c>
    </row>
    <row r="995" spans="1:25">
      <c r="A995" s="11">
        <v>37742</v>
      </c>
      <c r="B995" s="9">
        <f>VLOOKUP((IF(MONTH($A995)=10,YEAR($A995),IF(MONTH($A995)=11,YEAR($A995),IF(MONTH($A995)=12, YEAR($A995),YEAR($A995)-1)))),File_1.prn!$A$2:$AA$87,VLOOKUP(MONTH($A995),Conversion!$A$1:$B$12,2),FALSE)</f>
        <v>0.22</v>
      </c>
      <c r="C995" s="9" t="str">
        <f>IF(VLOOKUP((IF(MONTH($A995)=10,YEAR($A995),IF(MONTH($A995)=11,YEAR($A995),IF(MONTH($A995)=12, YEAR($A995),YEAR($A995)-1)))),File_1.prn!$A$2:$AA$87,VLOOKUP(MONTH($A995),'Patch Conversion'!$A$1:$B$12,2),FALSE)="","",VLOOKUP((IF(MONTH($A995)=10,YEAR($A995),IF(MONTH($A995)=11,YEAR($A995),IF(MONTH($A995)=12, YEAR($A995),YEAR($A995)-1)))),File_1.prn!$A$2:$AA$87,VLOOKUP(MONTH($A995),'Patch Conversion'!$A$1:$B$12,2),FALSE))</f>
        <v/>
      </c>
      <c r="E995" s="9">
        <f t="shared" si="119"/>
        <v>2912.9000000000083</v>
      </c>
      <c r="F995" s="9">
        <f>F994+VLOOKUP((IF(MONTH($A995)=10,YEAR($A995),IF(MONTH($A995)=11,YEAR($A995),IF(MONTH($A995)=12, YEAR($A995),YEAR($A995)-1)))),Rainfall!$A$1:$Z$87,VLOOKUP(MONTH($A995),Conversion!$A$1:$B$12,2),FALSE)</f>
        <v>49317.179999999986</v>
      </c>
      <c r="G995" s="22"/>
      <c r="H995" s="22"/>
      <c r="I995" s="9">
        <f>VLOOKUP((IF(MONTH($A995)=10,YEAR($A995),IF(MONTH($A995)=11,YEAR($A995),IF(MONTH($A995)=12, YEAR($A995),YEAR($A995)-1)))),FirstSim!$A$1:$Y$86,VLOOKUP(MONTH($A995),Conversion!$A$1:$B$12,2),FALSE)</f>
        <v>0.26</v>
      </c>
      <c r="Q995" s="9">
        <f t="shared" si="120"/>
        <v>0.22</v>
      </c>
      <c r="R995" s="9" t="str">
        <f t="shared" si="121"/>
        <v/>
      </c>
      <c r="S995" s="10" t="str">
        <f t="shared" si="122"/>
        <v/>
      </c>
      <c r="U995" s="17">
        <f>VLOOKUP((IF(MONTH($A995)=10,YEAR($A995),IF(MONTH($A995)=11,YEAR($A995),IF(MONTH($A995)=12, YEAR($A995),YEAR($A995)-1)))),'Final Sim'!$A$1:$O$85,VLOOKUP(MONTH($A995),'Conversion WRSM'!$A$1:$B$12,2),FALSE)</f>
        <v>0</v>
      </c>
      <c r="W995" s="9">
        <f t="shared" si="123"/>
        <v>0.22</v>
      </c>
      <c r="X995" s="9" t="str">
        <f t="shared" si="124"/>
        <v/>
      </c>
      <c r="Y995" s="20" t="str">
        <f t="shared" si="125"/>
        <v/>
      </c>
    </row>
    <row r="996" spans="1:25">
      <c r="A996" s="11">
        <v>37773</v>
      </c>
      <c r="B996" s="9">
        <f>VLOOKUP((IF(MONTH($A996)=10,YEAR($A996),IF(MONTH($A996)=11,YEAR($A996),IF(MONTH($A996)=12, YEAR($A996),YEAR($A996)-1)))),File_1.prn!$A$2:$AA$87,VLOOKUP(MONTH($A996),Conversion!$A$1:$B$12,2),FALSE)</f>
        <v>0.2</v>
      </c>
      <c r="C996" s="9" t="str">
        <f>IF(VLOOKUP((IF(MONTH($A996)=10,YEAR($A996),IF(MONTH($A996)=11,YEAR($A996),IF(MONTH($A996)=12, YEAR($A996),YEAR($A996)-1)))),File_1.prn!$A$2:$AA$87,VLOOKUP(MONTH($A996),'Patch Conversion'!$A$1:$B$12,2),FALSE)="","",VLOOKUP((IF(MONTH($A996)=10,YEAR($A996),IF(MONTH($A996)=11,YEAR($A996),IF(MONTH($A996)=12, YEAR($A996),YEAR($A996)-1)))),File_1.prn!$A$2:$AA$87,VLOOKUP(MONTH($A996),'Patch Conversion'!$A$1:$B$12,2),FALSE))</f>
        <v/>
      </c>
      <c r="E996" s="9">
        <f t="shared" si="119"/>
        <v>2913.1000000000081</v>
      </c>
      <c r="F996" s="9">
        <f>F995+VLOOKUP((IF(MONTH($A996)=10,YEAR($A996),IF(MONTH($A996)=11,YEAR($A996),IF(MONTH($A996)=12, YEAR($A996),YEAR($A996)-1)))),Rainfall!$A$1:$Z$87,VLOOKUP(MONTH($A996),Conversion!$A$1:$B$12,2),FALSE)</f>
        <v>49322.099999999984</v>
      </c>
      <c r="G996" s="22"/>
      <c r="H996" s="22"/>
      <c r="I996" s="9">
        <f>VLOOKUP((IF(MONTH($A996)=10,YEAR($A996),IF(MONTH($A996)=11,YEAR($A996),IF(MONTH($A996)=12, YEAR($A996),YEAR($A996)-1)))),FirstSim!$A$1:$Y$86,VLOOKUP(MONTH($A996),Conversion!$A$1:$B$12,2),FALSE)</f>
        <v>0.21</v>
      </c>
      <c r="Q996" s="9">
        <f t="shared" si="120"/>
        <v>0.2</v>
      </c>
      <c r="R996" s="9" t="str">
        <f t="shared" si="121"/>
        <v/>
      </c>
      <c r="S996" s="10" t="str">
        <f t="shared" si="122"/>
        <v/>
      </c>
      <c r="U996" s="17">
        <f>VLOOKUP((IF(MONTH($A996)=10,YEAR($A996),IF(MONTH($A996)=11,YEAR($A996),IF(MONTH($A996)=12, YEAR($A996),YEAR($A996)-1)))),'Final Sim'!$A$1:$O$85,VLOOKUP(MONTH($A996),'Conversion WRSM'!$A$1:$B$12,2),FALSE)</f>
        <v>219.53</v>
      </c>
      <c r="W996" s="9">
        <f t="shared" si="123"/>
        <v>0.2</v>
      </c>
      <c r="X996" s="9" t="str">
        <f t="shared" si="124"/>
        <v/>
      </c>
      <c r="Y996" s="20" t="str">
        <f t="shared" si="125"/>
        <v/>
      </c>
    </row>
    <row r="997" spans="1:25">
      <c r="A997" s="11">
        <v>37803</v>
      </c>
      <c r="B997" s="9">
        <f>VLOOKUP((IF(MONTH($A997)=10,YEAR($A997),IF(MONTH($A997)=11,YEAR($A997),IF(MONTH($A997)=12, YEAR($A997),YEAR($A997)-1)))),File_1.prn!$A$2:$AA$87,VLOOKUP(MONTH($A997),Conversion!$A$1:$B$12,2),FALSE)</f>
        <v>0.18</v>
      </c>
      <c r="C997" s="9" t="str">
        <f>IF(VLOOKUP((IF(MONTH($A997)=10,YEAR($A997),IF(MONTH($A997)=11,YEAR($A997),IF(MONTH($A997)=12, YEAR($A997),YEAR($A997)-1)))),File_1.prn!$A$2:$AA$87,VLOOKUP(MONTH($A997),'Patch Conversion'!$A$1:$B$12,2),FALSE)="","",VLOOKUP((IF(MONTH($A997)=10,YEAR($A997),IF(MONTH($A997)=11,YEAR($A997),IF(MONTH($A997)=12, YEAR($A997),YEAR($A997)-1)))),File_1.prn!$A$2:$AA$87,VLOOKUP(MONTH($A997),'Patch Conversion'!$A$1:$B$12,2),FALSE))</f>
        <v/>
      </c>
      <c r="E997" s="9">
        <f t="shared" si="119"/>
        <v>2913.2800000000079</v>
      </c>
      <c r="F997" s="9">
        <f>F996+VLOOKUP((IF(MONTH($A997)=10,YEAR($A997),IF(MONTH($A997)=11,YEAR($A997),IF(MONTH($A997)=12, YEAR($A997),YEAR($A997)-1)))),Rainfall!$A$1:$Z$87,VLOOKUP(MONTH($A997),Conversion!$A$1:$B$12,2),FALSE)</f>
        <v>49322.099999999984</v>
      </c>
      <c r="G997" s="22"/>
      <c r="H997" s="22"/>
      <c r="I997" s="9">
        <f>VLOOKUP((IF(MONTH($A997)=10,YEAR($A997),IF(MONTH($A997)=11,YEAR($A997),IF(MONTH($A997)=12, YEAR($A997),YEAR($A997)-1)))),FirstSim!$A$1:$Y$86,VLOOKUP(MONTH($A997),Conversion!$A$1:$B$12,2),FALSE)</f>
        <v>0.15</v>
      </c>
      <c r="Q997" s="9">
        <f t="shared" si="120"/>
        <v>0.18</v>
      </c>
      <c r="R997" s="9" t="str">
        <f t="shared" si="121"/>
        <v/>
      </c>
      <c r="S997" s="10" t="str">
        <f t="shared" si="122"/>
        <v/>
      </c>
      <c r="U997" s="17">
        <f>VLOOKUP((IF(MONTH($A997)=10,YEAR($A997),IF(MONTH($A997)=11,YEAR($A997),IF(MONTH($A997)=12, YEAR($A997),YEAR($A997)-1)))),'Final Sim'!$A$1:$O$85,VLOOKUP(MONTH($A997),'Conversion WRSM'!$A$1:$B$12,2),FALSE)</f>
        <v>0</v>
      </c>
      <c r="W997" s="9">
        <f t="shared" si="123"/>
        <v>0.18</v>
      </c>
      <c r="X997" s="9" t="str">
        <f t="shared" si="124"/>
        <v/>
      </c>
      <c r="Y997" s="20" t="str">
        <f t="shared" si="125"/>
        <v/>
      </c>
    </row>
    <row r="998" spans="1:25">
      <c r="A998" s="11">
        <v>37834</v>
      </c>
      <c r="B998" s="9">
        <f>VLOOKUP((IF(MONTH($A998)=10,YEAR($A998),IF(MONTH($A998)=11,YEAR($A998),IF(MONTH($A998)=12, YEAR($A998),YEAR($A998)-1)))),File_1.prn!$A$2:$AA$87,VLOOKUP(MONTH($A998),Conversion!$A$1:$B$12,2),FALSE)</f>
        <v>0.16</v>
      </c>
      <c r="C998" s="9" t="str">
        <f>IF(VLOOKUP((IF(MONTH($A998)=10,YEAR($A998),IF(MONTH($A998)=11,YEAR($A998),IF(MONTH($A998)=12, YEAR($A998),YEAR($A998)-1)))),File_1.prn!$A$2:$AA$87,VLOOKUP(MONTH($A998),'Patch Conversion'!$A$1:$B$12,2),FALSE)="","",VLOOKUP((IF(MONTH($A998)=10,YEAR($A998),IF(MONTH($A998)=11,YEAR($A998),IF(MONTH($A998)=12, YEAR($A998),YEAR($A998)-1)))),File_1.prn!$A$2:$AA$87,VLOOKUP(MONTH($A998),'Patch Conversion'!$A$1:$B$12,2),FALSE))</f>
        <v/>
      </c>
      <c r="E998" s="9">
        <f t="shared" si="119"/>
        <v>2913.4400000000078</v>
      </c>
      <c r="F998" s="9">
        <f>F997+VLOOKUP((IF(MONTH($A998)=10,YEAR($A998),IF(MONTH($A998)=11,YEAR($A998),IF(MONTH($A998)=12, YEAR($A998),YEAR($A998)-1)))),Rainfall!$A$1:$Z$87,VLOOKUP(MONTH($A998),Conversion!$A$1:$B$12,2),FALSE)</f>
        <v>49322.099999999984</v>
      </c>
      <c r="G998" s="22"/>
      <c r="H998" s="22"/>
      <c r="I998" s="9">
        <f>VLOOKUP((IF(MONTH($A998)=10,YEAR($A998),IF(MONTH($A998)=11,YEAR($A998),IF(MONTH($A998)=12, YEAR($A998),YEAR($A998)-1)))),FirstSim!$A$1:$Y$86,VLOOKUP(MONTH($A998),Conversion!$A$1:$B$12,2),FALSE)</f>
        <v>0.1</v>
      </c>
      <c r="Q998" s="9">
        <f t="shared" si="120"/>
        <v>0.16</v>
      </c>
      <c r="R998" s="9" t="str">
        <f t="shared" si="121"/>
        <v/>
      </c>
      <c r="S998" s="10" t="str">
        <f t="shared" si="122"/>
        <v/>
      </c>
      <c r="U998" s="17">
        <f>VLOOKUP((IF(MONTH($A998)=10,YEAR($A998),IF(MONTH($A998)=11,YEAR($A998),IF(MONTH($A998)=12, YEAR($A998),YEAR($A998)-1)))),'Final Sim'!$A$1:$O$85,VLOOKUP(MONTH($A998),'Conversion WRSM'!$A$1:$B$12,2),FALSE)</f>
        <v>209.49</v>
      </c>
      <c r="W998" s="9">
        <f t="shared" si="123"/>
        <v>0.16</v>
      </c>
      <c r="X998" s="9" t="str">
        <f t="shared" si="124"/>
        <v/>
      </c>
      <c r="Y998" s="20" t="str">
        <f t="shared" si="125"/>
        <v/>
      </c>
    </row>
    <row r="999" spans="1:25">
      <c r="A999" s="11">
        <v>37865</v>
      </c>
      <c r="B999" s="9">
        <f>VLOOKUP((IF(MONTH($A999)=10,YEAR($A999),IF(MONTH($A999)=11,YEAR($A999),IF(MONTH($A999)=12, YEAR($A999),YEAR($A999)-1)))),File_1.prn!$A$2:$AA$87,VLOOKUP(MONTH($A999),Conversion!$A$1:$B$12,2),FALSE)</f>
        <v>0.14000000000000001</v>
      </c>
      <c r="C999" s="9" t="str">
        <f>IF(VLOOKUP((IF(MONTH($A999)=10,YEAR($A999),IF(MONTH($A999)=11,YEAR($A999),IF(MONTH($A999)=12, YEAR($A999),YEAR($A999)-1)))),File_1.prn!$A$2:$AA$87,VLOOKUP(MONTH($A999),'Patch Conversion'!$A$1:$B$12,2),FALSE)="","",VLOOKUP((IF(MONTH($A999)=10,YEAR($A999),IF(MONTH($A999)=11,YEAR($A999),IF(MONTH($A999)=12, YEAR($A999),YEAR($A999)-1)))),File_1.prn!$A$2:$AA$87,VLOOKUP(MONTH($A999),'Patch Conversion'!$A$1:$B$12,2),FALSE))</f>
        <v/>
      </c>
      <c r="E999" s="9">
        <f t="shared" si="119"/>
        <v>2913.5800000000077</v>
      </c>
      <c r="F999" s="9">
        <f>F998+VLOOKUP((IF(MONTH($A999)=10,YEAR($A999),IF(MONTH($A999)=11,YEAR($A999),IF(MONTH($A999)=12, YEAR($A999),YEAR($A999)-1)))),Rainfall!$A$1:$Z$87,VLOOKUP(MONTH($A999),Conversion!$A$1:$B$12,2),FALSE)</f>
        <v>49323.059999999983</v>
      </c>
      <c r="G999" s="22"/>
      <c r="H999" s="22"/>
      <c r="I999" s="9">
        <f>VLOOKUP((IF(MONTH($A999)=10,YEAR($A999),IF(MONTH($A999)=11,YEAR($A999),IF(MONTH($A999)=12, YEAR($A999),YEAR($A999)-1)))),FirstSim!$A$1:$Y$86,VLOOKUP(MONTH($A999),Conversion!$A$1:$B$12,2),FALSE)</f>
        <v>0</v>
      </c>
      <c r="Q999" s="9">
        <f t="shared" si="120"/>
        <v>0.14000000000000001</v>
      </c>
      <c r="R999" s="9" t="str">
        <f t="shared" si="121"/>
        <v/>
      </c>
      <c r="S999" s="10" t="str">
        <f t="shared" si="122"/>
        <v/>
      </c>
      <c r="U999" s="17">
        <f>VLOOKUP((IF(MONTH($A999)=10,YEAR($A999),IF(MONTH($A999)=11,YEAR($A999),IF(MONTH($A999)=12, YEAR($A999),YEAR($A999)-1)))),'Final Sim'!$A$1:$O$85,VLOOKUP(MONTH($A999),'Conversion WRSM'!$A$1:$B$12,2),FALSE)</f>
        <v>0</v>
      </c>
      <c r="W999" s="9">
        <f t="shared" si="123"/>
        <v>0.14000000000000001</v>
      </c>
      <c r="X999" s="9" t="str">
        <f t="shared" si="124"/>
        <v/>
      </c>
      <c r="Y999" s="20" t="str">
        <f t="shared" si="125"/>
        <v/>
      </c>
    </row>
    <row r="1000" spans="1:25">
      <c r="A1000" s="11">
        <v>37895</v>
      </c>
      <c r="B1000" s="9">
        <f>VLOOKUP((IF(MONTH($A1000)=10,YEAR($A1000),IF(MONTH($A1000)=11,YEAR($A1000),IF(MONTH($A1000)=12, YEAR($A1000),YEAR($A1000)-1)))),File_1.prn!$A$2:$AA$87,VLOOKUP(MONTH($A1000),Conversion!$A$1:$B$12,2),FALSE)</f>
        <v>0.14000000000000001</v>
      </c>
      <c r="C1000" s="9" t="str">
        <f>IF(VLOOKUP((IF(MONTH($A1000)=10,YEAR($A1000),IF(MONTH($A1000)=11,YEAR($A1000),IF(MONTH($A1000)=12, YEAR($A1000),YEAR($A1000)-1)))),File_1.prn!$A$2:$AA$87,VLOOKUP(MONTH($A1000),'Patch Conversion'!$A$1:$B$12,2),FALSE)="","",VLOOKUP((IF(MONTH($A1000)=10,YEAR($A1000),IF(MONTH($A1000)=11,YEAR($A1000),IF(MONTH($A1000)=12, YEAR($A1000),YEAR($A1000)-1)))),File_1.prn!$A$2:$AA$87,VLOOKUP(MONTH($A1000),'Patch Conversion'!$A$1:$B$12,2),FALSE))</f>
        <v/>
      </c>
      <c r="E1000" s="9">
        <f t="shared" si="119"/>
        <v>2913.7200000000075</v>
      </c>
      <c r="F1000" s="9">
        <f>F999+VLOOKUP((IF(MONTH($A1000)=10,YEAR($A1000),IF(MONTH($A1000)=11,YEAR($A1000),IF(MONTH($A1000)=12, YEAR($A1000),YEAR($A1000)-1)))),Rainfall!$A$1:$Z$87,VLOOKUP(MONTH($A1000),Conversion!$A$1:$B$12,2),FALSE)</f>
        <v>49412.279999999984</v>
      </c>
      <c r="G1000" s="22"/>
      <c r="H1000" s="22"/>
      <c r="I1000" s="9">
        <f>VLOOKUP((IF(MONTH($A1000)=10,YEAR($A1000),IF(MONTH($A1000)=11,YEAR($A1000),IF(MONTH($A1000)=12, YEAR($A1000),YEAR($A1000)-1)))),FirstSim!$A$1:$Y$86,VLOOKUP(MONTH($A1000),Conversion!$A$1:$B$12,2),FALSE)</f>
        <v>0</v>
      </c>
      <c r="Q1000" s="9">
        <f t="shared" si="120"/>
        <v>0.14000000000000001</v>
      </c>
      <c r="R1000" s="9" t="str">
        <f t="shared" si="121"/>
        <v/>
      </c>
      <c r="S1000" s="10" t="str">
        <f t="shared" si="122"/>
        <v/>
      </c>
      <c r="U1000" s="17">
        <f>VLOOKUP((IF(MONTH($A1000)=10,YEAR($A1000),IF(MONTH($A1000)=11,YEAR($A1000),IF(MONTH($A1000)=12, YEAR($A1000),YEAR($A1000)-1)))),'Final Sim'!$A$1:$O$85,VLOOKUP(MONTH($A1000),'Conversion WRSM'!$A$1:$B$12,2),FALSE)</f>
        <v>0.43</v>
      </c>
      <c r="W1000" s="9">
        <f t="shared" si="123"/>
        <v>0.14000000000000001</v>
      </c>
      <c r="X1000" s="9" t="str">
        <f t="shared" si="124"/>
        <v/>
      </c>
      <c r="Y1000" s="20" t="str">
        <f t="shared" si="125"/>
        <v/>
      </c>
    </row>
    <row r="1001" spans="1:25">
      <c r="A1001" s="11">
        <v>37926</v>
      </c>
      <c r="B1001" s="9">
        <f>VLOOKUP((IF(MONTH($A1001)=10,YEAR($A1001),IF(MONTH($A1001)=11,YEAR($A1001),IF(MONTH($A1001)=12, YEAR($A1001),YEAR($A1001)-1)))),File_1.prn!$A$2:$AA$87,VLOOKUP(MONTH($A1001),Conversion!$A$1:$B$12,2),FALSE)</f>
        <v>0.13</v>
      </c>
      <c r="C1001" s="9" t="str">
        <f>IF(VLOOKUP((IF(MONTH($A1001)=10,YEAR($A1001),IF(MONTH($A1001)=11,YEAR($A1001),IF(MONTH($A1001)=12, YEAR($A1001),YEAR($A1001)-1)))),File_1.prn!$A$2:$AA$87,VLOOKUP(MONTH($A1001),'Patch Conversion'!$A$1:$B$12,2),FALSE)="","",VLOOKUP((IF(MONTH($A1001)=10,YEAR($A1001),IF(MONTH($A1001)=11,YEAR($A1001),IF(MONTH($A1001)=12, YEAR($A1001),YEAR($A1001)-1)))),File_1.prn!$A$2:$AA$87,VLOOKUP(MONTH($A1001),'Patch Conversion'!$A$1:$B$12,2),FALSE))</f>
        <v/>
      </c>
      <c r="E1001" s="9">
        <f t="shared" si="119"/>
        <v>2913.8500000000076</v>
      </c>
      <c r="F1001" s="9">
        <f>F1000+VLOOKUP((IF(MONTH($A1001)=10,YEAR($A1001),IF(MONTH($A1001)=11,YEAR($A1001),IF(MONTH($A1001)=12, YEAR($A1001),YEAR($A1001)-1)))),Rainfall!$A$1:$Z$87,VLOOKUP(MONTH($A1001),Conversion!$A$1:$B$12,2),FALSE)</f>
        <v>49538.159999999982</v>
      </c>
      <c r="G1001" s="22"/>
      <c r="H1001" s="22"/>
      <c r="I1001" s="9">
        <f>VLOOKUP((IF(MONTH($A1001)=10,YEAR($A1001),IF(MONTH($A1001)=11,YEAR($A1001),IF(MONTH($A1001)=12, YEAR($A1001),YEAR($A1001)-1)))),FirstSim!$A$1:$Y$86,VLOOKUP(MONTH($A1001),Conversion!$A$1:$B$12,2),FALSE)</f>
        <v>0</v>
      </c>
      <c r="Q1001" s="9">
        <f t="shared" si="120"/>
        <v>0.13</v>
      </c>
      <c r="R1001" s="9" t="str">
        <f t="shared" si="121"/>
        <v/>
      </c>
      <c r="S1001" s="10" t="str">
        <f t="shared" si="122"/>
        <v/>
      </c>
      <c r="U1001" s="17">
        <f>VLOOKUP((IF(MONTH($A1001)=10,YEAR($A1001),IF(MONTH($A1001)=11,YEAR($A1001),IF(MONTH($A1001)=12, YEAR($A1001),YEAR($A1001)-1)))),'Final Sim'!$A$1:$O$85,VLOOKUP(MONTH($A1001),'Conversion WRSM'!$A$1:$B$12,2),FALSE)</f>
        <v>0</v>
      </c>
      <c r="W1001" s="9">
        <f t="shared" si="123"/>
        <v>0.13</v>
      </c>
      <c r="X1001" s="9" t="str">
        <f t="shared" si="124"/>
        <v/>
      </c>
      <c r="Y1001" s="20" t="str">
        <f t="shared" si="125"/>
        <v/>
      </c>
    </row>
    <row r="1002" spans="1:25">
      <c r="A1002" s="11">
        <v>37956</v>
      </c>
      <c r="B1002" s="9">
        <f>VLOOKUP((IF(MONTH($A1002)=10,YEAR($A1002),IF(MONTH($A1002)=11,YEAR($A1002),IF(MONTH($A1002)=12, YEAR($A1002),YEAR($A1002)-1)))),File_1.prn!$A$2:$AA$87,VLOOKUP(MONTH($A1002),Conversion!$A$1:$B$12,2),FALSE)</f>
        <v>0.04</v>
      </c>
      <c r="C1002" s="9" t="str">
        <f>IF(VLOOKUP((IF(MONTH($A1002)=10,YEAR($A1002),IF(MONTH($A1002)=11,YEAR($A1002),IF(MONTH($A1002)=12, YEAR($A1002),YEAR($A1002)-1)))),File_1.prn!$A$2:$AA$87,VLOOKUP(MONTH($A1002),'Patch Conversion'!$A$1:$B$12,2),FALSE)="","",VLOOKUP((IF(MONTH($A1002)=10,YEAR($A1002),IF(MONTH($A1002)=11,YEAR($A1002),IF(MONTH($A1002)=12, YEAR($A1002),YEAR($A1002)-1)))),File_1.prn!$A$2:$AA$87,VLOOKUP(MONTH($A1002),'Patch Conversion'!$A$1:$B$12,2),FALSE))</f>
        <v/>
      </c>
      <c r="E1002" s="9">
        <f t="shared" si="119"/>
        <v>2913.8900000000076</v>
      </c>
      <c r="F1002" s="9">
        <f>F1001+VLOOKUP((IF(MONTH($A1002)=10,YEAR($A1002),IF(MONTH($A1002)=11,YEAR($A1002),IF(MONTH($A1002)=12, YEAR($A1002),YEAR($A1002)-1)))),Rainfall!$A$1:$Z$87,VLOOKUP(MONTH($A1002),Conversion!$A$1:$B$12,2),FALSE)</f>
        <v>49574.939999999981</v>
      </c>
      <c r="G1002" s="22"/>
      <c r="H1002" s="22"/>
      <c r="I1002" s="9">
        <f>VLOOKUP((IF(MONTH($A1002)=10,YEAR($A1002),IF(MONTH($A1002)=11,YEAR($A1002),IF(MONTH($A1002)=12, YEAR($A1002),YEAR($A1002)-1)))),FirstSim!$A$1:$Y$86,VLOOKUP(MONTH($A1002),Conversion!$A$1:$B$12,2),FALSE)</f>
        <v>0</v>
      </c>
      <c r="Q1002" s="9">
        <f t="shared" si="120"/>
        <v>0.04</v>
      </c>
      <c r="R1002" s="9" t="str">
        <f t="shared" si="121"/>
        <v/>
      </c>
      <c r="S1002" s="10" t="str">
        <f t="shared" si="122"/>
        <v/>
      </c>
      <c r="U1002" s="17">
        <f>VLOOKUP((IF(MONTH($A1002)=10,YEAR($A1002),IF(MONTH($A1002)=11,YEAR($A1002),IF(MONTH($A1002)=12, YEAR($A1002),YEAR($A1002)-1)))),'Final Sim'!$A$1:$O$85,VLOOKUP(MONTH($A1002),'Conversion WRSM'!$A$1:$B$12,2),FALSE)</f>
        <v>66.17</v>
      </c>
      <c r="W1002" s="9">
        <f t="shared" si="123"/>
        <v>0.04</v>
      </c>
      <c r="X1002" s="9" t="str">
        <f t="shared" si="124"/>
        <v/>
      </c>
      <c r="Y1002" s="20" t="str">
        <f t="shared" si="125"/>
        <v/>
      </c>
    </row>
    <row r="1003" spans="1:25">
      <c r="A1003" s="11">
        <v>37987</v>
      </c>
      <c r="B1003" s="9">
        <f>VLOOKUP((IF(MONTH($A1003)=10,YEAR($A1003),IF(MONTH($A1003)=11,YEAR($A1003),IF(MONTH($A1003)=12, YEAR($A1003),YEAR($A1003)-1)))),File_1.prn!$A$2:$AA$87,VLOOKUP(MONTH($A1003),Conversion!$A$1:$B$12,2),FALSE)</f>
        <v>0.22</v>
      </c>
      <c r="C1003" s="9" t="str">
        <f>IF(VLOOKUP((IF(MONTH($A1003)=10,YEAR($A1003),IF(MONTH($A1003)=11,YEAR($A1003),IF(MONTH($A1003)=12, YEAR($A1003),YEAR($A1003)-1)))),File_1.prn!$A$2:$AA$87,VLOOKUP(MONTH($A1003),'Patch Conversion'!$A$1:$B$12,2),FALSE)="","",VLOOKUP((IF(MONTH($A1003)=10,YEAR($A1003),IF(MONTH($A1003)=11,YEAR($A1003),IF(MONTH($A1003)=12, YEAR($A1003),YEAR($A1003)-1)))),File_1.prn!$A$2:$AA$87,VLOOKUP(MONTH($A1003),'Patch Conversion'!$A$1:$B$12,2),FALSE))</f>
        <v/>
      </c>
      <c r="E1003" s="9">
        <f t="shared" si="119"/>
        <v>2914.1100000000074</v>
      </c>
      <c r="F1003" s="9">
        <f>F1002+VLOOKUP((IF(MONTH($A1003)=10,YEAR($A1003),IF(MONTH($A1003)=11,YEAR($A1003),IF(MONTH($A1003)=12, YEAR($A1003),YEAR($A1003)-1)))),Rainfall!$A$1:$Z$87,VLOOKUP(MONTH($A1003),Conversion!$A$1:$B$12,2),FALSE)</f>
        <v>49652.099999999984</v>
      </c>
      <c r="G1003" s="22"/>
      <c r="H1003" s="22"/>
      <c r="I1003" s="9">
        <f>VLOOKUP((IF(MONTH($A1003)=10,YEAR($A1003),IF(MONTH($A1003)=11,YEAR($A1003),IF(MONTH($A1003)=12, YEAR($A1003),YEAR($A1003)-1)))),FirstSim!$A$1:$Y$86,VLOOKUP(MONTH($A1003),Conversion!$A$1:$B$12,2),FALSE)</f>
        <v>0.14000000000000001</v>
      </c>
      <c r="Q1003" s="9">
        <f t="shared" si="120"/>
        <v>0.22</v>
      </c>
      <c r="R1003" s="9" t="str">
        <f t="shared" si="121"/>
        <v/>
      </c>
      <c r="S1003" s="10" t="str">
        <f t="shared" si="122"/>
        <v/>
      </c>
      <c r="U1003" s="17">
        <f>VLOOKUP((IF(MONTH($A1003)=10,YEAR($A1003),IF(MONTH($A1003)=11,YEAR($A1003),IF(MONTH($A1003)=12, YEAR($A1003),YEAR($A1003)-1)))),'Final Sim'!$A$1:$O$85,VLOOKUP(MONTH($A1003),'Conversion WRSM'!$A$1:$B$12,2),FALSE)</f>
        <v>0</v>
      </c>
      <c r="W1003" s="9">
        <f t="shared" si="123"/>
        <v>0.22</v>
      </c>
      <c r="X1003" s="9" t="str">
        <f t="shared" si="124"/>
        <v/>
      </c>
      <c r="Y1003" s="20" t="str">
        <f t="shared" si="125"/>
        <v/>
      </c>
    </row>
    <row r="1004" spans="1:25">
      <c r="A1004" s="11">
        <v>38018</v>
      </c>
      <c r="B1004" s="9">
        <f>VLOOKUP((IF(MONTH($A1004)=10,YEAR($A1004),IF(MONTH($A1004)=11,YEAR($A1004),IF(MONTH($A1004)=12, YEAR($A1004),YEAR($A1004)-1)))),File_1.prn!$A$2:$AA$87,VLOOKUP(MONTH($A1004),Conversion!$A$1:$B$12,2),FALSE)</f>
        <v>0.72</v>
      </c>
      <c r="C1004" s="9" t="str">
        <f>IF(VLOOKUP((IF(MONTH($A1004)=10,YEAR($A1004),IF(MONTH($A1004)=11,YEAR($A1004),IF(MONTH($A1004)=12, YEAR($A1004),YEAR($A1004)-1)))),File_1.prn!$A$2:$AA$87,VLOOKUP(MONTH($A1004),'Patch Conversion'!$A$1:$B$12,2),FALSE)="","",VLOOKUP((IF(MONTH($A1004)=10,YEAR($A1004),IF(MONTH($A1004)=11,YEAR($A1004),IF(MONTH($A1004)=12, YEAR($A1004),YEAR($A1004)-1)))),File_1.prn!$A$2:$AA$87,VLOOKUP(MONTH($A1004),'Patch Conversion'!$A$1:$B$12,2),FALSE))</f>
        <v/>
      </c>
      <c r="E1004" s="9">
        <f t="shared" si="119"/>
        <v>2914.8300000000072</v>
      </c>
      <c r="F1004" s="9">
        <f>F1003+VLOOKUP((IF(MONTH($A1004)=10,YEAR($A1004),IF(MONTH($A1004)=11,YEAR($A1004),IF(MONTH($A1004)=12, YEAR($A1004),YEAR($A1004)-1)))),Rainfall!$A$1:$Z$87,VLOOKUP(MONTH($A1004),Conversion!$A$1:$B$12,2),FALSE)</f>
        <v>49735.799999999981</v>
      </c>
      <c r="G1004" s="22"/>
      <c r="H1004" s="22"/>
      <c r="I1004" s="9">
        <f>VLOOKUP((IF(MONTH($A1004)=10,YEAR($A1004),IF(MONTH($A1004)=11,YEAR($A1004),IF(MONTH($A1004)=12, YEAR($A1004),YEAR($A1004)-1)))),FirstSim!$A$1:$Y$86,VLOOKUP(MONTH($A1004),Conversion!$A$1:$B$12,2),FALSE)</f>
        <v>0.6</v>
      </c>
      <c r="Q1004" s="9">
        <f t="shared" si="120"/>
        <v>0.72</v>
      </c>
      <c r="R1004" s="9" t="str">
        <f t="shared" si="121"/>
        <v/>
      </c>
      <c r="S1004" s="10" t="str">
        <f t="shared" si="122"/>
        <v/>
      </c>
      <c r="U1004" s="17">
        <f>VLOOKUP((IF(MONTH($A1004)=10,YEAR($A1004),IF(MONTH($A1004)=11,YEAR($A1004),IF(MONTH($A1004)=12, YEAR($A1004),YEAR($A1004)-1)))),'Final Sim'!$A$1:$O$85,VLOOKUP(MONTH($A1004),'Conversion WRSM'!$A$1:$B$12,2),FALSE)</f>
        <v>40.270000000000003</v>
      </c>
      <c r="W1004" s="9">
        <f t="shared" si="123"/>
        <v>0.72</v>
      </c>
      <c r="X1004" s="9" t="str">
        <f t="shared" si="124"/>
        <v/>
      </c>
      <c r="Y1004" s="20" t="str">
        <f t="shared" si="125"/>
        <v/>
      </c>
    </row>
    <row r="1005" spans="1:25">
      <c r="A1005" s="11">
        <v>38047</v>
      </c>
      <c r="B1005" s="9">
        <f>VLOOKUP((IF(MONTH($A1005)=10,YEAR($A1005),IF(MONTH($A1005)=11,YEAR($A1005),IF(MONTH($A1005)=12, YEAR($A1005),YEAR($A1005)-1)))),File_1.prn!$A$2:$AA$87,VLOOKUP(MONTH($A1005),Conversion!$A$1:$B$12,2),FALSE)</f>
        <v>2.79</v>
      </c>
      <c r="C1005" s="9" t="str">
        <f>IF(VLOOKUP((IF(MONTH($A1005)=10,YEAR($A1005),IF(MONTH($A1005)=11,YEAR($A1005),IF(MONTH($A1005)=12, YEAR($A1005),YEAR($A1005)-1)))),File_1.prn!$A$2:$AA$87,VLOOKUP(MONTH($A1005),'Patch Conversion'!$A$1:$B$12,2),FALSE)="","",VLOOKUP((IF(MONTH($A1005)=10,YEAR($A1005),IF(MONTH($A1005)=11,YEAR($A1005),IF(MONTH($A1005)=12, YEAR($A1005),YEAR($A1005)-1)))),File_1.prn!$A$2:$AA$87,VLOOKUP(MONTH($A1005),'Patch Conversion'!$A$1:$B$12,2),FALSE))</f>
        <v/>
      </c>
      <c r="E1005" s="9">
        <f t="shared" si="119"/>
        <v>2917.6200000000072</v>
      </c>
      <c r="F1005" s="9">
        <f>F1004+VLOOKUP((IF(MONTH($A1005)=10,YEAR($A1005),IF(MONTH($A1005)=11,YEAR($A1005),IF(MONTH($A1005)=12, YEAR($A1005),YEAR($A1005)-1)))),Rainfall!$A$1:$Z$87,VLOOKUP(MONTH($A1005),Conversion!$A$1:$B$12,2),FALSE)</f>
        <v>49856.999999999978</v>
      </c>
      <c r="G1005" s="22"/>
      <c r="H1005" s="22"/>
      <c r="I1005" s="9">
        <f>VLOOKUP((IF(MONTH($A1005)=10,YEAR($A1005),IF(MONTH($A1005)=11,YEAR($A1005),IF(MONTH($A1005)=12, YEAR($A1005),YEAR($A1005)-1)))),FirstSim!$A$1:$Y$86,VLOOKUP(MONTH($A1005),Conversion!$A$1:$B$12,2),FALSE)</f>
        <v>0.18</v>
      </c>
      <c r="Q1005" s="9">
        <f t="shared" si="120"/>
        <v>2.79</v>
      </c>
      <c r="R1005" s="9" t="str">
        <f t="shared" si="121"/>
        <v/>
      </c>
      <c r="S1005" s="10" t="str">
        <f t="shared" si="122"/>
        <v/>
      </c>
      <c r="U1005" s="17">
        <f>VLOOKUP((IF(MONTH($A1005)=10,YEAR($A1005),IF(MONTH($A1005)=11,YEAR($A1005),IF(MONTH($A1005)=12, YEAR($A1005),YEAR($A1005)-1)))),'Final Sim'!$A$1:$O$85,VLOOKUP(MONTH($A1005),'Conversion WRSM'!$A$1:$B$12,2),FALSE)</f>
        <v>0</v>
      </c>
      <c r="W1005" s="9">
        <f t="shared" si="123"/>
        <v>2.79</v>
      </c>
      <c r="X1005" s="9" t="str">
        <f t="shared" si="124"/>
        <v/>
      </c>
      <c r="Y1005" s="20" t="str">
        <f t="shared" si="125"/>
        <v/>
      </c>
    </row>
    <row r="1006" spans="1:25">
      <c r="A1006" s="11">
        <v>38078</v>
      </c>
      <c r="B1006" s="9">
        <f>VLOOKUP((IF(MONTH($A1006)=10,YEAR($A1006),IF(MONTH($A1006)=11,YEAR($A1006),IF(MONTH($A1006)=12, YEAR($A1006),YEAR($A1006)-1)))),File_1.prn!$A$2:$AA$87,VLOOKUP(MONTH($A1006),Conversion!$A$1:$B$12,2),FALSE)</f>
        <v>19.899999999999999</v>
      </c>
      <c r="C1006" s="9" t="str">
        <f>IF(VLOOKUP((IF(MONTH($A1006)=10,YEAR($A1006),IF(MONTH($A1006)=11,YEAR($A1006),IF(MONTH($A1006)=12, YEAR($A1006),YEAR($A1006)-1)))),File_1.prn!$A$2:$AA$87,VLOOKUP(MONTH($A1006),'Patch Conversion'!$A$1:$B$12,2),FALSE)="","",VLOOKUP((IF(MONTH($A1006)=10,YEAR($A1006),IF(MONTH($A1006)=11,YEAR($A1006),IF(MONTH($A1006)=12, YEAR($A1006),YEAR($A1006)-1)))),File_1.prn!$A$2:$AA$87,VLOOKUP(MONTH($A1006),'Patch Conversion'!$A$1:$B$12,2),FALSE))</f>
        <v/>
      </c>
      <c r="E1006" s="9">
        <f t="shared" si="119"/>
        <v>2937.5200000000073</v>
      </c>
      <c r="F1006" s="9">
        <f>F1005+VLOOKUP((IF(MONTH($A1006)=10,YEAR($A1006),IF(MONTH($A1006)=11,YEAR($A1006),IF(MONTH($A1006)=12, YEAR($A1006),YEAR($A1006)-1)))),Rainfall!$A$1:$Z$87,VLOOKUP(MONTH($A1006),Conversion!$A$1:$B$12,2),FALSE)</f>
        <v>49921.859999999979</v>
      </c>
      <c r="G1006" s="22"/>
      <c r="H1006" s="22"/>
      <c r="I1006" s="9">
        <f>VLOOKUP((IF(MONTH($A1006)=10,YEAR($A1006),IF(MONTH($A1006)=11,YEAR($A1006),IF(MONTH($A1006)=12, YEAR($A1006),YEAR($A1006)-1)))),FirstSim!$A$1:$Y$86,VLOOKUP(MONTH($A1006),Conversion!$A$1:$B$12,2),FALSE)</f>
        <v>0.91</v>
      </c>
      <c r="Q1006" s="9">
        <f t="shared" si="120"/>
        <v>19.899999999999999</v>
      </c>
      <c r="R1006" s="9" t="str">
        <f t="shared" si="121"/>
        <v/>
      </c>
      <c r="S1006" s="10" t="str">
        <f t="shared" si="122"/>
        <v/>
      </c>
      <c r="U1006" s="17">
        <f>VLOOKUP((IF(MONTH($A1006)=10,YEAR($A1006),IF(MONTH($A1006)=11,YEAR($A1006),IF(MONTH($A1006)=12, YEAR($A1006),YEAR($A1006)-1)))),'Final Sim'!$A$1:$O$85,VLOOKUP(MONTH($A1006),'Conversion WRSM'!$A$1:$B$12,2),FALSE)</f>
        <v>30.95</v>
      </c>
      <c r="W1006" s="9">
        <f t="shared" si="123"/>
        <v>19.899999999999999</v>
      </c>
      <c r="X1006" s="9" t="str">
        <f t="shared" si="124"/>
        <v/>
      </c>
      <c r="Y1006" s="20" t="str">
        <f t="shared" si="125"/>
        <v/>
      </c>
    </row>
    <row r="1007" spans="1:25">
      <c r="A1007" s="11">
        <v>38108</v>
      </c>
      <c r="B1007" s="9">
        <f>VLOOKUP((IF(MONTH($A1007)=10,YEAR($A1007),IF(MONTH($A1007)=11,YEAR($A1007),IF(MONTH($A1007)=12, YEAR($A1007),YEAR($A1007)-1)))),File_1.prn!$A$2:$AA$87,VLOOKUP(MONTH($A1007),Conversion!$A$1:$B$12,2),FALSE)</f>
        <v>0.57999999999999996</v>
      </c>
      <c r="C1007" s="9" t="str">
        <f>IF(VLOOKUP((IF(MONTH($A1007)=10,YEAR($A1007),IF(MONTH($A1007)=11,YEAR($A1007),IF(MONTH($A1007)=12, YEAR($A1007),YEAR($A1007)-1)))),File_1.prn!$A$2:$AA$87,VLOOKUP(MONTH($A1007),'Patch Conversion'!$A$1:$B$12,2),FALSE)="","",VLOOKUP((IF(MONTH($A1007)=10,YEAR($A1007),IF(MONTH($A1007)=11,YEAR($A1007),IF(MONTH($A1007)=12, YEAR($A1007),YEAR($A1007)-1)))),File_1.prn!$A$2:$AA$87,VLOOKUP(MONTH($A1007),'Patch Conversion'!$A$1:$B$12,2),FALSE))</f>
        <v/>
      </c>
      <c r="E1007" s="9">
        <f t="shared" si="119"/>
        <v>2938.1000000000072</v>
      </c>
      <c r="F1007" s="9">
        <f>F1006+VLOOKUP((IF(MONTH($A1007)=10,YEAR($A1007),IF(MONTH($A1007)=11,YEAR($A1007),IF(MONTH($A1007)=12, YEAR($A1007),YEAR($A1007)-1)))),Rainfall!$A$1:$Z$87,VLOOKUP(MONTH($A1007),Conversion!$A$1:$B$12,2),FALSE)</f>
        <v>49921.859999999979</v>
      </c>
      <c r="G1007" s="22"/>
      <c r="H1007" s="22"/>
      <c r="I1007" s="9">
        <f>VLOOKUP((IF(MONTH($A1007)=10,YEAR($A1007),IF(MONTH($A1007)=11,YEAR($A1007),IF(MONTH($A1007)=12, YEAR($A1007),YEAR($A1007)-1)))),FirstSim!$A$1:$Y$86,VLOOKUP(MONTH($A1007),Conversion!$A$1:$B$12,2),FALSE)</f>
        <v>0.48</v>
      </c>
      <c r="Q1007" s="9">
        <f t="shared" si="120"/>
        <v>0.57999999999999996</v>
      </c>
      <c r="R1007" s="9" t="str">
        <f t="shared" si="121"/>
        <v/>
      </c>
      <c r="S1007" s="10" t="str">
        <f t="shared" si="122"/>
        <v/>
      </c>
      <c r="U1007" s="17">
        <f>VLOOKUP((IF(MONTH($A1007)=10,YEAR($A1007),IF(MONTH($A1007)=11,YEAR($A1007),IF(MONTH($A1007)=12, YEAR($A1007),YEAR($A1007)-1)))),'Final Sim'!$A$1:$O$85,VLOOKUP(MONTH($A1007),'Conversion WRSM'!$A$1:$B$12,2),FALSE)</f>
        <v>0</v>
      </c>
      <c r="W1007" s="9">
        <f t="shared" si="123"/>
        <v>0.57999999999999996</v>
      </c>
      <c r="X1007" s="9" t="str">
        <f t="shared" si="124"/>
        <v/>
      </c>
      <c r="Y1007" s="20" t="str">
        <f t="shared" si="125"/>
        <v/>
      </c>
    </row>
    <row r="1008" spans="1:25">
      <c r="A1008" s="11">
        <v>38139</v>
      </c>
      <c r="B1008" s="9">
        <f>VLOOKUP((IF(MONTH($A1008)=10,YEAR($A1008),IF(MONTH($A1008)=11,YEAR($A1008),IF(MONTH($A1008)=12, YEAR($A1008),YEAR($A1008)-1)))),File_1.prn!$A$2:$AA$87,VLOOKUP(MONTH($A1008),Conversion!$A$1:$B$12,2),FALSE)</f>
        <v>0</v>
      </c>
      <c r="C1008" s="9" t="str">
        <f>IF(VLOOKUP((IF(MONTH($A1008)=10,YEAR($A1008),IF(MONTH($A1008)=11,YEAR($A1008),IF(MONTH($A1008)=12, YEAR($A1008),YEAR($A1008)-1)))),File_1.prn!$A$2:$AA$87,VLOOKUP(MONTH($A1008),'Patch Conversion'!$A$1:$B$12,2),FALSE)="","",VLOOKUP((IF(MONTH($A1008)=10,YEAR($A1008),IF(MONTH($A1008)=11,YEAR($A1008),IF(MONTH($A1008)=12, YEAR($A1008),YEAR($A1008)-1)))),File_1.prn!$A$2:$AA$87,VLOOKUP(MONTH($A1008),'Patch Conversion'!$A$1:$B$12,2),FALSE))</f>
        <v>#</v>
      </c>
      <c r="E1008" s="9">
        <f t="shared" si="119"/>
        <v>2938.1000000000072</v>
      </c>
      <c r="F1008" s="9">
        <f>F1007+VLOOKUP((IF(MONTH($A1008)=10,YEAR($A1008),IF(MONTH($A1008)=11,YEAR($A1008),IF(MONTH($A1008)=12, YEAR($A1008),YEAR($A1008)-1)))),Rainfall!$A$1:$Z$87,VLOOKUP(MONTH($A1008),Conversion!$A$1:$B$12,2),FALSE)</f>
        <v>49922.219999999979</v>
      </c>
      <c r="G1008" s="22"/>
      <c r="H1008" s="22"/>
      <c r="I1008" s="9">
        <f>VLOOKUP((IF(MONTH($A1008)=10,YEAR($A1008),IF(MONTH($A1008)=11,YEAR($A1008),IF(MONTH($A1008)=12, YEAR($A1008),YEAR($A1008)-1)))),FirstSim!$A$1:$Y$86,VLOOKUP(MONTH($A1008),Conversion!$A$1:$B$12,2),FALSE)</f>
        <v>0.24</v>
      </c>
      <c r="Q1008" s="9">
        <f t="shared" si="120"/>
        <v>0.24</v>
      </c>
      <c r="R1008" s="9" t="str">
        <f t="shared" si="121"/>
        <v>*</v>
      </c>
      <c r="S1008" s="10" t="str">
        <f t="shared" si="122"/>
        <v>First Silumation patch</v>
      </c>
      <c r="U1008" s="17">
        <f>VLOOKUP((IF(MONTH($A1008)=10,YEAR($A1008),IF(MONTH($A1008)=11,YEAR($A1008),IF(MONTH($A1008)=12, YEAR($A1008),YEAR($A1008)-1)))),'Final Sim'!$A$1:$O$85,VLOOKUP(MONTH($A1008),'Conversion WRSM'!$A$1:$B$12,2),FALSE)</f>
        <v>16.11</v>
      </c>
      <c r="W1008" s="9">
        <f t="shared" si="123"/>
        <v>16.11</v>
      </c>
      <c r="X1008" s="9" t="str">
        <f t="shared" si="124"/>
        <v>*</v>
      </c>
      <c r="Y1008" s="20" t="str">
        <f t="shared" si="125"/>
        <v>Simulated value used</v>
      </c>
    </row>
    <row r="1009" spans="1:25">
      <c r="A1009" s="11">
        <v>38169</v>
      </c>
      <c r="B1009" s="9">
        <f>VLOOKUP((IF(MONTH($A1009)=10,YEAR($A1009),IF(MONTH($A1009)=11,YEAR($A1009),IF(MONTH($A1009)=12, YEAR($A1009),YEAR($A1009)-1)))),File_1.prn!$A$2:$AA$87,VLOOKUP(MONTH($A1009),Conversion!$A$1:$B$12,2),FALSE)</f>
        <v>0</v>
      </c>
      <c r="C1009" s="9" t="str">
        <f>IF(VLOOKUP((IF(MONTH($A1009)=10,YEAR($A1009),IF(MONTH($A1009)=11,YEAR($A1009),IF(MONTH($A1009)=12, YEAR($A1009),YEAR($A1009)-1)))),File_1.prn!$A$2:$AA$87,VLOOKUP(MONTH($A1009),'Patch Conversion'!$A$1:$B$12,2),FALSE)="","",VLOOKUP((IF(MONTH($A1009)=10,YEAR($A1009),IF(MONTH($A1009)=11,YEAR($A1009),IF(MONTH($A1009)=12, YEAR($A1009),YEAR($A1009)-1)))),File_1.prn!$A$2:$AA$87,VLOOKUP(MONTH($A1009),'Patch Conversion'!$A$1:$B$12,2),FALSE))</f>
        <v>#</v>
      </c>
      <c r="E1009" s="9">
        <f t="shared" si="119"/>
        <v>2938.1000000000072</v>
      </c>
      <c r="F1009" s="9">
        <f>F1008+VLOOKUP((IF(MONTH($A1009)=10,YEAR($A1009),IF(MONTH($A1009)=11,YEAR($A1009),IF(MONTH($A1009)=12, YEAR($A1009),YEAR($A1009)-1)))),Rainfall!$A$1:$Z$87,VLOOKUP(MONTH($A1009),Conversion!$A$1:$B$12,2),FALSE)</f>
        <v>49924.439999999981</v>
      </c>
      <c r="G1009" s="22"/>
      <c r="H1009" s="22"/>
      <c r="I1009" s="9">
        <f>VLOOKUP((IF(MONTH($A1009)=10,YEAR($A1009),IF(MONTH($A1009)=11,YEAR($A1009),IF(MONTH($A1009)=12, YEAR($A1009),YEAR($A1009)-1)))),FirstSim!$A$1:$Y$86,VLOOKUP(MONTH($A1009),Conversion!$A$1:$B$12,2),FALSE)</f>
        <v>0.19</v>
      </c>
      <c r="Q1009" s="9">
        <f t="shared" si="120"/>
        <v>0.19</v>
      </c>
      <c r="R1009" s="9" t="str">
        <f t="shared" si="121"/>
        <v>*</v>
      </c>
      <c r="S1009" s="10" t="str">
        <f t="shared" si="122"/>
        <v>First Silumation patch</v>
      </c>
      <c r="U1009" s="17">
        <f>VLOOKUP((IF(MONTH($A1009)=10,YEAR($A1009),IF(MONTH($A1009)=11,YEAR($A1009),IF(MONTH($A1009)=12, YEAR($A1009),YEAR($A1009)-1)))),'Final Sim'!$A$1:$O$85,VLOOKUP(MONTH($A1009),'Conversion WRSM'!$A$1:$B$12,2),FALSE)</f>
        <v>0</v>
      </c>
      <c r="W1009" s="9">
        <f t="shared" si="123"/>
        <v>0</v>
      </c>
      <c r="X1009" s="9" t="str">
        <f t="shared" si="124"/>
        <v>*</v>
      </c>
      <c r="Y1009" s="20" t="str">
        <f t="shared" si="125"/>
        <v>Simulated value used</v>
      </c>
    </row>
    <row r="1010" spans="1:25">
      <c r="A1010" s="11">
        <v>38200</v>
      </c>
      <c r="B1010" s="9">
        <f>VLOOKUP((IF(MONTH($A1010)=10,YEAR($A1010),IF(MONTH($A1010)=11,YEAR($A1010),IF(MONTH($A1010)=12, YEAR($A1010),YEAR($A1010)-1)))),File_1.prn!$A$2:$AA$87,VLOOKUP(MONTH($A1010),Conversion!$A$1:$B$12,2),FALSE)</f>
        <v>0.06</v>
      </c>
      <c r="C1010" s="9" t="str">
        <f>IF(VLOOKUP((IF(MONTH($A1010)=10,YEAR($A1010),IF(MONTH($A1010)=11,YEAR($A1010),IF(MONTH($A1010)=12, YEAR($A1010),YEAR($A1010)-1)))),File_1.prn!$A$2:$AA$87,VLOOKUP(MONTH($A1010),'Patch Conversion'!$A$1:$B$12,2),FALSE)="","",VLOOKUP((IF(MONTH($A1010)=10,YEAR($A1010),IF(MONTH($A1010)=11,YEAR($A1010),IF(MONTH($A1010)=12, YEAR($A1010),YEAR($A1010)-1)))),File_1.prn!$A$2:$AA$87,VLOOKUP(MONTH($A1010),'Patch Conversion'!$A$1:$B$12,2),FALSE))</f>
        <v>#</v>
      </c>
      <c r="E1010" s="9">
        <f t="shared" si="119"/>
        <v>2938.1600000000071</v>
      </c>
      <c r="F1010" s="9">
        <f>F1009+VLOOKUP((IF(MONTH($A1010)=10,YEAR($A1010),IF(MONTH($A1010)=11,YEAR($A1010),IF(MONTH($A1010)=12, YEAR($A1010),YEAR($A1010)-1)))),Rainfall!$A$1:$Z$87,VLOOKUP(MONTH($A1010),Conversion!$A$1:$B$12,2),FALSE)</f>
        <v>49924.439999999981</v>
      </c>
      <c r="G1010" s="22"/>
      <c r="H1010" s="22"/>
      <c r="I1010" s="9">
        <f>VLOOKUP((IF(MONTH($A1010)=10,YEAR($A1010),IF(MONTH($A1010)=11,YEAR($A1010),IF(MONTH($A1010)=12, YEAR($A1010),YEAR($A1010)-1)))),FirstSim!$A$1:$Y$86,VLOOKUP(MONTH($A1010),Conversion!$A$1:$B$12,2),FALSE)</f>
        <v>0.16</v>
      </c>
      <c r="Q1010" s="9">
        <f t="shared" si="120"/>
        <v>0.16</v>
      </c>
      <c r="R1010" s="9" t="str">
        <f t="shared" si="121"/>
        <v>*</v>
      </c>
      <c r="S1010" s="10" t="str">
        <f t="shared" si="122"/>
        <v>First Silumation patch</v>
      </c>
      <c r="U1010" s="17">
        <f>VLOOKUP((IF(MONTH($A1010)=10,YEAR($A1010),IF(MONTH($A1010)=11,YEAR($A1010),IF(MONTH($A1010)=12, YEAR($A1010),YEAR($A1010)-1)))),'Final Sim'!$A$1:$O$85,VLOOKUP(MONTH($A1010),'Conversion WRSM'!$A$1:$B$12,2),FALSE)</f>
        <v>247.75</v>
      </c>
      <c r="W1010" s="9">
        <f t="shared" si="123"/>
        <v>247.75</v>
      </c>
      <c r="X1010" s="9" t="str">
        <f t="shared" si="124"/>
        <v>*</v>
      </c>
      <c r="Y1010" s="20" t="str">
        <f t="shared" si="125"/>
        <v>Simulated value used</v>
      </c>
    </row>
    <row r="1011" spans="1:25">
      <c r="A1011" s="11">
        <v>38231</v>
      </c>
      <c r="B1011" s="9">
        <f>VLOOKUP((IF(MONTH($A1011)=10,YEAR($A1011),IF(MONTH($A1011)=11,YEAR($A1011),IF(MONTH($A1011)=12, YEAR($A1011),YEAR($A1011)-1)))),File_1.prn!$A$2:$AA$87,VLOOKUP(MONTH($A1011),Conversion!$A$1:$B$12,2),FALSE)</f>
        <v>30.5</v>
      </c>
      <c r="C1011" s="9" t="str">
        <f>IF(VLOOKUP((IF(MONTH($A1011)=10,YEAR($A1011),IF(MONTH($A1011)=11,YEAR($A1011),IF(MONTH($A1011)=12, YEAR($A1011),YEAR($A1011)-1)))),File_1.prn!$A$2:$AA$87,VLOOKUP(MONTH($A1011),'Patch Conversion'!$A$1:$B$12,2),FALSE)="","",VLOOKUP((IF(MONTH($A1011)=10,YEAR($A1011),IF(MONTH($A1011)=11,YEAR($A1011),IF(MONTH($A1011)=12, YEAR($A1011),YEAR($A1011)-1)))),File_1.prn!$A$2:$AA$87,VLOOKUP(MONTH($A1011),'Patch Conversion'!$A$1:$B$12,2),FALSE))</f>
        <v/>
      </c>
      <c r="E1011" s="9">
        <f t="shared" si="119"/>
        <v>2968.6600000000071</v>
      </c>
      <c r="F1011" s="9">
        <f>F1010+VLOOKUP((IF(MONTH($A1011)=10,YEAR($A1011),IF(MONTH($A1011)=11,YEAR($A1011),IF(MONTH($A1011)=12, YEAR($A1011),YEAR($A1011)-1)))),Rainfall!$A$1:$Z$87,VLOOKUP(MONTH($A1011),Conversion!$A$1:$B$12,2),FALSE)</f>
        <v>49924.439999999981</v>
      </c>
      <c r="G1011" s="22"/>
      <c r="H1011" s="22"/>
      <c r="I1011" s="9">
        <f>VLOOKUP((IF(MONTH($A1011)=10,YEAR($A1011),IF(MONTH($A1011)=11,YEAR($A1011),IF(MONTH($A1011)=12, YEAR($A1011),YEAR($A1011)-1)))),FirstSim!$A$1:$Y$86,VLOOKUP(MONTH($A1011),Conversion!$A$1:$B$12,2),FALSE)</f>
        <v>0.34</v>
      </c>
      <c r="Q1011" s="9">
        <f t="shared" si="120"/>
        <v>30.5</v>
      </c>
      <c r="R1011" s="9" t="str">
        <f t="shared" si="121"/>
        <v/>
      </c>
      <c r="S1011" s="10" t="str">
        <f t="shared" si="122"/>
        <v/>
      </c>
      <c r="U1011" s="17">
        <f>VLOOKUP((IF(MONTH($A1011)=10,YEAR($A1011),IF(MONTH($A1011)=11,YEAR($A1011),IF(MONTH($A1011)=12, YEAR($A1011),YEAR($A1011)-1)))),'Final Sim'!$A$1:$O$85,VLOOKUP(MONTH($A1011),'Conversion WRSM'!$A$1:$B$12,2),FALSE)</f>
        <v>0</v>
      </c>
      <c r="W1011" s="9">
        <f t="shared" si="123"/>
        <v>30.5</v>
      </c>
      <c r="X1011" s="9" t="str">
        <f t="shared" si="124"/>
        <v/>
      </c>
      <c r="Y1011" s="20" t="str">
        <f t="shared" si="125"/>
        <v/>
      </c>
    </row>
    <row r="1012" spans="1:25">
      <c r="A1012" s="11">
        <v>38261</v>
      </c>
      <c r="B1012" s="9">
        <f>VLOOKUP((IF(MONTH($A1012)=10,YEAR($A1012),IF(MONTH($A1012)=11,YEAR($A1012),IF(MONTH($A1012)=12, YEAR($A1012),YEAR($A1012)-1)))),File_1.prn!$A$2:$AA$87,VLOOKUP(MONTH($A1012),Conversion!$A$1:$B$12,2),FALSE)</f>
        <v>3.02</v>
      </c>
      <c r="C1012" s="9" t="str">
        <f>IF(VLOOKUP((IF(MONTH($A1012)=10,YEAR($A1012),IF(MONTH($A1012)=11,YEAR($A1012),IF(MONTH($A1012)=12, YEAR($A1012),YEAR($A1012)-1)))),File_1.prn!$A$2:$AA$87,VLOOKUP(MONTH($A1012),'Patch Conversion'!$A$1:$B$12,2),FALSE)="","",VLOOKUP((IF(MONTH($A1012)=10,YEAR($A1012),IF(MONTH($A1012)=11,YEAR($A1012),IF(MONTH($A1012)=12, YEAR($A1012),YEAR($A1012)-1)))),File_1.prn!$A$2:$AA$87,VLOOKUP(MONTH($A1012),'Patch Conversion'!$A$1:$B$12,2),FALSE))</f>
        <v/>
      </c>
      <c r="E1012" s="9">
        <f t="shared" si="119"/>
        <v>2971.6800000000071</v>
      </c>
      <c r="F1012" s="9">
        <f>F1011+VLOOKUP((IF(MONTH($A1012)=10,YEAR($A1012),IF(MONTH($A1012)=11,YEAR($A1012),IF(MONTH($A1012)=12, YEAR($A1012),YEAR($A1012)-1)))),Rainfall!$A$1:$Z$87,VLOOKUP(MONTH($A1012),Conversion!$A$1:$B$12,2),FALSE)</f>
        <v>49955.75999999998</v>
      </c>
      <c r="G1012" s="22"/>
      <c r="H1012" s="22"/>
      <c r="I1012" s="9">
        <f>VLOOKUP((IF(MONTH($A1012)=10,YEAR($A1012),IF(MONTH($A1012)=11,YEAR($A1012),IF(MONTH($A1012)=12, YEAR($A1012),YEAR($A1012)-1)))),FirstSim!$A$1:$Y$86,VLOOKUP(MONTH($A1012),Conversion!$A$1:$B$12,2),FALSE)</f>
        <v>0</v>
      </c>
      <c r="Q1012" s="9">
        <f t="shared" si="120"/>
        <v>3.02</v>
      </c>
      <c r="R1012" s="9" t="str">
        <f t="shared" si="121"/>
        <v/>
      </c>
      <c r="S1012" s="10" t="str">
        <f t="shared" si="122"/>
        <v/>
      </c>
      <c r="U1012" s="17">
        <f>VLOOKUP((IF(MONTH($A1012)=10,YEAR($A1012),IF(MONTH($A1012)=11,YEAR($A1012),IF(MONTH($A1012)=12, YEAR($A1012),YEAR($A1012)-1)))),'Final Sim'!$A$1:$O$85,VLOOKUP(MONTH($A1012),'Conversion WRSM'!$A$1:$B$12,2),FALSE)</f>
        <v>0.83</v>
      </c>
      <c r="W1012" s="9">
        <f t="shared" si="123"/>
        <v>3.02</v>
      </c>
      <c r="X1012" s="9" t="str">
        <f t="shared" si="124"/>
        <v/>
      </c>
      <c r="Y1012" s="20" t="str">
        <f t="shared" si="125"/>
        <v/>
      </c>
    </row>
    <row r="1013" spans="1:25">
      <c r="A1013" s="11">
        <v>38292</v>
      </c>
      <c r="B1013" s="9">
        <f>VLOOKUP((IF(MONTH($A1013)=10,YEAR($A1013),IF(MONTH($A1013)=11,YEAR($A1013),IF(MONTH($A1013)=12, YEAR($A1013),YEAR($A1013)-1)))),File_1.prn!$A$2:$AA$87,VLOOKUP(MONTH($A1013),Conversion!$A$1:$B$12,2),FALSE)</f>
        <v>0.48</v>
      </c>
      <c r="C1013" s="9" t="str">
        <f>IF(VLOOKUP((IF(MONTH($A1013)=10,YEAR($A1013),IF(MONTH($A1013)=11,YEAR($A1013),IF(MONTH($A1013)=12, YEAR($A1013),YEAR($A1013)-1)))),File_1.prn!$A$2:$AA$87,VLOOKUP(MONTH($A1013),'Patch Conversion'!$A$1:$B$12,2),FALSE)="","",VLOOKUP((IF(MONTH($A1013)=10,YEAR($A1013),IF(MONTH($A1013)=11,YEAR($A1013),IF(MONTH($A1013)=12, YEAR($A1013),YEAR($A1013)-1)))),File_1.prn!$A$2:$AA$87,VLOOKUP(MONTH($A1013),'Patch Conversion'!$A$1:$B$12,2),FALSE))</f>
        <v/>
      </c>
      <c r="E1013" s="9">
        <f t="shared" si="119"/>
        <v>2972.1600000000071</v>
      </c>
      <c r="F1013" s="9">
        <f>F1012+VLOOKUP((IF(MONTH($A1013)=10,YEAR($A1013),IF(MONTH($A1013)=11,YEAR($A1013),IF(MONTH($A1013)=12, YEAR($A1013),YEAR($A1013)-1)))),Rainfall!$A$1:$Z$87,VLOOKUP(MONTH($A1013),Conversion!$A$1:$B$12,2),FALSE)</f>
        <v>49995.479999999981</v>
      </c>
      <c r="G1013" s="22"/>
      <c r="H1013" s="22"/>
      <c r="I1013" s="9">
        <f>VLOOKUP((IF(MONTH($A1013)=10,YEAR($A1013),IF(MONTH($A1013)=11,YEAR($A1013),IF(MONTH($A1013)=12, YEAR($A1013),YEAR($A1013)-1)))),FirstSim!$A$1:$Y$86,VLOOKUP(MONTH($A1013),Conversion!$A$1:$B$12,2),FALSE)</f>
        <v>0</v>
      </c>
      <c r="Q1013" s="9">
        <f t="shared" si="120"/>
        <v>0.48</v>
      </c>
      <c r="R1013" s="9" t="str">
        <f t="shared" si="121"/>
        <v/>
      </c>
      <c r="S1013" s="10" t="str">
        <f t="shared" si="122"/>
        <v/>
      </c>
      <c r="U1013" s="17">
        <f>VLOOKUP((IF(MONTH($A1013)=10,YEAR($A1013),IF(MONTH($A1013)=11,YEAR($A1013),IF(MONTH($A1013)=12, YEAR($A1013),YEAR($A1013)-1)))),'Final Sim'!$A$1:$O$85,VLOOKUP(MONTH($A1013),'Conversion WRSM'!$A$1:$B$12,2),FALSE)</f>
        <v>0</v>
      </c>
      <c r="W1013" s="9">
        <f t="shared" si="123"/>
        <v>0.48</v>
      </c>
      <c r="X1013" s="9" t="str">
        <f t="shared" si="124"/>
        <v/>
      </c>
      <c r="Y1013" s="20" t="str">
        <f t="shared" si="125"/>
        <v/>
      </c>
    </row>
    <row r="1014" spans="1:25">
      <c r="A1014" s="11">
        <v>38322</v>
      </c>
      <c r="B1014" s="9">
        <f>VLOOKUP((IF(MONTH($A1014)=10,YEAR($A1014),IF(MONTH($A1014)=11,YEAR($A1014),IF(MONTH($A1014)=12, YEAR($A1014),YEAR($A1014)-1)))),File_1.prn!$A$2:$AA$87,VLOOKUP(MONTH($A1014),Conversion!$A$1:$B$12,2),FALSE)</f>
        <v>7.19</v>
      </c>
      <c r="C1014" s="9" t="str">
        <f>IF(VLOOKUP((IF(MONTH($A1014)=10,YEAR($A1014),IF(MONTH($A1014)=11,YEAR($A1014),IF(MONTH($A1014)=12, YEAR($A1014),YEAR($A1014)-1)))),File_1.prn!$A$2:$AA$87,VLOOKUP(MONTH($A1014),'Patch Conversion'!$A$1:$B$12,2),FALSE)="","",VLOOKUP((IF(MONTH($A1014)=10,YEAR($A1014),IF(MONTH($A1014)=11,YEAR($A1014),IF(MONTH($A1014)=12, YEAR($A1014),YEAR($A1014)-1)))),File_1.prn!$A$2:$AA$87,VLOOKUP(MONTH($A1014),'Patch Conversion'!$A$1:$B$12,2),FALSE))</f>
        <v/>
      </c>
      <c r="E1014" s="9">
        <f t="shared" si="119"/>
        <v>2979.3500000000072</v>
      </c>
      <c r="F1014" s="9">
        <f>F1013+VLOOKUP((IF(MONTH($A1014)=10,YEAR($A1014),IF(MONTH($A1014)=11,YEAR($A1014),IF(MONTH($A1014)=12, YEAR($A1014),YEAR($A1014)-1)))),Rainfall!$A$1:$Z$87,VLOOKUP(MONTH($A1014),Conversion!$A$1:$B$12,2),FALSE)</f>
        <v>50111.159999999982</v>
      </c>
      <c r="G1014" s="22"/>
      <c r="H1014" s="22"/>
      <c r="I1014" s="9">
        <f>VLOOKUP((IF(MONTH($A1014)=10,YEAR($A1014),IF(MONTH($A1014)=11,YEAR($A1014),IF(MONTH($A1014)=12, YEAR($A1014),YEAR($A1014)-1)))),FirstSim!$A$1:$Y$86,VLOOKUP(MONTH($A1014),Conversion!$A$1:$B$12,2),FALSE)</f>
        <v>0.01</v>
      </c>
      <c r="Q1014" s="9">
        <f t="shared" si="120"/>
        <v>7.19</v>
      </c>
      <c r="R1014" s="9" t="str">
        <f t="shared" si="121"/>
        <v/>
      </c>
      <c r="S1014" s="10" t="str">
        <f t="shared" si="122"/>
        <v/>
      </c>
      <c r="U1014" s="17">
        <f>VLOOKUP((IF(MONTH($A1014)=10,YEAR($A1014),IF(MONTH($A1014)=11,YEAR($A1014),IF(MONTH($A1014)=12, YEAR($A1014),YEAR($A1014)-1)))),'Final Sim'!$A$1:$O$85,VLOOKUP(MONTH($A1014),'Conversion WRSM'!$A$1:$B$12,2),FALSE)</f>
        <v>3.44</v>
      </c>
      <c r="W1014" s="9">
        <f t="shared" si="123"/>
        <v>7.19</v>
      </c>
      <c r="X1014" s="9" t="str">
        <f t="shared" si="124"/>
        <v/>
      </c>
      <c r="Y1014" s="20" t="str">
        <f t="shared" si="125"/>
        <v/>
      </c>
    </row>
    <row r="1015" spans="1:25">
      <c r="A1015" s="11">
        <v>38353</v>
      </c>
      <c r="B1015" s="9">
        <f>VLOOKUP((IF(MONTH($A1015)=10,YEAR($A1015),IF(MONTH($A1015)=11,YEAR($A1015),IF(MONTH($A1015)=12, YEAR($A1015),YEAR($A1015)-1)))),File_1.prn!$A$2:$AA$87,VLOOKUP(MONTH($A1015),Conversion!$A$1:$B$12,2),FALSE)</f>
        <v>13.4</v>
      </c>
      <c r="C1015" s="9" t="str">
        <f>IF(VLOOKUP((IF(MONTH($A1015)=10,YEAR($A1015),IF(MONTH($A1015)=11,YEAR($A1015),IF(MONTH($A1015)=12, YEAR($A1015),YEAR($A1015)-1)))),File_1.prn!$A$2:$AA$87,VLOOKUP(MONTH($A1015),'Patch Conversion'!$A$1:$B$12,2),FALSE)="","",VLOOKUP((IF(MONTH($A1015)=10,YEAR($A1015),IF(MONTH($A1015)=11,YEAR($A1015),IF(MONTH($A1015)=12, YEAR($A1015),YEAR($A1015)-1)))),File_1.prn!$A$2:$AA$87,VLOOKUP(MONTH($A1015),'Patch Conversion'!$A$1:$B$12,2),FALSE))</f>
        <v/>
      </c>
      <c r="E1015" s="9">
        <f t="shared" si="119"/>
        <v>2992.7500000000073</v>
      </c>
      <c r="F1015" s="9">
        <f>F1014+VLOOKUP((IF(MONTH($A1015)=10,YEAR($A1015),IF(MONTH($A1015)=11,YEAR($A1015),IF(MONTH($A1015)=12, YEAR($A1015),YEAR($A1015)-1)))),Rainfall!$A$1:$Z$87,VLOOKUP(MONTH($A1015),Conversion!$A$1:$B$12,2),FALSE)</f>
        <v>50236.619999999981</v>
      </c>
      <c r="G1015" s="22"/>
      <c r="H1015" s="22"/>
      <c r="I1015" s="9">
        <f>VLOOKUP((IF(MONTH($A1015)=10,YEAR($A1015),IF(MONTH($A1015)=11,YEAR($A1015),IF(MONTH($A1015)=12, YEAR($A1015),YEAR($A1015)-1)))),FirstSim!$A$1:$Y$86,VLOOKUP(MONTH($A1015),Conversion!$A$1:$B$12,2),FALSE)</f>
        <v>0.93</v>
      </c>
      <c r="Q1015" s="9">
        <f t="shared" si="120"/>
        <v>13.4</v>
      </c>
      <c r="R1015" s="9" t="str">
        <f t="shared" si="121"/>
        <v/>
      </c>
      <c r="S1015" s="10" t="str">
        <f t="shared" si="122"/>
        <v/>
      </c>
      <c r="U1015" s="17">
        <f>VLOOKUP((IF(MONTH($A1015)=10,YEAR($A1015),IF(MONTH($A1015)=11,YEAR($A1015),IF(MONTH($A1015)=12, YEAR($A1015),YEAR($A1015)-1)))),'Final Sim'!$A$1:$O$85,VLOOKUP(MONTH($A1015),'Conversion WRSM'!$A$1:$B$12,2),FALSE)</f>
        <v>0</v>
      </c>
      <c r="W1015" s="9">
        <f t="shared" si="123"/>
        <v>13.4</v>
      </c>
      <c r="X1015" s="9" t="str">
        <f t="shared" si="124"/>
        <v/>
      </c>
      <c r="Y1015" s="20" t="str">
        <f t="shared" si="125"/>
        <v/>
      </c>
    </row>
    <row r="1016" spans="1:25">
      <c r="A1016" s="11">
        <v>38384</v>
      </c>
      <c r="B1016" s="9">
        <f>VLOOKUP((IF(MONTH($A1016)=10,YEAR($A1016),IF(MONTH($A1016)=11,YEAR($A1016),IF(MONTH($A1016)=12, YEAR($A1016),YEAR($A1016)-1)))),File_1.prn!$A$2:$AA$87,VLOOKUP(MONTH($A1016),Conversion!$A$1:$B$12,2),FALSE)</f>
        <v>4.04</v>
      </c>
      <c r="C1016" s="9" t="str">
        <f>IF(VLOOKUP((IF(MONTH($A1016)=10,YEAR($A1016),IF(MONTH($A1016)=11,YEAR($A1016),IF(MONTH($A1016)=12, YEAR($A1016),YEAR($A1016)-1)))),File_1.prn!$A$2:$AA$87,VLOOKUP(MONTH($A1016),'Patch Conversion'!$A$1:$B$12,2),FALSE)="","",VLOOKUP((IF(MONTH($A1016)=10,YEAR($A1016),IF(MONTH($A1016)=11,YEAR($A1016),IF(MONTH($A1016)=12, YEAR($A1016),YEAR($A1016)-1)))),File_1.prn!$A$2:$AA$87,VLOOKUP(MONTH($A1016),'Patch Conversion'!$A$1:$B$12,2),FALSE))</f>
        <v/>
      </c>
      <c r="E1016" s="9">
        <f t="shared" si="119"/>
        <v>2996.7900000000072</v>
      </c>
      <c r="F1016" s="9">
        <f>F1015+VLOOKUP((IF(MONTH($A1016)=10,YEAR($A1016),IF(MONTH($A1016)=11,YEAR($A1016),IF(MONTH($A1016)=12, YEAR($A1016),YEAR($A1016)-1)))),Rainfall!$A$1:$Z$87,VLOOKUP(MONTH($A1016),Conversion!$A$1:$B$12,2),FALSE)</f>
        <v>50324.519999999982</v>
      </c>
      <c r="G1016" s="22"/>
      <c r="H1016" s="22"/>
      <c r="I1016" s="9">
        <f>VLOOKUP((IF(MONTH($A1016)=10,YEAR($A1016),IF(MONTH($A1016)=11,YEAR($A1016),IF(MONTH($A1016)=12, YEAR($A1016),YEAR($A1016)-1)))),FirstSim!$A$1:$Y$86,VLOOKUP(MONTH($A1016),Conversion!$A$1:$B$12,2),FALSE)</f>
        <v>0.54</v>
      </c>
      <c r="Q1016" s="9">
        <f t="shared" si="120"/>
        <v>4.04</v>
      </c>
      <c r="R1016" s="9" t="str">
        <f t="shared" si="121"/>
        <v/>
      </c>
      <c r="S1016" s="10" t="str">
        <f t="shared" si="122"/>
        <v/>
      </c>
      <c r="U1016" s="17">
        <f>VLOOKUP((IF(MONTH($A1016)=10,YEAR($A1016),IF(MONTH($A1016)=11,YEAR($A1016),IF(MONTH($A1016)=12, YEAR($A1016),YEAR($A1016)-1)))),'Final Sim'!$A$1:$O$85,VLOOKUP(MONTH($A1016),'Conversion WRSM'!$A$1:$B$12,2),FALSE)</f>
        <v>62.83</v>
      </c>
      <c r="W1016" s="9">
        <f t="shared" si="123"/>
        <v>4.04</v>
      </c>
      <c r="X1016" s="9" t="str">
        <f t="shared" si="124"/>
        <v/>
      </c>
      <c r="Y1016" s="20" t="str">
        <f t="shared" si="125"/>
        <v/>
      </c>
    </row>
    <row r="1017" spans="1:25">
      <c r="A1017" s="11">
        <v>38412</v>
      </c>
      <c r="B1017" s="9">
        <f>VLOOKUP((IF(MONTH($A1017)=10,YEAR($A1017),IF(MONTH($A1017)=11,YEAR($A1017),IF(MONTH($A1017)=12, YEAR($A1017),YEAR($A1017)-1)))),File_1.prn!$A$2:$AA$87,VLOOKUP(MONTH($A1017),Conversion!$A$1:$B$12,2),FALSE)</f>
        <v>0.8</v>
      </c>
      <c r="C1017" s="9" t="str">
        <f>IF(VLOOKUP((IF(MONTH($A1017)=10,YEAR($A1017),IF(MONTH($A1017)=11,YEAR($A1017),IF(MONTH($A1017)=12, YEAR($A1017),YEAR($A1017)-1)))),File_1.prn!$A$2:$AA$87,VLOOKUP(MONTH($A1017),'Patch Conversion'!$A$1:$B$12,2),FALSE)="","",VLOOKUP((IF(MONTH($A1017)=10,YEAR($A1017),IF(MONTH($A1017)=11,YEAR($A1017),IF(MONTH($A1017)=12, YEAR($A1017),YEAR($A1017)-1)))),File_1.prn!$A$2:$AA$87,VLOOKUP(MONTH($A1017),'Patch Conversion'!$A$1:$B$12,2),FALSE))</f>
        <v/>
      </c>
      <c r="E1017" s="9">
        <f t="shared" si="119"/>
        <v>2997.5900000000074</v>
      </c>
      <c r="F1017" s="9">
        <f>F1016+VLOOKUP((IF(MONTH($A1017)=10,YEAR($A1017),IF(MONTH($A1017)=11,YEAR($A1017),IF(MONTH($A1017)=12, YEAR($A1017),YEAR($A1017)-1)))),Rainfall!$A$1:$Z$87,VLOOKUP(MONTH($A1017),Conversion!$A$1:$B$12,2),FALSE)</f>
        <v>50346.89999999998</v>
      </c>
      <c r="G1017" s="22"/>
      <c r="H1017" s="22"/>
      <c r="I1017" s="9">
        <f>VLOOKUP((IF(MONTH($A1017)=10,YEAR($A1017),IF(MONTH($A1017)=11,YEAR($A1017),IF(MONTH($A1017)=12, YEAR($A1017),YEAR($A1017)-1)))),FirstSim!$A$1:$Y$86,VLOOKUP(MONTH($A1017),Conversion!$A$1:$B$12,2),FALSE)</f>
        <v>0.1</v>
      </c>
      <c r="Q1017" s="9">
        <f t="shared" si="120"/>
        <v>0.8</v>
      </c>
      <c r="R1017" s="9" t="str">
        <f t="shared" si="121"/>
        <v/>
      </c>
      <c r="S1017" s="10" t="str">
        <f t="shared" si="122"/>
        <v/>
      </c>
      <c r="U1017" s="17">
        <f>VLOOKUP((IF(MONTH($A1017)=10,YEAR($A1017),IF(MONTH($A1017)=11,YEAR($A1017),IF(MONTH($A1017)=12, YEAR($A1017),YEAR($A1017)-1)))),'Final Sim'!$A$1:$O$85,VLOOKUP(MONTH($A1017),'Conversion WRSM'!$A$1:$B$12,2),FALSE)</f>
        <v>0</v>
      </c>
      <c r="W1017" s="9">
        <f t="shared" si="123"/>
        <v>0.8</v>
      </c>
      <c r="X1017" s="9" t="str">
        <f t="shared" si="124"/>
        <v/>
      </c>
      <c r="Y1017" s="20" t="str">
        <f t="shared" si="125"/>
        <v/>
      </c>
    </row>
    <row r="1018" spans="1:25">
      <c r="A1018" s="11">
        <v>38443</v>
      </c>
      <c r="B1018" s="9">
        <f>VLOOKUP((IF(MONTH($A1018)=10,YEAR($A1018),IF(MONTH($A1018)=11,YEAR($A1018),IF(MONTH($A1018)=12, YEAR($A1018),YEAR($A1018)-1)))),File_1.prn!$A$2:$AA$87,VLOOKUP(MONTH($A1018),Conversion!$A$1:$B$12,2),FALSE)</f>
        <v>0.31</v>
      </c>
      <c r="C1018" s="9" t="str">
        <f>IF(VLOOKUP((IF(MONTH($A1018)=10,YEAR($A1018),IF(MONTH($A1018)=11,YEAR($A1018),IF(MONTH($A1018)=12, YEAR($A1018),YEAR($A1018)-1)))),File_1.prn!$A$2:$AA$87,VLOOKUP(MONTH($A1018),'Patch Conversion'!$A$1:$B$12,2),FALSE)="","",VLOOKUP((IF(MONTH($A1018)=10,YEAR($A1018),IF(MONTH($A1018)=11,YEAR($A1018),IF(MONTH($A1018)=12, YEAR($A1018),YEAR($A1018)-1)))),File_1.prn!$A$2:$AA$87,VLOOKUP(MONTH($A1018),'Patch Conversion'!$A$1:$B$12,2),FALSE))</f>
        <v/>
      </c>
      <c r="E1018" s="9">
        <f t="shared" si="119"/>
        <v>2997.9000000000074</v>
      </c>
      <c r="F1018" s="9">
        <f>F1017+VLOOKUP((IF(MONTH($A1018)=10,YEAR($A1018),IF(MONTH($A1018)=11,YEAR($A1018),IF(MONTH($A1018)=12, YEAR($A1018),YEAR($A1018)-1)))),Rainfall!$A$1:$Z$87,VLOOKUP(MONTH($A1018),Conversion!$A$1:$B$12,2),FALSE)</f>
        <v>50432.819999999978</v>
      </c>
      <c r="G1018" s="22"/>
      <c r="H1018" s="22"/>
      <c r="I1018" s="9">
        <f>VLOOKUP((IF(MONTH($A1018)=10,YEAR($A1018),IF(MONTH($A1018)=11,YEAR($A1018),IF(MONTH($A1018)=12, YEAR($A1018),YEAR($A1018)-1)))),FirstSim!$A$1:$Y$86,VLOOKUP(MONTH($A1018),Conversion!$A$1:$B$12,2),FALSE)</f>
        <v>0.13</v>
      </c>
      <c r="Q1018" s="9">
        <f t="shared" si="120"/>
        <v>0.31</v>
      </c>
      <c r="R1018" s="9" t="str">
        <f t="shared" si="121"/>
        <v/>
      </c>
      <c r="S1018" s="10" t="str">
        <f t="shared" si="122"/>
        <v/>
      </c>
      <c r="U1018" s="17">
        <f>VLOOKUP((IF(MONTH($A1018)=10,YEAR($A1018),IF(MONTH($A1018)=11,YEAR($A1018),IF(MONTH($A1018)=12, YEAR($A1018),YEAR($A1018)-1)))),'Final Sim'!$A$1:$O$85,VLOOKUP(MONTH($A1018),'Conversion WRSM'!$A$1:$B$12,2),FALSE)</f>
        <v>365.52</v>
      </c>
      <c r="W1018" s="9">
        <f t="shared" si="123"/>
        <v>0.31</v>
      </c>
      <c r="X1018" s="9" t="str">
        <f t="shared" si="124"/>
        <v/>
      </c>
      <c r="Y1018" s="20" t="str">
        <f t="shared" si="125"/>
        <v/>
      </c>
    </row>
    <row r="1019" spans="1:25">
      <c r="A1019" s="11">
        <v>38473</v>
      </c>
      <c r="B1019" s="9">
        <f>VLOOKUP((IF(MONTH($A1019)=10,YEAR($A1019),IF(MONTH($A1019)=11,YEAR($A1019),IF(MONTH($A1019)=12, YEAR($A1019),YEAR($A1019)-1)))),File_1.prn!$A$2:$AA$87,VLOOKUP(MONTH($A1019),Conversion!$A$1:$B$12,2),FALSE)</f>
        <v>0.44</v>
      </c>
      <c r="C1019" s="9" t="str">
        <f>IF(VLOOKUP((IF(MONTH($A1019)=10,YEAR($A1019),IF(MONTH($A1019)=11,YEAR($A1019),IF(MONTH($A1019)=12, YEAR($A1019),YEAR($A1019)-1)))),File_1.prn!$A$2:$AA$87,VLOOKUP(MONTH($A1019),'Patch Conversion'!$A$1:$B$12,2),FALSE)="","",VLOOKUP((IF(MONTH($A1019)=10,YEAR($A1019),IF(MONTH($A1019)=11,YEAR($A1019),IF(MONTH($A1019)=12, YEAR($A1019),YEAR($A1019)-1)))),File_1.prn!$A$2:$AA$87,VLOOKUP(MONTH($A1019),'Patch Conversion'!$A$1:$B$12,2),FALSE))</f>
        <v/>
      </c>
      <c r="E1019" s="9">
        <f t="shared" si="119"/>
        <v>2998.3400000000074</v>
      </c>
      <c r="F1019" s="9">
        <f>F1018+VLOOKUP((IF(MONTH($A1019)=10,YEAR($A1019),IF(MONTH($A1019)=11,YEAR($A1019),IF(MONTH($A1019)=12, YEAR($A1019),YEAR($A1019)-1)))),Rainfall!$A$1:$Z$87,VLOOKUP(MONTH($A1019),Conversion!$A$1:$B$12,2),FALSE)</f>
        <v>50437.559999999976</v>
      </c>
      <c r="G1019" s="22"/>
      <c r="H1019" s="22"/>
      <c r="I1019" s="9">
        <f>VLOOKUP((IF(MONTH($A1019)=10,YEAR($A1019),IF(MONTH($A1019)=11,YEAR($A1019),IF(MONTH($A1019)=12, YEAR($A1019),YEAR($A1019)-1)))),FirstSim!$A$1:$Y$86,VLOOKUP(MONTH($A1019),Conversion!$A$1:$B$12,2),FALSE)</f>
        <v>0.26</v>
      </c>
      <c r="Q1019" s="9">
        <f t="shared" si="120"/>
        <v>0.44</v>
      </c>
      <c r="R1019" s="9" t="str">
        <f t="shared" si="121"/>
        <v/>
      </c>
      <c r="S1019" s="10" t="str">
        <f t="shared" si="122"/>
        <v/>
      </c>
      <c r="U1019" s="17">
        <f>VLOOKUP((IF(MONTH($A1019)=10,YEAR($A1019),IF(MONTH($A1019)=11,YEAR($A1019),IF(MONTH($A1019)=12, YEAR($A1019),YEAR($A1019)-1)))),'Final Sim'!$A$1:$O$85,VLOOKUP(MONTH($A1019),'Conversion WRSM'!$A$1:$B$12,2),FALSE)</f>
        <v>0</v>
      </c>
      <c r="W1019" s="9">
        <f t="shared" si="123"/>
        <v>0.44</v>
      </c>
      <c r="X1019" s="9" t="str">
        <f t="shared" si="124"/>
        <v/>
      </c>
      <c r="Y1019" s="20" t="str">
        <f t="shared" si="125"/>
        <v/>
      </c>
    </row>
    <row r="1020" spans="1:25">
      <c r="A1020" s="11">
        <v>38504</v>
      </c>
      <c r="B1020" s="9">
        <f>VLOOKUP((IF(MONTH($A1020)=10,YEAR($A1020),IF(MONTH($A1020)=11,YEAR($A1020),IF(MONTH($A1020)=12, YEAR($A1020),YEAR($A1020)-1)))),File_1.prn!$A$2:$AA$87,VLOOKUP(MONTH($A1020),Conversion!$A$1:$B$12,2),FALSE)</f>
        <v>0.38</v>
      </c>
      <c r="C1020" s="9" t="str">
        <f>IF(VLOOKUP((IF(MONTH($A1020)=10,YEAR($A1020),IF(MONTH($A1020)=11,YEAR($A1020),IF(MONTH($A1020)=12, YEAR($A1020),YEAR($A1020)-1)))),File_1.prn!$A$2:$AA$87,VLOOKUP(MONTH($A1020),'Patch Conversion'!$A$1:$B$12,2),FALSE)="","",VLOOKUP((IF(MONTH($A1020)=10,YEAR($A1020),IF(MONTH($A1020)=11,YEAR($A1020),IF(MONTH($A1020)=12, YEAR($A1020),YEAR($A1020)-1)))),File_1.prn!$A$2:$AA$87,VLOOKUP(MONTH($A1020),'Patch Conversion'!$A$1:$B$12,2),FALSE))</f>
        <v/>
      </c>
      <c r="E1020" s="9">
        <f t="shared" si="119"/>
        <v>2998.7200000000075</v>
      </c>
      <c r="F1020" s="9">
        <f>F1019+VLOOKUP((IF(MONTH($A1020)=10,YEAR($A1020),IF(MONTH($A1020)=11,YEAR($A1020),IF(MONTH($A1020)=12, YEAR($A1020),YEAR($A1020)-1)))),Rainfall!$A$1:$Z$87,VLOOKUP(MONTH($A1020),Conversion!$A$1:$B$12,2),FALSE)</f>
        <v>50437.559999999976</v>
      </c>
      <c r="G1020" s="22"/>
      <c r="H1020" s="22"/>
      <c r="I1020" s="9">
        <f>VLOOKUP((IF(MONTH($A1020)=10,YEAR($A1020),IF(MONTH($A1020)=11,YEAR($A1020),IF(MONTH($A1020)=12, YEAR($A1020),YEAR($A1020)-1)))),FirstSim!$A$1:$Y$86,VLOOKUP(MONTH($A1020),Conversion!$A$1:$B$12,2),FALSE)</f>
        <v>0.26</v>
      </c>
      <c r="Q1020" s="9">
        <f t="shared" si="120"/>
        <v>0.38</v>
      </c>
      <c r="R1020" s="9" t="str">
        <f t="shared" si="121"/>
        <v/>
      </c>
      <c r="S1020" s="10" t="str">
        <f t="shared" si="122"/>
        <v/>
      </c>
      <c r="U1020" s="17">
        <f>VLOOKUP((IF(MONTH($A1020)=10,YEAR($A1020),IF(MONTH($A1020)=11,YEAR($A1020),IF(MONTH($A1020)=12, YEAR($A1020),YEAR($A1020)-1)))),'Final Sim'!$A$1:$O$85,VLOOKUP(MONTH($A1020),'Conversion WRSM'!$A$1:$B$12,2),FALSE)</f>
        <v>119.82</v>
      </c>
      <c r="W1020" s="9">
        <f t="shared" si="123"/>
        <v>0.38</v>
      </c>
      <c r="X1020" s="9" t="str">
        <f t="shared" si="124"/>
        <v/>
      </c>
      <c r="Y1020" s="20" t="str">
        <f t="shared" si="125"/>
        <v/>
      </c>
    </row>
    <row r="1021" spans="1:25">
      <c r="A1021" s="11">
        <v>38534</v>
      </c>
      <c r="B1021" s="9">
        <f>VLOOKUP((IF(MONTH($A1021)=10,YEAR($A1021),IF(MONTH($A1021)=11,YEAR($A1021),IF(MONTH($A1021)=12, YEAR($A1021),YEAR($A1021)-1)))),File_1.prn!$A$2:$AA$87,VLOOKUP(MONTH($A1021),Conversion!$A$1:$B$12,2),FALSE)</f>
        <v>0.3</v>
      </c>
      <c r="C1021" s="9" t="str">
        <f>IF(VLOOKUP((IF(MONTH($A1021)=10,YEAR($A1021),IF(MONTH($A1021)=11,YEAR($A1021),IF(MONTH($A1021)=12, YEAR($A1021),YEAR($A1021)-1)))),File_1.prn!$A$2:$AA$87,VLOOKUP(MONTH($A1021),'Patch Conversion'!$A$1:$B$12,2),FALSE)="","",VLOOKUP((IF(MONTH($A1021)=10,YEAR($A1021),IF(MONTH($A1021)=11,YEAR($A1021),IF(MONTH($A1021)=12, YEAR($A1021),YEAR($A1021)-1)))),File_1.prn!$A$2:$AA$87,VLOOKUP(MONTH($A1021),'Patch Conversion'!$A$1:$B$12,2),FALSE))</f>
        <v/>
      </c>
      <c r="E1021" s="9">
        <f t="shared" si="119"/>
        <v>2999.0200000000077</v>
      </c>
      <c r="F1021" s="9">
        <f>F1020+VLOOKUP((IF(MONTH($A1021)=10,YEAR($A1021),IF(MONTH($A1021)=11,YEAR($A1021),IF(MONTH($A1021)=12, YEAR($A1021),YEAR($A1021)-1)))),Rainfall!$A$1:$Z$87,VLOOKUP(MONTH($A1021),Conversion!$A$1:$B$12,2),FALSE)</f>
        <v>50437.559999999976</v>
      </c>
      <c r="G1021" s="22"/>
      <c r="H1021" s="22"/>
      <c r="I1021" s="9">
        <f>VLOOKUP((IF(MONTH($A1021)=10,YEAR($A1021),IF(MONTH($A1021)=11,YEAR($A1021),IF(MONTH($A1021)=12, YEAR($A1021),YEAR($A1021)-1)))),FirstSim!$A$1:$Y$86,VLOOKUP(MONTH($A1021),Conversion!$A$1:$B$12,2),FALSE)</f>
        <v>0.21</v>
      </c>
      <c r="Q1021" s="9">
        <f t="shared" si="120"/>
        <v>0.3</v>
      </c>
      <c r="R1021" s="9" t="str">
        <f t="shared" si="121"/>
        <v/>
      </c>
      <c r="S1021" s="10" t="str">
        <f t="shared" si="122"/>
        <v/>
      </c>
      <c r="U1021" s="17">
        <f>VLOOKUP((IF(MONTH($A1021)=10,YEAR($A1021),IF(MONTH($A1021)=11,YEAR($A1021),IF(MONTH($A1021)=12, YEAR($A1021),YEAR($A1021)-1)))),'Final Sim'!$A$1:$O$85,VLOOKUP(MONTH($A1021),'Conversion WRSM'!$A$1:$B$12,2),FALSE)</f>
        <v>0</v>
      </c>
      <c r="W1021" s="9">
        <f t="shared" si="123"/>
        <v>0.3</v>
      </c>
      <c r="X1021" s="9" t="str">
        <f t="shared" si="124"/>
        <v/>
      </c>
      <c r="Y1021" s="20" t="str">
        <f t="shared" si="125"/>
        <v/>
      </c>
    </row>
    <row r="1022" spans="1:25">
      <c r="A1022" s="11">
        <v>38565</v>
      </c>
      <c r="B1022" s="9">
        <f>VLOOKUP((IF(MONTH($A1022)=10,YEAR($A1022),IF(MONTH($A1022)=11,YEAR($A1022),IF(MONTH($A1022)=12, YEAR($A1022),YEAR($A1022)-1)))),File_1.prn!$A$2:$AA$87,VLOOKUP(MONTH($A1022),Conversion!$A$1:$B$12,2),FALSE)</f>
        <v>0.26</v>
      </c>
      <c r="C1022" s="9" t="str">
        <f>IF(VLOOKUP((IF(MONTH($A1022)=10,YEAR($A1022),IF(MONTH($A1022)=11,YEAR($A1022),IF(MONTH($A1022)=12, YEAR($A1022),YEAR($A1022)-1)))),File_1.prn!$A$2:$AA$87,VLOOKUP(MONTH($A1022),'Patch Conversion'!$A$1:$B$12,2),FALSE)="","",VLOOKUP((IF(MONTH($A1022)=10,YEAR($A1022),IF(MONTH($A1022)=11,YEAR($A1022),IF(MONTH($A1022)=12, YEAR($A1022),YEAR($A1022)-1)))),File_1.prn!$A$2:$AA$87,VLOOKUP(MONTH($A1022),'Patch Conversion'!$A$1:$B$12,2),FALSE))</f>
        <v/>
      </c>
      <c r="E1022" s="9">
        <f t="shared" si="119"/>
        <v>2999.2800000000079</v>
      </c>
      <c r="F1022" s="9">
        <f>F1021+VLOOKUP((IF(MONTH($A1022)=10,YEAR($A1022),IF(MONTH($A1022)=11,YEAR($A1022),IF(MONTH($A1022)=12, YEAR($A1022),YEAR($A1022)-1)))),Rainfall!$A$1:$Z$87,VLOOKUP(MONTH($A1022),Conversion!$A$1:$B$12,2),FALSE)</f>
        <v>50437.559999999976</v>
      </c>
      <c r="G1022" s="22"/>
      <c r="H1022" s="22"/>
      <c r="I1022" s="9">
        <f>VLOOKUP((IF(MONTH($A1022)=10,YEAR($A1022),IF(MONTH($A1022)=11,YEAR($A1022),IF(MONTH($A1022)=12, YEAR($A1022),YEAR($A1022)-1)))),FirstSim!$A$1:$Y$86,VLOOKUP(MONTH($A1022),Conversion!$A$1:$B$12,2),FALSE)</f>
        <v>0.17</v>
      </c>
      <c r="Q1022" s="9">
        <f t="shared" si="120"/>
        <v>0.26</v>
      </c>
      <c r="R1022" s="9" t="str">
        <f t="shared" si="121"/>
        <v/>
      </c>
      <c r="S1022" s="10" t="str">
        <f t="shared" si="122"/>
        <v/>
      </c>
      <c r="U1022" s="17">
        <f>VLOOKUP((IF(MONTH($A1022)=10,YEAR($A1022),IF(MONTH($A1022)=11,YEAR($A1022),IF(MONTH($A1022)=12, YEAR($A1022),YEAR($A1022)-1)))),'Final Sim'!$A$1:$O$85,VLOOKUP(MONTH($A1022),'Conversion WRSM'!$A$1:$B$12,2),FALSE)</f>
        <v>24.45</v>
      </c>
      <c r="W1022" s="9">
        <f t="shared" si="123"/>
        <v>0.26</v>
      </c>
      <c r="X1022" s="9" t="str">
        <f t="shared" si="124"/>
        <v/>
      </c>
      <c r="Y1022" s="20" t="str">
        <f t="shared" si="125"/>
        <v/>
      </c>
    </row>
    <row r="1023" spans="1:25">
      <c r="A1023" s="11">
        <v>38596</v>
      </c>
      <c r="B1023" s="9">
        <f>VLOOKUP((IF(MONTH($A1023)=10,YEAR($A1023),IF(MONTH($A1023)=11,YEAR($A1023),IF(MONTH($A1023)=12, YEAR($A1023),YEAR($A1023)-1)))),File_1.prn!$A$2:$AA$87,VLOOKUP(MONTH($A1023),Conversion!$A$1:$B$12,2),FALSE)</f>
        <v>0.2</v>
      </c>
      <c r="C1023" s="9" t="str">
        <f>IF(VLOOKUP((IF(MONTH($A1023)=10,YEAR($A1023),IF(MONTH($A1023)=11,YEAR($A1023),IF(MONTH($A1023)=12, YEAR($A1023),YEAR($A1023)-1)))),File_1.prn!$A$2:$AA$87,VLOOKUP(MONTH($A1023),'Patch Conversion'!$A$1:$B$12,2),FALSE)="","",VLOOKUP((IF(MONTH($A1023)=10,YEAR($A1023),IF(MONTH($A1023)=11,YEAR($A1023),IF(MONTH($A1023)=12, YEAR($A1023),YEAR($A1023)-1)))),File_1.prn!$A$2:$AA$87,VLOOKUP(MONTH($A1023),'Patch Conversion'!$A$1:$B$12,2),FALSE))</f>
        <v/>
      </c>
      <c r="E1023" s="9">
        <f t="shared" si="119"/>
        <v>2999.4800000000077</v>
      </c>
      <c r="F1023" s="9">
        <f>F1022+VLOOKUP((IF(MONTH($A1023)=10,YEAR($A1023),IF(MONTH($A1023)=11,YEAR($A1023),IF(MONTH($A1023)=12, YEAR($A1023),YEAR($A1023)-1)))),Rainfall!$A$1:$Z$87,VLOOKUP(MONTH($A1023),Conversion!$A$1:$B$12,2),FALSE)</f>
        <v>50437.559999999976</v>
      </c>
      <c r="G1023" s="22"/>
      <c r="H1023" s="22"/>
      <c r="I1023" s="9">
        <f>VLOOKUP((IF(MONTH($A1023)=10,YEAR($A1023),IF(MONTH($A1023)=11,YEAR($A1023),IF(MONTH($A1023)=12, YEAR($A1023),YEAR($A1023)-1)))),FirstSim!$A$1:$Y$86,VLOOKUP(MONTH($A1023),Conversion!$A$1:$B$12,2),FALSE)</f>
        <v>0</v>
      </c>
      <c r="Q1023" s="9">
        <f t="shared" si="120"/>
        <v>0.2</v>
      </c>
      <c r="R1023" s="9" t="str">
        <f t="shared" si="121"/>
        <v/>
      </c>
      <c r="S1023" s="10" t="str">
        <f t="shared" si="122"/>
        <v/>
      </c>
      <c r="U1023" s="17">
        <f>VLOOKUP((IF(MONTH($A1023)=10,YEAR($A1023),IF(MONTH($A1023)=11,YEAR($A1023),IF(MONTH($A1023)=12, YEAR($A1023),YEAR($A1023)-1)))),'Final Sim'!$A$1:$O$85,VLOOKUP(MONTH($A1023),'Conversion WRSM'!$A$1:$B$12,2),FALSE)</f>
        <v>0</v>
      </c>
      <c r="W1023" s="9">
        <f t="shared" si="123"/>
        <v>0.2</v>
      </c>
      <c r="X1023" s="9" t="str">
        <f t="shared" si="124"/>
        <v/>
      </c>
      <c r="Y1023" s="20" t="str">
        <f t="shared" si="125"/>
        <v/>
      </c>
    </row>
    <row r="1024" spans="1:25">
      <c r="A1024" s="11">
        <v>38626</v>
      </c>
      <c r="B1024" s="9">
        <f>VLOOKUP((IF(MONTH($A1024)=10,YEAR($A1024),IF(MONTH($A1024)=11,YEAR($A1024),IF(MONTH($A1024)=12, YEAR($A1024),YEAR($A1024)-1)))),File_1.prn!$A$2:$AA$87,VLOOKUP(MONTH($A1024),Conversion!$A$1:$B$12,2),FALSE)</f>
        <v>0.19</v>
      </c>
      <c r="C1024" s="9" t="str">
        <f>IF(VLOOKUP((IF(MONTH($A1024)=10,YEAR($A1024),IF(MONTH($A1024)=11,YEAR($A1024),IF(MONTH($A1024)=12, YEAR($A1024),YEAR($A1024)-1)))),File_1.prn!$A$2:$AA$87,VLOOKUP(MONTH($A1024),'Patch Conversion'!$A$1:$B$12,2),FALSE)="","",VLOOKUP((IF(MONTH($A1024)=10,YEAR($A1024),IF(MONTH($A1024)=11,YEAR($A1024),IF(MONTH($A1024)=12, YEAR($A1024),YEAR($A1024)-1)))),File_1.prn!$A$2:$AA$87,VLOOKUP(MONTH($A1024),'Patch Conversion'!$A$1:$B$12,2),FALSE))</f>
        <v/>
      </c>
      <c r="E1024" s="9">
        <f t="shared" si="119"/>
        <v>2999.6700000000078</v>
      </c>
      <c r="F1024" s="9">
        <f>F1023+VLOOKUP((IF(MONTH($A1024)=10,YEAR($A1024),IF(MONTH($A1024)=11,YEAR($A1024),IF(MONTH($A1024)=12, YEAR($A1024),YEAR($A1024)-1)))),Rainfall!$A$1:$Z$87,VLOOKUP(MONTH($A1024),Conversion!$A$1:$B$12,2),FALSE)</f>
        <v>50454.119999999974</v>
      </c>
      <c r="G1024" s="22"/>
      <c r="H1024" s="22"/>
      <c r="I1024" s="9" t="e">
        <f>VLOOKUP((IF(MONTH($A1024)=10,YEAR($A1024),IF(MONTH($A1024)=11,YEAR($A1024),IF(MONTH($A1024)=12, YEAR($A1024),YEAR($A1024)-1)))),FirstSim!$A$1:$Y$86,VLOOKUP(MONTH($A1024),Conversion!$A$1:$B$12,2),FALSE)</f>
        <v>#N/A</v>
      </c>
      <c r="Q1024" s="9">
        <f t="shared" si="120"/>
        <v>0.19</v>
      </c>
      <c r="R1024" s="9" t="str">
        <f t="shared" si="121"/>
        <v/>
      </c>
      <c r="S1024" s="10" t="str">
        <f t="shared" si="122"/>
        <v/>
      </c>
      <c r="U1024" s="17" t="e">
        <f>VLOOKUP((IF(MONTH($A1024)=10,YEAR($A1024),IF(MONTH($A1024)=11,YEAR($A1024),IF(MONTH($A1024)=12, YEAR($A1024),YEAR($A1024)-1)))),'Final Sim'!$A$1:$O$85,VLOOKUP(MONTH($A1024),'Conversion WRSM'!$A$1:$B$12,2),FALSE)</f>
        <v>#N/A</v>
      </c>
      <c r="W1024" s="9">
        <f t="shared" si="123"/>
        <v>0.19</v>
      </c>
      <c r="X1024" s="9" t="str">
        <f t="shared" si="124"/>
        <v/>
      </c>
      <c r="Y1024" s="20" t="str">
        <f t="shared" si="125"/>
        <v/>
      </c>
    </row>
    <row r="1025" spans="1:25">
      <c r="A1025" s="11">
        <v>38657</v>
      </c>
      <c r="B1025" s="9">
        <f>VLOOKUP((IF(MONTH($A1025)=10,YEAR($A1025),IF(MONTH($A1025)=11,YEAR($A1025),IF(MONTH($A1025)=12, YEAR($A1025),YEAR($A1025)-1)))),File_1.prn!$A$2:$AA$87,VLOOKUP(MONTH($A1025),Conversion!$A$1:$B$12,2),FALSE)</f>
        <v>0.02</v>
      </c>
      <c r="C1025" s="9" t="str">
        <f>IF(VLOOKUP((IF(MONTH($A1025)=10,YEAR($A1025),IF(MONTH($A1025)=11,YEAR($A1025),IF(MONTH($A1025)=12, YEAR($A1025),YEAR($A1025)-1)))),File_1.prn!$A$2:$AA$87,VLOOKUP(MONTH($A1025),'Patch Conversion'!$A$1:$B$12,2),FALSE)="","",VLOOKUP((IF(MONTH($A1025)=10,YEAR($A1025),IF(MONTH($A1025)=11,YEAR($A1025),IF(MONTH($A1025)=12, YEAR($A1025),YEAR($A1025)-1)))),File_1.prn!$A$2:$AA$87,VLOOKUP(MONTH($A1025),'Patch Conversion'!$A$1:$B$12,2),FALSE))</f>
        <v/>
      </c>
      <c r="E1025" s="9">
        <f t="shared" si="119"/>
        <v>2999.6900000000078</v>
      </c>
      <c r="F1025" s="9">
        <f>F1024+VLOOKUP((IF(MONTH($A1025)=10,YEAR($A1025),IF(MONTH($A1025)=11,YEAR($A1025),IF(MONTH($A1025)=12, YEAR($A1025),YEAR($A1025)-1)))),Rainfall!$A$1:$Z$87,VLOOKUP(MONTH($A1025),Conversion!$A$1:$B$12,2),FALSE)</f>
        <v>50508.95999999997</v>
      </c>
      <c r="G1025" s="22"/>
      <c r="H1025" s="22"/>
      <c r="I1025" s="9" t="e">
        <f>VLOOKUP((IF(MONTH($A1025)=10,YEAR($A1025),IF(MONTH($A1025)=11,YEAR($A1025),IF(MONTH($A1025)=12, YEAR($A1025),YEAR($A1025)-1)))),FirstSim!$A$1:$Y$86,VLOOKUP(MONTH($A1025),Conversion!$A$1:$B$12,2),FALSE)</f>
        <v>#N/A</v>
      </c>
      <c r="Q1025" s="9">
        <f t="shared" si="120"/>
        <v>0.02</v>
      </c>
      <c r="R1025" s="9" t="str">
        <f t="shared" si="121"/>
        <v/>
      </c>
      <c r="S1025" s="10" t="str">
        <f t="shared" si="122"/>
        <v/>
      </c>
      <c r="U1025" s="17" t="e">
        <f>VLOOKUP((IF(MONTH($A1025)=10,YEAR($A1025),IF(MONTH($A1025)=11,YEAR($A1025),IF(MONTH($A1025)=12, YEAR($A1025),YEAR($A1025)-1)))),'Final Sim'!$A$1:$O$85,VLOOKUP(MONTH($A1025),'Conversion WRSM'!$A$1:$B$12,2),FALSE)</f>
        <v>#N/A</v>
      </c>
      <c r="W1025" s="9">
        <f t="shared" si="123"/>
        <v>0.02</v>
      </c>
      <c r="X1025" s="9" t="str">
        <f t="shared" si="124"/>
        <v/>
      </c>
      <c r="Y1025" s="20" t="str">
        <f t="shared" si="125"/>
        <v/>
      </c>
    </row>
    <row r="1026" spans="1:25">
      <c r="A1026" s="11">
        <v>38687</v>
      </c>
      <c r="B1026" s="9">
        <f>VLOOKUP((IF(MONTH($A1026)=10,YEAR($A1026),IF(MONTH($A1026)=11,YEAR($A1026),IF(MONTH($A1026)=12, YEAR($A1026),YEAR($A1026)-1)))),File_1.prn!$A$2:$AA$87,VLOOKUP(MONTH($A1026),Conversion!$A$1:$B$12,2),FALSE)</f>
        <v>0.11</v>
      </c>
      <c r="C1026" s="9" t="str">
        <f>IF(VLOOKUP((IF(MONTH($A1026)=10,YEAR($A1026),IF(MONTH($A1026)=11,YEAR($A1026),IF(MONTH($A1026)=12, YEAR($A1026),YEAR($A1026)-1)))),File_1.prn!$A$2:$AA$87,VLOOKUP(MONTH($A1026),'Patch Conversion'!$A$1:$B$12,2),FALSE)="","",VLOOKUP((IF(MONTH($A1026)=10,YEAR($A1026),IF(MONTH($A1026)=11,YEAR($A1026),IF(MONTH($A1026)=12, YEAR($A1026),YEAR($A1026)-1)))),File_1.prn!$A$2:$AA$87,VLOOKUP(MONTH($A1026),'Patch Conversion'!$A$1:$B$12,2),FALSE))</f>
        <v/>
      </c>
      <c r="E1026" s="9">
        <f t="shared" si="119"/>
        <v>2999.8000000000079</v>
      </c>
      <c r="F1026" s="9">
        <f>F1025+VLOOKUP((IF(MONTH($A1026)=10,YEAR($A1026),IF(MONTH($A1026)=11,YEAR($A1026),IF(MONTH($A1026)=12, YEAR($A1026),YEAR($A1026)-1)))),Rainfall!$A$1:$Z$87,VLOOKUP(MONTH($A1026),Conversion!$A$1:$B$12,2),FALSE)</f>
        <v>50620.379999999968</v>
      </c>
      <c r="G1026" s="22"/>
      <c r="H1026" s="22"/>
      <c r="I1026" s="9" t="e">
        <f>VLOOKUP((IF(MONTH($A1026)=10,YEAR($A1026),IF(MONTH($A1026)=11,YEAR($A1026),IF(MONTH($A1026)=12, YEAR($A1026),YEAR($A1026)-1)))),FirstSim!$A$1:$Y$86,VLOOKUP(MONTH($A1026),Conversion!$A$1:$B$12,2),FALSE)</f>
        <v>#N/A</v>
      </c>
      <c r="Q1026" s="9">
        <f t="shared" si="120"/>
        <v>0.11</v>
      </c>
      <c r="R1026" s="9" t="str">
        <f t="shared" si="121"/>
        <v/>
      </c>
      <c r="S1026" s="10" t="str">
        <f t="shared" si="122"/>
        <v/>
      </c>
      <c r="U1026" s="17" t="e">
        <f>VLOOKUP((IF(MONTH($A1026)=10,YEAR($A1026),IF(MONTH($A1026)=11,YEAR($A1026),IF(MONTH($A1026)=12, YEAR($A1026),YEAR($A1026)-1)))),'Final Sim'!$A$1:$O$85,VLOOKUP(MONTH($A1026),'Conversion WRSM'!$A$1:$B$12,2),FALSE)</f>
        <v>#N/A</v>
      </c>
      <c r="W1026" s="9">
        <f t="shared" si="123"/>
        <v>0.11</v>
      </c>
      <c r="X1026" s="9" t="str">
        <f t="shared" si="124"/>
        <v/>
      </c>
      <c r="Y1026" s="20" t="str">
        <f t="shared" si="125"/>
        <v/>
      </c>
    </row>
    <row r="1027" spans="1:25">
      <c r="A1027" s="11">
        <v>38718</v>
      </c>
      <c r="B1027" s="9">
        <f>VLOOKUP((IF(MONTH($A1027)=10,YEAR($A1027),IF(MONTH($A1027)=11,YEAR($A1027),IF(MONTH($A1027)=12, YEAR($A1027),YEAR($A1027)-1)))),File_1.prn!$A$2:$AA$87,VLOOKUP(MONTH($A1027),Conversion!$A$1:$B$12,2),FALSE)</f>
        <v>0.85</v>
      </c>
      <c r="C1027" s="9" t="str">
        <f>IF(VLOOKUP((IF(MONTH($A1027)=10,YEAR($A1027),IF(MONTH($A1027)=11,YEAR($A1027),IF(MONTH($A1027)=12, YEAR($A1027),YEAR($A1027)-1)))),File_1.prn!$A$2:$AA$87,VLOOKUP(MONTH($A1027),'Patch Conversion'!$A$1:$B$12,2),FALSE)="","",VLOOKUP((IF(MONTH($A1027)=10,YEAR($A1027),IF(MONTH($A1027)=11,YEAR($A1027),IF(MONTH($A1027)=12, YEAR($A1027),YEAR($A1027)-1)))),File_1.prn!$A$2:$AA$87,VLOOKUP(MONTH($A1027),'Patch Conversion'!$A$1:$B$12,2),FALSE))</f>
        <v/>
      </c>
      <c r="E1027" s="9">
        <f t="shared" si="119"/>
        <v>3000.6500000000078</v>
      </c>
      <c r="F1027" s="9">
        <f>F1026+VLOOKUP((IF(MONTH($A1027)=10,YEAR($A1027),IF(MONTH($A1027)=11,YEAR($A1027),IF(MONTH($A1027)=12, YEAR($A1027),YEAR($A1027)-1)))),Rainfall!$A$1:$Z$87,VLOOKUP(MONTH($A1027),Conversion!$A$1:$B$12,2),FALSE)</f>
        <v>50791.259999999966</v>
      </c>
      <c r="G1027" s="22"/>
      <c r="H1027" s="22"/>
      <c r="I1027" s="9" t="e">
        <f>VLOOKUP((IF(MONTH($A1027)=10,YEAR($A1027),IF(MONTH($A1027)=11,YEAR($A1027),IF(MONTH($A1027)=12, YEAR($A1027),YEAR($A1027)-1)))),FirstSim!$A$1:$Y$86,VLOOKUP(MONTH($A1027),Conversion!$A$1:$B$12,2),FALSE)</f>
        <v>#N/A</v>
      </c>
      <c r="Q1027" s="9">
        <f t="shared" si="120"/>
        <v>0.85</v>
      </c>
      <c r="R1027" s="9" t="str">
        <f t="shared" si="121"/>
        <v/>
      </c>
      <c r="S1027" s="10" t="str">
        <f t="shared" si="122"/>
        <v/>
      </c>
      <c r="U1027" s="17" t="e">
        <f>VLOOKUP((IF(MONTH($A1027)=10,YEAR($A1027),IF(MONTH($A1027)=11,YEAR($A1027),IF(MONTH($A1027)=12, YEAR($A1027),YEAR($A1027)-1)))),'Final Sim'!$A$1:$O$85,VLOOKUP(MONTH($A1027),'Conversion WRSM'!$A$1:$B$12,2),FALSE)</f>
        <v>#N/A</v>
      </c>
      <c r="W1027" s="9">
        <f t="shared" si="123"/>
        <v>0.85</v>
      </c>
      <c r="X1027" s="9" t="str">
        <f t="shared" si="124"/>
        <v/>
      </c>
      <c r="Y1027" s="20" t="str">
        <f t="shared" si="125"/>
        <v/>
      </c>
    </row>
    <row r="1028" spans="1:25">
      <c r="A1028" s="11">
        <v>38749</v>
      </c>
      <c r="B1028" s="9">
        <f>VLOOKUP((IF(MONTH($A1028)=10,YEAR($A1028),IF(MONTH($A1028)=11,YEAR($A1028),IF(MONTH($A1028)=12, YEAR($A1028),YEAR($A1028)-1)))),File_1.prn!$A$2:$AA$87,VLOOKUP(MONTH($A1028),Conversion!$A$1:$B$12,2),FALSE)</f>
        <v>22.2</v>
      </c>
      <c r="C1028" s="9" t="str">
        <f>IF(VLOOKUP((IF(MONTH($A1028)=10,YEAR($A1028),IF(MONTH($A1028)=11,YEAR($A1028),IF(MONTH($A1028)=12, YEAR($A1028),YEAR($A1028)-1)))),File_1.prn!$A$2:$AA$87,VLOOKUP(MONTH($A1028),'Patch Conversion'!$A$1:$B$12,2),FALSE)="","",VLOOKUP((IF(MONTH($A1028)=10,YEAR($A1028),IF(MONTH($A1028)=11,YEAR($A1028),IF(MONTH($A1028)=12, YEAR($A1028),YEAR($A1028)-1)))),File_1.prn!$A$2:$AA$87,VLOOKUP(MONTH($A1028),'Patch Conversion'!$A$1:$B$12,2),FALSE))</f>
        <v/>
      </c>
      <c r="E1028" s="9">
        <f t="shared" si="119"/>
        <v>3022.8500000000076</v>
      </c>
      <c r="F1028" s="9">
        <f>F1027+VLOOKUP((IF(MONTH($A1028)=10,YEAR($A1028),IF(MONTH($A1028)=11,YEAR($A1028),IF(MONTH($A1028)=12, YEAR($A1028),YEAR($A1028)-1)))),Rainfall!$A$1:$Z$87,VLOOKUP(MONTH($A1028),Conversion!$A$1:$B$12,2),FALSE)</f>
        <v>50981.099999999962</v>
      </c>
      <c r="G1028" s="22"/>
      <c r="H1028" s="22"/>
      <c r="I1028" s="9" t="e">
        <f>VLOOKUP((IF(MONTH($A1028)=10,YEAR($A1028),IF(MONTH($A1028)=11,YEAR($A1028),IF(MONTH($A1028)=12, YEAR($A1028),YEAR($A1028)-1)))),FirstSim!$A$1:$Y$86,VLOOKUP(MONTH($A1028),Conversion!$A$1:$B$12,2),FALSE)</f>
        <v>#N/A</v>
      </c>
      <c r="Q1028" s="9">
        <f t="shared" si="120"/>
        <v>22.2</v>
      </c>
      <c r="R1028" s="9" t="str">
        <f t="shared" si="121"/>
        <v/>
      </c>
      <c r="S1028" s="10" t="str">
        <f t="shared" si="122"/>
        <v/>
      </c>
      <c r="U1028" s="17" t="e">
        <f>VLOOKUP((IF(MONTH($A1028)=10,YEAR($A1028),IF(MONTH($A1028)=11,YEAR($A1028),IF(MONTH($A1028)=12, YEAR($A1028),YEAR($A1028)-1)))),'Final Sim'!$A$1:$O$85,VLOOKUP(MONTH($A1028),'Conversion WRSM'!$A$1:$B$12,2),FALSE)</f>
        <v>#N/A</v>
      </c>
      <c r="W1028" s="9">
        <f t="shared" si="123"/>
        <v>22.2</v>
      </c>
      <c r="X1028" s="9" t="str">
        <f t="shared" si="124"/>
        <v/>
      </c>
      <c r="Y1028" s="20" t="str">
        <f t="shared" si="125"/>
        <v/>
      </c>
    </row>
    <row r="1029" spans="1:25">
      <c r="A1029" s="11"/>
      <c r="B1029" s="9"/>
      <c r="C1029" s="9"/>
      <c r="E1029" s="9"/>
      <c r="F1029" s="9"/>
      <c r="G1029" s="22"/>
      <c r="H1029" s="22"/>
      <c r="I1029" s="9"/>
      <c r="Q1029" s="9"/>
      <c r="R1029" s="9"/>
      <c r="S1029" s="10"/>
      <c r="U1029" s="17"/>
    </row>
    <row r="1030" spans="1:25">
      <c r="A1030" s="11"/>
      <c r="B1030" s="9"/>
      <c r="C1030" s="9"/>
      <c r="E1030" s="9"/>
      <c r="F1030" s="9"/>
      <c r="G1030" s="22"/>
      <c r="H1030" s="22"/>
      <c r="I1030" s="9"/>
      <c r="Q1030" s="9"/>
      <c r="R1030" s="9"/>
      <c r="S1030" s="10"/>
      <c r="U1030" s="17"/>
    </row>
    <row r="1031" spans="1:25">
      <c r="A1031" s="11"/>
      <c r="B1031" s="9"/>
      <c r="C1031" s="9"/>
      <c r="E1031" s="9"/>
      <c r="F1031" s="9"/>
      <c r="G1031" s="22"/>
      <c r="H1031" s="22"/>
      <c r="I1031" s="9"/>
      <c r="Q1031" s="9"/>
      <c r="R1031" s="9"/>
      <c r="S1031" s="10"/>
      <c r="U1031" s="17"/>
    </row>
    <row r="1032" spans="1:25">
      <c r="A1032" s="11"/>
      <c r="B1032" s="9"/>
      <c r="C1032" s="9"/>
      <c r="E1032" s="9"/>
      <c r="F1032" s="9"/>
      <c r="G1032" s="22"/>
      <c r="H1032" s="22"/>
      <c r="I1032" s="9"/>
      <c r="Q1032" s="9"/>
      <c r="R1032" s="9"/>
      <c r="S1032" s="10"/>
      <c r="U1032" s="17"/>
    </row>
    <row r="1033" spans="1:25">
      <c r="A1033" s="11"/>
      <c r="B1033" s="9"/>
      <c r="C1033" s="9"/>
      <c r="E1033" s="9"/>
      <c r="F1033" s="9"/>
      <c r="G1033" s="22"/>
      <c r="H1033" s="22"/>
      <c r="I1033" s="9"/>
      <c r="Q1033" s="9"/>
      <c r="R1033" s="9"/>
      <c r="S1033" s="10"/>
      <c r="U1033" s="17"/>
    </row>
    <row r="1034" spans="1:25">
      <c r="A1034" s="11"/>
      <c r="B1034" s="9"/>
      <c r="C1034" s="9"/>
      <c r="E1034" s="9"/>
      <c r="F1034" s="9"/>
      <c r="G1034" s="22"/>
      <c r="H1034" s="22"/>
      <c r="I1034" s="9"/>
      <c r="Q1034" s="9"/>
      <c r="R1034" s="9"/>
      <c r="S1034" s="10"/>
      <c r="U1034" s="17"/>
    </row>
    <row r="1035" spans="1:25">
      <c r="A1035" s="11"/>
      <c r="B1035" s="9"/>
      <c r="C1035" s="9"/>
      <c r="E1035" s="9"/>
      <c r="F1035" s="9"/>
      <c r="G1035" s="22"/>
      <c r="H1035" s="22"/>
      <c r="I1035" s="9"/>
      <c r="Q1035" s="9"/>
      <c r="R1035" s="9"/>
      <c r="S1035" s="10"/>
      <c r="U1035" s="17"/>
    </row>
  </sheetData>
  <mergeCells count="5">
    <mergeCell ref="W1:Y1"/>
    <mergeCell ref="I1:J1"/>
    <mergeCell ref="A1:C1"/>
    <mergeCell ref="M1:N1"/>
    <mergeCell ref="Q1:S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opLeftCell="A41" zoomScale="80" workbookViewId="0">
      <selection activeCell="E86" sqref="E86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</cols>
  <sheetData>
    <row r="1" spans="1:26">
      <c r="A1">
        <v>1935</v>
      </c>
      <c r="B1" s="3">
        <f>VLOOKUP(DATE($A1,10,1),'A3R002 Patch'!$A$4:$R$879,15,FALSE)</f>
        <v>0.31</v>
      </c>
      <c r="C1" t="str">
        <f>VLOOKUP(DATE($A1,10,1),'A3R002 Patch'!$A$4:$R$879,16,FALSE)</f>
        <v>*</v>
      </c>
      <c r="D1" s="3">
        <f>VLOOKUP(DATE($A1,11,1),'A3R002 Patch'!$A$4:$R$879,15,FALSE)</f>
        <v>0.28999999999999998</v>
      </c>
      <c r="E1" t="str">
        <f>VLOOKUP(DATE($A1,11,1),'A3R002 Patch'!$A$4:$R$879,16,FALSE)</f>
        <v>*</v>
      </c>
      <c r="F1" s="3">
        <f>VLOOKUP(DATE($A1,12,1),'A3R002 Patch'!$A$4:$R$879,15,FALSE)</f>
        <v>0.28999999999999998</v>
      </c>
      <c r="G1" t="str">
        <f>VLOOKUP(DATE($A1,12,1),'A3R002 Patch'!$A$4:$R$879,16,FALSE)</f>
        <v>*</v>
      </c>
      <c r="H1" s="3">
        <f>VLOOKUP(DATE($A1+1,1,1),'A3R002 Patch'!$A$4:$R$879,15,FALSE)</f>
        <v>0.28999999999999998</v>
      </c>
      <c r="I1" t="str">
        <f>VLOOKUP(DATE($A1+1,1,1),'A3R002 Patch'!$A$4:$R$879,16,FALSE)</f>
        <v>*</v>
      </c>
      <c r="J1" s="3">
        <f>VLOOKUP(DATE($A1+1,2,1),'A3R002 Patch'!$A$4:$R$879,15,FALSE)</f>
        <v>1.08</v>
      </c>
      <c r="K1" t="str">
        <f>VLOOKUP(DATE($A1+1,2,1),'A3R002 Patch'!$A$4:$R$879,16,FALSE)</f>
        <v>*</v>
      </c>
      <c r="L1" s="3">
        <f>VLOOKUP(DATE($A1+1,3,1),'A3R002 Patch'!$A$4:$R$879,15,FALSE)</f>
        <v>3.02</v>
      </c>
      <c r="M1" t="str">
        <f>VLOOKUP(DATE($A1+1,3,1),'A3R002 Patch'!$A$4:$R$879,16,FALSE)</f>
        <v>*</v>
      </c>
      <c r="N1" s="3">
        <f>VLOOKUP(DATE($A1+1,4,1),'A3R002 Patch'!$A$4:$R$879,15,FALSE)</f>
        <v>1.46</v>
      </c>
      <c r="O1" t="str">
        <f>VLOOKUP(DATE($A1+1,4,1),'A3R002 Patch'!$A$4:$R$879,16,FALSE)</f>
        <v>*</v>
      </c>
      <c r="P1" s="3">
        <f>VLOOKUP(DATE($A1+1,5,1),'A3R002 Patch'!$A$4:$R$879,15,FALSE)</f>
        <v>0.93</v>
      </c>
      <c r="Q1" t="str">
        <f>VLOOKUP(DATE($A1+1,5,1),'A3R002 Patch'!$A$4:$R$879,16,FALSE)</f>
        <v>*</v>
      </c>
      <c r="R1" s="3">
        <f>VLOOKUP(DATE($A1+1,6,1),'A3R002 Patch'!$A$4:$R$879,15,FALSE)</f>
        <v>0.34</v>
      </c>
      <c r="S1" t="str">
        <f>VLOOKUP(DATE($A1+1,6,1),'A3R002 Patch'!$A$4:$R$879,16,FALSE)</f>
        <v>*</v>
      </c>
      <c r="T1" s="3">
        <f>VLOOKUP(DATE($A1+1,7,1),'A3R002 Patch'!$A$4:$R$879,15,FALSE)</f>
        <v>0.76</v>
      </c>
      <c r="U1" t="str">
        <f>VLOOKUP(DATE($A1+1,7,1),'A3R002 Patch'!$A$4:$R$879,16,FALSE)</f>
        <v>*</v>
      </c>
      <c r="V1" s="3">
        <f>VLOOKUP(DATE($A1+1,8,1),'A3R002 Patch'!$A$4:$R$879,15,FALSE)</f>
        <v>0.17</v>
      </c>
      <c r="W1" t="str">
        <f>VLOOKUP(DATE($A1+1,8,1),'A3R002 Patch'!$A$4:$R$879,16,FALSE)</f>
        <v>*</v>
      </c>
      <c r="X1" s="3">
        <f>VLOOKUP(DATE($A1+1,9,1),'A3R002 Patch'!$A$4:$R$879,15,FALSE)</f>
        <v>0.13</v>
      </c>
      <c r="Y1" t="str">
        <f>VLOOKUP(DATE($A1+1,9,1),'A3R002 Patch'!$A$4:$R$879,16,FALSE)</f>
        <v/>
      </c>
      <c r="Z1" s="3">
        <f>SUM(X1,V1,T1,R1,P1,N1,L1,J1,H1,F1,D1,B1)</f>
        <v>9.0699999999999985</v>
      </c>
    </row>
    <row r="2" spans="1:26">
      <c r="A2">
        <v>1936</v>
      </c>
      <c r="B2" s="3">
        <f>VLOOKUP(DATE($A2,10,1),'A3R002 Patch'!$A$4:$R$879,15,FALSE)</f>
        <v>0.18</v>
      </c>
      <c r="C2" t="str">
        <f>VLOOKUP(DATE($A2,10,1),'A3R002 Patch'!$A$4:$R$879,16,FALSE)</f>
        <v>*</v>
      </c>
      <c r="D2" s="3">
        <f>VLOOKUP(DATE($A2,11,1),'A3R002 Patch'!$A$4:$R$879,15,FALSE)</f>
        <v>4.71</v>
      </c>
      <c r="E2" t="str">
        <f>VLOOKUP(DATE($A2,11,1),'A3R002 Patch'!$A$4:$R$879,16,FALSE)</f>
        <v/>
      </c>
      <c r="F2" s="3">
        <f>VLOOKUP(DATE($A2,12,1),'A3R002 Patch'!$A$4:$R$879,15,FALSE)</f>
        <v>1.29</v>
      </c>
      <c r="G2" t="str">
        <f>VLOOKUP(DATE($A2,12,1),'A3R002 Patch'!$A$4:$R$879,16,FALSE)</f>
        <v/>
      </c>
      <c r="H2" s="3">
        <f>VLOOKUP(DATE($A2+1,1,1),'A3R002 Patch'!$A$4:$R$879,15,FALSE)</f>
        <v>2.4900000000000002</v>
      </c>
      <c r="I2" t="str">
        <f>VLOOKUP(DATE($A2+1,1,1),'A3R002 Patch'!$A$4:$R$879,16,FALSE)</f>
        <v/>
      </c>
      <c r="J2" s="3">
        <f>VLOOKUP(DATE($A2+1,2,1),'A3R002 Patch'!$A$4:$R$879,15,FALSE)</f>
        <v>1.31</v>
      </c>
      <c r="K2" t="str">
        <f>VLOOKUP(DATE($A2+1,2,1),'A3R002 Patch'!$A$4:$R$879,16,FALSE)</f>
        <v/>
      </c>
      <c r="L2" s="3">
        <f>VLOOKUP(DATE($A2+1,3,1),'A3R002 Patch'!$A$4:$R$879,15,FALSE)</f>
        <v>0.26</v>
      </c>
      <c r="M2" t="str">
        <f>VLOOKUP(DATE($A2+1,3,1),'A3R002 Patch'!$A$4:$R$879,16,FALSE)</f>
        <v/>
      </c>
      <c r="N2" s="3">
        <f>VLOOKUP(DATE($A2+1,4,1),'A3R002 Patch'!$A$4:$R$879,15,FALSE)</f>
        <v>0.18</v>
      </c>
      <c r="O2" t="str">
        <f>VLOOKUP(DATE($A2+1,4,1),'A3R002 Patch'!$A$4:$R$879,16,FALSE)</f>
        <v/>
      </c>
      <c r="P2" s="3">
        <f>VLOOKUP(DATE($A2+1,5,1),'A3R002 Patch'!$A$4:$R$879,15,FALSE)</f>
        <v>0.12</v>
      </c>
      <c r="Q2" t="str">
        <f>VLOOKUP(DATE($A2+1,5,1),'A3R002 Patch'!$A$4:$R$879,16,FALSE)</f>
        <v/>
      </c>
      <c r="R2" s="3">
        <f>VLOOKUP(DATE($A2+1,6,1),'A3R002 Patch'!$A$4:$R$879,15,FALSE)</f>
        <v>0.14000000000000001</v>
      </c>
      <c r="S2" t="str">
        <f>VLOOKUP(DATE($A2+1,6,1),'A3R002 Patch'!$A$4:$R$879,16,FALSE)</f>
        <v/>
      </c>
      <c r="T2" s="3">
        <f>VLOOKUP(DATE($A2+1,7,1),'A3R002 Patch'!$A$4:$R$879,15,FALSE)</f>
        <v>0.18</v>
      </c>
      <c r="U2" t="str">
        <f>VLOOKUP(DATE($A2+1,7,1),'A3R002 Patch'!$A$4:$R$879,16,FALSE)</f>
        <v/>
      </c>
      <c r="V2" s="3">
        <f>VLOOKUP(DATE($A2+1,8,1),'A3R002 Patch'!$A$4:$R$879,15,FALSE)</f>
        <v>0.14000000000000001</v>
      </c>
      <c r="W2" t="str">
        <f>VLOOKUP(DATE($A2+1,8,1),'A3R002 Patch'!$A$4:$R$879,16,FALSE)</f>
        <v/>
      </c>
      <c r="X2" s="3">
        <f>VLOOKUP(DATE($A2+1,9,1),'A3R002 Patch'!$A$4:$R$879,15,FALSE)</f>
        <v>0.2</v>
      </c>
      <c r="Y2" t="str">
        <f>VLOOKUP(DATE($A2+1,9,1),'A3R002 Patch'!$A$4:$R$879,16,FALSE)</f>
        <v/>
      </c>
      <c r="Z2" s="3">
        <f t="shared" ref="Z2:Z65" si="0">SUM(X2,V2,T2,R2,P2,N2,L2,J2,H2,F2,D2,B2)</f>
        <v>11.2</v>
      </c>
    </row>
    <row r="3" spans="1:26">
      <c r="A3">
        <v>1937</v>
      </c>
      <c r="B3" s="3">
        <f>VLOOKUP(DATE($A3,10,1),'A3R002 Patch'!$A$4:$R$879,15,FALSE)</f>
        <v>0.22</v>
      </c>
      <c r="C3" t="str">
        <f>VLOOKUP(DATE($A3,10,1),'A3R002 Patch'!$A$4:$R$879,16,FALSE)</f>
        <v/>
      </c>
      <c r="D3" s="3">
        <f>VLOOKUP(DATE($A3,11,1),'A3R002 Patch'!$A$4:$R$879,15,FALSE)</f>
        <v>0.23</v>
      </c>
      <c r="E3" t="str">
        <f>VLOOKUP(DATE($A3,11,1),'A3R002 Patch'!$A$4:$R$879,16,FALSE)</f>
        <v/>
      </c>
      <c r="F3" s="3">
        <f>VLOOKUP(DATE($A3,12,1),'A3R002 Patch'!$A$4:$R$879,15,FALSE)</f>
        <v>1.34</v>
      </c>
      <c r="G3" t="str">
        <f>VLOOKUP(DATE($A3,12,1),'A3R002 Patch'!$A$4:$R$879,16,FALSE)</f>
        <v/>
      </c>
      <c r="H3" s="3">
        <f>VLOOKUP(DATE($A3+1,1,1),'A3R002 Patch'!$A$4:$R$879,15,FALSE)</f>
        <v>0.8</v>
      </c>
      <c r="I3" t="str">
        <f>VLOOKUP(DATE($A3+1,1,1),'A3R002 Patch'!$A$4:$R$879,16,FALSE)</f>
        <v/>
      </c>
      <c r="J3" s="3">
        <f>VLOOKUP(DATE($A3+1,2,1),'A3R002 Patch'!$A$4:$R$879,15,FALSE)</f>
        <v>0.57999999999999996</v>
      </c>
      <c r="K3" t="str">
        <f>VLOOKUP(DATE($A3+1,2,1),'A3R002 Patch'!$A$4:$R$879,16,FALSE)</f>
        <v/>
      </c>
      <c r="L3" s="3">
        <f>VLOOKUP(DATE($A3+1,3,1),'A3R002 Patch'!$A$4:$R$879,15,FALSE)</f>
        <v>7.0000000000000007E-2</v>
      </c>
      <c r="M3" t="str">
        <f>VLOOKUP(DATE($A3+1,3,1),'A3R002 Patch'!$A$4:$R$879,16,FALSE)</f>
        <v/>
      </c>
      <c r="N3" s="3">
        <f>VLOOKUP(DATE($A3+1,4,1),'A3R002 Patch'!$A$4:$R$879,15,FALSE)</f>
        <v>0.08</v>
      </c>
      <c r="O3" t="str">
        <f>VLOOKUP(DATE($A3+1,4,1),'A3R002 Patch'!$A$4:$R$879,16,FALSE)</f>
        <v/>
      </c>
      <c r="P3" s="3">
        <f>VLOOKUP(DATE($A3+1,5,1),'A3R002 Patch'!$A$4:$R$879,15,FALSE)</f>
        <v>0.18</v>
      </c>
      <c r="Q3" t="str">
        <f>VLOOKUP(DATE($A3+1,5,1),'A3R002 Patch'!$A$4:$R$879,16,FALSE)</f>
        <v/>
      </c>
      <c r="R3" s="3">
        <f>VLOOKUP(DATE($A3+1,6,1),'A3R002 Patch'!$A$4:$R$879,15,FALSE)</f>
        <v>0.06</v>
      </c>
      <c r="S3" t="str">
        <f>VLOOKUP(DATE($A3+1,6,1),'A3R002 Patch'!$A$4:$R$879,16,FALSE)</f>
        <v/>
      </c>
      <c r="T3" s="3">
        <f>VLOOKUP(DATE($A3+1,7,1),'A3R002 Patch'!$A$4:$R$879,15,FALSE)</f>
        <v>0.2</v>
      </c>
      <c r="U3" t="str">
        <f>VLOOKUP(DATE($A3+1,7,1),'A3R002 Patch'!$A$4:$R$879,16,FALSE)</f>
        <v/>
      </c>
      <c r="V3" s="3">
        <f>VLOOKUP(DATE($A3+1,8,1),'A3R002 Patch'!$A$4:$R$879,15,FALSE)</f>
        <v>0.21</v>
      </c>
      <c r="W3" t="str">
        <f>VLOOKUP(DATE($A3+1,8,1),'A3R002 Patch'!$A$4:$R$879,16,FALSE)</f>
        <v/>
      </c>
      <c r="X3" s="3">
        <f>VLOOKUP(DATE($A3+1,9,1),'A3R002 Patch'!$A$4:$R$879,15,FALSE)</f>
        <v>0.2</v>
      </c>
      <c r="Y3" t="str">
        <f>VLOOKUP(DATE($A3+1,9,1),'A3R002 Patch'!$A$4:$R$879,16,FALSE)</f>
        <v/>
      </c>
      <c r="Z3" s="3">
        <f t="shared" si="0"/>
        <v>4.17</v>
      </c>
    </row>
    <row r="4" spans="1:26">
      <c r="A4">
        <v>1938</v>
      </c>
      <c r="B4" s="3">
        <f>VLOOKUP(DATE($A4,10,1),'A3R002 Patch'!$A$4:$R$879,15,FALSE)</f>
        <v>0.1</v>
      </c>
      <c r="C4" t="str">
        <f>VLOOKUP(DATE($A4,10,1),'A3R002 Patch'!$A$4:$R$879,16,FALSE)</f>
        <v/>
      </c>
      <c r="D4" s="3">
        <f>VLOOKUP(DATE($A4,11,1),'A3R002 Patch'!$A$4:$R$879,15,FALSE)</f>
        <v>0.09</v>
      </c>
      <c r="E4" t="str">
        <f>VLOOKUP(DATE($A4,11,1),'A3R002 Patch'!$A$4:$R$879,16,FALSE)</f>
        <v/>
      </c>
      <c r="F4" s="3">
        <f>VLOOKUP(DATE($A4,12,1),'A3R002 Patch'!$A$4:$R$879,15,FALSE)</f>
        <v>1.08</v>
      </c>
      <c r="G4" t="str">
        <f>VLOOKUP(DATE($A4,12,1),'A3R002 Patch'!$A$4:$R$879,16,FALSE)</f>
        <v/>
      </c>
      <c r="H4" s="3">
        <f>VLOOKUP(DATE($A4+1,1,1),'A3R002 Patch'!$A$4:$R$879,15,FALSE)</f>
        <v>0.69</v>
      </c>
      <c r="I4" t="str">
        <f>VLOOKUP(DATE($A4+1,1,1),'A3R002 Patch'!$A$4:$R$879,16,FALSE)</f>
        <v/>
      </c>
      <c r="J4" s="3">
        <f>VLOOKUP(DATE($A4+1,2,1),'A3R002 Patch'!$A$4:$R$879,15,FALSE)</f>
        <v>2.2000000000000002</v>
      </c>
      <c r="K4" t="str">
        <f>VLOOKUP(DATE($A4+1,2,1),'A3R002 Patch'!$A$4:$R$879,16,FALSE)</f>
        <v/>
      </c>
      <c r="L4" s="3">
        <f>VLOOKUP(DATE($A4+1,3,1),'A3R002 Patch'!$A$4:$R$879,15,FALSE)</f>
        <v>2.4900000000000002</v>
      </c>
      <c r="M4" t="str">
        <f>VLOOKUP(DATE($A4+1,3,1),'A3R002 Patch'!$A$4:$R$879,16,FALSE)</f>
        <v/>
      </c>
      <c r="N4" s="3">
        <f>VLOOKUP(DATE($A4+1,4,1),'A3R002 Patch'!$A$4:$R$879,15,FALSE)</f>
        <v>0.65</v>
      </c>
      <c r="O4" t="str">
        <f>VLOOKUP(DATE($A4+1,4,1),'A3R002 Patch'!$A$4:$R$879,16,FALSE)</f>
        <v/>
      </c>
      <c r="P4" s="3">
        <f>VLOOKUP(DATE($A4+1,5,1),'A3R002 Patch'!$A$4:$R$879,15,FALSE)</f>
        <v>0.24</v>
      </c>
      <c r="Q4" t="str">
        <f>VLOOKUP(DATE($A4+1,5,1),'A3R002 Patch'!$A$4:$R$879,16,FALSE)</f>
        <v/>
      </c>
      <c r="R4" s="3">
        <f>VLOOKUP(DATE($A4+1,6,1),'A3R002 Patch'!$A$4:$R$879,15,FALSE)</f>
        <v>0.15</v>
      </c>
      <c r="S4" t="str">
        <f>VLOOKUP(DATE($A4+1,6,1),'A3R002 Patch'!$A$4:$R$879,16,FALSE)</f>
        <v/>
      </c>
      <c r="T4" s="3">
        <f>VLOOKUP(DATE($A4+1,7,1),'A3R002 Patch'!$A$4:$R$879,15,FALSE)</f>
        <v>0.27</v>
      </c>
      <c r="U4" t="str">
        <f>VLOOKUP(DATE($A4+1,7,1),'A3R002 Patch'!$A$4:$R$879,16,FALSE)</f>
        <v/>
      </c>
      <c r="V4" s="3">
        <f>VLOOKUP(DATE($A4+1,8,1),'A3R002 Patch'!$A$4:$R$879,15,FALSE)</f>
        <v>0.2</v>
      </c>
      <c r="W4" t="str">
        <f>VLOOKUP(DATE($A4+1,8,1),'A3R002 Patch'!$A$4:$R$879,16,FALSE)</f>
        <v/>
      </c>
      <c r="X4" s="3">
        <f>VLOOKUP(DATE($A4+1,9,1),'A3R002 Patch'!$A$4:$R$879,15,FALSE)</f>
        <v>0.31</v>
      </c>
      <c r="Y4" t="str">
        <f>VLOOKUP(DATE($A4+1,9,1),'A3R002 Patch'!$A$4:$R$879,16,FALSE)</f>
        <v/>
      </c>
      <c r="Z4" s="3">
        <f t="shared" si="0"/>
        <v>8.4700000000000006</v>
      </c>
    </row>
    <row r="5" spans="1:26">
      <c r="A5">
        <v>1939</v>
      </c>
      <c r="B5" s="3">
        <f>VLOOKUP(DATE($A5,10,1),'A3R002 Patch'!$A$4:$R$879,15,FALSE)</f>
        <v>0.17</v>
      </c>
      <c r="C5" t="str">
        <f>VLOOKUP(DATE($A5,10,1),'A3R002 Patch'!$A$4:$R$879,16,FALSE)</f>
        <v/>
      </c>
      <c r="D5" s="3">
        <f>VLOOKUP(DATE($A5,11,1),'A3R002 Patch'!$A$4:$R$879,15,FALSE)</f>
        <v>0.56000000000000005</v>
      </c>
      <c r="E5" t="str">
        <f>VLOOKUP(DATE($A5,11,1),'A3R002 Patch'!$A$4:$R$879,16,FALSE)</f>
        <v/>
      </c>
      <c r="F5" s="3">
        <f>VLOOKUP(DATE($A5,12,1),'A3R002 Patch'!$A$4:$R$879,15,FALSE)</f>
        <v>0.24</v>
      </c>
      <c r="G5" t="str">
        <f>VLOOKUP(DATE($A5,12,1),'A3R002 Patch'!$A$4:$R$879,16,FALSE)</f>
        <v/>
      </c>
      <c r="H5" s="3">
        <f>VLOOKUP(DATE($A5+1,1,1),'A3R002 Patch'!$A$4:$R$879,15,FALSE)</f>
        <v>0.39</v>
      </c>
      <c r="I5" t="str">
        <f>VLOOKUP(DATE($A5+1,1,1),'A3R002 Patch'!$A$4:$R$879,16,FALSE)</f>
        <v/>
      </c>
      <c r="J5" s="3">
        <f>VLOOKUP(DATE($A5+1,2,1),'A3R002 Patch'!$A$4:$R$879,15,FALSE)</f>
        <v>0.19</v>
      </c>
      <c r="K5" t="str">
        <f>VLOOKUP(DATE($A5+1,2,1),'A3R002 Patch'!$A$4:$R$879,16,FALSE)</f>
        <v/>
      </c>
      <c r="L5" s="3">
        <f>VLOOKUP(DATE($A5+1,3,1),'A3R002 Patch'!$A$4:$R$879,15,FALSE)</f>
        <v>1.1499999999999999</v>
      </c>
      <c r="M5" t="str">
        <f>VLOOKUP(DATE($A5+1,3,1),'A3R002 Patch'!$A$4:$R$879,16,FALSE)</f>
        <v/>
      </c>
      <c r="N5" s="3">
        <f>VLOOKUP(DATE($A5+1,4,1),'A3R002 Patch'!$A$4:$R$879,15,FALSE)</f>
        <v>0.3</v>
      </c>
      <c r="O5" t="str">
        <f>VLOOKUP(DATE($A5+1,4,1),'A3R002 Patch'!$A$4:$R$879,16,FALSE)</f>
        <v/>
      </c>
      <c r="P5" s="3">
        <f>VLOOKUP(DATE($A5+1,5,1),'A3R002 Patch'!$A$4:$R$879,15,FALSE)</f>
        <v>0.31</v>
      </c>
      <c r="Q5" t="str">
        <f>VLOOKUP(DATE($A5+1,5,1),'A3R002 Patch'!$A$4:$R$879,16,FALSE)</f>
        <v/>
      </c>
      <c r="R5" s="3">
        <f>VLOOKUP(DATE($A5+1,6,1),'A3R002 Patch'!$A$4:$R$879,15,FALSE)</f>
        <v>0.01</v>
      </c>
      <c r="S5" t="str">
        <f>VLOOKUP(DATE($A5+1,6,1),'A3R002 Patch'!$A$4:$R$879,16,FALSE)</f>
        <v/>
      </c>
      <c r="T5" s="3">
        <f>VLOOKUP(DATE($A5+1,7,1),'A3R002 Patch'!$A$4:$R$879,15,FALSE)</f>
        <v>0.17</v>
      </c>
      <c r="U5" t="str">
        <f>VLOOKUP(DATE($A5+1,7,1),'A3R002 Patch'!$A$4:$R$879,16,FALSE)</f>
        <v/>
      </c>
      <c r="V5" s="3">
        <f>VLOOKUP(DATE($A5+1,8,1),'A3R002 Patch'!$A$4:$R$879,15,FALSE)</f>
        <v>0.2</v>
      </c>
      <c r="W5" t="str">
        <f>VLOOKUP(DATE($A5+1,8,1),'A3R002 Patch'!$A$4:$R$879,16,FALSE)</f>
        <v/>
      </c>
      <c r="X5" s="3">
        <f>VLOOKUP(DATE($A5+1,9,1),'A3R002 Patch'!$A$4:$R$879,15,FALSE)</f>
        <v>0.9</v>
      </c>
      <c r="Y5" t="str">
        <f>VLOOKUP(DATE($A5+1,9,1),'A3R002 Patch'!$A$4:$R$879,16,FALSE)</f>
        <v/>
      </c>
      <c r="Z5" s="3">
        <f t="shared" si="0"/>
        <v>4.59</v>
      </c>
    </row>
    <row r="6" spans="1:26">
      <c r="A6">
        <v>1940</v>
      </c>
      <c r="B6" s="3">
        <f>VLOOKUP(DATE($A6,10,1),'A3R002 Patch'!$A$4:$R$879,15,FALSE)</f>
        <v>0.27</v>
      </c>
      <c r="C6" t="str">
        <f>VLOOKUP(DATE($A6,10,1),'A3R002 Patch'!$A$4:$R$879,16,FALSE)</f>
        <v/>
      </c>
      <c r="D6" s="3">
        <f>VLOOKUP(DATE($A6,11,1),'A3R002 Patch'!$A$4:$R$879,15,FALSE)</f>
        <v>0.28000000000000003</v>
      </c>
      <c r="E6" t="str">
        <f>VLOOKUP(DATE($A6,11,1),'A3R002 Patch'!$A$4:$R$879,16,FALSE)</f>
        <v/>
      </c>
      <c r="F6" s="3">
        <f>VLOOKUP(DATE($A6,12,1),'A3R002 Patch'!$A$4:$R$879,15,FALSE)</f>
        <v>0.93</v>
      </c>
      <c r="G6" t="str">
        <f>VLOOKUP(DATE($A6,12,1),'A3R002 Patch'!$A$4:$R$879,16,FALSE)</f>
        <v/>
      </c>
      <c r="H6" s="3">
        <f>VLOOKUP(DATE($A6+1,1,1),'A3R002 Patch'!$A$4:$R$879,15,FALSE)</f>
        <v>0.27</v>
      </c>
      <c r="I6" t="str">
        <f>VLOOKUP(DATE($A6+1,1,1),'A3R002 Patch'!$A$4:$R$879,16,FALSE)</f>
        <v/>
      </c>
      <c r="J6" s="3">
        <f>VLOOKUP(DATE($A6+1,2,1),'A3R002 Patch'!$A$4:$R$879,15,FALSE)</f>
        <v>0.42</v>
      </c>
      <c r="K6" t="str">
        <f>VLOOKUP(DATE($A6+1,2,1),'A3R002 Patch'!$A$4:$R$879,16,FALSE)</f>
        <v/>
      </c>
      <c r="L6" s="3">
        <f>VLOOKUP(DATE($A6+1,3,1),'A3R002 Patch'!$A$4:$R$879,15,FALSE)</f>
        <v>0.5</v>
      </c>
      <c r="M6" t="str">
        <f>VLOOKUP(DATE($A6+1,3,1),'A3R002 Patch'!$A$4:$R$879,16,FALSE)</f>
        <v>*</v>
      </c>
      <c r="N6" s="3">
        <f>VLOOKUP(DATE($A6+1,4,1),'A3R002 Patch'!$A$4:$R$879,15,FALSE)</f>
        <v>0.2</v>
      </c>
      <c r="O6" t="str">
        <f>VLOOKUP(DATE($A6+1,4,1),'A3R002 Patch'!$A$4:$R$879,16,FALSE)</f>
        <v/>
      </c>
      <c r="P6" s="3">
        <f>VLOOKUP(DATE($A6+1,5,1),'A3R002 Patch'!$A$4:$R$879,15,FALSE)</f>
        <v>0.27</v>
      </c>
      <c r="Q6" t="str">
        <f>VLOOKUP(DATE($A6+1,5,1),'A3R002 Patch'!$A$4:$R$879,16,FALSE)</f>
        <v/>
      </c>
      <c r="R6" s="3">
        <f>VLOOKUP(DATE($A6+1,6,1),'A3R002 Patch'!$A$4:$R$879,15,FALSE)</f>
        <v>0.12</v>
      </c>
      <c r="S6" t="str">
        <f>VLOOKUP(DATE($A6+1,6,1),'A3R002 Patch'!$A$4:$R$879,16,FALSE)</f>
        <v/>
      </c>
      <c r="T6" s="3">
        <f>VLOOKUP(DATE($A6+1,7,1),'A3R002 Patch'!$A$4:$R$879,15,FALSE)</f>
        <v>0.13</v>
      </c>
      <c r="U6" t="str">
        <f>VLOOKUP(DATE($A6+1,7,1),'A3R002 Patch'!$A$4:$R$879,16,FALSE)</f>
        <v/>
      </c>
      <c r="V6" s="3">
        <f>VLOOKUP(DATE($A6+1,8,1),'A3R002 Patch'!$A$4:$R$879,15,FALSE)</f>
        <v>0.05</v>
      </c>
      <c r="W6" t="str">
        <f>VLOOKUP(DATE($A6+1,8,1),'A3R002 Patch'!$A$4:$R$879,16,FALSE)</f>
        <v/>
      </c>
      <c r="X6" s="3">
        <f>VLOOKUP(DATE($A6+1,9,1),'A3R002 Patch'!$A$4:$R$879,15,FALSE)</f>
        <v>0.25</v>
      </c>
      <c r="Y6" t="str">
        <f>VLOOKUP(DATE($A6+1,9,1),'A3R002 Patch'!$A$4:$R$879,16,FALSE)</f>
        <v/>
      </c>
      <c r="Z6" s="3">
        <f t="shared" si="0"/>
        <v>3.69</v>
      </c>
    </row>
    <row r="7" spans="1:26">
      <c r="A7">
        <v>1941</v>
      </c>
      <c r="B7" s="3">
        <f>VLOOKUP(DATE($A7,10,1),'A3R002 Patch'!$A$4:$R$879,15,FALSE)</f>
        <v>0.2</v>
      </c>
      <c r="C7" t="str">
        <f>VLOOKUP(DATE($A7,10,1),'A3R002 Patch'!$A$4:$R$879,16,FALSE)</f>
        <v/>
      </c>
      <c r="D7" s="3">
        <f>VLOOKUP(DATE($A7,11,1),'A3R002 Patch'!$A$4:$R$879,15,FALSE)</f>
        <v>7.0000000000000007E-2</v>
      </c>
      <c r="E7" t="str">
        <f>VLOOKUP(DATE($A7,11,1),'A3R002 Patch'!$A$4:$R$879,16,FALSE)</f>
        <v/>
      </c>
      <c r="F7" s="3">
        <f>VLOOKUP(DATE($A7,12,1),'A3R002 Patch'!$A$4:$R$879,15,FALSE)</f>
        <v>1.2</v>
      </c>
      <c r="G7" t="str">
        <f>VLOOKUP(DATE($A7,12,1),'A3R002 Patch'!$A$4:$R$879,16,FALSE)</f>
        <v/>
      </c>
      <c r="H7" s="3">
        <f>VLOOKUP(DATE($A7+1,1,1),'A3R002 Patch'!$A$4:$R$879,15,FALSE)</f>
        <v>0.43</v>
      </c>
      <c r="I7" t="str">
        <f>VLOOKUP(DATE($A7+1,1,1),'A3R002 Patch'!$A$4:$R$879,16,FALSE)</f>
        <v/>
      </c>
      <c r="J7" s="3">
        <f>VLOOKUP(DATE($A7+1,2,1),'A3R002 Patch'!$A$4:$R$879,15,FALSE)</f>
        <v>0.28000000000000003</v>
      </c>
      <c r="K7" t="str">
        <f>VLOOKUP(DATE($A7+1,2,1),'A3R002 Patch'!$A$4:$R$879,16,FALSE)</f>
        <v/>
      </c>
      <c r="L7" s="3">
        <f>VLOOKUP(DATE($A7+1,3,1),'A3R002 Patch'!$A$4:$R$879,15,FALSE)</f>
        <v>4.07</v>
      </c>
      <c r="M7" t="str">
        <f>VLOOKUP(DATE($A7+1,3,1),'A3R002 Patch'!$A$4:$R$879,16,FALSE)</f>
        <v/>
      </c>
      <c r="N7" s="3">
        <f>VLOOKUP(DATE($A7+1,4,1),'A3R002 Patch'!$A$4:$R$879,15,FALSE)</f>
        <v>0.45</v>
      </c>
      <c r="O7" t="str">
        <f>VLOOKUP(DATE($A7+1,4,1),'A3R002 Patch'!$A$4:$R$879,16,FALSE)</f>
        <v/>
      </c>
      <c r="P7" s="3">
        <f>VLOOKUP(DATE($A7+1,5,1),'A3R002 Patch'!$A$4:$R$879,15,FALSE)</f>
        <v>0.79</v>
      </c>
      <c r="Q7" t="str">
        <f>VLOOKUP(DATE($A7+1,5,1),'A3R002 Patch'!$A$4:$R$879,16,FALSE)</f>
        <v>*</v>
      </c>
      <c r="R7" s="3">
        <f>VLOOKUP(DATE($A7+1,6,1),'A3R002 Patch'!$A$4:$R$879,15,FALSE)</f>
        <v>0.69</v>
      </c>
      <c r="S7" t="str">
        <f>VLOOKUP(DATE($A7+1,6,1),'A3R002 Patch'!$A$4:$R$879,16,FALSE)</f>
        <v>*</v>
      </c>
      <c r="T7" s="3">
        <f>VLOOKUP(DATE($A7+1,7,1),'A3R002 Patch'!$A$4:$R$879,15,FALSE)</f>
        <v>0.12</v>
      </c>
      <c r="U7" t="str">
        <f>VLOOKUP(DATE($A7+1,7,1),'A3R002 Patch'!$A$4:$R$879,16,FALSE)</f>
        <v/>
      </c>
      <c r="V7" s="3">
        <f>VLOOKUP(DATE($A7+1,8,1),'A3R002 Patch'!$A$4:$R$879,15,FALSE)</f>
        <v>0.08</v>
      </c>
      <c r="W7" t="str">
        <f>VLOOKUP(DATE($A7+1,8,1),'A3R002 Patch'!$A$4:$R$879,16,FALSE)</f>
        <v/>
      </c>
      <c r="X7" s="3">
        <f>VLOOKUP(DATE($A7+1,9,1),'A3R002 Patch'!$A$4:$R$879,15,FALSE)</f>
        <v>0.16</v>
      </c>
      <c r="Y7" t="str">
        <f>VLOOKUP(DATE($A7+1,9,1),'A3R002 Patch'!$A$4:$R$879,16,FALSE)</f>
        <v/>
      </c>
      <c r="Z7" s="3">
        <f t="shared" si="0"/>
        <v>8.5399999999999991</v>
      </c>
    </row>
    <row r="8" spans="1:26">
      <c r="A8">
        <v>1942</v>
      </c>
      <c r="B8" s="3">
        <f>VLOOKUP(DATE($A8,10,1),'A3R002 Patch'!$A$4:$R$879,15,FALSE)</f>
        <v>0.18</v>
      </c>
      <c r="C8" t="str">
        <f>VLOOKUP(DATE($A8,10,1),'A3R002 Patch'!$A$4:$R$879,16,FALSE)</f>
        <v/>
      </c>
      <c r="D8" s="3">
        <f>VLOOKUP(DATE($A8,11,1),'A3R002 Patch'!$A$4:$R$879,15,FALSE)</f>
        <v>0.23</v>
      </c>
      <c r="E8" t="str">
        <f>VLOOKUP(DATE($A8,11,1),'A3R002 Patch'!$A$4:$R$879,16,FALSE)</f>
        <v/>
      </c>
      <c r="F8" s="3">
        <f>VLOOKUP(DATE($A8,12,1),'A3R002 Patch'!$A$4:$R$879,15,FALSE)</f>
        <v>6.7</v>
      </c>
      <c r="G8" t="str">
        <f>VLOOKUP(DATE($A8,12,1),'A3R002 Patch'!$A$4:$R$879,16,FALSE)</f>
        <v/>
      </c>
      <c r="H8" s="3">
        <f>VLOOKUP(DATE($A8+1,1,1),'A3R002 Patch'!$A$4:$R$879,15,FALSE)</f>
        <v>0.35</v>
      </c>
      <c r="I8" t="str">
        <f>VLOOKUP(DATE($A8+1,1,1),'A3R002 Patch'!$A$4:$R$879,16,FALSE)</f>
        <v/>
      </c>
      <c r="J8" s="3">
        <f>VLOOKUP(DATE($A8+1,2,1),'A3R002 Patch'!$A$4:$R$879,15,FALSE)</f>
        <v>0.44</v>
      </c>
      <c r="K8" t="str">
        <f>VLOOKUP(DATE($A8+1,2,1),'A3R002 Patch'!$A$4:$R$879,16,FALSE)</f>
        <v/>
      </c>
      <c r="L8" s="3">
        <f>VLOOKUP(DATE($A8+1,3,1),'A3R002 Patch'!$A$4:$R$879,15,FALSE)</f>
        <v>1.66</v>
      </c>
      <c r="M8" t="str">
        <f>VLOOKUP(DATE($A8+1,3,1),'A3R002 Patch'!$A$4:$R$879,16,FALSE)</f>
        <v/>
      </c>
      <c r="N8" s="3">
        <f>VLOOKUP(DATE($A8+1,4,1),'A3R002 Patch'!$A$4:$R$879,15,FALSE)</f>
        <v>1.05</v>
      </c>
      <c r="O8" t="str">
        <f>VLOOKUP(DATE($A8+1,4,1),'A3R002 Patch'!$A$4:$R$879,16,FALSE)</f>
        <v/>
      </c>
      <c r="P8" s="3">
        <f>VLOOKUP(DATE($A8+1,5,1),'A3R002 Patch'!$A$4:$R$879,15,FALSE)</f>
        <v>2.31</v>
      </c>
      <c r="Q8" t="str">
        <f>VLOOKUP(DATE($A8+1,5,1),'A3R002 Patch'!$A$4:$R$879,16,FALSE)</f>
        <v/>
      </c>
      <c r="R8" s="3">
        <f>VLOOKUP(DATE($A8+1,6,1),'A3R002 Patch'!$A$4:$R$879,15,FALSE)</f>
        <v>0.88</v>
      </c>
      <c r="S8" t="str">
        <f>VLOOKUP(DATE($A8+1,6,1),'A3R002 Patch'!$A$4:$R$879,16,FALSE)</f>
        <v/>
      </c>
      <c r="T8" s="3">
        <f>VLOOKUP(DATE($A8+1,7,1),'A3R002 Patch'!$A$4:$R$879,15,FALSE)</f>
        <v>0.7</v>
      </c>
      <c r="U8" t="str">
        <f>VLOOKUP(DATE($A8+1,7,1),'A3R002 Patch'!$A$4:$R$879,16,FALSE)</f>
        <v/>
      </c>
      <c r="V8" s="3">
        <f>VLOOKUP(DATE($A8+1,8,1),'A3R002 Patch'!$A$4:$R$879,15,FALSE)</f>
        <v>0.28000000000000003</v>
      </c>
      <c r="W8" t="str">
        <f>VLOOKUP(DATE($A8+1,8,1),'A3R002 Patch'!$A$4:$R$879,16,FALSE)</f>
        <v/>
      </c>
      <c r="X8" s="3">
        <f>VLOOKUP(DATE($A8+1,9,1),'A3R002 Patch'!$A$4:$R$879,15,FALSE)</f>
        <v>2.48</v>
      </c>
      <c r="Y8" t="str">
        <f>VLOOKUP(DATE($A8+1,9,1),'A3R002 Patch'!$A$4:$R$879,16,FALSE)</f>
        <v/>
      </c>
      <c r="Z8" s="3">
        <f t="shared" si="0"/>
        <v>17.259999999999998</v>
      </c>
    </row>
    <row r="9" spans="1:26">
      <c r="A9">
        <v>1943</v>
      </c>
      <c r="B9" s="3">
        <f>VLOOKUP(DATE($A9,10,1),'A3R002 Patch'!$A$4:$R$879,15,FALSE)</f>
        <v>1.23</v>
      </c>
      <c r="C9" t="str">
        <f>VLOOKUP(DATE($A9,10,1),'A3R002 Patch'!$A$4:$R$879,16,FALSE)</f>
        <v/>
      </c>
      <c r="D9" s="3">
        <f>VLOOKUP(DATE($A9,11,1),'A3R002 Patch'!$A$4:$R$879,15,FALSE)</f>
        <v>6.69</v>
      </c>
      <c r="E9" t="str">
        <f>VLOOKUP(DATE($A9,11,1),'A3R002 Patch'!$A$4:$R$879,16,FALSE)</f>
        <v/>
      </c>
      <c r="F9" s="3">
        <f>VLOOKUP(DATE($A9,12,1),'A3R002 Patch'!$A$4:$R$879,15,FALSE)</f>
        <v>1.62</v>
      </c>
      <c r="G9" t="str">
        <f>VLOOKUP(DATE($A9,12,1),'A3R002 Patch'!$A$4:$R$879,16,FALSE)</f>
        <v/>
      </c>
      <c r="H9" s="3">
        <f>VLOOKUP(DATE($A9+1,1,1),'A3R002 Patch'!$A$4:$R$879,15,FALSE)</f>
        <v>1.1200000000000001</v>
      </c>
      <c r="I9" t="str">
        <f>VLOOKUP(DATE($A9+1,1,1),'A3R002 Patch'!$A$4:$R$879,16,FALSE)</f>
        <v/>
      </c>
      <c r="J9" s="3">
        <f>VLOOKUP(DATE($A9+1,2,1),'A3R002 Patch'!$A$4:$R$879,15,FALSE)</f>
        <v>16.95</v>
      </c>
      <c r="K9" t="str">
        <f>VLOOKUP(DATE($A9+1,2,1),'A3R002 Patch'!$A$4:$R$879,16,FALSE)</f>
        <v/>
      </c>
      <c r="L9" s="3">
        <f>VLOOKUP(DATE($A9+1,3,1),'A3R002 Patch'!$A$4:$R$879,15,FALSE)</f>
        <v>3.15</v>
      </c>
      <c r="M9" t="str">
        <f>VLOOKUP(DATE($A9+1,3,1),'A3R002 Patch'!$A$4:$R$879,16,FALSE)</f>
        <v/>
      </c>
      <c r="N9" s="3">
        <f>VLOOKUP(DATE($A9+1,4,1),'A3R002 Patch'!$A$4:$R$879,15,FALSE)</f>
        <v>1.96</v>
      </c>
      <c r="O9" t="str">
        <f>VLOOKUP(DATE($A9+1,4,1),'A3R002 Patch'!$A$4:$R$879,16,FALSE)</f>
        <v/>
      </c>
      <c r="P9" s="3">
        <f>VLOOKUP(DATE($A9+1,5,1),'A3R002 Patch'!$A$4:$R$879,15,FALSE)</f>
        <v>1.1200000000000001</v>
      </c>
      <c r="Q9" t="str">
        <f>VLOOKUP(DATE($A9+1,5,1),'A3R002 Patch'!$A$4:$R$879,16,FALSE)</f>
        <v/>
      </c>
      <c r="R9" s="3">
        <f>VLOOKUP(DATE($A9+1,6,1),'A3R002 Patch'!$A$4:$R$879,15,FALSE)</f>
        <v>3.01</v>
      </c>
      <c r="S9" t="str">
        <f>VLOOKUP(DATE($A9+1,6,1),'A3R002 Patch'!$A$4:$R$879,16,FALSE)</f>
        <v/>
      </c>
      <c r="T9" s="3">
        <f>VLOOKUP(DATE($A9+1,7,1),'A3R002 Patch'!$A$4:$R$879,15,FALSE)</f>
        <v>3.34</v>
      </c>
      <c r="U9" t="str">
        <f>VLOOKUP(DATE($A9+1,7,1),'A3R002 Patch'!$A$4:$R$879,16,FALSE)</f>
        <v/>
      </c>
      <c r="V9" s="3">
        <f>VLOOKUP(DATE($A9+1,8,1),'A3R002 Patch'!$A$4:$R$879,15,FALSE)</f>
        <v>1.39</v>
      </c>
      <c r="W9" t="str">
        <f>VLOOKUP(DATE($A9+1,8,1),'A3R002 Patch'!$A$4:$R$879,16,FALSE)</f>
        <v/>
      </c>
      <c r="X9" s="3">
        <f>VLOOKUP(DATE($A9+1,9,1),'A3R002 Patch'!$A$4:$R$879,15,FALSE)</f>
        <v>1.94</v>
      </c>
      <c r="Y9" t="str">
        <f>VLOOKUP(DATE($A9+1,9,1),'A3R002 Patch'!$A$4:$R$879,16,FALSE)</f>
        <v/>
      </c>
      <c r="Z9" s="3">
        <f t="shared" si="0"/>
        <v>43.519999999999989</v>
      </c>
    </row>
    <row r="10" spans="1:26">
      <c r="A10">
        <v>1944</v>
      </c>
      <c r="B10" s="3">
        <f>VLOOKUP(DATE($A10,10,1),'A3R002 Patch'!$A$4:$R$879,15,FALSE)</f>
        <v>1.03</v>
      </c>
      <c r="C10" t="str">
        <f>VLOOKUP(DATE($A10,10,1),'A3R002 Patch'!$A$4:$R$879,16,FALSE)</f>
        <v/>
      </c>
      <c r="D10" s="3">
        <f>VLOOKUP(DATE($A10,11,1),'A3R002 Patch'!$A$4:$R$879,15,FALSE)</f>
        <v>0.98</v>
      </c>
      <c r="E10" t="str">
        <f>VLOOKUP(DATE($A10,11,1),'A3R002 Patch'!$A$4:$R$879,16,FALSE)</f>
        <v/>
      </c>
      <c r="F10" s="3">
        <f>VLOOKUP(DATE($A10,12,1),'A3R002 Patch'!$A$4:$R$879,15,FALSE)</f>
        <v>0.76</v>
      </c>
      <c r="G10" t="str">
        <f>VLOOKUP(DATE($A10,12,1),'A3R002 Patch'!$A$4:$R$879,16,FALSE)</f>
        <v/>
      </c>
      <c r="H10" s="3">
        <f>VLOOKUP(DATE($A10+1,1,1),'A3R002 Patch'!$A$4:$R$879,15,FALSE)</f>
        <v>0.75</v>
      </c>
      <c r="I10" t="str">
        <f>VLOOKUP(DATE($A10+1,1,1),'A3R002 Patch'!$A$4:$R$879,16,FALSE)</f>
        <v/>
      </c>
      <c r="J10" s="3">
        <f>VLOOKUP(DATE($A10+1,2,1),'A3R002 Patch'!$A$4:$R$879,15,FALSE)</f>
        <v>0.91</v>
      </c>
      <c r="K10" t="str">
        <f>VLOOKUP(DATE($A10+1,2,1),'A3R002 Patch'!$A$4:$R$879,16,FALSE)</f>
        <v/>
      </c>
      <c r="L10" s="3">
        <f>VLOOKUP(DATE($A10+1,3,1),'A3R002 Patch'!$A$4:$R$879,15,FALSE)</f>
        <v>1.1499999999999999</v>
      </c>
      <c r="M10" t="str">
        <f>VLOOKUP(DATE($A10+1,3,1),'A3R002 Patch'!$A$4:$R$879,16,FALSE)</f>
        <v/>
      </c>
      <c r="N10" s="3">
        <f>VLOOKUP(DATE($A10+1,4,1),'A3R002 Patch'!$A$4:$R$879,15,FALSE)</f>
        <v>2.34</v>
      </c>
      <c r="O10" t="str">
        <f>VLOOKUP(DATE($A10+1,4,1),'A3R002 Patch'!$A$4:$R$879,16,FALSE)</f>
        <v/>
      </c>
      <c r="P10" s="3">
        <f>VLOOKUP(DATE($A10+1,5,1),'A3R002 Patch'!$A$4:$R$879,15,FALSE)</f>
        <v>1.19</v>
      </c>
      <c r="Q10" t="str">
        <f>VLOOKUP(DATE($A10+1,5,1),'A3R002 Patch'!$A$4:$R$879,16,FALSE)</f>
        <v/>
      </c>
      <c r="R10" s="3">
        <f>VLOOKUP(DATE($A10+1,6,1),'A3R002 Patch'!$A$4:$R$879,15,FALSE)</f>
        <v>0.99</v>
      </c>
      <c r="S10" t="str">
        <f>VLOOKUP(DATE($A10+1,6,1),'A3R002 Patch'!$A$4:$R$879,16,FALSE)</f>
        <v/>
      </c>
      <c r="T10" s="3">
        <f>VLOOKUP(DATE($A10+1,7,1),'A3R002 Patch'!$A$4:$R$879,15,FALSE)</f>
        <v>1.02</v>
      </c>
      <c r="U10" t="str">
        <f>VLOOKUP(DATE($A10+1,7,1),'A3R002 Patch'!$A$4:$R$879,16,FALSE)</f>
        <v/>
      </c>
      <c r="V10" s="3">
        <f>VLOOKUP(DATE($A10+1,8,1),'A3R002 Patch'!$A$4:$R$879,15,FALSE)</f>
        <v>1.04</v>
      </c>
      <c r="W10" t="str">
        <f>VLOOKUP(DATE($A10+1,8,1),'A3R002 Patch'!$A$4:$R$879,16,FALSE)</f>
        <v/>
      </c>
      <c r="X10" s="3">
        <f>VLOOKUP(DATE($A10+1,9,1),'A3R002 Patch'!$A$4:$R$879,15,FALSE)</f>
        <v>0.75</v>
      </c>
      <c r="Y10" t="str">
        <f>VLOOKUP(DATE($A10+1,9,1),'A3R002 Patch'!$A$4:$R$879,16,FALSE)</f>
        <v/>
      </c>
      <c r="Z10" s="3">
        <f t="shared" si="0"/>
        <v>12.91</v>
      </c>
    </row>
    <row r="11" spans="1:26">
      <c r="A11">
        <v>1945</v>
      </c>
      <c r="B11" s="3">
        <f>VLOOKUP(DATE($A11,10,1),'A3R002 Patch'!$A$4:$R$879,15,FALSE)</f>
        <v>0.38</v>
      </c>
      <c r="C11" t="str">
        <f>VLOOKUP(DATE($A11,10,1),'A3R002 Patch'!$A$4:$R$879,16,FALSE)</f>
        <v/>
      </c>
      <c r="D11" s="3">
        <f>VLOOKUP(DATE($A11,11,1),'A3R002 Patch'!$A$4:$R$879,15,FALSE)</f>
        <v>0.39</v>
      </c>
      <c r="E11" t="str">
        <f>VLOOKUP(DATE($A11,11,1),'A3R002 Patch'!$A$4:$R$879,16,FALSE)</f>
        <v/>
      </c>
      <c r="F11" s="3">
        <f>VLOOKUP(DATE($A11,12,1),'A3R002 Patch'!$A$4:$R$879,15,FALSE)</f>
        <v>0.24</v>
      </c>
      <c r="G11" t="str">
        <f>VLOOKUP(DATE($A11,12,1),'A3R002 Patch'!$A$4:$R$879,16,FALSE)</f>
        <v/>
      </c>
      <c r="H11" s="3">
        <f>VLOOKUP(DATE($A11+1,1,1),'A3R002 Patch'!$A$4:$R$879,15,FALSE)</f>
        <v>2.5</v>
      </c>
      <c r="I11" t="str">
        <f>VLOOKUP(DATE($A11+1,1,1),'A3R002 Patch'!$A$4:$R$879,16,FALSE)</f>
        <v/>
      </c>
      <c r="J11" s="3">
        <f>VLOOKUP(DATE($A11+1,2,1),'A3R002 Patch'!$A$4:$R$879,15,FALSE)</f>
        <v>7.82</v>
      </c>
      <c r="K11" t="str">
        <f>VLOOKUP(DATE($A11+1,2,1),'A3R002 Patch'!$A$4:$R$879,16,FALSE)</f>
        <v/>
      </c>
      <c r="L11" s="3">
        <f>VLOOKUP(DATE($A11+1,3,1),'A3R002 Patch'!$A$4:$R$879,15,FALSE)</f>
        <v>18.27</v>
      </c>
      <c r="M11" t="str">
        <f>VLOOKUP(DATE($A11+1,3,1),'A3R002 Patch'!$A$4:$R$879,16,FALSE)</f>
        <v/>
      </c>
      <c r="N11" s="3">
        <f>VLOOKUP(DATE($A11+1,4,1),'A3R002 Patch'!$A$4:$R$879,15,FALSE)</f>
        <v>1.78</v>
      </c>
      <c r="O11" t="str">
        <f>VLOOKUP(DATE($A11+1,4,1),'A3R002 Patch'!$A$4:$R$879,16,FALSE)</f>
        <v>*</v>
      </c>
      <c r="P11" s="3">
        <f>VLOOKUP(DATE($A11+1,5,1),'A3R002 Patch'!$A$4:$R$879,15,FALSE)</f>
        <v>1.47</v>
      </c>
      <c r="Q11" t="str">
        <f>VLOOKUP(DATE($A11+1,5,1),'A3R002 Patch'!$A$4:$R$879,16,FALSE)</f>
        <v>*</v>
      </c>
      <c r="R11" s="3">
        <f>VLOOKUP(DATE($A11+1,6,1),'A3R002 Patch'!$A$4:$R$879,15,FALSE)</f>
        <v>1.36</v>
      </c>
      <c r="S11" t="str">
        <f>VLOOKUP(DATE($A11+1,6,1),'A3R002 Patch'!$A$4:$R$879,16,FALSE)</f>
        <v>*</v>
      </c>
      <c r="T11" s="3">
        <f>VLOOKUP(DATE($A11+1,7,1),'A3R002 Patch'!$A$4:$R$879,15,FALSE)</f>
        <v>1.32</v>
      </c>
      <c r="U11" t="str">
        <f>VLOOKUP(DATE($A11+1,7,1),'A3R002 Patch'!$A$4:$R$879,16,FALSE)</f>
        <v>*</v>
      </c>
      <c r="V11" s="3">
        <f>VLOOKUP(DATE($A11+1,8,1),'A3R002 Patch'!$A$4:$R$879,15,FALSE)</f>
        <v>1.23</v>
      </c>
      <c r="W11" t="str">
        <f>VLOOKUP(DATE($A11+1,8,1),'A3R002 Patch'!$A$4:$R$879,16,FALSE)</f>
        <v>*</v>
      </c>
      <c r="X11" s="3">
        <f>VLOOKUP(DATE($A11+1,9,1),'A3R002 Patch'!$A$4:$R$879,15,FALSE)</f>
        <v>1.06</v>
      </c>
      <c r="Y11" t="str">
        <f>VLOOKUP(DATE($A11+1,9,1),'A3R002 Patch'!$A$4:$R$879,16,FALSE)</f>
        <v>*</v>
      </c>
      <c r="Z11" s="3">
        <f t="shared" si="0"/>
        <v>37.820000000000007</v>
      </c>
    </row>
    <row r="12" spans="1:26">
      <c r="A12">
        <v>1946</v>
      </c>
      <c r="B12" s="3">
        <f>VLOOKUP(DATE($A12,10,1),'A3R002 Patch'!$A$4:$R$879,15,FALSE)</f>
        <v>1.33</v>
      </c>
      <c r="C12" t="str">
        <f>VLOOKUP(DATE($A12,10,1),'A3R002 Patch'!$A$4:$R$879,16,FALSE)</f>
        <v/>
      </c>
      <c r="D12" s="3">
        <f>VLOOKUP(DATE($A12,11,1),'A3R002 Patch'!$A$4:$R$879,15,FALSE)</f>
        <v>0.62</v>
      </c>
      <c r="E12" t="str">
        <f>VLOOKUP(DATE($A12,11,1),'A3R002 Patch'!$A$4:$R$879,16,FALSE)</f>
        <v/>
      </c>
      <c r="F12" s="3">
        <f>VLOOKUP(DATE($A12,12,1),'A3R002 Patch'!$A$4:$R$879,15,FALSE)</f>
        <v>1.19</v>
      </c>
      <c r="G12" t="str">
        <f>VLOOKUP(DATE($A12,12,1),'A3R002 Patch'!$A$4:$R$879,16,FALSE)</f>
        <v/>
      </c>
      <c r="H12" s="3">
        <f>VLOOKUP(DATE($A12+1,1,1),'A3R002 Patch'!$A$4:$R$879,15,FALSE)</f>
        <v>1.44</v>
      </c>
      <c r="I12" t="str">
        <f>VLOOKUP(DATE($A12+1,1,1),'A3R002 Patch'!$A$4:$R$879,16,FALSE)</f>
        <v/>
      </c>
      <c r="J12" s="3">
        <f>VLOOKUP(DATE($A12+1,2,1),'A3R002 Patch'!$A$4:$R$879,15,FALSE)</f>
        <v>0.49</v>
      </c>
      <c r="K12" t="str">
        <f>VLOOKUP(DATE($A12+1,2,1),'A3R002 Patch'!$A$4:$R$879,16,FALSE)</f>
        <v/>
      </c>
      <c r="L12" s="3">
        <f>VLOOKUP(DATE($A12+1,3,1),'A3R002 Patch'!$A$4:$R$879,15,FALSE)</f>
        <v>1.1200000000000001</v>
      </c>
      <c r="M12" t="str">
        <f>VLOOKUP(DATE($A12+1,3,1),'A3R002 Patch'!$A$4:$R$879,16,FALSE)</f>
        <v/>
      </c>
      <c r="N12" s="3">
        <f>VLOOKUP(DATE($A12+1,4,1),'A3R002 Patch'!$A$4:$R$879,15,FALSE)</f>
        <v>0.7</v>
      </c>
      <c r="O12" t="str">
        <f>VLOOKUP(DATE($A12+1,4,1),'A3R002 Patch'!$A$4:$R$879,16,FALSE)</f>
        <v/>
      </c>
      <c r="P12" s="3">
        <f>VLOOKUP(DATE($A12+1,5,1),'A3R002 Patch'!$A$4:$R$879,15,FALSE)</f>
        <v>0.28999999999999998</v>
      </c>
      <c r="Q12" t="str">
        <f>VLOOKUP(DATE($A12+1,5,1),'A3R002 Patch'!$A$4:$R$879,16,FALSE)</f>
        <v/>
      </c>
      <c r="R12" s="3">
        <f>VLOOKUP(DATE($A12+1,6,1),'A3R002 Patch'!$A$4:$R$879,15,FALSE)</f>
        <v>0.38</v>
      </c>
      <c r="S12" t="str">
        <f>VLOOKUP(DATE($A12+1,6,1),'A3R002 Patch'!$A$4:$R$879,16,FALSE)</f>
        <v/>
      </c>
      <c r="T12" s="3">
        <f>VLOOKUP(DATE($A12+1,7,1),'A3R002 Patch'!$A$4:$R$879,15,FALSE)</f>
        <v>0.39</v>
      </c>
      <c r="U12" t="str">
        <f>VLOOKUP(DATE($A12+1,7,1),'A3R002 Patch'!$A$4:$R$879,16,FALSE)</f>
        <v/>
      </c>
      <c r="V12" s="3">
        <f>VLOOKUP(DATE($A12+1,8,1),'A3R002 Patch'!$A$4:$R$879,15,FALSE)</f>
        <v>0.34</v>
      </c>
      <c r="W12" t="str">
        <f>VLOOKUP(DATE($A12+1,8,1),'A3R002 Patch'!$A$4:$R$879,16,FALSE)</f>
        <v/>
      </c>
      <c r="X12" s="3">
        <f>VLOOKUP(DATE($A12+1,9,1),'A3R002 Patch'!$A$4:$R$879,15,FALSE)</f>
        <v>0.18</v>
      </c>
      <c r="Y12" t="str">
        <f>VLOOKUP(DATE($A12+1,9,1),'A3R002 Patch'!$A$4:$R$879,16,FALSE)</f>
        <v/>
      </c>
      <c r="Z12" s="3">
        <f t="shared" si="0"/>
        <v>8.4699999999999989</v>
      </c>
    </row>
    <row r="13" spans="1:26">
      <c r="A13">
        <v>1947</v>
      </c>
      <c r="B13" s="3">
        <f>VLOOKUP(DATE($A13,10,1),'A3R002 Patch'!$A$4:$R$879,15,FALSE)</f>
        <v>0.28000000000000003</v>
      </c>
      <c r="C13" t="str">
        <f>VLOOKUP(DATE($A13,10,1),'A3R002 Patch'!$A$4:$R$879,16,FALSE)</f>
        <v/>
      </c>
      <c r="D13" s="3">
        <f>VLOOKUP(DATE($A13,11,1),'A3R002 Patch'!$A$4:$R$879,15,FALSE)</f>
        <v>0.47</v>
      </c>
      <c r="E13" t="str">
        <f>VLOOKUP(DATE($A13,11,1),'A3R002 Patch'!$A$4:$R$879,16,FALSE)</f>
        <v/>
      </c>
      <c r="F13" s="3">
        <f>VLOOKUP(DATE($A13,12,1),'A3R002 Patch'!$A$4:$R$879,15,FALSE)</f>
        <v>0.38</v>
      </c>
      <c r="G13" t="str">
        <f>VLOOKUP(DATE($A13,12,1),'A3R002 Patch'!$A$4:$R$879,16,FALSE)</f>
        <v/>
      </c>
      <c r="H13" s="3">
        <f>VLOOKUP(DATE($A13+1,1,1),'A3R002 Patch'!$A$4:$R$879,15,FALSE)</f>
        <v>0.88</v>
      </c>
      <c r="I13" t="str">
        <f>VLOOKUP(DATE($A13+1,1,1),'A3R002 Patch'!$A$4:$R$879,16,FALSE)</f>
        <v/>
      </c>
      <c r="J13" s="3">
        <f>VLOOKUP(DATE($A13+1,2,1),'A3R002 Patch'!$A$4:$R$879,15,FALSE)</f>
        <v>0.19</v>
      </c>
      <c r="K13" t="str">
        <f>VLOOKUP(DATE($A13+1,2,1),'A3R002 Patch'!$A$4:$R$879,16,FALSE)</f>
        <v/>
      </c>
      <c r="L13" s="3">
        <f>VLOOKUP(DATE($A13+1,3,1),'A3R002 Patch'!$A$4:$R$879,15,FALSE)</f>
        <v>0.45</v>
      </c>
      <c r="M13" t="str">
        <f>VLOOKUP(DATE($A13+1,3,1),'A3R002 Patch'!$A$4:$R$879,16,FALSE)</f>
        <v/>
      </c>
      <c r="N13" s="3">
        <f>VLOOKUP(DATE($A13+1,4,1),'A3R002 Patch'!$A$4:$R$879,15,FALSE)</f>
        <v>0.84</v>
      </c>
      <c r="O13" t="str">
        <f>VLOOKUP(DATE($A13+1,4,1),'A3R002 Patch'!$A$4:$R$879,16,FALSE)</f>
        <v/>
      </c>
      <c r="P13" s="3">
        <f>VLOOKUP(DATE($A13+1,5,1),'A3R002 Patch'!$A$4:$R$879,15,FALSE)</f>
        <v>0.72</v>
      </c>
      <c r="Q13" t="str">
        <f>VLOOKUP(DATE($A13+1,5,1),'A3R002 Patch'!$A$4:$R$879,16,FALSE)</f>
        <v/>
      </c>
      <c r="R13" s="3">
        <f>VLOOKUP(DATE($A13+1,6,1),'A3R002 Patch'!$A$4:$R$879,15,FALSE)</f>
        <v>0.32</v>
      </c>
      <c r="S13" t="str">
        <f>VLOOKUP(DATE($A13+1,6,1),'A3R002 Patch'!$A$4:$R$879,16,FALSE)</f>
        <v/>
      </c>
      <c r="T13" s="3">
        <f>VLOOKUP(DATE($A13+1,7,1),'A3R002 Patch'!$A$4:$R$879,15,FALSE)</f>
        <v>0.28999999999999998</v>
      </c>
      <c r="U13" t="str">
        <f>VLOOKUP(DATE($A13+1,7,1),'A3R002 Patch'!$A$4:$R$879,16,FALSE)</f>
        <v/>
      </c>
      <c r="V13" s="3">
        <f>VLOOKUP(DATE($A13+1,8,1),'A3R002 Patch'!$A$4:$R$879,15,FALSE)</f>
        <v>0.28999999999999998</v>
      </c>
      <c r="W13" t="str">
        <f>VLOOKUP(DATE($A13+1,8,1),'A3R002 Patch'!$A$4:$R$879,16,FALSE)</f>
        <v/>
      </c>
      <c r="X13" s="3">
        <f>VLOOKUP(DATE($A13+1,9,1),'A3R002 Patch'!$A$4:$R$879,15,FALSE)</f>
        <v>0.13</v>
      </c>
      <c r="Y13" t="str">
        <f>VLOOKUP(DATE($A13+1,9,1),'A3R002 Patch'!$A$4:$R$879,16,FALSE)</f>
        <v/>
      </c>
      <c r="Z13" s="3">
        <f t="shared" si="0"/>
        <v>5.24</v>
      </c>
    </row>
    <row r="14" spans="1:26">
      <c r="A14">
        <v>1948</v>
      </c>
      <c r="B14" s="3">
        <f>VLOOKUP(DATE($A14,10,1),'A3R002 Patch'!$A$4:$R$879,15,FALSE)</f>
        <v>0.32</v>
      </c>
      <c r="C14" t="str">
        <f>VLOOKUP(DATE($A14,10,1),'A3R002 Patch'!$A$4:$R$879,16,FALSE)</f>
        <v/>
      </c>
      <c r="D14" s="3">
        <f>VLOOKUP(DATE($A14,11,1),'A3R002 Patch'!$A$4:$R$879,15,FALSE)</f>
        <v>0.35</v>
      </c>
      <c r="E14" t="str">
        <f>VLOOKUP(DATE($A14,11,1),'A3R002 Patch'!$A$4:$R$879,16,FALSE)</f>
        <v/>
      </c>
      <c r="F14" s="3">
        <f>VLOOKUP(DATE($A14,12,1),'A3R002 Patch'!$A$4:$R$879,15,FALSE)</f>
        <v>0.12</v>
      </c>
      <c r="G14" t="str">
        <f>VLOOKUP(DATE($A14,12,1),'A3R002 Patch'!$A$4:$R$879,16,FALSE)</f>
        <v/>
      </c>
      <c r="H14" s="3">
        <f>VLOOKUP(DATE($A14+1,1,1),'A3R002 Patch'!$A$4:$R$879,15,FALSE)</f>
        <v>0.41</v>
      </c>
      <c r="I14" t="str">
        <f>VLOOKUP(DATE($A14+1,1,1),'A3R002 Patch'!$A$4:$R$879,16,FALSE)</f>
        <v/>
      </c>
      <c r="J14" s="3">
        <f>VLOOKUP(DATE($A14+1,2,1),'A3R002 Patch'!$A$4:$R$879,15,FALSE)</f>
        <v>0.05</v>
      </c>
      <c r="K14" t="str">
        <f>VLOOKUP(DATE($A14+1,2,1),'A3R002 Patch'!$A$4:$R$879,16,FALSE)</f>
        <v/>
      </c>
      <c r="L14" s="3">
        <f>VLOOKUP(DATE($A14+1,3,1),'A3R002 Patch'!$A$4:$R$879,15,FALSE)</f>
        <v>0.19</v>
      </c>
      <c r="M14" t="str">
        <f>VLOOKUP(DATE($A14+1,3,1),'A3R002 Patch'!$A$4:$R$879,16,FALSE)</f>
        <v/>
      </c>
      <c r="N14" s="3">
        <f>VLOOKUP(DATE($A14+1,4,1),'A3R002 Patch'!$A$4:$R$879,15,FALSE)</f>
        <v>0.01</v>
      </c>
      <c r="O14" t="str">
        <f>VLOOKUP(DATE($A14+1,4,1),'A3R002 Patch'!$A$4:$R$879,16,FALSE)</f>
        <v/>
      </c>
      <c r="P14" s="3">
        <f>VLOOKUP(DATE($A14+1,5,1),'A3R002 Patch'!$A$4:$R$879,15,FALSE)</f>
        <v>0.05</v>
      </c>
      <c r="Q14" t="str">
        <f>VLOOKUP(DATE($A14+1,5,1),'A3R002 Patch'!$A$4:$R$879,16,FALSE)</f>
        <v/>
      </c>
      <c r="R14" s="3">
        <f>VLOOKUP(DATE($A14+1,6,1),'A3R002 Patch'!$A$4:$R$879,15,FALSE)</f>
        <v>0.11</v>
      </c>
      <c r="S14" t="str">
        <f>VLOOKUP(DATE($A14+1,6,1),'A3R002 Patch'!$A$4:$R$879,16,FALSE)</f>
        <v/>
      </c>
      <c r="T14" s="3">
        <f>VLOOKUP(DATE($A14+1,7,1),'A3R002 Patch'!$A$4:$R$879,15,FALSE)</f>
        <v>0.03</v>
      </c>
      <c r="U14" t="str">
        <f>VLOOKUP(DATE($A14+1,7,1),'A3R002 Patch'!$A$4:$R$879,16,FALSE)</f>
        <v/>
      </c>
      <c r="V14" s="3">
        <f>VLOOKUP(DATE($A14+1,8,1),'A3R002 Patch'!$A$4:$R$879,15,FALSE)</f>
        <v>0.02</v>
      </c>
      <c r="W14" t="str">
        <f>VLOOKUP(DATE($A14+1,8,1),'A3R002 Patch'!$A$4:$R$879,16,FALSE)</f>
        <v/>
      </c>
      <c r="X14" s="3">
        <f>VLOOKUP(DATE($A14+1,9,1),'A3R002 Patch'!$A$4:$R$879,15,FALSE)</f>
        <v>0.06</v>
      </c>
      <c r="Y14" t="str">
        <f>VLOOKUP(DATE($A14+1,9,1),'A3R002 Patch'!$A$4:$R$879,16,FALSE)</f>
        <v/>
      </c>
      <c r="Z14" s="3">
        <f t="shared" si="0"/>
        <v>1.72</v>
      </c>
    </row>
    <row r="15" spans="1:26">
      <c r="A15">
        <v>1949</v>
      </c>
      <c r="B15" s="3">
        <f>VLOOKUP(DATE($A15,10,1),'A3R002 Patch'!$A$4:$R$879,15,FALSE)</f>
        <v>0.06</v>
      </c>
      <c r="C15" t="str">
        <f>VLOOKUP(DATE($A15,10,1),'A3R002 Patch'!$A$4:$R$879,16,FALSE)</f>
        <v/>
      </c>
      <c r="D15" s="3">
        <f>VLOOKUP(DATE($A15,11,1),'A3R002 Patch'!$A$4:$R$879,15,FALSE)</f>
        <v>0.31</v>
      </c>
      <c r="E15" t="str">
        <f>VLOOKUP(DATE($A15,11,1),'A3R002 Patch'!$A$4:$R$879,16,FALSE)</f>
        <v/>
      </c>
      <c r="F15" s="3">
        <f>VLOOKUP(DATE($A15,12,1),'A3R002 Patch'!$A$4:$R$879,15,FALSE)</f>
        <v>0.75</v>
      </c>
      <c r="G15" t="str">
        <f>VLOOKUP(DATE($A15,12,1),'A3R002 Patch'!$A$4:$R$879,16,FALSE)</f>
        <v/>
      </c>
      <c r="H15" s="3">
        <f>VLOOKUP(DATE($A15+1,1,1),'A3R002 Patch'!$A$4:$R$879,15,FALSE)</f>
        <v>0.27</v>
      </c>
      <c r="I15" t="str">
        <f>VLOOKUP(DATE($A15+1,1,1),'A3R002 Patch'!$A$4:$R$879,16,FALSE)</f>
        <v/>
      </c>
      <c r="J15" s="3">
        <f>VLOOKUP(DATE($A15+1,2,1),'A3R002 Patch'!$A$4:$R$879,15,FALSE)</f>
        <v>0.18</v>
      </c>
      <c r="K15" t="str">
        <f>VLOOKUP(DATE($A15+1,2,1),'A3R002 Patch'!$A$4:$R$879,16,FALSE)</f>
        <v/>
      </c>
      <c r="L15" s="3">
        <f>VLOOKUP(DATE($A15+1,3,1),'A3R002 Patch'!$A$4:$R$879,15,FALSE)</f>
        <v>0.27</v>
      </c>
      <c r="M15" t="str">
        <f>VLOOKUP(DATE($A15+1,3,1),'A3R002 Patch'!$A$4:$R$879,16,FALSE)</f>
        <v/>
      </c>
      <c r="N15" s="3">
        <f>VLOOKUP(DATE($A15+1,4,1),'A3R002 Patch'!$A$4:$R$879,15,FALSE)</f>
        <v>0.06</v>
      </c>
      <c r="O15" t="str">
        <f>VLOOKUP(DATE($A15+1,4,1),'A3R002 Patch'!$A$4:$R$879,16,FALSE)</f>
        <v/>
      </c>
      <c r="P15" s="3">
        <f>VLOOKUP(DATE($A15+1,5,1),'A3R002 Patch'!$A$4:$R$879,15,FALSE)</f>
        <v>0.04</v>
      </c>
      <c r="Q15" t="str">
        <f>VLOOKUP(DATE($A15+1,5,1),'A3R002 Patch'!$A$4:$R$879,16,FALSE)</f>
        <v/>
      </c>
      <c r="R15" s="3">
        <f>VLOOKUP(DATE($A15+1,6,1),'A3R002 Patch'!$A$4:$R$879,15,FALSE)</f>
        <v>0.05</v>
      </c>
      <c r="S15" t="str">
        <f>VLOOKUP(DATE($A15+1,6,1),'A3R002 Patch'!$A$4:$R$879,16,FALSE)</f>
        <v/>
      </c>
      <c r="T15" s="3">
        <f>VLOOKUP(DATE($A15+1,7,1),'A3R002 Patch'!$A$4:$R$879,15,FALSE)</f>
        <v>0.05</v>
      </c>
      <c r="U15" t="str">
        <f>VLOOKUP(DATE($A15+1,7,1),'A3R002 Patch'!$A$4:$R$879,16,FALSE)</f>
        <v/>
      </c>
      <c r="V15" s="3">
        <f>VLOOKUP(DATE($A15+1,8,1),'A3R002 Patch'!$A$4:$R$879,15,FALSE)</f>
        <v>0.05</v>
      </c>
      <c r="W15" t="str">
        <f>VLOOKUP(DATE($A15+1,8,1),'A3R002 Patch'!$A$4:$R$879,16,FALSE)</f>
        <v/>
      </c>
      <c r="X15" s="3">
        <f>VLOOKUP(DATE($A15+1,9,1),'A3R002 Patch'!$A$4:$R$879,15,FALSE)</f>
        <v>0.05</v>
      </c>
      <c r="Y15" t="str">
        <f>VLOOKUP(DATE($A15+1,9,1),'A3R002 Patch'!$A$4:$R$879,16,FALSE)</f>
        <v/>
      </c>
      <c r="Z15" s="3">
        <f t="shared" si="0"/>
        <v>2.14</v>
      </c>
    </row>
    <row r="16" spans="1:26">
      <c r="A16">
        <v>1950</v>
      </c>
      <c r="B16" s="3">
        <f>VLOOKUP(DATE($A16,10,1),'A3R002 Patch'!$A$4:$R$879,15,FALSE)</f>
        <v>0.12</v>
      </c>
      <c r="C16" t="str">
        <f>VLOOKUP(DATE($A16,10,1),'A3R002 Patch'!$A$4:$R$879,16,FALSE)</f>
        <v/>
      </c>
      <c r="D16" s="3">
        <f>VLOOKUP(DATE($A16,11,1),'A3R002 Patch'!$A$4:$R$879,15,FALSE)</f>
        <v>0.04</v>
      </c>
      <c r="E16" t="str">
        <f>VLOOKUP(DATE($A16,11,1),'A3R002 Patch'!$A$4:$R$879,16,FALSE)</f>
        <v/>
      </c>
      <c r="F16" s="3">
        <f>VLOOKUP(DATE($A16,12,1),'A3R002 Patch'!$A$4:$R$879,15,FALSE)</f>
        <v>0.63</v>
      </c>
      <c r="G16" t="str">
        <f>VLOOKUP(DATE($A16,12,1),'A3R002 Patch'!$A$4:$R$879,16,FALSE)</f>
        <v/>
      </c>
      <c r="H16" s="3">
        <f>VLOOKUP(DATE($A16+1,1,1),'A3R002 Patch'!$A$4:$R$879,15,FALSE)</f>
        <v>0.18</v>
      </c>
      <c r="I16" t="str">
        <f>VLOOKUP(DATE($A16+1,1,1),'A3R002 Patch'!$A$4:$R$879,16,FALSE)</f>
        <v/>
      </c>
      <c r="J16" s="3">
        <f>VLOOKUP(DATE($A16+1,2,1),'A3R002 Patch'!$A$4:$R$879,15,FALSE)</f>
        <v>0.06</v>
      </c>
      <c r="K16" t="str">
        <f>VLOOKUP(DATE($A16+1,2,1),'A3R002 Patch'!$A$4:$R$879,16,FALSE)</f>
        <v/>
      </c>
      <c r="L16" s="3">
        <f>VLOOKUP(DATE($A16+1,3,1),'A3R002 Patch'!$A$4:$R$879,15,FALSE)</f>
        <v>0.13</v>
      </c>
      <c r="M16" t="str">
        <f>VLOOKUP(DATE($A16+1,3,1),'A3R002 Patch'!$A$4:$R$879,16,FALSE)</f>
        <v/>
      </c>
      <c r="N16" s="3">
        <f>VLOOKUP(DATE($A16+1,4,1),'A3R002 Patch'!$A$4:$R$879,15,FALSE)</f>
        <v>0.22</v>
      </c>
      <c r="O16" t="str">
        <f>VLOOKUP(DATE($A16+1,4,1),'A3R002 Patch'!$A$4:$R$879,16,FALSE)</f>
        <v/>
      </c>
      <c r="P16" s="3">
        <f>VLOOKUP(DATE($A16+1,5,1),'A3R002 Patch'!$A$4:$R$879,15,FALSE)</f>
        <v>0.14000000000000001</v>
      </c>
      <c r="Q16" t="str">
        <f>VLOOKUP(DATE($A16+1,5,1),'A3R002 Patch'!$A$4:$R$879,16,FALSE)</f>
        <v/>
      </c>
      <c r="R16" s="3">
        <f>VLOOKUP(DATE($A16+1,6,1),'A3R002 Patch'!$A$4:$R$879,15,FALSE)</f>
        <v>0.02</v>
      </c>
      <c r="S16" t="str">
        <f>VLOOKUP(DATE($A16+1,6,1),'A3R002 Patch'!$A$4:$R$879,16,FALSE)</f>
        <v/>
      </c>
      <c r="T16" s="3">
        <f>VLOOKUP(DATE($A16+1,7,1),'A3R002 Patch'!$A$4:$R$879,15,FALSE)</f>
        <v>0.03</v>
      </c>
      <c r="U16" t="str">
        <f>VLOOKUP(DATE($A16+1,7,1),'A3R002 Patch'!$A$4:$R$879,16,FALSE)</f>
        <v/>
      </c>
      <c r="V16" s="3">
        <f>VLOOKUP(DATE($A16+1,8,1),'A3R002 Patch'!$A$4:$R$879,15,FALSE)</f>
        <v>0.04</v>
      </c>
      <c r="W16" t="str">
        <f>VLOOKUP(DATE($A16+1,8,1),'A3R002 Patch'!$A$4:$R$879,16,FALSE)</f>
        <v/>
      </c>
      <c r="X16" s="3">
        <f>VLOOKUP(DATE($A16+1,9,1),'A3R002 Patch'!$A$4:$R$879,15,FALSE)</f>
        <v>0.04</v>
      </c>
      <c r="Y16" t="str">
        <f>VLOOKUP(DATE($A16+1,9,1),'A3R002 Patch'!$A$4:$R$879,16,FALSE)</f>
        <v/>
      </c>
      <c r="Z16" s="3">
        <f t="shared" si="0"/>
        <v>1.65</v>
      </c>
    </row>
    <row r="17" spans="1:26">
      <c r="A17">
        <v>1951</v>
      </c>
      <c r="B17" s="3">
        <f>VLOOKUP(DATE($A17,10,1),'A3R002 Patch'!$A$4:$R$879,15,FALSE)</f>
        <v>0.13</v>
      </c>
      <c r="C17" t="str">
        <f>VLOOKUP(DATE($A17,10,1),'A3R002 Patch'!$A$4:$R$879,16,FALSE)</f>
        <v/>
      </c>
      <c r="D17" s="3">
        <f>VLOOKUP(DATE($A17,11,1),'A3R002 Patch'!$A$4:$R$879,15,FALSE)</f>
        <v>0.02</v>
      </c>
      <c r="E17" t="str">
        <f>VLOOKUP(DATE($A17,11,1),'A3R002 Patch'!$A$4:$R$879,16,FALSE)</f>
        <v/>
      </c>
      <c r="F17" s="3">
        <f>VLOOKUP(DATE($A17,12,1),'A3R002 Patch'!$A$4:$R$879,15,FALSE)</f>
        <v>0.06</v>
      </c>
      <c r="G17" t="str">
        <f>VLOOKUP(DATE($A17,12,1),'A3R002 Patch'!$A$4:$R$879,16,FALSE)</f>
        <v/>
      </c>
      <c r="H17" s="3">
        <f>VLOOKUP(DATE($A17+1,1,1),'A3R002 Patch'!$A$4:$R$879,15,FALSE)</f>
        <v>7.0000000000000007E-2</v>
      </c>
      <c r="I17" t="str">
        <f>VLOOKUP(DATE($A17+1,1,1),'A3R002 Patch'!$A$4:$R$879,16,FALSE)</f>
        <v/>
      </c>
      <c r="J17" s="3">
        <f>VLOOKUP(DATE($A17+1,2,1),'A3R002 Patch'!$A$4:$R$879,15,FALSE)</f>
        <v>0.36</v>
      </c>
      <c r="K17" t="str">
        <f>VLOOKUP(DATE($A17+1,2,1),'A3R002 Patch'!$A$4:$R$879,16,FALSE)</f>
        <v/>
      </c>
      <c r="L17" s="3">
        <f>VLOOKUP(DATE($A17+1,3,1),'A3R002 Patch'!$A$4:$R$879,15,FALSE)</f>
        <v>0.27</v>
      </c>
      <c r="M17" t="str">
        <f>VLOOKUP(DATE($A17+1,3,1),'A3R002 Patch'!$A$4:$R$879,16,FALSE)</f>
        <v/>
      </c>
      <c r="N17" s="3">
        <f>VLOOKUP(DATE($A17+1,4,1),'A3R002 Patch'!$A$4:$R$879,15,FALSE)</f>
        <v>0.04</v>
      </c>
      <c r="O17" t="str">
        <f>VLOOKUP(DATE($A17+1,4,1),'A3R002 Patch'!$A$4:$R$879,16,FALSE)</f>
        <v/>
      </c>
      <c r="P17" s="3">
        <f>VLOOKUP(DATE($A17+1,5,1),'A3R002 Patch'!$A$4:$R$879,15,FALSE)</f>
        <v>0.01</v>
      </c>
      <c r="Q17" t="str">
        <f>VLOOKUP(DATE($A17+1,5,1),'A3R002 Patch'!$A$4:$R$879,16,FALSE)</f>
        <v/>
      </c>
      <c r="R17" s="3">
        <f>VLOOKUP(DATE($A17+1,6,1),'A3R002 Patch'!$A$4:$R$879,15,FALSE)</f>
        <v>0.02</v>
      </c>
      <c r="S17" t="str">
        <f>VLOOKUP(DATE($A17+1,6,1),'A3R002 Patch'!$A$4:$R$879,16,FALSE)</f>
        <v/>
      </c>
      <c r="T17" s="3">
        <f>VLOOKUP(DATE($A17+1,7,1),'A3R002 Patch'!$A$4:$R$879,15,FALSE)</f>
        <v>0.01</v>
      </c>
      <c r="U17" t="str">
        <f>VLOOKUP(DATE($A17+1,7,1),'A3R002 Patch'!$A$4:$R$879,16,FALSE)</f>
        <v/>
      </c>
      <c r="V17" s="3">
        <f>VLOOKUP(DATE($A17+1,8,1),'A3R002 Patch'!$A$4:$R$879,15,FALSE)</f>
        <v>0.03</v>
      </c>
      <c r="W17" t="str">
        <f>VLOOKUP(DATE($A17+1,8,1),'A3R002 Patch'!$A$4:$R$879,16,FALSE)</f>
        <v/>
      </c>
      <c r="X17" s="3">
        <f>VLOOKUP(DATE($A17+1,9,1),'A3R002 Patch'!$A$4:$R$879,15,FALSE)</f>
        <v>0.02</v>
      </c>
      <c r="Y17" t="str">
        <f>VLOOKUP(DATE($A17+1,9,1),'A3R002 Patch'!$A$4:$R$879,16,FALSE)</f>
        <v/>
      </c>
      <c r="Z17" s="3">
        <f t="shared" si="0"/>
        <v>1.04</v>
      </c>
    </row>
    <row r="18" spans="1:26">
      <c r="A18">
        <v>1952</v>
      </c>
      <c r="B18" s="3">
        <f>VLOOKUP(DATE($A18,10,1),'A3R002 Patch'!$A$4:$R$879,15,FALSE)</f>
        <v>0.03</v>
      </c>
      <c r="C18" t="str">
        <f>VLOOKUP(DATE($A18,10,1),'A3R002 Patch'!$A$4:$R$879,16,FALSE)</f>
        <v/>
      </c>
      <c r="D18" s="3">
        <f>VLOOKUP(DATE($A18,11,1),'A3R002 Patch'!$A$4:$R$879,15,FALSE)</f>
        <v>0.79</v>
      </c>
      <c r="E18" t="str">
        <f>VLOOKUP(DATE($A18,11,1),'A3R002 Patch'!$A$4:$R$879,16,FALSE)</f>
        <v/>
      </c>
      <c r="F18" s="3">
        <f>VLOOKUP(DATE($A18,12,1),'A3R002 Patch'!$A$4:$R$879,15,FALSE)</f>
        <v>0.46</v>
      </c>
      <c r="G18" t="str">
        <f>VLOOKUP(DATE($A18,12,1),'A3R002 Patch'!$A$4:$R$879,16,FALSE)</f>
        <v/>
      </c>
      <c r="H18" s="3">
        <f>VLOOKUP(DATE($A18+1,1,1),'A3R002 Patch'!$A$4:$R$879,15,FALSE)</f>
        <v>0.52</v>
      </c>
      <c r="I18" t="str">
        <f>VLOOKUP(DATE($A18+1,1,1),'A3R002 Patch'!$A$4:$R$879,16,FALSE)</f>
        <v/>
      </c>
      <c r="J18" s="3">
        <f>VLOOKUP(DATE($A18+1,2,1),'A3R002 Patch'!$A$4:$R$879,15,FALSE)</f>
        <v>0.98</v>
      </c>
      <c r="K18" t="str">
        <f>VLOOKUP(DATE($A18+1,2,1),'A3R002 Patch'!$A$4:$R$879,16,FALSE)</f>
        <v/>
      </c>
      <c r="L18" s="3">
        <f>VLOOKUP(DATE($A18+1,3,1),'A3R002 Patch'!$A$4:$R$879,15,FALSE)</f>
        <v>0.36</v>
      </c>
      <c r="M18" t="str">
        <f>VLOOKUP(DATE($A18+1,3,1),'A3R002 Patch'!$A$4:$R$879,16,FALSE)</f>
        <v>*</v>
      </c>
      <c r="N18" s="3">
        <f>VLOOKUP(DATE($A18+1,4,1),'A3R002 Patch'!$A$4:$R$879,15,FALSE)</f>
        <v>0.01</v>
      </c>
      <c r="O18" t="str">
        <f>VLOOKUP(DATE($A18+1,4,1),'A3R002 Patch'!$A$4:$R$879,16,FALSE)</f>
        <v/>
      </c>
      <c r="P18" s="3">
        <f>VLOOKUP(DATE($A18+1,5,1),'A3R002 Patch'!$A$4:$R$879,15,FALSE)</f>
        <v>0.22</v>
      </c>
      <c r="Q18" t="str">
        <f>VLOOKUP(DATE($A18+1,5,1),'A3R002 Patch'!$A$4:$R$879,16,FALSE)</f>
        <v/>
      </c>
      <c r="R18" s="3">
        <f>VLOOKUP(DATE($A18+1,6,1),'A3R002 Patch'!$A$4:$R$879,15,FALSE)</f>
        <v>0.13</v>
      </c>
      <c r="S18" t="str">
        <f>VLOOKUP(DATE($A18+1,6,1),'A3R002 Patch'!$A$4:$R$879,16,FALSE)</f>
        <v/>
      </c>
      <c r="T18" s="3">
        <f>VLOOKUP(DATE($A18+1,7,1),'A3R002 Patch'!$A$4:$R$879,15,FALSE)</f>
        <v>0.16</v>
      </c>
      <c r="U18" t="str">
        <f>VLOOKUP(DATE($A18+1,7,1),'A3R002 Patch'!$A$4:$R$879,16,FALSE)</f>
        <v/>
      </c>
      <c r="V18" s="3">
        <f>VLOOKUP(DATE($A18+1,8,1),'A3R002 Patch'!$A$4:$R$879,15,FALSE)</f>
        <v>0.41</v>
      </c>
      <c r="W18" t="str">
        <f>VLOOKUP(DATE($A18+1,8,1),'A3R002 Patch'!$A$4:$R$879,16,FALSE)</f>
        <v/>
      </c>
      <c r="X18" s="3">
        <f>VLOOKUP(DATE($A18+1,9,1),'A3R002 Patch'!$A$4:$R$879,15,FALSE)</f>
        <v>0.51</v>
      </c>
      <c r="Y18" t="str">
        <f>VLOOKUP(DATE($A18+1,9,1),'A3R002 Patch'!$A$4:$R$879,16,FALSE)</f>
        <v/>
      </c>
      <c r="Z18" s="3">
        <f t="shared" si="0"/>
        <v>4.58</v>
      </c>
    </row>
    <row r="19" spans="1:26">
      <c r="A19">
        <v>1953</v>
      </c>
      <c r="B19" s="3">
        <f>VLOOKUP(DATE($A19,10,1),'A3R002 Patch'!$A$4:$R$879,15,FALSE)</f>
        <v>0.12</v>
      </c>
      <c r="C19" t="str">
        <f>VLOOKUP(DATE($A19,10,1),'A3R002 Patch'!$A$4:$R$879,16,FALSE)</f>
        <v/>
      </c>
      <c r="D19" s="3">
        <f>VLOOKUP(DATE($A19,11,1),'A3R002 Patch'!$A$4:$R$879,15,FALSE)</f>
        <v>0.13</v>
      </c>
      <c r="E19" t="str">
        <f>VLOOKUP(DATE($A19,11,1),'A3R002 Patch'!$A$4:$R$879,16,FALSE)</f>
        <v/>
      </c>
      <c r="F19" s="3">
        <f>VLOOKUP(DATE($A19,12,1),'A3R002 Patch'!$A$4:$R$879,15,FALSE)</f>
        <v>0.36</v>
      </c>
      <c r="G19" t="str">
        <f>VLOOKUP(DATE($A19,12,1),'A3R002 Patch'!$A$4:$R$879,16,FALSE)</f>
        <v>*</v>
      </c>
      <c r="H19" s="3">
        <f>VLOOKUP(DATE($A19+1,1,1),'A3R002 Patch'!$A$4:$R$879,15,FALSE)</f>
        <v>0.86</v>
      </c>
      <c r="I19" t="str">
        <f>VLOOKUP(DATE($A19+1,1,1),'A3R002 Patch'!$A$4:$R$879,16,FALSE)</f>
        <v>*</v>
      </c>
      <c r="J19" s="3">
        <f>VLOOKUP(DATE($A19+1,2,1),'A3R002 Patch'!$A$4:$R$879,15,FALSE)</f>
        <v>0.71</v>
      </c>
      <c r="K19" t="str">
        <f>VLOOKUP(DATE($A19+1,2,1),'A3R002 Patch'!$A$4:$R$879,16,FALSE)</f>
        <v>*</v>
      </c>
      <c r="L19" s="3">
        <f>VLOOKUP(DATE($A19+1,3,1),'A3R002 Patch'!$A$4:$R$879,15,FALSE)</f>
        <v>0.53</v>
      </c>
      <c r="M19" t="str">
        <f>VLOOKUP(DATE($A19+1,3,1),'A3R002 Patch'!$A$4:$R$879,16,FALSE)</f>
        <v/>
      </c>
      <c r="N19" s="3">
        <f>VLOOKUP(DATE($A19+1,4,1),'A3R002 Patch'!$A$4:$R$879,15,FALSE)</f>
        <v>0.56999999999999995</v>
      </c>
      <c r="O19" t="str">
        <f>VLOOKUP(DATE($A19+1,4,1),'A3R002 Patch'!$A$4:$R$879,16,FALSE)</f>
        <v>*</v>
      </c>
      <c r="P19" s="3">
        <f>VLOOKUP(DATE($A19+1,5,1),'A3R002 Patch'!$A$4:$R$879,15,FALSE)</f>
        <v>0.51</v>
      </c>
      <c r="Q19" t="str">
        <f>VLOOKUP(DATE($A19+1,5,1),'A3R002 Patch'!$A$4:$R$879,16,FALSE)</f>
        <v>*</v>
      </c>
      <c r="R19" s="3">
        <f>VLOOKUP(DATE($A19+1,6,1),'A3R002 Patch'!$A$4:$R$879,15,FALSE)</f>
        <v>0.06</v>
      </c>
      <c r="S19" t="str">
        <f>VLOOKUP(DATE($A19+1,6,1),'A3R002 Patch'!$A$4:$R$879,16,FALSE)</f>
        <v/>
      </c>
      <c r="T19" s="3">
        <f>VLOOKUP(DATE($A19+1,7,1),'A3R002 Patch'!$A$4:$R$879,15,FALSE)</f>
        <v>7.0000000000000007E-2</v>
      </c>
      <c r="U19" t="str">
        <f>VLOOKUP(DATE($A19+1,7,1),'A3R002 Patch'!$A$4:$R$879,16,FALSE)</f>
        <v/>
      </c>
      <c r="V19" s="3">
        <f>VLOOKUP(DATE($A19+1,8,1),'A3R002 Patch'!$A$4:$R$879,15,FALSE)</f>
        <v>7.0000000000000007E-2</v>
      </c>
      <c r="W19" t="str">
        <f>VLOOKUP(DATE($A19+1,8,1),'A3R002 Patch'!$A$4:$R$879,16,FALSE)</f>
        <v/>
      </c>
      <c r="X19" s="3">
        <f>VLOOKUP(DATE($A19+1,9,1),'A3R002 Patch'!$A$4:$R$879,15,FALSE)</f>
        <v>0.05</v>
      </c>
      <c r="Y19" t="str">
        <f>VLOOKUP(DATE($A19+1,9,1),'A3R002 Patch'!$A$4:$R$879,16,FALSE)</f>
        <v/>
      </c>
      <c r="Z19" s="3">
        <f t="shared" si="0"/>
        <v>4.04</v>
      </c>
    </row>
    <row r="20" spans="1:26">
      <c r="A20">
        <v>1954</v>
      </c>
      <c r="B20" s="3">
        <f>VLOOKUP(DATE($A20,10,1),'A3R002 Patch'!$A$4:$R$879,15,FALSE)</f>
        <v>0.08</v>
      </c>
      <c r="C20" t="str">
        <f>VLOOKUP(DATE($A20,10,1),'A3R002 Patch'!$A$4:$R$879,16,FALSE)</f>
        <v/>
      </c>
      <c r="D20" s="3">
        <f>VLOOKUP(DATE($A20,11,1),'A3R002 Patch'!$A$4:$R$879,15,FALSE)</f>
        <v>0.15</v>
      </c>
      <c r="E20" t="str">
        <f>VLOOKUP(DATE($A20,11,1),'A3R002 Patch'!$A$4:$R$879,16,FALSE)</f>
        <v/>
      </c>
      <c r="F20" s="3">
        <f>VLOOKUP(DATE($A20,12,1),'A3R002 Patch'!$A$4:$R$879,15,FALSE)</f>
        <v>0.18</v>
      </c>
      <c r="G20" t="str">
        <f>VLOOKUP(DATE($A20,12,1),'A3R002 Patch'!$A$4:$R$879,16,FALSE)</f>
        <v/>
      </c>
      <c r="H20" s="3">
        <f>VLOOKUP(DATE($A20+1,1,1),'A3R002 Patch'!$A$4:$R$879,15,FALSE)</f>
        <v>0.08</v>
      </c>
      <c r="I20" t="str">
        <f>VLOOKUP(DATE($A20+1,1,1),'A3R002 Patch'!$A$4:$R$879,16,FALSE)</f>
        <v/>
      </c>
      <c r="J20" s="3">
        <f>VLOOKUP(DATE($A20+1,2,1),'A3R002 Patch'!$A$4:$R$879,15,FALSE)</f>
        <v>9.15</v>
      </c>
      <c r="K20" t="str">
        <f>VLOOKUP(DATE($A20+1,2,1),'A3R002 Patch'!$A$4:$R$879,16,FALSE)</f>
        <v/>
      </c>
      <c r="L20" s="3">
        <f>VLOOKUP(DATE($A20+1,3,1),'A3R002 Patch'!$A$4:$R$879,15,FALSE)</f>
        <v>0.43</v>
      </c>
      <c r="M20" t="str">
        <f>VLOOKUP(DATE($A20+1,3,1),'A3R002 Patch'!$A$4:$R$879,16,FALSE)</f>
        <v/>
      </c>
      <c r="N20" s="3">
        <f>VLOOKUP(DATE($A20+1,4,1),'A3R002 Patch'!$A$4:$R$879,15,FALSE)</f>
        <v>0.14000000000000001</v>
      </c>
      <c r="O20" t="str">
        <f>VLOOKUP(DATE($A20+1,4,1),'A3R002 Patch'!$A$4:$R$879,16,FALSE)</f>
        <v/>
      </c>
      <c r="P20" s="3">
        <f>VLOOKUP(DATE($A20+1,5,1),'A3R002 Patch'!$A$4:$R$879,15,FALSE)</f>
        <v>0.04</v>
      </c>
      <c r="Q20" t="str">
        <f>VLOOKUP(DATE($A20+1,5,1),'A3R002 Patch'!$A$4:$R$879,16,FALSE)</f>
        <v/>
      </c>
      <c r="R20" s="3">
        <f>VLOOKUP(DATE($A20+1,6,1),'A3R002 Patch'!$A$4:$R$879,15,FALSE)</f>
        <v>0.8</v>
      </c>
      <c r="S20" t="str">
        <f>VLOOKUP(DATE($A20+1,6,1),'A3R002 Patch'!$A$4:$R$879,16,FALSE)</f>
        <v>*</v>
      </c>
      <c r="T20" s="3">
        <f>VLOOKUP(DATE($A20+1,7,1),'A3R002 Patch'!$A$4:$R$879,15,FALSE)</f>
        <v>0.73</v>
      </c>
      <c r="U20" t="str">
        <f>VLOOKUP(DATE($A20+1,7,1),'A3R002 Patch'!$A$4:$R$879,16,FALSE)</f>
        <v>*</v>
      </c>
      <c r="V20" s="3">
        <f>VLOOKUP(DATE($A20+1,8,1),'A3R002 Patch'!$A$4:$R$879,15,FALSE)</f>
        <v>0.17</v>
      </c>
      <c r="W20" t="str">
        <f>VLOOKUP(DATE($A20+1,8,1),'A3R002 Patch'!$A$4:$R$879,16,FALSE)</f>
        <v/>
      </c>
      <c r="X20" s="3">
        <f>VLOOKUP(DATE($A20+1,9,1),'A3R002 Patch'!$A$4:$R$879,15,FALSE)</f>
        <v>0.1</v>
      </c>
      <c r="Y20" t="str">
        <f>VLOOKUP(DATE($A20+1,9,1),'A3R002 Patch'!$A$4:$R$879,16,FALSE)</f>
        <v/>
      </c>
      <c r="Z20" s="3">
        <f t="shared" si="0"/>
        <v>12.05</v>
      </c>
    </row>
    <row r="21" spans="1:26">
      <c r="A21">
        <v>1955</v>
      </c>
      <c r="B21" s="3">
        <f>VLOOKUP(DATE($A21,10,1),'A3R002 Patch'!$A$4:$R$879,15,FALSE)</f>
        <v>0.08</v>
      </c>
      <c r="C21" t="str">
        <f>VLOOKUP(DATE($A21,10,1),'A3R002 Patch'!$A$4:$R$879,16,FALSE)</f>
        <v/>
      </c>
      <c r="D21" s="3">
        <f>VLOOKUP(DATE($A21,11,1),'A3R002 Patch'!$A$4:$R$879,15,FALSE)</f>
        <v>7.0000000000000007E-2</v>
      </c>
      <c r="E21" t="str">
        <f>VLOOKUP(DATE($A21,11,1),'A3R002 Patch'!$A$4:$R$879,16,FALSE)</f>
        <v/>
      </c>
      <c r="F21" s="3">
        <f>VLOOKUP(DATE($A21,12,1),'A3R002 Patch'!$A$4:$R$879,15,FALSE)</f>
        <v>0.05</v>
      </c>
      <c r="G21" t="str">
        <f>VLOOKUP(DATE($A21,12,1),'A3R002 Patch'!$A$4:$R$879,16,FALSE)</f>
        <v/>
      </c>
      <c r="H21" s="3">
        <f>VLOOKUP(DATE($A21+1,1,1),'A3R002 Patch'!$A$4:$R$879,15,FALSE)</f>
        <v>0.04</v>
      </c>
      <c r="I21" t="str">
        <f>VLOOKUP(DATE($A21+1,1,1),'A3R002 Patch'!$A$4:$R$879,16,FALSE)</f>
        <v/>
      </c>
      <c r="J21" s="3">
        <f>VLOOKUP(DATE($A21+1,2,1),'A3R002 Patch'!$A$4:$R$879,15,FALSE)</f>
        <v>0.9</v>
      </c>
      <c r="K21" t="str">
        <f>VLOOKUP(DATE($A21+1,2,1),'A3R002 Patch'!$A$4:$R$879,16,FALSE)</f>
        <v/>
      </c>
      <c r="L21" s="3">
        <f>VLOOKUP(DATE($A21+1,3,1),'A3R002 Patch'!$A$4:$R$879,15,FALSE)</f>
        <v>0.28999999999999998</v>
      </c>
      <c r="M21" t="str">
        <f>VLOOKUP(DATE($A21+1,3,1),'A3R002 Patch'!$A$4:$R$879,16,FALSE)</f>
        <v/>
      </c>
      <c r="N21" s="3">
        <f>VLOOKUP(DATE($A21+1,4,1),'A3R002 Patch'!$A$4:$R$879,15,FALSE)</f>
        <v>0.12</v>
      </c>
      <c r="O21" t="str">
        <f>VLOOKUP(DATE($A21+1,4,1),'A3R002 Patch'!$A$4:$R$879,16,FALSE)</f>
        <v/>
      </c>
      <c r="P21" s="3">
        <f>VLOOKUP(DATE($A21+1,5,1),'A3R002 Patch'!$A$4:$R$879,15,FALSE)</f>
        <v>0.25</v>
      </c>
      <c r="Q21" t="str">
        <f>VLOOKUP(DATE($A21+1,5,1),'A3R002 Patch'!$A$4:$R$879,16,FALSE)</f>
        <v/>
      </c>
      <c r="R21" s="3">
        <f>VLOOKUP(DATE($A21+1,6,1),'A3R002 Patch'!$A$4:$R$879,15,FALSE)</f>
        <v>0.09</v>
      </c>
      <c r="S21" t="str">
        <f>VLOOKUP(DATE($A21+1,6,1),'A3R002 Patch'!$A$4:$R$879,16,FALSE)</f>
        <v/>
      </c>
      <c r="T21" s="3">
        <f>VLOOKUP(DATE($A21+1,7,1),'A3R002 Patch'!$A$4:$R$879,15,FALSE)</f>
        <v>0.11</v>
      </c>
      <c r="U21" t="str">
        <f>VLOOKUP(DATE($A21+1,7,1),'A3R002 Patch'!$A$4:$R$879,16,FALSE)</f>
        <v/>
      </c>
      <c r="V21" s="3">
        <f>VLOOKUP(DATE($A21+1,8,1),'A3R002 Patch'!$A$4:$R$879,15,FALSE)</f>
        <v>0.1</v>
      </c>
      <c r="W21" t="str">
        <f>VLOOKUP(DATE($A21+1,8,1),'A3R002 Patch'!$A$4:$R$879,16,FALSE)</f>
        <v/>
      </c>
      <c r="X21" s="3">
        <f>VLOOKUP(DATE($A21+1,9,1),'A3R002 Patch'!$A$4:$R$879,15,FALSE)</f>
        <v>0.1</v>
      </c>
      <c r="Y21" t="str">
        <f>VLOOKUP(DATE($A21+1,9,1),'A3R002 Patch'!$A$4:$R$879,16,FALSE)</f>
        <v/>
      </c>
      <c r="Z21" s="3">
        <f t="shared" si="0"/>
        <v>2.1999999999999997</v>
      </c>
    </row>
    <row r="22" spans="1:26">
      <c r="A22">
        <v>1956</v>
      </c>
      <c r="B22" s="3">
        <f>VLOOKUP(DATE($A22,10,1),'A3R002 Patch'!$A$4:$R$879,15,FALSE)</f>
        <v>0.7</v>
      </c>
      <c r="C22" t="str">
        <f>VLOOKUP(DATE($A22,10,1),'A3R002 Patch'!$A$4:$R$879,16,FALSE)</f>
        <v/>
      </c>
      <c r="D22" s="3">
        <f>VLOOKUP(DATE($A22,11,1),'A3R002 Patch'!$A$4:$R$879,15,FALSE)</f>
        <v>0.04</v>
      </c>
      <c r="E22" t="str">
        <f>VLOOKUP(DATE($A22,11,1),'A3R002 Patch'!$A$4:$R$879,16,FALSE)</f>
        <v/>
      </c>
      <c r="F22" s="3">
        <f>VLOOKUP(DATE($A22,12,1),'A3R002 Patch'!$A$4:$R$879,15,FALSE)</f>
        <v>0.12</v>
      </c>
      <c r="G22" t="str">
        <f>VLOOKUP(DATE($A22,12,1),'A3R002 Patch'!$A$4:$R$879,16,FALSE)</f>
        <v/>
      </c>
      <c r="H22" s="3">
        <f>VLOOKUP(DATE($A22+1,1,1),'A3R002 Patch'!$A$4:$R$879,15,FALSE)</f>
        <v>0.06</v>
      </c>
      <c r="I22" t="str">
        <f>VLOOKUP(DATE($A22+1,1,1),'A3R002 Patch'!$A$4:$R$879,16,FALSE)</f>
        <v/>
      </c>
      <c r="J22" s="3">
        <f>VLOOKUP(DATE($A22+1,2,1),'A3R002 Patch'!$A$4:$R$879,15,FALSE)</f>
        <v>0.49</v>
      </c>
      <c r="K22" t="str">
        <f>VLOOKUP(DATE($A22+1,2,1),'A3R002 Patch'!$A$4:$R$879,16,FALSE)</f>
        <v/>
      </c>
      <c r="L22" s="3">
        <f>VLOOKUP(DATE($A22+1,3,1),'A3R002 Patch'!$A$4:$R$879,15,FALSE)</f>
        <v>1.4</v>
      </c>
      <c r="M22" t="str">
        <f>VLOOKUP(DATE($A22+1,3,1),'A3R002 Patch'!$A$4:$R$879,16,FALSE)</f>
        <v/>
      </c>
      <c r="N22" s="3">
        <f>VLOOKUP(DATE($A22+1,4,1),'A3R002 Patch'!$A$4:$R$879,15,FALSE)</f>
        <v>0.15</v>
      </c>
      <c r="O22" t="str">
        <f>VLOOKUP(DATE($A22+1,4,1),'A3R002 Patch'!$A$4:$R$879,16,FALSE)</f>
        <v/>
      </c>
      <c r="P22" s="3">
        <f>VLOOKUP(DATE($A22+1,5,1),'A3R002 Patch'!$A$4:$R$879,15,FALSE)</f>
        <v>0.06</v>
      </c>
      <c r="Q22" t="str">
        <f>VLOOKUP(DATE($A22+1,5,1),'A3R002 Patch'!$A$4:$R$879,16,FALSE)</f>
        <v/>
      </c>
      <c r="R22" s="3">
        <f>VLOOKUP(DATE($A22+1,6,1),'A3R002 Patch'!$A$4:$R$879,15,FALSE)</f>
        <v>0.1</v>
      </c>
      <c r="S22" t="str">
        <f>VLOOKUP(DATE($A22+1,6,1),'A3R002 Patch'!$A$4:$R$879,16,FALSE)</f>
        <v/>
      </c>
      <c r="T22" s="3">
        <f>VLOOKUP(DATE($A22+1,7,1),'A3R002 Patch'!$A$4:$R$879,15,FALSE)</f>
        <v>1.31</v>
      </c>
      <c r="U22" t="str">
        <f>VLOOKUP(DATE($A22+1,7,1),'A3R002 Patch'!$A$4:$R$879,16,FALSE)</f>
        <v/>
      </c>
      <c r="V22" s="3">
        <f>VLOOKUP(DATE($A22+1,8,1),'A3R002 Patch'!$A$4:$R$879,15,FALSE)</f>
        <v>0.56000000000000005</v>
      </c>
      <c r="W22" t="str">
        <f>VLOOKUP(DATE($A22+1,8,1),'A3R002 Patch'!$A$4:$R$879,16,FALSE)</f>
        <v/>
      </c>
      <c r="X22" s="3">
        <f>VLOOKUP(DATE($A22+1,9,1),'A3R002 Patch'!$A$4:$R$879,15,FALSE)</f>
        <v>0.39</v>
      </c>
      <c r="Y22" t="str">
        <f>VLOOKUP(DATE($A22+1,9,1),'A3R002 Patch'!$A$4:$R$879,16,FALSE)</f>
        <v/>
      </c>
      <c r="Z22" s="3">
        <f t="shared" si="0"/>
        <v>5.38</v>
      </c>
    </row>
    <row r="23" spans="1:26">
      <c r="A23">
        <v>1957</v>
      </c>
      <c r="B23" s="3">
        <f>VLOOKUP(DATE($A23,10,1),'A3R002 Patch'!$A$4:$R$879,15,FALSE)</f>
        <v>4.49</v>
      </c>
      <c r="C23" t="str">
        <f>VLOOKUP(DATE($A23,10,1),'A3R002 Patch'!$A$4:$R$879,16,FALSE)</f>
        <v/>
      </c>
      <c r="D23" s="3">
        <f>VLOOKUP(DATE($A23,11,1),'A3R002 Patch'!$A$4:$R$879,15,FALSE)</f>
        <v>0.37</v>
      </c>
      <c r="E23" t="str">
        <f>VLOOKUP(DATE($A23,11,1),'A3R002 Patch'!$A$4:$R$879,16,FALSE)</f>
        <v/>
      </c>
      <c r="F23" s="3">
        <f>VLOOKUP(DATE($A23,12,1),'A3R002 Patch'!$A$4:$R$879,15,FALSE)</f>
        <v>0.48</v>
      </c>
      <c r="G23" t="str">
        <f>VLOOKUP(DATE($A23,12,1),'A3R002 Patch'!$A$4:$R$879,16,FALSE)</f>
        <v/>
      </c>
      <c r="H23" s="3">
        <f>VLOOKUP(DATE($A23+1,1,1),'A3R002 Patch'!$A$4:$R$879,15,FALSE)</f>
        <v>0.49</v>
      </c>
      <c r="I23" t="str">
        <f>VLOOKUP(DATE($A23+1,1,1),'A3R002 Patch'!$A$4:$R$879,16,FALSE)</f>
        <v/>
      </c>
      <c r="J23" s="3">
        <f>VLOOKUP(DATE($A23+1,2,1),'A3R002 Patch'!$A$4:$R$879,15,FALSE)</f>
        <v>0.73</v>
      </c>
      <c r="K23" t="str">
        <f>VLOOKUP(DATE($A23+1,2,1),'A3R002 Patch'!$A$4:$R$879,16,FALSE)</f>
        <v/>
      </c>
      <c r="L23" s="3">
        <f>VLOOKUP(DATE($A23+1,3,1),'A3R002 Patch'!$A$4:$R$879,15,FALSE)</f>
        <v>0.3</v>
      </c>
      <c r="M23" t="str">
        <f>VLOOKUP(DATE($A23+1,3,1),'A3R002 Patch'!$A$4:$R$879,16,FALSE)</f>
        <v/>
      </c>
      <c r="N23" s="3">
        <f>VLOOKUP(DATE($A23+1,4,1),'A3R002 Patch'!$A$4:$R$879,15,FALSE)</f>
        <v>0.3</v>
      </c>
      <c r="O23" t="str">
        <f>VLOOKUP(DATE($A23+1,4,1),'A3R002 Patch'!$A$4:$R$879,16,FALSE)</f>
        <v/>
      </c>
      <c r="P23" s="3">
        <f>VLOOKUP(DATE($A23+1,5,1),'A3R002 Patch'!$A$4:$R$879,15,FALSE)</f>
        <v>0.19</v>
      </c>
      <c r="Q23" t="str">
        <f>VLOOKUP(DATE($A23+1,5,1),'A3R002 Patch'!$A$4:$R$879,16,FALSE)</f>
        <v/>
      </c>
      <c r="R23" s="3">
        <f>VLOOKUP(DATE($A23+1,6,1),'A3R002 Patch'!$A$4:$R$879,15,FALSE)</f>
        <v>0.12</v>
      </c>
      <c r="S23" t="str">
        <f>VLOOKUP(DATE($A23+1,6,1),'A3R002 Patch'!$A$4:$R$879,16,FALSE)</f>
        <v/>
      </c>
      <c r="T23" s="3">
        <f>VLOOKUP(DATE($A23+1,7,1),'A3R002 Patch'!$A$4:$R$879,15,FALSE)</f>
        <v>0.28000000000000003</v>
      </c>
      <c r="U23" t="str">
        <f>VLOOKUP(DATE($A23+1,7,1),'A3R002 Patch'!$A$4:$R$879,16,FALSE)</f>
        <v/>
      </c>
      <c r="V23" s="3">
        <f>VLOOKUP(DATE($A23+1,8,1),'A3R002 Patch'!$A$4:$R$879,15,FALSE)</f>
        <v>0.26</v>
      </c>
      <c r="W23" t="str">
        <f>VLOOKUP(DATE($A23+1,8,1),'A3R002 Patch'!$A$4:$R$879,16,FALSE)</f>
        <v/>
      </c>
      <c r="X23" s="3">
        <f>VLOOKUP(DATE($A23+1,9,1),'A3R002 Patch'!$A$4:$R$879,15,FALSE)</f>
        <v>0.3</v>
      </c>
      <c r="Y23" t="str">
        <f>VLOOKUP(DATE($A23+1,9,1),'A3R002 Patch'!$A$4:$R$879,16,FALSE)</f>
        <v/>
      </c>
      <c r="Z23" s="3">
        <f t="shared" si="0"/>
        <v>8.31</v>
      </c>
    </row>
    <row r="24" spans="1:26">
      <c r="A24">
        <v>1958</v>
      </c>
      <c r="B24" s="3">
        <f>VLOOKUP(DATE($A24,10,1),'A3R002 Patch'!$A$4:$R$879,15,FALSE)</f>
        <v>0.13</v>
      </c>
      <c r="C24" t="str">
        <f>VLOOKUP(DATE($A24,10,1),'A3R002 Patch'!$A$4:$R$879,16,FALSE)</f>
        <v/>
      </c>
      <c r="D24" s="3">
        <f>VLOOKUP(DATE($A24,11,1),'A3R002 Patch'!$A$4:$R$879,15,FALSE)</f>
        <v>0.31</v>
      </c>
      <c r="E24" t="str">
        <f>VLOOKUP(DATE($A24,11,1),'A3R002 Patch'!$A$4:$R$879,16,FALSE)</f>
        <v/>
      </c>
      <c r="F24" s="3">
        <f>VLOOKUP(DATE($A24,12,1),'A3R002 Patch'!$A$4:$R$879,15,FALSE)</f>
        <v>1.1200000000000001</v>
      </c>
      <c r="G24" t="str">
        <f>VLOOKUP(DATE($A24,12,1),'A3R002 Patch'!$A$4:$R$879,16,FALSE)</f>
        <v/>
      </c>
      <c r="H24" s="3">
        <f>VLOOKUP(DATE($A24+1,1,1),'A3R002 Patch'!$A$4:$R$879,15,FALSE)</f>
        <v>0.24</v>
      </c>
      <c r="I24" t="str">
        <f>VLOOKUP(DATE($A24+1,1,1),'A3R002 Patch'!$A$4:$R$879,16,FALSE)</f>
        <v/>
      </c>
      <c r="J24" s="3">
        <f>VLOOKUP(DATE($A24+1,2,1),'A3R002 Patch'!$A$4:$R$879,15,FALSE)</f>
        <v>0.49</v>
      </c>
      <c r="K24" t="str">
        <f>VLOOKUP(DATE($A24+1,2,1),'A3R002 Patch'!$A$4:$R$879,16,FALSE)</f>
        <v/>
      </c>
      <c r="L24" s="3">
        <f>VLOOKUP(DATE($A24+1,3,1),'A3R002 Patch'!$A$4:$R$879,15,FALSE)</f>
        <v>0.08</v>
      </c>
      <c r="M24" t="str">
        <f>VLOOKUP(DATE($A24+1,3,1),'A3R002 Patch'!$A$4:$R$879,16,FALSE)</f>
        <v/>
      </c>
      <c r="N24" s="3">
        <f>VLOOKUP(DATE($A24+1,4,1),'A3R002 Patch'!$A$4:$R$879,15,FALSE)</f>
        <v>0.03</v>
      </c>
      <c r="O24" t="str">
        <f>VLOOKUP(DATE($A24+1,4,1),'A3R002 Patch'!$A$4:$R$879,16,FALSE)</f>
        <v/>
      </c>
      <c r="P24" s="3">
        <f>VLOOKUP(DATE($A24+1,5,1),'A3R002 Patch'!$A$4:$R$879,15,FALSE)</f>
        <v>0.62</v>
      </c>
      <c r="Q24" t="str">
        <f>VLOOKUP(DATE($A24+1,5,1),'A3R002 Patch'!$A$4:$R$879,16,FALSE)</f>
        <v>*</v>
      </c>
      <c r="R24" s="3">
        <f>VLOOKUP(DATE($A24+1,6,1),'A3R002 Patch'!$A$4:$R$879,15,FALSE)</f>
        <v>0.06</v>
      </c>
      <c r="S24" t="str">
        <f>VLOOKUP(DATE($A24+1,6,1),'A3R002 Patch'!$A$4:$R$879,16,FALSE)</f>
        <v/>
      </c>
      <c r="T24" s="3">
        <f>VLOOKUP(DATE($A24+1,7,1),'A3R002 Patch'!$A$4:$R$879,15,FALSE)</f>
        <v>0.23</v>
      </c>
      <c r="U24" t="str">
        <f>VLOOKUP(DATE($A24+1,7,1),'A3R002 Patch'!$A$4:$R$879,16,FALSE)</f>
        <v/>
      </c>
      <c r="V24" s="3">
        <f>VLOOKUP(DATE($A24+1,8,1),'A3R002 Patch'!$A$4:$R$879,15,FALSE)</f>
        <v>0.3</v>
      </c>
      <c r="W24" t="str">
        <f>VLOOKUP(DATE($A24+1,8,1),'A3R002 Patch'!$A$4:$R$879,16,FALSE)</f>
        <v/>
      </c>
      <c r="X24" s="3">
        <f>VLOOKUP(DATE($A24+1,9,1),'A3R002 Patch'!$A$4:$R$879,15,FALSE)</f>
        <v>0.5</v>
      </c>
      <c r="Y24" t="str">
        <f>VLOOKUP(DATE($A24+1,9,1),'A3R002 Patch'!$A$4:$R$879,16,FALSE)</f>
        <v>*</v>
      </c>
      <c r="Z24" s="3">
        <f t="shared" si="0"/>
        <v>4.1100000000000003</v>
      </c>
    </row>
    <row r="25" spans="1:26">
      <c r="A25">
        <v>1959</v>
      </c>
      <c r="B25" s="3">
        <f>VLOOKUP(DATE($A25,10,1),'A3R002 Patch'!$A$4:$R$879,15,FALSE)</f>
        <v>0.1</v>
      </c>
      <c r="C25" t="str">
        <f>VLOOKUP(DATE($A25,10,1),'A3R002 Patch'!$A$4:$R$879,16,FALSE)</f>
        <v/>
      </c>
      <c r="D25" s="3">
        <f>VLOOKUP(DATE($A25,11,1),'A3R002 Patch'!$A$4:$R$879,15,FALSE)</f>
        <v>0.09</v>
      </c>
      <c r="E25" t="str">
        <f>VLOOKUP(DATE($A25,11,1),'A3R002 Patch'!$A$4:$R$879,16,FALSE)</f>
        <v/>
      </c>
      <c r="F25" s="3">
        <f>VLOOKUP(DATE($A25,12,1),'A3R002 Patch'!$A$4:$R$879,15,FALSE)</f>
        <v>0.09</v>
      </c>
      <c r="G25" t="str">
        <f>VLOOKUP(DATE($A25,12,1),'A3R002 Patch'!$A$4:$R$879,16,FALSE)</f>
        <v/>
      </c>
      <c r="H25" s="3">
        <f>VLOOKUP(DATE($A25+1,1,1),'A3R002 Patch'!$A$4:$R$879,15,FALSE)</f>
        <v>0.03</v>
      </c>
      <c r="I25" t="str">
        <f>VLOOKUP(DATE($A25+1,1,1),'A3R002 Patch'!$A$4:$R$879,16,FALSE)</f>
        <v/>
      </c>
      <c r="J25" s="3">
        <f>VLOOKUP(DATE($A25+1,2,1),'A3R002 Patch'!$A$4:$R$879,15,FALSE)</f>
        <v>0.03</v>
      </c>
      <c r="K25" t="str">
        <f>VLOOKUP(DATE($A25+1,2,1),'A3R002 Patch'!$A$4:$R$879,16,FALSE)</f>
        <v/>
      </c>
      <c r="L25" s="3">
        <f>VLOOKUP(DATE($A25+1,3,1),'A3R002 Patch'!$A$4:$R$879,15,FALSE)</f>
        <v>0.12</v>
      </c>
      <c r="M25" t="str">
        <f>VLOOKUP(DATE($A25+1,3,1),'A3R002 Patch'!$A$4:$R$879,16,FALSE)</f>
        <v/>
      </c>
      <c r="N25" s="3">
        <f>VLOOKUP(DATE($A25+1,4,1),'A3R002 Patch'!$A$4:$R$879,15,FALSE)</f>
        <v>0.13</v>
      </c>
      <c r="O25" t="str">
        <f>VLOOKUP(DATE($A25+1,4,1),'A3R002 Patch'!$A$4:$R$879,16,FALSE)</f>
        <v/>
      </c>
      <c r="P25" s="3">
        <f>VLOOKUP(DATE($A25+1,5,1),'A3R002 Patch'!$A$4:$R$879,15,FALSE)</f>
        <v>0.03</v>
      </c>
      <c r="Q25" t="str">
        <f>VLOOKUP(DATE($A25+1,5,1),'A3R002 Patch'!$A$4:$R$879,16,FALSE)</f>
        <v/>
      </c>
      <c r="R25" s="3">
        <f>VLOOKUP(DATE($A25+1,6,1),'A3R002 Patch'!$A$4:$R$879,15,FALSE)</f>
        <v>0.05</v>
      </c>
      <c r="S25" t="str">
        <f>VLOOKUP(DATE($A25+1,6,1),'A3R002 Patch'!$A$4:$R$879,16,FALSE)</f>
        <v/>
      </c>
      <c r="T25" s="3">
        <f>VLOOKUP(DATE($A25+1,7,1),'A3R002 Patch'!$A$4:$R$879,15,FALSE)</f>
        <v>0.04</v>
      </c>
      <c r="U25" t="str">
        <f>VLOOKUP(DATE($A25+1,7,1),'A3R002 Patch'!$A$4:$R$879,16,FALSE)</f>
        <v/>
      </c>
      <c r="V25" s="3">
        <f>VLOOKUP(DATE($A25+1,8,1),'A3R002 Patch'!$A$4:$R$879,15,FALSE)</f>
        <v>0.05</v>
      </c>
      <c r="W25" t="str">
        <f>VLOOKUP(DATE($A25+1,8,1),'A3R002 Patch'!$A$4:$R$879,16,FALSE)</f>
        <v/>
      </c>
      <c r="X25" s="3">
        <f>VLOOKUP(DATE($A25+1,9,1),'A3R002 Patch'!$A$4:$R$879,15,FALSE)</f>
        <v>0.04</v>
      </c>
      <c r="Y25" t="str">
        <f>VLOOKUP(DATE($A25+1,9,1),'A3R002 Patch'!$A$4:$R$879,16,FALSE)</f>
        <v/>
      </c>
      <c r="Z25" s="3">
        <f t="shared" si="0"/>
        <v>0.79999999999999993</v>
      </c>
    </row>
    <row r="26" spans="1:26">
      <c r="A26">
        <v>1960</v>
      </c>
      <c r="B26" s="3">
        <f>VLOOKUP(DATE($A26,10,1),'A3R002 Patch'!$A$4:$R$879,15,FALSE)</f>
        <v>0.28000000000000003</v>
      </c>
      <c r="C26" t="str">
        <f>VLOOKUP(DATE($A26,10,1),'A3R002 Patch'!$A$4:$R$879,16,FALSE)</f>
        <v/>
      </c>
      <c r="D26" s="3">
        <f>VLOOKUP(DATE($A26,11,1),'A3R002 Patch'!$A$4:$R$879,15,FALSE)</f>
        <v>0.11</v>
      </c>
      <c r="E26" t="str">
        <f>VLOOKUP(DATE($A26,11,1),'A3R002 Patch'!$A$4:$R$879,16,FALSE)</f>
        <v/>
      </c>
      <c r="F26" s="3">
        <f>VLOOKUP(DATE($A26,12,1),'A3R002 Patch'!$A$4:$R$879,15,FALSE)</f>
        <v>3.38</v>
      </c>
      <c r="G26" t="str">
        <f>VLOOKUP(DATE($A26,12,1),'A3R002 Patch'!$A$4:$R$879,16,FALSE)</f>
        <v/>
      </c>
      <c r="H26" s="3">
        <f>VLOOKUP(DATE($A26+1,1,1),'A3R002 Patch'!$A$4:$R$879,15,FALSE)</f>
        <v>1.22</v>
      </c>
      <c r="I26" t="str">
        <f>VLOOKUP(DATE($A26+1,1,1),'A3R002 Patch'!$A$4:$R$879,16,FALSE)</f>
        <v>*</v>
      </c>
      <c r="J26" s="3">
        <f>VLOOKUP(DATE($A26+1,2,1),'A3R002 Patch'!$A$4:$R$879,15,FALSE)</f>
        <v>1.2</v>
      </c>
      <c r="K26" t="str">
        <f>VLOOKUP(DATE($A26+1,2,1),'A3R002 Patch'!$A$4:$R$879,16,FALSE)</f>
        <v/>
      </c>
      <c r="L26" s="3">
        <f>VLOOKUP(DATE($A26+1,3,1),'A3R002 Patch'!$A$4:$R$879,15,FALSE)</f>
        <v>0.03</v>
      </c>
      <c r="M26" t="str">
        <f>VLOOKUP(DATE($A26+1,3,1),'A3R002 Patch'!$A$4:$R$879,16,FALSE)</f>
        <v/>
      </c>
      <c r="N26" s="3">
        <f>VLOOKUP(DATE($A26+1,4,1),'A3R002 Patch'!$A$4:$R$879,15,FALSE)</f>
        <v>0.18</v>
      </c>
      <c r="O26" t="str">
        <f>VLOOKUP(DATE($A26+1,4,1),'A3R002 Patch'!$A$4:$R$879,16,FALSE)</f>
        <v/>
      </c>
      <c r="P26" s="3">
        <f>VLOOKUP(DATE($A26+1,5,1),'A3R002 Patch'!$A$4:$R$879,15,FALSE)</f>
        <v>0.11</v>
      </c>
      <c r="Q26" t="str">
        <f>VLOOKUP(DATE($A26+1,5,1),'A3R002 Patch'!$A$4:$R$879,16,FALSE)</f>
        <v/>
      </c>
      <c r="R26" s="3">
        <f>VLOOKUP(DATE($A26+1,6,1),'A3R002 Patch'!$A$4:$R$879,15,FALSE)</f>
        <v>0.16</v>
      </c>
      <c r="S26" t="str">
        <f>VLOOKUP(DATE($A26+1,6,1),'A3R002 Patch'!$A$4:$R$879,16,FALSE)</f>
        <v/>
      </c>
      <c r="T26" s="3">
        <f>VLOOKUP(DATE($A26+1,7,1),'A3R002 Patch'!$A$4:$R$879,15,FALSE)</f>
        <v>0.1</v>
      </c>
      <c r="U26" t="str">
        <f>VLOOKUP(DATE($A26+1,7,1),'A3R002 Patch'!$A$4:$R$879,16,FALSE)</f>
        <v/>
      </c>
      <c r="V26" s="3">
        <f>VLOOKUP(DATE($A26+1,8,1),'A3R002 Patch'!$A$4:$R$879,15,FALSE)</f>
        <v>0.13</v>
      </c>
      <c r="W26" t="str">
        <f>VLOOKUP(DATE($A26+1,8,1),'A3R002 Patch'!$A$4:$R$879,16,FALSE)</f>
        <v/>
      </c>
      <c r="X26" s="3">
        <f>VLOOKUP(DATE($A26+1,9,1),'A3R002 Patch'!$A$4:$R$879,15,FALSE)</f>
        <v>0.12</v>
      </c>
      <c r="Y26" t="str">
        <f>VLOOKUP(DATE($A26+1,9,1),'A3R002 Patch'!$A$4:$R$879,16,FALSE)</f>
        <v/>
      </c>
      <c r="Z26" s="3">
        <f t="shared" si="0"/>
        <v>7.0200000000000005</v>
      </c>
    </row>
    <row r="27" spans="1:26">
      <c r="A27">
        <v>1961</v>
      </c>
      <c r="B27" s="3">
        <f>VLOOKUP(DATE($A27,10,1),'A3R002 Patch'!$A$4:$R$879,15,FALSE)</f>
        <v>0.06</v>
      </c>
      <c r="C27" t="str">
        <f>VLOOKUP(DATE($A27,10,1),'A3R002 Patch'!$A$4:$R$879,16,FALSE)</f>
        <v/>
      </c>
      <c r="D27" s="3">
        <f>VLOOKUP(DATE($A27,11,1),'A3R002 Patch'!$A$4:$R$879,15,FALSE)</f>
        <v>0.8</v>
      </c>
      <c r="E27" t="str">
        <f>VLOOKUP(DATE($A27,11,1),'A3R002 Patch'!$A$4:$R$879,16,FALSE)</f>
        <v/>
      </c>
      <c r="F27" s="3">
        <f>VLOOKUP(DATE($A27,12,1),'A3R002 Patch'!$A$4:$R$879,15,FALSE)</f>
        <v>0.52</v>
      </c>
      <c r="G27" t="str">
        <f>VLOOKUP(DATE($A27,12,1),'A3R002 Patch'!$A$4:$R$879,16,FALSE)</f>
        <v/>
      </c>
      <c r="H27" s="3">
        <f>VLOOKUP(DATE($A27+1,1,1),'A3R002 Patch'!$A$4:$R$879,15,FALSE)</f>
        <v>1.04</v>
      </c>
      <c r="I27" t="str">
        <f>VLOOKUP(DATE($A27+1,1,1),'A3R002 Patch'!$A$4:$R$879,16,FALSE)</f>
        <v/>
      </c>
      <c r="J27" s="3">
        <f>VLOOKUP(DATE($A27+1,2,1),'A3R002 Patch'!$A$4:$R$879,15,FALSE)</f>
        <v>0.37</v>
      </c>
      <c r="K27" t="str">
        <f>VLOOKUP(DATE($A27+1,2,1),'A3R002 Patch'!$A$4:$R$879,16,FALSE)</f>
        <v/>
      </c>
      <c r="L27" s="3">
        <f>VLOOKUP(DATE($A27+1,3,1),'A3R002 Patch'!$A$4:$R$879,15,FALSE)</f>
        <v>0.03</v>
      </c>
      <c r="M27" t="str">
        <f>VLOOKUP(DATE($A27+1,3,1),'A3R002 Patch'!$A$4:$R$879,16,FALSE)</f>
        <v/>
      </c>
      <c r="N27" s="3">
        <f>VLOOKUP(DATE($A27+1,4,1),'A3R002 Patch'!$A$4:$R$879,15,FALSE)</f>
        <v>1.98</v>
      </c>
      <c r="O27" t="str">
        <f>VLOOKUP(DATE($A27+1,4,1),'A3R002 Patch'!$A$4:$R$879,16,FALSE)</f>
        <v/>
      </c>
      <c r="P27" s="3">
        <f>VLOOKUP(DATE($A27+1,5,1),'A3R002 Patch'!$A$4:$R$879,15,FALSE)</f>
        <v>0.71</v>
      </c>
      <c r="Q27" t="str">
        <f>VLOOKUP(DATE($A27+1,5,1),'A3R002 Patch'!$A$4:$R$879,16,FALSE)</f>
        <v/>
      </c>
      <c r="R27" s="3">
        <f>VLOOKUP(DATE($A27+1,6,1),'A3R002 Patch'!$A$4:$R$879,15,FALSE)</f>
        <v>0.08</v>
      </c>
      <c r="S27" t="str">
        <f>VLOOKUP(DATE($A27+1,6,1),'A3R002 Patch'!$A$4:$R$879,16,FALSE)</f>
        <v/>
      </c>
      <c r="T27" s="3">
        <f>VLOOKUP(DATE($A27+1,7,1),'A3R002 Patch'!$A$4:$R$879,15,FALSE)</f>
        <v>0.03</v>
      </c>
      <c r="U27" t="str">
        <f>VLOOKUP(DATE($A27+1,7,1),'A3R002 Patch'!$A$4:$R$879,16,FALSE)</f>
        <v/>
      </c>
      <c r="V27" s="3">
        <f>VLOOKUP(DATE($A27+1,8,1),'A3R002 Patch'!$A$4:$R$879,15,FALSE)</f>
        <v>7.0000000000000007E-2</v>
      </c>
      <c r="W27" t="str">
        <f>VLOOKUP(DATE($A27+1,8,1),'A3R002 Patch'!$A$4:$R$879,16,FALSE)</f>
        <v/>
      </c>
      <c r="X27" s="3">
        <f>VLOOKUP(DATE($A27+1,9,1),'A3R002 Patch'!$A$4:$R$879,15,FALSE)</f>
        <v>0.15</v>
      </c>
      <c r="Y27" t="str">
        <f>VLOOKUP(DATE($A27+1,9,1),'A3R002 Patch'!$A$4:$R$879,16,FALSE)</f>
        <v/>
      </c>
      <c r="Z27" s="3">
        <f t="shared" si="0"/>
        <v>5.84</v>
      </c>
    </row>
    <row r="28" spans="1:26">
      <c r="A28">
        <v>1962</v>
      </c>
      <c r="B28" s="3">
        <f>VLOOKUP(DATE($A28,10,1),'A3R002 Patch'!$A$4:$R$879,15,FALSE)</f>
        <v>0.03</v>
      </c>
      <c r="C28" t="str">
        <f>VLOOKUP(DATE($A28,10,1),'A3R002 Patch'!$A$4:$R$879,16,FALSE)</f>
        <v/>
      </c>
      <c r="D28" s="3">
        <f>VLOOKUP(DATE($A28,11,1),'A3R002 Patch'!$A$4:$R$879,15,FALSE)</f>
        <v>0.27</v>
      </c>
      <c r="E28" t="str">
        <f>VLOOKUP(DATE($A28,11,1),'A3R002 Patch'!$A$4:$R$879,16,FALSE)</f>
        <v/>
      </c>
      <c r="F28" s="3">
        <f>VLOOKUP(DATE($A28,12,1),'A3R002 Patch'!$A$4:$R$879,15,FALSE)</f>
        <v>0.22</v>
      </c>
      <c r="G28" t="str">
        <f>VLOOKUP(DATE($A28,12,1),'A3R002 Patch'!$A$4:$R$879,16,FALSE)</f>
        <v/>
      </c>
      <c r="H28" s="3">
        <f>VLOOKUP(DATE($A28+1,1,1),'A3R002 Patch'!$A$4:$R$879,15,FALSE)</f>
        <v>0.14000000000000001</v>
      </c>
      <c r="I28" t="str">
        <f>VLOOKUP(DATE($A28+1,1,1),'A3R002 Patch'!$A$4:$R$879,16,FALSE)</f>
        <v/>
      </c>
      <c r="J28" s="3">
        <f>VLOOKUP(DATE($A28+1,2,1),'A3R002 Patch'!$A$4:$R$879,15,FALSE)</f>
        <v>0.13</v>
      </c>
      <c r="K28" t="str">
        <f>VLOOKUP(DATE($A28+1,2,1),'A3R002 Patch'!$A$4:$R$879,16,FALSE)</f>
        <v/>
      </c>
      <c r="L28" s="3">
        <f>VLOOKUP(DATE($A28+1,3,1),'A3R002 Patch'!$A$4:$R$879,15,FALSE)</f>
        <v>0.06</v>
      </c>
      <c r="M28" t="str">
        <f>VLOOKUP(DATE($A28+1,3,1),'A3R002 Patch'!$A$4:$R$879,16,FALSE)</f>
        <v/>
      </c>
      <c r="N28" s="3">
        <f>VLOOKUP(DATE($A28+1,4,1),'A3R002 Patch'!$A$4:$R$879,15,FALSE)</f>
        <v>0.02</v>
      </c>
      <c r="O28" t="str">
        <f>VLOOKUP(DATE($A28+1,4,1),'A3R002 Patch'!$A$4:$R$879,16,FALSE)</f>
        <v/>
      </c>
      <c r="P28" s="3">
        <f>VLOOKUP(DATE($A28+1,5,1),'A3R002 Patch'!$A$4:$R$879,15,FALSE)</f>
        <v>0.05</v>
      </c>
      <c r="Q28" t="str">
        <f>VLOOKUP(DATE($A28+1,5,1),'A3R002 Patch'!$A$4:$R$879,16,FALSE)</f>
        <v/>
      </c>
      <c r="R28" s="3">
        <f>VLOOKUP(DATE($A28+1,6,1),'A3R002 Patch'!$A$4:$R$879,15,FALSE)</f>
        <v>0.06</v>
      </c>
      <c r="S28" t="str">
        <f>VLOOKUP(DATE($A28+1,6,1),'A3R002 Patch'!$A$4:$R$879,16,FALSE)</f>
        <v/>
      </c>
      <c r="T28" s="3">
        <f>VLOOKUP(DATE($A28+1,7,1),'A3R002 Patch'!$A$4:$R$879,15,FALSE)</f>
        <v>0.03</v>
      </c>
      <c r="U28" t="str">
        <f>VLOOKUP(DATE($A28+1,7,1),'A3R002 Patch'!$A$4:$R$879,16,FALSE)</f>
        <v/>
      </c>
      <c r="V28" s="3">
        <f>VLOOKUP(DATE($A28+1,8,1),'A3R002 Patch'!$A$4:$R$879,15,FALSE)</f>
        <v>0.05</v>
      </c>
      <c r="W28" t="str">
        <f>VLOOKUP(DATE($A28+1,8,1),'A3R002 Patch'!$A$4:$R$879,16,FALSE)</f>
        <v/>
      </c>
      <c r="X28" s="3">
        <f>VLOOKUP(DATE($A28+1,9,1),'A3R002 Patch'!$A$4:$R$879,15,FALSE)</f>
        <v>0.04</v>
      </c>
      <c r="Y28" t="str">
        <f>VLOOKUP(DATE($A28+1,9,1),'A3R002 Patch'!$A$4:$R$879,16,FALSE)</f>
        <v/>
      </c>
      <c r="Z28" s="3">
        <f t="shared" si="0"/>
        <v>1.0999999999999999</v>
      </c>
    </row>
    <row r="29" spans="1:26">
      <c r="A29">
        <v>1963</v>
      </c>
      <c r="B29" s="3">
        <f>VLOOKUP(DATE($A29,10,1),'A3R002 Patch'!$A$4:$R$879,15,FALSE)</f>
        <v>0.04</v>
      </c>
      <c r="C29" t="str">
        <f>VLOOKUP(DATE($A29,10,1),'A3R002 Patch'!$A$4:$R$879,16,FALSE)</f>
        <v/>
      </c>
      <c r="D29" s="3">
        <f>VLOOKUP(DATE($A29,11,1),'A3R002 Patch'!$A$4:$R$879,15,FALSE)</f>
        <v>0.46</v>
      </c>
      <c r="E29" t="str">
        <f>VLOOKUP(DATE($A29,11,1),'A3R002 Patch'!$A$4:$R$879,16,FALSE)</f>
        <v/>
      </c>
      <c r="F29" s="3">
        <f>VLOOKUP(DATE($A29,12,1),'A3R002 Patch'!$A$4:$R$879,15,FALSE)</f>
        <v>0.28000000000000003</v>
      </c>
      <c r="G29" t="str">
        <f>VLOOKUP(DATE($A29,12,1),'A3R002 Patch'!$A$4:$R$879,16,FALSE)</f>
        <v/>
      </c>
      <c r="H29" s="3">
        <f>VLOOKUP(DATE($A29+1,1,1),'A3R002 Patch'!$A$4:$R$879,15,FALSE)</f>
        <v>0.08</v>
      </c>
      <c r="I29" t="str">
        <f>VLOOKUP(DATE($A29+1,1,1),'A3R002 Patch'!$A$4:$R$879,16,FALSE)</f>
        <v/>
      </c>
      <c r="J29" s="3">
        <f>VLOOKUP(DATE($A29+1,2,1),'A3R002 Patch'!$A$4:$R$879,15,FALSE)</f>
        <v>0.03</v>
      </c>
      <c r="K29" t="str">
        <f>VLOOKUP(DATE($A29+1,2,1),'A3R002 Patch'!$A$4:$R$879,16,FALSE)</f>
        <v/>
      </c>
      <c r="L29" s="3">
        <f>VLOOKUP(DATE($A29+1,3,1),'A3R002 Patch'!$A$4:$R$879,15,FALSE)</f>
        <v>0.01</v>
      </c>
      <c r="M29" t="str">
        <f>VLOOKUP(DATE($A29+1,3,1),'A3R002 Patch'!$A$4:$R$879,16,FALSE)</f>
        <v/>
      </c>
      <c r="N29" s="3">
        <f>VLOOKUP(DATE($A29+1,4,1),'A3R002 Patch'!$A$4:$R$879,15,FALSE)</f>
        <v>0.02</v>
      </c>
      <c r="O29" t="str">
        <f>VLOOKUP(DATE($A29+1,4,1),'A3R002 Patch'!$A$4:$R$879,16,FALSE)</f>
        <v/>
      </c>
      <c r="P29" s="3">
        <f>VLOOKUP(DATE($A29+1,5,1),'A3R002 Patch'!$A$4:$R$879,15,FALSE)</f>
        <v>0.05</v>
      </c>
      <c r="Q29" t="str">
        <f>VLOOKUP(DATE($A29+1,5,1),'A3R002 Patch'!$A$4:$R$879,16,FALSE)</f>
        <v/>
      </c>
      <c r="R29" s="3">
        <f>VLOOKUP(DATE($A29+1,6,1),'A3R002 Patch'!$A$4:$R$879,15,FALSE)</f>
        <v>0.04</v>
      </c>
      <c r="S29" t="str">
        <f>VLOOKUP(DATE($A29+1,6,1),'A3R002 Patch'!$A$4:$R$879,16,FALSE)</f>
        <v/>
      </c>
      <c r="T29" s="3">
        <f>VLOOKUP(DATE($A29+1,7,1),'A3R002 Patch'!$A$4:$R$879,15,FALSE)</f>
        <v>0.02</v>
      </c>
      <c r="U29" t="str">
        <f>VLOOKUP(DATE($A29+1,7,1),'A3R002 Patch'!$A$4:$R$879,16,FALSE)</f>
        <v/>
      </c>
      <c r="V29" s="3">
        <f>VLOOKUP(DATE($A29+1,8,1),'A3R002 Patch'!$A$4:$R$879,15,FALSE)</f>
        <v>0.02</v>
      </c>
      <c r="W29" t="str">
        <f>VLOOKUP(DATE($A29+1,8,1),'A3R002 Patch'!$A$4:$R$879,16,FALSE)</f>
        <v/>
      </c>
      <c r="X29" s="3">
        <f>VLOOKUP(DATE($A29+1,9,1),'A3R002 Patch'!$A$4:$R$879,15,FALSE)</f>
        <v>0.04</v>
      </c>
      <c r="Y29" t="str">
        <f>VLOOKUP(DATE($A29+1,9,1),'A3R002 Patch'!$A$4:$R$879,16,FALSE)</f>
        <v/>
      </c>
      <c r="Z29" s="3">
        <f t="shared" si="0"/>
        <v>1.0900000000000001</v>
      </c>
    </row>
    <row r="30" spans="1:26">
      <c r="A30">
        <v>1964</v>
      </c>
      <c r="B30" s="3">
        <f>VLOOKUP(DATE($A30,10,1),'A3R002 Patch'!$A$4:$R$879,15,FALSE)</f>
        <v>0.03</v>
      </c>
      <c r="C30" t="str">
        <f>VLOOKUP(DATE($A30,10,1),'A3R002 Patch'!$A$4:$R$879,16,FALSE)</f>
        <v/>
      </c>
      <c r="D30" s="3">
        <f>VLOOKUP(DATE($A30,11,1),'A3R002 Patch'!$A$4:$R$879,15,FALSE)</f>
        <v>0.05</v>
      </c>
      <c r="E30" t="str">
        <f>VLOOKUP(DATE($A30,11,1),'A3R002 Patch'!$A$4:$R$879,16,FALSE)</f>
        <v/>
      </c>
      <c r="F30" s="3">
        <f>VLOOKUP(DATE($A30,12,1),'A3R002 Patch'!$A$4:$R$879,15,FALSE)</f>
        <v>0.19</v>
      </c>
      <c r="G30" t="str">
        <f>VLOOKUP(DATE($A30,12,1),'A3R002 Patch'!$A$4:$R$879,16,FALSE)</f>
        <v/>
      </c>
      <c r="H30" s="3">
        <f>VLOOKUP(DATE($A30+1,1,1),'A3R002 Patch'!$A$4:$R$879,15,FALSE)</f>
        <v>0.28000000000000003</v>
      </c>
      <c r="I30" t="str">
        <f>VLOOKUP(DATE($A30+1,1,1),'A3R002 Patch'!$A$4:$R$879,16,FALSE)</f>
        <v/>
      </c>
      <c r="J30" s="3">
        <f>VLOOKUP(DATE($A30+1,2,1),'A3R002 Patch'!$A$4:$R$879,15,FALSE)</f>
        <v>7.0000000000000007E-2</v>
      </c>
      <c r="K30" t="str">
        <f>VLOOKUP(DATE($A30+1,2,1),'A3R002 Patch'!$A$4:$R$879,16,FALSE)</f>
        <v/>
      </c>
      <c r="L30" s="3">
        <f>VLOOKUP(DATE($A30+1,3,1),'A3R002 Patch'!$A$4:$R$879,15,FALSE)</f>
        <v>0.05</v>
      </c>
      <c r="M30" t="str">
        <f>VLOOKUP(DATE($A30+1,3,1),'A3R002 Patch'!$A$4:$R$879,16,FALSE)</f>
        <v/>
      </c>
      <c r="N30" s="3">
        <f>VLOOKUP(DATE($A30+1,4,1),'A3R002 Patch'!$A$4:$R$879,15,FALSE)</f>
        <v>0.06</v>
      </c>
      <c r="O30" t="str">
        <f>VLOOKUP(DATE($A30+1,4,1),'A3R002 Patch'!$A$4:$R$879,16,FALSE)</f>
        <v/>
      </c>
      <c r="P30" s="3">
        <f>VLOOKUP(DATE($A30+1,5,1),'A3R002 Patch'!$A$4:$R$879,15,FALSE)</f>
        <v>0.03</v>
      </c>
      <c r="Q30" t="str">
        <f>VLOOKUP(DATE($A30+1,5,1),'A3R002 Patch'!$A$4:$R$879,16,FALSE)</f>
        <v/>
      </c>
      <c r="R30" s="3">
        <f>VLOOKUP(DATE($A30+1,6,1),'A3R002 Patch'!$A$4:$R$879,15,FALSE)</f>
        <v>0.05</v>
      </c>
      <c r="S30" t="str">
        <f>VLOOKUP(DATE($A30+1,6,1),'A3R002 Patch'!$A$4:$R$879,16,FALSE)</f>
        <v/>
      </c>
      <c r="T30" s="3">
        <f>VLOOKUP(DATE($A30+1,7,1),'A3R002 Patch'!$A$4:$R$879,15,FALSE)</f>
        <v>0.03</v>
      </c>
      <c r="U30" t="str">
        <f>VLOOKUP(DATE($A30+1,7,1),'A3R002 Patch'!$A$4:$R$879,16,FALSE)</f>
        <v/>
      </c>
      <c r="V30" s="3">
        <f>VLOOKUP(DATE($A30+1,8,1),'A3R002 Patch'!$A$4:$R$879,15,FALSE)</f>
        <v>0.04</v>
      </c>
      <c r="W30" t="str">
        <f>VLOOKUP(DATE($A30+1,8,1),'A3R002 Patch'!$A$4:$R$879,16,FALSE)</f>
        <v/>
      </c>
      <c r="X30" s="3">
        <f>VLOOKUP(DATE($A30+1,9,1),'A3R002 Patch'!$A$4:$R$879,15,FALSE)</f>
        <v>0.04</v>
      </c>
      <c r="Y30" t="str">
        <f>VLOOKUP(DATE($A30+1,9,1),'A3R002 Patch'!$A$4:$R$879,16,FALSE)</f>
        <v/>
      </c>
      <c r="Z30" s="3">
        <f t="shared" si="0"/>
        <v>0.92000000000000015</v>
      </c>
    </row>
    <row r="31" spans="1:26">
      <c r="A31">
        <v>1965</v>
      </c>
      <c r="B31" s="3">
        <f>VLOOKUP(DATE($A31,10,1),'A3R002 Patch'!$A$4:$R$879,15,FALSE)</f>
        <v>0.06</v>
      </c>
      <c r="C31" t="str">
        <f>VLOOKUP(DATE($A31,10,1),'A3R002 Patch'!$A$4:$R$879,16,FALSE)</f>
        <v/>
      </c>
      <c r="D31" s="3">
        <f>VLOOKUP(DATE($A31,11,1),'A3R002 Patch'!$A$4:$R$879,15,FALSE)</f>
        <v>0.09</v>
      </c>
      <c r="E31" t="str">
        <f>VLOOKUP(DATE($A31,11,1),'A3R002 Patch'!$A$4:$R$879,16,FALSE)</f>
        <v/>
      </c>
      <c r="F31" s="3">
        <f>VLOOKUP(DATE($A31,12,1),'A3R002 Patch'!$A$4:$R$879,15,FALSE)</f>
        <v>0.04</v>
      </c>
      <c r="G31" t="str">
        <f>VLOOKUP(DATE($A31,12,1),'A3R002 Patch'!$A$4:$R$879,16,FALSE)</f>
        <v/>
      </c>
      <c r="H31" s="3">
        <f>VLOOKUP(DATE($A31+1,1,1),'A3R002 Patch'!$A$4:$R$879,15,FALSE)</f>
        <v>0.94</v>
      </c>
      <c r="I31" t="str">
        <f>VLOOKUP(DATE($A31+1,1,1),'A3R002 Patch'!$A$4:$R$879,16,FALSE)</f>
        <v/>
      </c>
      <c r="J31" s="3">
        <f>VLOOKUP(DATE($A31+1,2,1),'A3R002 Patch'!$A$4:$R$879,15,FALSE)</f>
        <v>7.1</v>
      </c>
      <c r="K31" t="str">
        <f>VLOOKUP(DATE($A31+1,2,1),'A3R002 Patch'!$A$4:$R$879,16,FALSE)</f>
        <v/>
      </c>
      <c r="L31" s="3">
        <f>VLOOKUP(DATE($A31+1,3,1),'A3R002 Patch'!$A$4:$R$879,15,FALSE)</f>
        <v>0.45</v>
      </c>
      <c r="M31" t="str">
        <f>VLOOKUP(DATE($A31+1,3,1),'A3R002 Patch'!$A$4:$R$879,16,FALSE)</f>
        <v/>
      </c>
      <c r="N31" s="3">
        <f>VLOOKUP(DATE($A31+1,4,1),'A3R002 Patch'!$A$4:$R$879,15,FALSE)</f>
        <v>0.16</v>
      </c>
      <c r="O31" t="str">
        <f>VLOOKUP(DATE($A31+1,4,1),'A3R002 Patch'!$A$4:$R$879,16,FALSE)</f>
        <v>*</v>
      </c>
      <c r="P31" s="3">
        <f>VLOOKUP(DATE($A31+1,5,1),'A3R002 Patch'!$A$4:$R$879,15,FALSE)</f>
        <v>0.06</v>
      </c>
      <c r="Q31" t="str">
        <f>VLOOKUP(DATE($A31+1,5,1),'A3R002 Patch'!$A$4:$R$879,16,FALSE)</f>
        <v/>
      </c>
      <c r="R31" s="3">
        <f>VLOOKUP(DATE($A31+1,6,1),'A3R002 Patch'!$A$4:$R$879,15,FALSE)</f>
        <v>0.1</v>
      </c>
      <c r="S31" t="str">
        <f>VLOOKUP(DATE($A31+1,6,1),'A3R002 Patch'!$A$4:$R$879,16,FALSE)</f>
        <v/>
      </c>
      <c r="T31" s="3">
        <f>VLOOKUP(DATE($A31+1,7,1),'A3R002 Patch'!$A$4:$R$879,15,FALSE)</f>
        <v>0.23</v>
      </c>
      <c r="U31" t="str">
        <f>VLOOKUP(DATE($A31+1,7,1),'A3R002 Patch'!$A$4:$R$879,16,FALSE)</f>
        <v/>
      </c>
      <c r="V31" s="3">
        <f>VLOOKUP(DATE($A31+1,8,1),'A3R002 Patch'!$A$4:$R$879,15,FALSE)</f>
        <v>0.35</v>
      </c>
      <c r="W31" t="str">
        <f>VLOOKUP(DATE($A31+1,8,1),'A3R002 Patch'!$A$4:$R$879,16,FALSE)</f>
        <v/>
      </c>
      <c r="X31" s="3">
        <f>VLOOKUP(DATE($A31+1,9,1),'A3R002 Patch'!$A$4:$R$879,15,FALSE)</f>
        <v>0.32</v>
      </c>
      <c r="Y31" t="str">
        <f>VLOOKUP(DATE($A31+1,9,1),'A3R002 Patch'!$A$4:$R$879,16,FALSE)</f>
        <v/>
      </c>
      <c r="Z31" s="3">
        <f t="shared" si="0"/>
        <v>9.8999999999999986</v>
      </c>
    </row>
    <row r="32" spans="1:26">
      <c r="A32">
        <v>1966</v>
      </c>
      <c r="B32" s="3">
        <f>VLOOKUP(DATE($A32,10,1),'A3R002 Patch'!$A$4:$R$879,15,FALSE)</f>
        <v>0.62</v>
      </c>
      <c r="C32" t="str">
        <f>VLOOKUP(DATE($A32,10,1),'A3R002 Patch'!$A$4:$R$879,16,FALSE)</f>
        <v/>
      </c>
      <c r="D32" s="3">
        <f>VLOOKUP(DATE($A32,11,1),'A3R002 Patch'!$A$4:$R$879,15,FALSE)</f>
        <v>0.7</v>
      </c>
      <c r="E32" t="str">
        <f>VLOOKUP(DATE($A32,11,1),'A3R002 Patch'!$A$4:$R$879,16,FALSE)</f>
        <v/>
      </c>
      <c r="F32" s="3">
        <f>VLOOKUP(DATE($A32,12,1),'A3R002 Patch'!$A$4:$R$879,15,FALSE)</f>
        <v>1.19</v>
      </c>
      <c r="G32" t="str">
        <f>VLOOKUP(DATE($A32,12,1),'A3R002 Patch'!$A$4:$R$879,16,FALSE)</f>
        <v/>
      </c>
      <c r="H32" s="3">
        <f>VLOOKUP(DATE($A32+1,1,1),'A3R002 Patch'!$A$4:$R$879,15,FALSE)</f>
        <v>6.83</v>
      </c>
      <c r="I32" t="str">
        <f>VLOOKUP(DATE($A32+1,1,1),'A3R002 Patch'!$A$4:$R$879,16,FALSE)</f>
        <v/>
      </c>
      <c r="J32" s="3">
        <f>VLOOKUP(DATE($A32+1,2,1),'A3R002 Patch'!$A$4:$R$879,15,FALSE)</f>
        <v>2.73</v>
      </c>
      <c r="K32" t="str">
        <f>VLOOKUP(DATE($A32+1,2,1),'A3R002 Patch'!$A$4:$R$879,16,FALSE)</f>
        <v/>
      </c>
      <c r="L32" s="3">
        <f>VLOOKUP(DATE($A32+1,3,1),'A3R002 Patch'!$A$4:$R$879,15,FALSE)</f>
        <v>6.94</v>
      </c>
      <c r="M32" t="str">
        <f>VLOOKUP(DATE($A32+1,3,1),'A3R002 Patch'!$A$4:$R$879,16,FALSE)</f>
        <v/>
      </c>
      <c r="N32" s="3">
        <f>VLOOKUP(DATE($A32+1,4,1),'A3R002 Patch'!$A$4:$R$879,15,FALSE)</f>
        <v>8.15</v>
      </c>
      <c r="O32" t="str">
        <f>VLOOKUP(DATE($A32+1,4,1),'A3R002 Patch'!$A$4:$R$879,16,FALSE)</f>
        <v/>
      </c>
      <c r="P32" s="3">
        <f>VLOOKUP(DATE($A32+1,5,1),'A3R002 Patch'!$A$4:$R$879,15,FALSE)</f>
        <v>0.86</v>
      </c>
      <c r="Q32" t="str">
        <f>VLOOKUP(DATE($A32+1,5,1),'A3R002 Patch'!$A$4:$R$879,16,FALSE)</f>
        <v/>
      </c>
      <c r="R32" s="3">
        <f>VLOOKUP(DATE($A32+1,6,1),'A3R002 Patch'!$A$4:$R$879,15,FALSE)</f>
        <v>0.26</v>
      </c>
      <c r="S32" t="str">
        <f>VLOOKUP(DATE($A32+1,6,1),'A3R002 Patch'!$A$4:$R$879,16,FALSE)</f>
        <v/>
      </c>
      <c r="T32" s="3">
        <f>VLOOKUP(DATE($A32+1,7,1),'A3R002 Patch'!$A$4:$R$879,15,FALSE)</f>
        <v>0.74</v>
      </c>
      <c r="U32" t="str">
        <f>VLOOKUP(DATE($A32+1,7,1),'A3R002 Patch'!$A$4:$R$879,16,FALSE)</f>
        <v/>
      </c>
      <c r="V32" s="3">
        <f>VLOOKUP(DATE($A32+1,8,1),'A3R002 Patch'!$A$4:$R$879,15,FALSE)</f>
        <v>0.54</v>
      </c>
      <c r="W32" t="str">
        <f>VLOOKUP(DATE($A32+1,8,1),'A3R002 Patch'!$A$4:$R$879,16,FALSE)</f>
        <v/>
      </c>
      <c r="X32" s="3">
        <f>VLOOKUP(DATE($A32+1,9,1),'A3R002 Patch'!$A$4:$R$879,15,FALSE)</f>
        <v>0.71</v>
      </c>
      <c r="Y32" t="str">
        <f>VLOOKUP(DATE($A32+1,9,1),'A3R002 Patch'!$A$4:$R$879,16,FALSE)</f>
        <v>*</v>
      </c>
      <c r="Z32" s="3">
        <f t="shared" si="0"/>
        <v>30.27</v>
      </c>
    </row>
    <row r="33" spans="1:26">
      <c r="A33">
        <v>1967</v>
      </c>
      <c r="B33" s="3">
        <f>VLOOKUP(DATE($A33,10,1),'A3R002 Patch'!$A$4:$R$879,15,FALSE)</f>
        <v>0.57999999999999996</v>
      </c>
      <c r="C33" t="str">
        <f>VLOOKUP(DATE($A33,10,1),'A3R002 Patch'!$A$4:$R$879,16,FALSE)</f>
        <v>*</v>
      </c>
      <c r="D33" s="3">
        <f>VLOOKUP(DATE($A33,11,1),'A3R002 Patch'!$A$4:$R$879,15,FALSE)</f>
        <v>0.21</v>
      </c>
      <c r="E33" t="str">
        <f>VLOOKUP(DATE($A33,11,1),'A3R002 Patch'!$A$4:$R$879,16,FALSE)</f>
        <v/>
      </c>
      <c r="F33" s="3">
        <f>VLOOKUP(DATE($A33,12,1),'A3R002 Patch'!$A$4:$R$879,15,FALSE)</f>
        <v>0.18</v>
      </c>
      <c r="G33" t="str">
        <f>VLOOKUP(DATE($A33,12,1),'A3R002 Patch'!$A$4:$R$879,16,FALSE)</f>
        <v>*</v>
      </c>
      <c r="H33" s="3">
        <f>VLOOKUP(DATE($A33+1,1,1),'A3R002 Patch'!$A$4:$R$879,15,FALSE)</f>
        <v>0.31</v>
      </c>
      <c r="I33" t="str">
        <f>VLOOKUP(DATE($A33+1,1,1),'A3R002 Patch'!$A$4:$R$879,16,FALSE)</f>
        <v/>
      </c>
      <c r="J33" s="3">
        <f>VLOOKUP(DATE($A33+1,2,1),'A3R002 Patch'!$A$4:$R$879,15,FALSE)</f>
        <v>0.61</v>
      </c>
      <c r="K33" t="str">
        <f>VLOOKUP(DATE($A33+1,2,1),'A3R002 Patch'!$A$4:$R$879,16,FALSE)</f>
        <v>*</v>
      </c>
      <c r="L33" s="3">
        <f>VLOOKUP(DATE($A33+1,3,1),'A3R002 Patch'!$A$4:$R$879,15,FALSE)</f>
        <v>1.1100000000000001</v>
      </c>
      <c r="M33" t="str">
        <f>VLOOKUP(DATE($A33+1,3,1),'A3R002 Patch'!$A$4:$R$879,16,FALSE)</f>
        <v>*</v>
      </c>
      <c r="N33" s="3">
        <f>VLOOKUP(DATE($A33+1,4,1),'A3R002 Patch'!$A$4:$R$879,15,FALSE)</f>
        <v>0.27</v>
      </c>
      <c r="O33" t="str">
        <f>VLOOKUP(DATE($A33+1,4,1),'A3R002 Patch'!$A$4:$R$879,16,FALSE)</f>
        <v/>
      </c>
      <c r="P33" s="3">
        <f>VLOOKUP(DATE($A33+1,5,1),'A3R002 Patch'!$A$4:$R$879,15,FALSE)</f>
        <v>0.16</v>
      </c>
      <c r="Q33" t="str">
        <f>VLOOKUP(DATE($A33+1,5,1),'A3R002 Patch'!$A$4:$R$879,16,FALSE)</f>
        <v/>
      </c>
      <c r="R33" s="3">
        <f>VLOOKUP(DATE($A33+1,6,1),'A3R002 Patch'!$A$4:$R$879,15,FALSE)</f>
        <v>0.03</v>
      </c>
      <c r="S33" t="str">
        <f>VLOOKUP(DATE($A33+1,6,1),'A3R002 Patch'!$A$4:$R$879,16,FALSE)</f>
        <v/>
      </c>
      <c r="T33" s="3">
        <f>VLOOKUP(DATE($A33+1,7,1),'A3R002 Patch'!$A$4:$R$879,15,FALSE)</f>
        <v>0.73</v>
      </c>
      <c r="U33" t="str">
        <f>VLOOKUP(DATE($A33+1,7,1),'A3R002 Patch'!$A$4:$R$879,16,FALSE)</f>
        <v/>
      </c>
      <c r="V33" s="3">
        <f>VLOOKUP(DATE($A33+1,8,1),'A3R002 Patch'!$A$4:$R$879,15,FALSE)</f>
        <v>0.37</v>
      </c>
      <c r="W33" t="str">
        <f>VLOOKUP(DATE($A33+1,8,1),'A3R002 Patch'!$A$4:$R$879,16,FALSE)</f>
        <v/>
      </c>
      <c r="X33" s="3">
        <f>VLOOKUP(DATE($A33+1,9,1),'A3R002 Patch'!$A$4:$R$879,15,FALSE)</f>
        <v>0.5</v>
      </c>
      <c r="Y33" t="str">
        <f>VLOOKUP(DATE($A33+1,9,1),'A3R002 Patch'!$A$4:$R$879,16,FALSE)</f>
        <v/>
      </c>
      <c r="Z33" s="3">
        <f t="shared" si="0"/>
        <v>5.0599999999999996</v>
      </c>
    </row>
    <row r="34" spans="1:26">
      <c r="A34">
        <v>1968</v>
      </c>
      <c r="B34" s="3">
        <f>VLOOKUP(DATE($A34,10,1),'A3R002 Patch'!$A$4:$R$879,15,FALSE)</f>
        <v>0.14000000000000001</v>
      </c>
      <c r="C34" t="str">
        <f>VLOOKUP(DATE($A34,10,1),'A3R002 Patch'!$A$4:$R$879,16,FALSE)</f>
        <v>*</v>
      </c>
      <c r="D34" s="3">
        <f>VLOOKUP(DATE($A34,11,1),'A3R002 Patch'!$A$4:$R$879,15,FALSE)</f>
        <v>0.45</v>
      </c>
      <c r="E34" t="str">
        <f>VLOOKUP(DATE($A34,11,1),'A3R002 Patch'!$A$4:$R$879,16,FALSE)</f>
        <v/>
      </c>
      <c r="F34" s="3">
        <f>VLOOKUP(DATE($A34,12,1),'A3R002 Patch'!$A$4:$R$879,15,FALSE)</f>
        <v>0.06</v>
      </c>
      <c r="G34" t="str">
        <f>VLOOKUP(DATE($A34,12,1),'A3R002 Patch'!$A$4:$R$879,16,FALSE)</f>
        <v/>
      </c>
      <c r="H34" s="3">
        <f>VLOOKUP(DATE($A34+1,1,1),'A3R002 Patch'!$A$4:$R$879,15,FALSE)</f>
        <v>0.21</v>
      </c>
      <c r="I34" t="str">
        <f>VLOOKUP(DATE($A34+1,1,1),'A3R002 Patch'!$A$4:$R$879,16,FALSE)</f>
        <v/>
      </c>
      <c r="J34" s="3">
        <f>VLOOKUP(DATE($A34+1,2,1),'A3R002 Patch'!$A$4:$R$879,15,FALSE)</f>
        <v>0.09</v>
      </c>
      <c r="K34" t="str">
        <f>VLOOKUP(DATE($A34+1,2,1),'A3R002 Patch'!$A$4:$R$879,16,FALSE)</f>
        <v/>
      </c>
      <c r="L34" s="3">
        <f>VLOOKUP(DATE($A34+1,3,1),'A3R002 Patch'!$A$4:$R$879,15,FALSE)</f>
        <v>0.31</v>
      </c>
      <c r="M34" t="str">
        <f>VLOOKUP(DATE($A34+1,3,1),'A3R002 Patch'!$A$4:$R$879,16,FALSE)</f>
        <v/>
      </c>
      <c r="N34" s="3">
        <f>VLOOKUP(DATE($A34+1,4,1),'A3R002 Patch'!$A$4:$R$879,15,FALSE)</f>
        <v>0.97</v>
      </c>
      <c r="O34" t="str">
        <f>VLOOKUP(DATE($A34+1,4,1),'A3R002 Patch'!$A$4:$R$879,16,FALSE)</f>
        <v>*</v>
      </c>
      <c r="P34" s="3">
        <f>VLOOKUP(DATE($A34+1,5,1),'A3R002 Patch'!$A$4:$R$879,15,FALSE)</f>
        <v>0.21</v>
      </c>
      <c r="Q34" t="str">
        <f>VLOOKUP(DATE($A34+1,5,1),'A3R002 Patch'!$A$4:$R$879,16,FALSE)</f>
        <v>*</v>
      </c>
      <c r="R34" s="3">
        <f>VLOOKUP(DATE($A34+1,6,1),'A3R002 Patch'!$A$4:$R$879,15,FALSE)</f>
        <v>0.03</v>
      </c>
      <c r="S34" t="str">
        <f>VLOOKUP(DATE($A34+1,6,1),'A3R002 Patch'!$A$4:$R$879,16,FALSE)</f>
        <v/>
      </c>
      <c r="T34" s="3">
        <f>VLOOKUP(DATE($A34+1,7,1),'A3R002 Patch'!$A$4:$R$879,15,FALSE)</f>
        <v>0.21</v>
      </c>
      <c r="U34" t="str">
        <f>VLOOKUP(DATE($A34+1,7,1),'A3R002 Patch'!$A$4:$R$879,16,FALSE)</f>
        <v>*</v>
      </c>
      <c r="V34" s="3">
        <f>VLOOKUP(DATE($A34+1,8,1),'A3R002 Patch'!$A$4:$R$879,15,FALSE)</f>
        <v>0.24</v>
      </c>
      <c r="W34" t="str">
        <f>VLOOKUP(DATE($A34+1,8,1),'A3R002 Patch'!$A$4:$R$879,16,FALSE)</f>
        <v>*</v>
      </c>
      <c r="X34" s="3">
        <f>VLOOKUP(DATE($A34+1,9,1),'A3R002 Patch'!$A$4:$R$879,15,FALSE)</f>
        <v>0.28000000000000003</v>
      </c>
      <c r="Y34" t="str">
        <f>VLOOKUP(DATE($A34+1,9,1),'A3R002 Patch'!$A$4:$R$879,16,FALSE)</f>
        <v/>
      </c>
      <c r="Z34" s="3">
        <f t="shared" si="0"/>
        <v>3.2</v>
      </c>
    </row>
    <row r="35" spans="1:26">
      <c r="A35">
        <v>1969</v>
      </c>
      <c r="B35" s="3">
        <f>VLOOKUP(DATE($A35,10,1),'A3R002 Patch'!$A$4:$R$879,15,FALSE)</f>
        <v>0.1</v>
      </c>
      <c r="C35" t="str">
        <f>VLOOKUP(DATE($A35,10,1),'A3R002 Patch'!$A$4:$R$879,16,FALSE)</f>
        <v>*</v>
      </c>
      <c r="D35" s="3">
        <f>VLOOKUP(DATE($A35,11,1),'A3R002 Patch'!$A$4:$R$879,15,FALSE)</f>
        <v>0.16</v>
      </c>
      <c r="E35" t="str">
        <f>VLOOKUP(DATE($A35,11,1),'A3R002 Patch'!$A$4:$R$879,16,FALSE)</f>
        <v>*</v>
      </c>
      <c r="F35" s="3">
        <f>VLOOKUP(DATE($A35,12,1),'A3R002 Patch'!$A$4:$R$879,15,FALSE)</f>
        <v>0.15</v>
      </c>
      <c r="G35" t="str">
        <f>VLOOKUP(DATE($A35,12,1),'A3R002 Patch'!$A$4:$R$879,16,FALSE)</f>
        <v>*</v>
      </c>
      <c r="H35" s="3">
        <f>VLOOKUP(DATE($A35+1,1,1),'A3R002 Patch'!$A$4:$R$879,15,FALSE)</f>
        <v>0.17</v>
      </c>
      <c r="I35" t="str">
        <f>VLOOKUP(DATE($A35+1,1,1),'A3R002 Patch'!$A$4:$R$879,16,FALSE)</f>
        <v>*</v>
      </c>
      <c r="J35" s="3">
        <f>VLOOKUP(DATE($A35+1,2,1),'A3R002 Patch'!$A$4:$R$879,15,FALSE)</f>
        <v>0.36</v>
      </c>
      <c r="K35" t="str">
        <f>VLOOKUP(DATE($A35+1,2,1),'A3R002 Patch'!$A$4:$R$879,16,FALSE)</f>
        <v>*</v>
      </c>
      <c r="L35" s="3">
        <f>VLOOKUP(DATE($A35+1,3,1),'A3R002 Patch'!$A$4:$R$879,15,FALSE)</f>
        <v>0.06</v>
      </c>
      <c r="M35" t="str">
        <f>VLOOKUP(DATE($A35+1,3,1),'A3R002 Patch'!$A$4:$R$879,16,FALSE)</f>
        <v/>
      </c>
      <c r="N35" s="3">
        <f>VLOOKUP(DATE($A35+1,4,1),'A3R002 Patch'!$A$4:$R$879,15,FALSE)</f>
        <v>0.18</v>
      </c>
      <c r="O35" t="str">
        <f>VLOOKUP(DATE($A35+1,4,1),'A3R002 Patch'!$A$4:$R$879,16,FALSE)</f>
        <v/>
      </c>
      <c r="P35" s="3">
        <f>VLOOKUP(DATE($A35+1,5,1),'A3R002 Patch'!$A$4:$R$879,15,FALSE)</f>
        <v>0.18</v>
      </c>
      <c r="Q35" t="str">
        <f>VLOOKUP(DATE($A35+1,5,1),'A3R002 Patch'!$A$4:$R$879,16,FALSE)</f>
        <v/>
      </c>
      <c r="R35" s="3">
        <f>VLOOKUP(DATE($A35+1,6,1),'A3R002 Patch'!$A$4:$R$879,15,FALSE)</f>
        <v>0.36</v>
      </c>
      <c r="S35" t="str">
        <f>VLOOKUP(DATE($A35+1,6,1),'A3R002 Patch'!$A$4:$R$879,16,FALSE)</f>
        <v>*</v>
      </c>
      <c r="T35" s="3">
        <f>VLOOKUP(DATE($A35+1,7,1),'A3R002 Patch'!$A$4:$R$879,15,FALSE)</f>
        <v>0.17</v>
      </c>
      <c r="U35" t="str">
        <f>VLOOKUP(DATE($A35+1,7,1),'A3R002 Patch'!$A$4:$R$879,16,FALSE)</f>
        <v/>
      </c>
      <c r="V35" s="3">
        <f>VLOOKUP(DATE($A35+1,8,1),'A3R002 Patch'!$A$4:$R$879,15,FALSE)</f>
        <v>0.23</v>
      </c>
      <c r="W35" t="str">
        <f>VLOOKUP(DATE($A35+1,8,1),'A3R002 Patch'!$A$4:$R$879,16,FALSE)</f>
        <v/>
      </c>
      <c r="X35" s="3">
        <f>VLOOKUP(DATE($A35+1,9,1),'A3R002 Patch'!$A$4:$R$879,15,FALSE)</f>
        <v>0.31</v>
      </c>
      <c r="Y35" t="str">
        <f>VLOOKUP(DATE($A35+1,9,1),'A3R002 Patch'!$A$4:$R$879,16,FALSE)</f>
        <v>*</v>
      </c>
      <c r="Z35" s="3">
        <f t="shared" si="0"/>
        <v>2.4300000000000002</v>
      </c>
    </row>
    <row r="36" spans="1:26">
      <c r="A36">
        <v>1970</v>
      </c>
      <c r="B36" s="3">
        <f>VLOOKUP(DATE($A36,10,1),'A3R002 Patch'!$A$4:$R$879,15,FALSE)</f>
        <v>7.0000000000000007E-2</v>
      </c>
      <c r="C36" t="str">
        <f>VLOOKUP(DATE($A36,10,1),'A3R002 Patch'!$A$4:$R$879,16,FALSE)</f>
        <v/>
      </c>
      <c r="D36" s="3">
        <f>VLOOKUP(DATE($A36,11,1),'A3R002 Patch'!$A$4:$R$879,15,FALSE)</f>
        <v>0.1</v>
      </c>
      <c r="E36" t="str">
        <f>VLOOKUP(DATE($A36,11,1),'A3R002 Patch'!$A$4:$R$879,16,FALSE)</f>
        <v/>
      </c>
      <c r="F36" s="3">
        <f>VLOOKUP(DATE($A36,12,1),'A3R002 Patch'!$A$4:$R$879,15,FALSE)</f>
        <v>0.09</v>
      </c>
      <c r="G36" t="str">
        <f>VLOOKUP(DATE($A36,12,1),'A3R002 Patch'!$A$4:$R$879,16,FALSE)</f>
        <v>*</v>
      </c>
      <c r="H36" s="3">
        <f>VLOOKUP(DATE($A36+1,1,1),'A3R002 Patch'!$A$4:$R$879,15,FALSE)</f>
        <v>3.76</v>
      </c>
      <c r="I36" t="str">
        <f>VLOOKUP(DATE($A36+1,1,1),'A3R002 Patch'!$A$4:$R$879,16,FALSE)</f>
        <v>*</v>
      </c>
      <c r="J36" s="3">
        <f>VLOOKUP(DATE($A36+1,2,1),'A3R002 Patch'!$A$4:$R$879,15,FALSE)</f>
        <v>0.72</v>
      </c>
      <c r="K36" t="str">
        <f>VLOOKUP(DATE($A36+1,2,1),'A3R002 Patch'!$A$4:$R$879,16,FALSE)</f>
        <v/>
      </c>
      <c r="L36" s="3">
        <f>VLOOKUP(DATE($A36+1,3,1),'A3R002 Patch'!$A$4:$R$879,15,FALSE)</f>
        <v>0.02</v>
      </c>
      <c r="M36" t="str">
        <f>VLOOKUP(DATE($A36+1,3,1),'A3R002 Patch'!$A$4:$R$879,16,FALSE)</f>
        <v/>
      </c>
      <c r="N36" s="3">
        <f>VLOOKUP(DATE($A36+1,4,1),'A3R002 Patch'!$A$4:$R$879,15,FALSE)</f>
        <v>1.81</v>
      </c>
      <c r="O36" t="str">
        <f>VLOOKUP(DATE($A36+1,4,1),'A3R002 Patch'!$A$4:$R$879,16,FALSE)</f>
        <v>*</v>
      </c>
      <c r="P36" s="3">
        <f>VLOOKUP(DATE($A36+1,5,1),'A3R002 Patch'!$A$4:$R$879,15,FALSE)</f>
        <v>0.19</v>
      </c>
      <c r="Q36" t="str">
        <f>VLOOKUP(DATE($A36+1,5,1),'A3R002 Patch'!$A$4:$R$879,16,FALSE)</f>
        <v/>
      </c>
      <c r="R36" s="3">
        <f>VLOOKUP(DATE($A36+1,6,1),'A3R002 Patch'!$A$4:$R$879,15,FALSE)</f>
        <v>0.05</v>
      </c>
      <c r="S36" t="str">
        <f>VLOOKUP(DATE($A36+1,6,1),'A3R002 Patch'!$A$4:$R$879,16,FALSE)</f>
        <v/>
      </c>
      <c r="T36" s="3">
        <f>VLOOKUP(DATE($A36+1,7,1),'A3R002 Patch'!$A$4:$R$879,15,FALSE)</f>
        <v>0.13</v>
      </c>
      <c r="U36" t="str">
        <f>VLOOKUP(DATE($A36+1,7,1),'A3R002 Patch'!$A$4:$R$879,16,FALSE)</f>
        <v/>
      </c>
      <c r="V36" s="3">
        <f>VLOOKUP(DATE($A36+1,8,1),'A3R002 Patch'!$A$4:$R$879,15,FALSE)</f>
        <v>0.09</v>
      </c>
      <c r="W36" t="str">
        <f>VLOOKUP(DATE($A36+1,8,1),'A3R002 Patch'!$A$4:$R$879,16,FALSE)</f>
        <v/>
      </c>
      <c r="X36" s="3">
        <f>VLOOKUP(DATE($A36+1,9,1),'A3R002 Patch'!$A$4:$R$879,15,FALSE)</f>
        <v>0.15</v>
      </c>
      <c r="Y36" t="str">
        <f>VLOOKUP(DATE($A36+1,9,1),'A3R002 Patch'!$A$4:$R$879,16,FALSE)</f>
        <v/>
      </c>
      <c r="Z36" s="3">
        <f t="shared" si="0"/>
        <v>7.18</v>
      </c>
    </row>
    <row r="37" spans="1:26">
      <c r="A37">
        <v>1971</v>
      </c>
      <c r="B37" s="3">
        <f>VLOOKUP(DATE($A37,10,1),'A3R002 Patch'!$A$4:$R$879,15,FALSE)</f>
        <v>0.05</v>
      </c>
      <c r="C37" t="str">
        <f>VLOOKUP(DATE($A37,10,1),'A3R002 Patch'!$A$4:$R$879,16,FALSE)</f>
        <v/>
      </c>
      <c r="D37" s="3">
        <f>VLOOKUP(DATE($A37,11,1),'A3R002 Patch'!$A$4:$R$879,15,FALSE)</f>
        <v>0.26</v>
      </c>
      <c r="E37" t="str">
        <f>VLOOKUP(DATE($A37,11,1),'A3R002 Patch'!$A$4:$R$879,16,FALSE)</f>
        <v>*</v>
      </c>
      <c r="F37" s="3">
        <f>VLOOKUP(DATE($A37,12,1),'A3R002 Patch'!$A$4:$R$879,15,FALSE)</f>
        <v>0.05</v>
      </c>
      <c r="G37" t="str">
        <f>VLOOKUP(DATE($A37,12,1),'A3R002 Patch'!$A$4:$R$879,16,FALSE)</f>
        <v/>
      </c>
      <c r="H37" s="3">
        <f>VLOOKUP(DATE($A37+1,1,1),'A3R002 Patch'!$A$4:$R$879,15,FALSE)</f>
        <v>2.48</v>
      </c>
      <c r="I37" t="str">
        <f>VLOOKUP(DATE($A37+1,1,1),'A3R002 Patch'!$A$4:$R$879,16,FALSE)</f>
        <v>*</v>
      </c>
      <c r="J37" s="3">
        <f>VLOOKUP(DATE($A37+1,2,1),'A3R002 Patch'!$A$4:$R$879,15,FALSE)</f>
        <v>0.26</v>
      </c>
      <c r="K37" t="str">
        <f>VLOOKUP(DATE($A37+1,2,1),'A3R002 Patch'!$A$4:$R$879,16,FALSE)</f>
        <v/>
      </c>
      <c r="L37" s="3">
        <f>VLOOKUP(DATE($A37+1,3,1),'A3R002 Patch'!$A$4:$R$879,15,FALSE)</f>
        <v>0.81</v>
      </c>
      <c r="M37" t="str">
        <f>VLOOKUP(DATE($A37+1,3,1),'A3R002 Patch'!$A$4:$R$879,16,FALSE)</f>
        <v>*</v>
      </c>
      <c r="N37" s="3">
        <f>VLOOKUP(DATE($A37+1,4,1),'A3R002 Patch'!$A$4:$R$879,15,FALSE)</f>
        <v>0.63</v>
      </c>
      <c r="O37" t="str">
        <f>VLOOKUP(DATE($A37+1,4,1),'A3R002 Patch'!$A$4:$R$879,16,FALSE)</f>
        <v/>
      </c>
      <c r="P37" s="3">
        <f>VLOOKUP(DATE($A37+1,5,1),'A3R002 Patch'!$A$4:$R$879,15,FALSE)</f>
        <v>0.21</v>
      </c>
      <c r="Q37" t="str">
        <f>VLOOKUP(DATE($A37+1,5,1),'A3R002 Patch'!$A$4:$R$879,16,FALSE)</f>
        <v/>
      </c>
      <c r="R37" s="3">
        <f>VLOOKUP(DATE($A37+1,6,1),'A3R002 Patch'!$A$4:$R$879,15,FALSE)</f>
        <v>0.04</v>
      </c>
      <c r="S37" t="str">
        <f>VLOOKUP(DATE($A37+1,6,1),'A3R002 Patch'!$A$4:$R$879,16,FALSE)</f>
        <v/>
      </c>
      <c r="T37" s="3">
        <f>VLOOKUP(DATE($A37+1,7,1),'A3R002 Patch'!$A$4:$R$879,15,FALSE)</f>
        <v>0.1</v>
      </c>
      <c r="U37" t="str">
        <f>VLOOKUP(DATE($A37+1,7,1),'A3R002 Patch'!$A$4:$R$879,16,FALSE)</f>
        <v/>
      </c>
      <c r="V37" s="3">
        <f>VLOOKUP(DATE($A37+1,8,1),'A3R002 Patch'!$A$4:$R$879,15,FALSE)</f>
        <v>0.09</v>
      </c>
      <c r="W37" t="str">
        <f>VLOOKUP(DATE($A37+1,8,1),'A3R002 Patch'!$A$4:$R$879,16,FALSE)</f>
        <v/>
      </c>
      <c r="X37" s="3">
        <f>VLOOKUP(DATE($A37+1,9,1),'A3R002 Patch'!$A$4:$R$879,15,FALSE)</f>
        <v>0.16</v>
      </c>
      <c r="Y37" t="str">
        <f>VLOOKUP(DATE($A37+1,9,1),'A3R002 Patch'!$A$4:$R$879,16,FALSE)</f>
        <v/>
      </c>
      <c r="Z37" s="3">
        <f t="shared" si="0"/>
        <v>5.1399999999999988</v>
      </c>
    </row>
    <row r="38" spans="1:26">
      <c r="A38">
        <v>1972</v>
      </c>
      <c r="B38" s="3">
        <f>VLOOKUP(DATE($A38,10,1),'A3R002 Patch'!$A$4:$R$879,15,FALSE)</f>
        <v>0.06</v>
      </c>
      <c r="C38" t="str">
        <f>VLOOKUP(DATE($A38,10,1),'A3R002 Patch'!$A$4:$R$879,16,FALSE)</f>
        <v>*</v>
      </c>
      <c r="D38" s="3">
        <f>VLOOKUP(DATE($A38,11,1),'A3R002 Patch'!$A$4:$R$879,15,FALSE)</f>
        <v>0.05</v>
      </c>
      <c r="E38" t="str">
        <f>VLOOKUP(DATE($A38,11,1),'A3R002 Patch'!$A$4:$R$879,16,FALSE)</f>
        <v/>
      </c>
      <c r="F38" s="3">
        <f>VLOOKUP(DATE($A38,12,1),'A3R002 Patch'!$A$4:$R$879,15,FALSE)</f>
        <v>0.04</v>
      </c>
      <c r="G38" t="str">
        <f>VLOOKUP(DATE($A38,12,1),'A3R002 Patch'!$A$4:$R$879,16,FALSE)</f>
        <v/>
      </c>
      <c r="H38" s="3">
        <f>VLOOKUP(DATE($A38+1,1,1),'A3R002 Patch'!$A$4:$R$879,15,FALSE)</f>
        <v>0.21</v>
      </c>
      <c r="I38" t="str">
        <f>VLOOKUP(DATE($A38+1,1,1),'A3R002 Patch'!$A$4:$R$879,16,FALSE)</f>
        <v>*</v>
      </c>
      <c r="J38" s="3">
        <f>VLOOKUP(DATE($A38+1,2,1),'A3R002 Patch'!$A$4:$R$879,15,FALSE)</f>
        <v>0.18</v>
      </c>
      <c r="K38" t="str">
        <f>VLOOKUP(DATE($A38+1,2,1),'A3R002 Patch'!$A$4:$R$879,16,FALSE)</f>
        <v>*</v>
      </c>
      <c r="L38" s="3">
        <f>VLOOKUP(DATE($A38+1,3,1),'A3R002 Patch'!$A$4:$R$879,15,FALSE)</f>
        <v>0.06</v>
      </c>
      <c r="M38" t="str">
        <f>VLOOKUP(DATE($A38+1,3,1),'A3R002 Patch'!$A$4:$R$879,16,FALSE)</f>
        <v/>
      </c>
      <c r="N38" s="3">
        <f>VLOOKUP(DATE($A38+1,4,1),'A3R002 Patch'!$A$4:$R$879,15,FALSE)</f>
        <v>1.1399999999999999</v>
      </c>
      <c r="O38" t="str">
        <f>VLOOKUP(DATE($A38+1,4,1),'A3R002 Patch'!$A$4:$R$879,16,FALSE)</f>
        <v/>
      </c>
      <c r="P38" s="3">
        <f>VLOOKUP(DATE($A38+1,5,1),'A3R002 Patch'!$A$4:$R$879,15,FALSE)</f>
        <v>0.45</v>
      </c>
      <c r="Q38" t="str">
        <f>VLOOKUP(DATE($A38+1,5,1),'A3R002 Patch'!$A$4:$R$879,16,FALSE)</f>
        <v>*</v>
      </c>
      <c r="R38" s="3">
        <f>VLOOKUP(DATE($A38+1,6,1),'A3R002 Patch'!$A$4:$R$879,15,FALSE)</f>
        <v>0.06</v>
      </c>
      <c r="S38" t="str">
        <f>VLOOKUP(DATE($A38+1,6,1),'A3R002 Patch'!$A$4:$R$879,16,FALSE)</f>
        <v/>
      </c>
      <c r="T38" s="3">
        <f>VLOOKUP(DATE($A38+1,7,1),'A3R002 Patch'!$A$4:$R$879,15,FALSE)</f>
        <v>7.0000000000000007E-2</v>
      </c>
      <c r="U38" t="str">
        <f>VLOOKUP(DATE($A38+1,7,1),'A3R002 Patch'!$A$4:$R$879,16,FALSE)</f>
        <v/>
      </c>
      <c r="V38" s="3">
        <f>VLOOKUP(DATE($A38+1,8,1),'A3R002 Patch'!$A$4:$R$879,15,FALSE)</f>
        <v>0.09</v>
      </c>
      <c r="W38" t="str">
        <f>VLOOKUP(DATE($A38+1,8,1),'A3R002 Patch'!$A$4:$R$879,16,FALSE)</f>
        <v/>
      </c>
      <c r="X38" s="3">
        <f>VLOOKUP(DATE($A38+1,9,1),'A3R002 Patch'!$A$4:$R$879,15,FALSE)</f>
        <v>0.98</v>
      </c>
      <c r="Y38" t="str">
        <f>VLOOKUP(DATE($A38+1,9,1),'A3R002 Patch'!$A$4:$R$879,16,FALSE)</f>
        <v>*</v>
      </c>
      <c r="Z38" s="3">
        <f t="shared" si="0"/>
        <v>3.39</v>
      </c>
    </row>
    <row r="39" spans="1:26">
      <c r="A39">
        <v>1973</v>
      </c>
      <c r="B39" s="3">
        <f>VLOOKUP(DATE($A39,10,1),'A3R002 Patch'!$A$4:$R$879,15,FALSE)</f>
        <v>0.45</v>
      </c>
      <c r="C39" t="str">
        <f>VLOOKUP(DATE($A39,10,1),'A3R002 Patch'!$A$4:$R$879,16,FALSE)</f>
        <v/>
      </c>
      <c r="D39" s="3">
        <f>VLOOKUP(DATE($A39,11,1),'A3R002 Patch'!$A$4:$R$879,15,FALSE)</f>
        <v>0.34</v>
      </c>
      <c r="E39" t="str">
        <f>VLOOKUP(DATE($A39,11,1),'A3R002 Patch'!$A$4:$R$879,16,FALSE)</f>
        <v>*</v>
      </c>
      <c r="F39" s="3">
        <f>VLOOKUP(DATE($A39,12,1),'A3R002 Patch'!$A$4:$R$879,15,FALSE)</f>
        <v>0.38</v>
      </c>
      <c r="G39" t="str">
        <f>VLOOKUP(DATE($A39,12,1),'A3R002 Patch'!$A$4:$R$879,16,FALSE)</f>
        <v/>
      </c>
      <c r="H39" s="3">
        <f>VLOOKUP(DATE($A39+1,1,1),'A3R002 Patch'!$A$4:$R$879,15,FALSE)</f>
        <v>1.64</v>
      </c>
      <c r="I39" t="str">
        <f>VLOOKUP(DATE($A39+1,1,1),'A3R002 Patch'!$A$4:$R$879,16,FALSE)</f>
        <v>*</v>
      </c>
      <c r="J39" s="3">
        <f>VLOOKUP(DATE($A39+1,2,1),'A3R002 Patch'!$A$4:$R$879,15,FALSE)</f>
        <v>2.54</v>
      </c>
      <c r="K39" t="str">
        <f>VLOOKUP(DATE($A39+1,2,1),'A3R002 Patch'!$A$4:$R$879,16,FALSE)</f>
        <v>*</v>
      </c>
      <c r="L39" s="3">
        <f>VLOOKUP(DATE($A39+1,3,1),'A3R002 Patch'!$A$4:$R$879,15,FALSE)</f>
        <v>1.31</v>
      </c>
      <c r="M39" t="str">
        <f>VLOOKUP(DATE($A39+1,3,1),'A3R002 Patch'!$A$4:$R$879,16,FALSE)</f>
        <v>*</v>
      </c>
      <c r="N39" s="3">
        <f>VLOOKUP(DATE($A39+1,4,1),'A3R002 Patch'!$A$4:$R$879,15,FALSE)</f>
        <v>1.46</v>
      </c>
      <c r="O39" t="str">
        <f>VLOOKUP(DATE($A39+1,4,1),'A3R002 Patch'!$A$4:$R$879,16,FALSE)</f>
        <v/>
      </c>
      <c r="P39" s="3">
        <f>VLOOKUP(DATE($A39+1,5,1),'A3R002 Patch'!$A$4:$R$879,15,FALSE)</f>
        <v>0.41</v>
      </c>
      <c r="Q39" t="str">
        <f>VLOOKUP(DATE($A39+1,5,1),'A3R002 Patch'!$A$4:$R$879,16,FALSE)</f>
        <v/>
      </c>
      <c r="R39" s="3">
        <f>VLOOKUP(DATE($A39+1,6,1),'A3R002 Patch'!$A$4:$R$879,15,FALSE)</f>
        <v>0.22</v>
      </c>
      <c r="S39" t="str">
        <f>VLOOKUP(DATE($A39+1,6,1),'A3R002 Patch'!$A$4:$R$879,16,FALSE)</f>
        <v/>
      </c>
      <c r="T39" s="3">
        <f>VLOOKUP(DATE($A39+1,7,1),'A3R002 Patch'!$A$4:$R$879,15,FALSE)</f>
        <v>0.23</v>
      </c>
      <c r="U39" t="str">
        <f>VLOOKUP(DATE($A39+1,7,1),'A3R002 Patch'!$A$4:$R$879,16,FALSE)</f>
        <v/>
      </c>
      <c r="V39" s="3">
        <f>VLOOKUP(DATE($A39+1,8,1),'A3R002 Patch'!$A$4:$R$879,15,FALSE)</f>
        <v>0.32</v>
      </c>
      <c r="W39" t="str">
        <f>VLOOKUP(DATE($A39+1,8,1),'A3R002 Patch'!$A$4:$R$879,16,FALSE)</f>
        <v/>
      </c>
      <c r="X39" s="3">
        <f>VLOOKUP(DATE($A39+1,9,1),'A3R002 Patch'!$A$4:$R$879,15,FALSE)</f>
        <v>0.21</v>
      </c>
      <c r="Y39" t="str">
        <f>VLOOKUP(DATE($A39+1,9,1),'A3R002 Patch'!$A$4:$R$879,16,FALSE)</f>
        <v/>
      </c>
      <c r="Z39" s="3">
        <f t="shared" si="0"/>
        <v>9.51</v>
      </c>
    </row>
    <row r="40" spans="1:26">
      <c r="A40">
        <v>1974</v>
      </c>
      <c r="B40" s="3">
        <f>VLOOKUP(DATE($A40,10,1),'A3R002 Patch'!$A$4:$R$879,15,FALSE)</f>
        <v>0.06</v>
      </c>
      <c r="C40" t="str">
        <f>VLOOKUP(DATE($A40,10,1),'A3R002 Patch'!$A$4:$R$879,16,FALSE)</f>
        <v/>
      </c>
      <c r="D40" s="3">
        <f>VLOOKUP(DATE($A40,11,1),'A3R002 Patch'!$A$4:$R$879,15,FALSE)</f>
        <v>0.12</v>
      </c>
      <c r="E40" t="str">
        <f>VLOOKUP(DATE($A40,11,1),'A3R002 Patch'!$A$4:$R$879,16,FALSE)</f>
        <v>*</v>
      </c>
      <c r="F40" s="3">
        <f>VLOOKUP(DATE($A40,12,1),'A3R002 Patch'!$A$4:$R$879,15,FALSE)</f>
        <v>0.19</v>
      </c>
      <c r="G40" t="str">
        <f>VLOOKUP(DATE($A40,12,1),'A3R002 Patch'!$A$4:$R$879,16,FALSE)</f>
        <v/>
      </c>
      <c r="H40" s="3">
        <f>VLOOKUP(DATE($A40+1,1,1),'A3R002 Patch'!$A$4:$R$879,15,FALSE)</f>
        <v>0.3</v>
      </c>
      <c r="I40" t="str">
        <f>VLOOKUP(DATE($A40+1,1,1),'A3R002 Patch'!$A$4:$R$879,16,FALSE)</f>
        <v>*</v>
      </c>
      <c r="J40" s="3">
        <f>VLOOKUP(DATE($A40+1,2,1),'A3R002 Patch'!$A$4:$R$879,15,FALSE)</f>
        <v>0.86</v>
      </c>
      <c r="K40" t="str">
        <f>VLOOKUP(DATE($A40+1,2,1),'A3R002 Patch'!$A$4:$R$879,16,FALSE)</f>
        <v/>
      </c>
      <c r="L40" s="3">
        <f>VLOOKUP(DATE($A40+1,3,1),'A3R002 Patch'!$A$4:$R$879,15,FALSE)</f>
        <v>2.1800000000000002</v>
      </c>
      <c r="M40" t="str">
        <f>VLOOKUP(DATE($A40+1,3,1),'A3R002 Patch'!$A$4:$R$879,16,FALSE)</f>
        <v/>
      </c>
      <c r="N40" s="3">
        <f>VLOOKUP(DATE($A40+1,4,1),'A3R002 Patch'!$A$4:$R$879,15,FALSE)</f>
        <v>4.83</v>
      </c>
      <c r="O40" t="str">
        <f>VLOOKUP(DATE($A40+1,4,1),'A3R002 Patch'!$A$4:$R$879,16,FALSE)</f>
        <v/>
      </c>
      <c r="P40" s="3">
        <f>VLOOKUP(DATE($A40+1,5,1),'A3R002 Patch'!$A$4:$R$879,15,FALSE)</f>
        <v>2.83</v>
      </c>
      <c r="Q40" t="str">
        <f>VLOOKUP(DATE($A40+1,5,1),'A3R002 Patch'!$A$4:$R$879,16,FALSE)</f>
        <v/>
      </c>
      <c r="R40" s="3">
        <f>VLOOKUP(DATE($A40+1,6,1),'A3R002 Patch'!$A$4:$R$879,15,FALSE)</f>
        <v>2.06</v>
      </c>
      <c r="S40" t="str">
        <f>VLOOKUP(DATE($A40+1,6,1),'A3R002 Patch'!$A$4:$R$879,16,FALSE)</f>
        <v/>
      </c>
      <c r="T40" s="3">
        <f>VLOOKUP(DATE($A40+1,7,1),'A3R002 Patch'!$A$4:$R$879,15,FALSE)</f>
        <v>1.71</v>
      </c>
      <c r="U40" t="str">
        <f>VLOOKUP(DATE($A40+1,7,1),'A3R002 Patch'!$A$4:$R$879,16,FALSE)</f>
        <v/>
      </c>
      <c r="V40" s="3">
        <f>VLOOKUP(DATE($A40+1,8,1),'A3R002 Patch'!$A$4:$R$879,15,FALSE)</f>
        <v>1.49</v>
      </c>
      <c r="W40" t="str">
        <f>VLOOKUP(DATE($A40+1,8,1),'A3R002 Patch'!$A$4:$R$879,16,FALSE)</f>
        <v/>
      </c>
      <c r="X40" s="3">
        <f>VLOOKUP(DATE($A40+1,9,1),'A3R002 Patch'!$A$4:$R$879,15,FALSE)</f>
        <v>1.31</v>
      </c>
      <c r="Y40" t="str">
        <f>VLOOKUP(DATE($A40+1,9,1),'A3R002 Patch'!$A$4:$R$879,16,FALSE)</f>
        <v/>
      </c>
      <c r="Z40" s="3">
        <f t="shared" si="0"/>
        <v>17.940000000000001</v>
      </c>
    </row>
    <row r="41" spans="1:26">
      <c r="A41">
        <v>1975</v>
      </c>
      <c r="B41" s="3">
        <f>VLOOKUP(DATE($A41,10,1),'A3R002 Patch'!$A$4:$R$879,15,FALSE)</f>
        <v>0.67</v>
      </c>
      <c r="C41" t="str">
        <f>VLOOKUP(DATE($A41,10,1),'A3R002 Patch'!$A$4:$R$879,16,FALSE)</f>
        <v/>
      </c>
      <c r="D41" s="3">
        <f>VLOOKUP(DATE($A41,11,1),'A3R002 Patch'!$A$4:$R$879,15,FALSE)</f>
        <v>1.26</v>
      </c>
      <c r="E41" t="str">
        <f>VLOOKUP(DATE($A41,11,1),'A3R002 Patch'!$A$4:$R$879,16,FALSE)</f>
        <v/>
      </c>
      <c r="F41" s="3">
        <f>VLOOKUP(DATE($A41,12,1),'A3R002 Patch'!$A$4:$R$879,15,FALSE)</f>
        <v>3.84</v>
      </c>
      <c r="G41" t="str">
        <f>VLOOKUP(DATE($A41,12,1),'A3R002 Patch'!$A$4:$R$879,16,FALSE)</f>
        <v>*</v>
      </c>
      <c r="H41" s="3">
        <f>VLOOKUP(DATE($A41+1,1,1),'A3R002 Patch'!$A$4:$R$879,15,FALSE)</f>
        <v>6.35</v>
      </c>
      <c r="I41" t="str">
        <f>VLOOKUP(DATE($A41+1,1,1),'A3R002 Patch'!$A$4:$R$879,16,FALSE)</f>
        <v>*</v>
      </c>
      <c r="J41" s="3">
        <f>VLOOKUP(DATE($A41+1,2,1),'A3R002 Patch'!$A$4:$R$879,15,FALSE)</f>
        <v>4.37</v>
      </c>
      <c r="K41" t="str">
        <f>VLOOKUP(DATE($A41+1,2,1),'A3R002 Patch'!$A$4:$R$879,16,FALSE)</f>
        <v>*</v>
      </c>
      <c r="L41" s="3">
        <f>VLOOKUP(DATE($A41+1,3,1),'A3R002 Patch'!$A$4:$R$879,15,FALSE)</f>
        <v>11.83</v>
      </c>
      <c r="M41" t="str">
        <f>VLOOKUP(DATE($A41+1,3,1),'A3R002 Patch'!$A$4:$R$879,16,FALSE)</f>
        <v>*</v>
      </c>
      <c r="N41" s="3">
        <f>VLOOKUP(DATE($A41+1,4,1),'A3R002 Patch'!$A$4:$R$879,15,FALSE)</f>
        <v>5.74</v>
      </c>
      <c r="O41" t="str">
        <f>VLOOKUP(DATE($A41+1,4,1),'A3R002 Patch'!$A$4:$R$879,16,FALSE)</f>
        <v>*</v>
      </c>
      <c r="P41" s="3">
        <f>VLOOKUP(DATE($A41+1,5,1),'A3R002 Patch'!$A$4:$R$879,15,FALSE)</f>
        <v>2.62</v>
      </c>
      <c r="Q41" t="str">
        <f>VLOOKUP(DATE($A41+1,5,1),'A3R002 Patch'!$A$4:$R$879,16,FALSE)</f>
        <v>*</v>
      </c>
      <c r="R41" s="3">
        <f>VLOOKUP(DATE($A41+1,6,1),'A3R002 Patch'!$A$4:$R$879,15,FALSE)</f>
        <v>2.2999999999999998</v>
      </c>
      <c r="S41" t="str">
        <f>VLOOKUP(DATE($A41+1,6,1),'A3R002 Patch'!$A$4:$R$879,16,FALSE)</f>
        <v>*</v>
      </c>
      <c r="T41" s="3">
        <f>VLOOKUP(DATE($A41+1,7,1),'A3R002 Patch'!$A$4:$R$879,15,FALSE)</f>
        <v>2.08</v>
      </c>
      <c r="U41" t="str">
        <f>VLOOKUP(DATE($A41+1,7,1),'A3R002 Patch'!$A$4:$R$879,16,FALSE)</f>
        <v>*</v>
      </c>
      <c r="V41" s="3">
        <f>VLOOKUP(DATE($A41+1,8,1),'A3R002 Patch'!$A$4:$R$879,15,FALSE)</f>
        <v>1.86</v>
      </c>
      <c r="W41" t="str">
        <f>VLOOKUP(DATE($A41+1,8,1),'A3R002 Patch'!$A$4:$R$879,16,FALSE)</f>
        <v>*</v>
      </c>
      <c r="X41" s="3">
        <f>VLOOKUP(DATE($A41+1,9,1),'A3R002 Patch'!$A$4:$R$879,15,FALSE)</f>
        <v>1.74</v>
      </c>
      <c r="Y41" t="str">
        <f>VLOOKUP(DATE($A41+1,9,1),'A3R002 Patch'!$A$4:$R$879,16,FALSE)</f>
        <v>*</v>
      </c>
      <c r="Z41" s="3">
        <f t="shared" si="0"/>
        <v>44.660000000000004</v>
      </c>
    </row>
    <row r="42" spans="1:26">
      <c r="A42">
        <v>1976</v>
      </c>
      <c r="B42" s="3">
        <f>VLOOKUP(DATE($A42,10,1),'A3R002 Patch'!$A$4:$R$879,15,FALSE)</f>
        <v>1.64</v>
      </c>
      <c r="C42" t="str">
        <f>VLOOKUP(DATE($A42,10,1),'A3R002 Patch'!$A$4:$R$879,16,FALSE)</f>
        <v>*</v>
      </c>
      <c r="D42" s="3">
        <f>VLOOKUP(DATE($A42,11,1),'A3R002 Patch'!$A$4:$R$879,15,FALSE)</f>
        <v>1.54</v>
      </c>
      <c r="E42" t="str">
        <f>VLOOKUP(DATE($A42,11,1),'A3R002 Patch'!$A$4:$R$879,16,FALSE)</f>
        <v>*</v>
      </c>
      <c r="F42" s="3">
        <f>VLOOKUP(DATE($A42,12,1),'A3R002 Patch'!$A$4:$R$879,15,FALSE)</f>
        <v>1.43</v>
      </c>
      <c r="G42" t="str">
        <f>VLOOKUP(DATE($A42,12,1),'A3R002 Patch'!$A$4:$R$879,16,FALSE)</f>
        <v>*</v>
      </c>
      <c r="H42" s="3">
        <f>VLOOKUP(DATE($A42+1,1,1),'A3R002 Patch'!$A$4:$R$879,15,FALSE)</f>
        <v>1.35</v>
      </c>
      <c r="I42" t="str">
        <f>VLOOKUP(DATE($A42+1,1,1),'A3R002 Patch'!$A$4:$R$879,16,FALSE)</f>
        <v>*</v>
      </c>
      <c r="J42" s="3">
        <f>VLOOKUP(DATE($A42+1,2,1),'A3R002 Patch'!$A$4:$R$879,15,FALSE)</f>
        <v>1.36</v>
      </c>
      <c r="K42" t="str">
        <f>VLOOKUP(DATE($A42+1,2,1),'A3R002 Patch'!$A$4:$R$879,16,FALSE)</f>
        <v>*</v>
      </c>
      <c r="L42" s="3">
        <f>VLOOKUP(DATE($A42+1,3,1),'A3R002 Patch'!$A$4:$R$879,15,FALSE)</f>
        <v>1.63</v>
      </c>
      <c r="M42" t="str">
        <f>VLOOKUP(DATE($A42+1,3,1),'A3R002 Patch'!$A$4:$R$879,16,FALSE)</f>
        <v>*</v>
      </c>
      <c r="N42" s="3">
        <f>VLOOKUP(DATE($A42+1,4,1),'A3R002 Patch'!$A$4:$R$879,15,FALSE)</f>
        <v>10</v>
      </c>
      <c r="O42" t="str">
        <f>VLOOKUP(DATE($A42+1,4,1),'A3R002 Patch'!$A$4:$R$879,16,FALSE)</f>
        <v>*</v>
      </c>
      <c r="P42" s="3">
        <f>VLOOKUP(DATE($A42+1,5,1),'A3R002 Patch'!$A$4:$R$879,15,FALSE)</f>
        <v>6.56</v>
      </c>
      <c r="Q42" t="str">
        <f>VLOOKUP(DATE($A42+1,5,1),'A3R002 Patch'!$A$4:$R$879,16,FALSE)</f>
        <v>*</v>
      </c>
      <c r="R42" s="3">
        <f>VLOOKUP(DATE($A42+1,6,1),'A3R002 Patch'!$A$4:$R$879,15,FALSE)</f>
        <v>6.48</v>
      </c>
      <c r="S42" t="str">
        <f>VLOOKUP(DATE($A42+1,6,1),'A3R002 Patch'!$A$4:$R$879,16,FALSE)</f>
        <v>*</v>
      </c>
      <c r="T42" s="3">
        <f>VLOOKUP(DATE($A42+1,7,1),'A3R002 Patch'!$A$4:$R$879,15,FALSE)</f>
        <v>6.5</v>
      </c>
      <c r="U42" t="str">
        <f>VLOOKUP(DATE($A42+1,7,1),'A3R002 Patch'!$A$4:$R$879,16,FALSE)</f>
        <v>*</v>
      </c>
      <c r="V42" s="3">
        <f>VLOOKUP(DATE($A42+1,8,1),'A3R002 Patch'!$A$4:$R$879,15,FALSE)</f>
        <v>6.69</v>
      </c>
      <c r="W42" t="str">
        <f>VLOOKUP(DATE($A42+1,8,1),'A3R002 Patch'!$A$4:$R$879,16,FALSE)</f>
        <v>*</v>
      </c>
      <c r="X42" s="3">
        <f>VLOOKUP(DATE($A42+1,9,1),'A3R002 Patch'!$A$4:$R$879,15,FALSE)</f>
        <v>6.72</v>
      </c>
      <c r="Y42" t="str">
        <f>VLOOKUP(DATE($A42+1,9,1),'A3R002 Patch'!$A$4:$R$879,16,FALSE)</f>
        <v>*</v>
      </c>
      <c r="Z42" s="3">
        <f t="shared" si="0"/>
        <v>51.900000000000006</v>
      </c>
    </row>
    <row r="43" spans="1:26">
      <c r="A43">
        <v>1977</v>
      </c>
      <c r="B43" s="3">
        <f>VLOOKUP(DATE($A43,10,1),'A3R002 Patch'!$A$4:$R$879,15,FALSE)</f>
        <v>6.94</v>
      </c>
      <c r="C43" t="str">
        <f>VLOOKUP(DATE($A43,10,1),'A3R002 Patch'!$A$4:$R$879,16,FALSE)</f>
        <v>*</v>
      </c>
      <c r="D43" s="3">
        <f>VLOOKUP(DATE($A43,11,1),'A3R002 Patch'!$A$4:$R$879,15,FALSE)</f>
        <v>3.03</v>
      </c>
      <c r="E43" t="str">
        <f>VLOOKUP(DATE($A43,11,1),'A3R002 Patch'!$A$4:$R$879,16,FALSE)</f>
        <v>*</v>
      </c>
      <c r="F43" s="3">
        <f>VLOOKUP(DATE($A43,12,1),'A3R002 Patch'!$A$4:$R$879,15,FALSE)</f>
        <v>7.32</v>
      </c>
      <c r="G43" t="str">
        <f>VLOOKUP(DATE($A43,12,1),'A3R002 Patch'!$A$4:$R$879,16,FALSE)</f>
        <v>*</v>
      </c>
      <c r="H43" s="3">
        <f>VLOOKUP(DATE($A43+1,1,1),'A3R002 Patch'!$A$4:$R$879,15,FALSE)</f>
        <v>13.01</v>
      </c>
      <c r="I43" t="str">
        <f>VLOOKUP(DATE($A43+1,1,1),'A3R002 Patch'!$A$4:$R$879,16,FALSE)</f>
        <v>*</v>
      </c>
      <c r="J43" s="3">
        <f>VLOOKUP(DATE($A43+1,2,1),'A3R002 Patch'!$A$4:$R$879,15,FALSE)</f>
        <v>10.3</v>
      </c>
      <c r="K43" t="str">
        <f>VLOOKUP(DATE($A43+1,2,1),'A3R002 Patch'!$A$4:$R$879,16,FALSE)</f>
        <v/>
      </c>
      <c r="L43" s="3">
        <f>VLOOKUP(DATE($A43+1,3,1),'A3R002 Patch'!$A$4:$R$879,15,FALSE)</f>
        <v>8.89</v>
      </c>
      <c r="M43" t="str">
        <f>VLOOKUP(DATE($A43+1,3,1),'A3R002 Patch'!$A$4:$R$879,16,FALSE)</f>
        <v>*</v>
      </c>
      <c r="N43" s="3">
        <f>VLOOKUP(DATE($A43+1,4,1),'A3R002 Patch'!$A$4:$R$879,15,FALSE)</f>
        <v>10.31</v>
      </c>
      <c r="O43" t="str">
        <f>VLOOKUP(DATE($A43+1,4,1),'A3R002 Patch'!$A$4:$R$879,16,FALSE)</f>
        <v/>
      </c>
      <c r="P43" s="3">
        <f>VLOOKUP(DATE($A43+1,5,1),'A3R002 Patch'!$A$4:$R$879,15,FALSE)</f>
        <v>6.11</v>
      </c>
      <c r="Q43" t="str">
        <f>VLOOKUP(DATE($A43+1,5,1),'A3R002 Patch'!$A$4:$R$879,16,FALSE)</f>
        <v>*</v>
      </c>
      <c r="R43" s="3">
        <f>VLOOKUP(DATE($A43+1,6,1),'A3R002 Patch'!$A$4:$R$879,15,FALSE)</f>
        <v>3.08</v>
      </c>
      <c r="S43" t="str">
        <f>VLOOKUP(DATE($A43+1,6,1),'A3R002 Patch'!$A$4:$R$879,16,FALSE)</f>
        <v/>
      </c>
      <c r="T43" s="3">
        <f>VLOOKUP(DATE($A43+1,7,1),'A3R002 Patch'!$A$4:$R$879,15,FALSE)</f>
        <v>3.03</v>
      </c>
      <c r="U43" t="str">
        <f>VLOOKUP(DATE($A43+1,7,1),'A3R002 Patch'!$A$4:$R$879,16,FALSE)</f>
        <v/>
      </c>
      <c r="V43" s="3">
        <f>VLOOKUP(DATE($A43+1,8,1),'A3R002 Patch'!$A$4:$R$879,15,FALSE)</f>
        <v>3.09</v>
      </c>
      <c r="W43" t="str">
        <f>VLOOKUP(DATE($A43+1,8,1),'A3R002 Patch'!$A$4:$R$879,16,FALSE)</f>
        <v>*</v>
      </c>
      <c r="X43" s="3">
        <f>VLOOKUP(DATE($A43+1,9,1),'A3R002 Patch'!$A$4:$R$879,15,FALSE)</f>
        <v>5.03</v>
      </c>
      <c r="Y43" t="str">
        <f>VLOOKUP(DATE($A43+1,9,1),'A3R002 Patch'!$A$4:$R$879,16,FALSE)</f>
        <v/>
      </c>
      <c r="Z43" s="3">
        <f t="shared" si="0"/>
        <v>80.14</v>
      </c>
    </row>
    <row r="44" spans="1:26">
      <c r="A44">
        <v>1978</v>
      </c>
      <c r="B44" s="3">
        <f>VLOOKUP(DATE($A44,10,1),'A3R002 Patch'!$A$4:$R$879,15,FALSE)</f>
        <v>3.52</v>
      </c>
      <c r="C44" t="str">
        <f>VLOOKUP(DATE($A44,10,1),'A3R002 Patch'!$A$4:$R$879,16,FALSE)</f>
        <v/>
      </c>
      <c r="D44" s="3">
        <f>VLOOKUP(DATE($A44,11,1),'A3R002 Patch'!$A$4:$R$879,15,FALSE)</f>
        <v>2.44</v>
      </c>
      <c r="E44" t="str">
        <f>VLOOKUP(DATE($A44,11,1),'A3R002 Patch'!$A$4:$R$879,16,FALSE)</f>
        <v>*</v>
      </c>
      <c r="F44" s="3">
        <f>VLOOKUP(DATE($A44,12,1),'A3R002 Patch'!$A$4:$R$879,15,FALSE)</f>
        <v>3.04</v>
      </c>
      <c r="G44" t="str">
        <f>VLOOKUP(DATE($A44,12,1),'A3R002 Patch'!$A$4:$R$879,16,FALSE)</f>
        <v>*</v>
      </c>
      <c r="H44" s="3">
        <f>VLOOKUP(DATE($A44+1,1,1),'A3R002 Patch'!$A$4:$R$879,15,FALSE)</f>
        <v>3.1</v>
      </c>
      <c r="I44" t="str">
        <f>VLOOKUP(DATE($A44+1,1,1),'A3R002 Patch'!$A$4:$R$879,16,FALSE)</f>
        <v>*</v>
      </c>
      <c r="J44" s="3">
        <f>VLOOKUP(DATE($A44+1,2,1),'A3R002 Patch'!$A$4:$R$879,15,FALSE)</f>
        <v>2.96</v>
      </c>
      <c r="K44" t="str">
        <f>VLOOKUP(DATE($A44+1,2,1),'A3R002 Patch'!$A$4:$R$879,16,FALSE)</f>
        <v>*</v>
      </c>
      <c r="L44" s="3">
        <f>VLOOKUP(DATE($A44+1,3,1),'A3R002 Patch'!$A$4:$R$879,15,FALSE)</f>
        <v>1.74</v>
      </c>
      <c r="M44" t="str">
        <f>VLOOKUP(DATE($A44+1,3,1),'A3R002 Patch'!$A$4:$R$879,16,FALSE)</f>
        <v/>
      </c>
      <c r="N44" s="3">
        <f>VLOOKUP(DATE($A44+1,4,1),'A3R002 Patch'!$A$4:$R$879,15,FALSE)</f>
        <v>1.8</v>
      </c>
      <c r="O44" t="str">
        <f>VLOOKUP(DATE($A44+1,4,1),'A3R002 Patch'!$A$4:$R$879,16,FALSE)</f>
        <v/>
      </c>
      <c r="P44" s="3">
        <f>VLOOKUP(DATE($A44+1,5,1),'A3R002 Patch'!$A$4:$R$879,15,FALSE)</f>
        <v>2.34</v>
      </c>
      <c r="Q44" t="str">
        <f>VLOOKUP(DATE($A44+1,5,1),'A3R002 Patch'!$A$4:$R$879,16,FALSE)</f>
        <v/>
      </c>
      <c r="R44" s="3">
        <f>VLOOKUP(DATE($A44+1,6,1),'A3R002 Patch'!$A$4:$R$879,15,FALSE)</f>
        <v>2.21</v>
      </c>
      <c r="S44" t="str">
        <f>VLOOKUP(DATE($A44+1,6,1),'A3R002 Patch'!$A$4:$R$879,16,FALSE)</f>
        <v/>
      </c>
      <c r="T44" s="3">
        <f>VLOOKUP(DATE($A44+1,7,1),'A3R002 Patch'!$A$4:$R$879,15,FALSE)</f>
        <v>1.18</v>
      </c>
      <c r="U44" t="str">
        <f>VLOOKUP(DATE($A44+1,7,1),'A3R002 Patch'!$A$4:$R$879,16,FALSE)</f>
        <v/>
      </c>
      <c r="V44" s="3">
        <f>VLOOKUP(DATE($A44+1,8,1),'A3R002 Patch'!$A$4:$R$879,15,FALSE)</f>
        <v>1.22</v>
      </c>
      <c r="W44" t="str">
        <f>VLOOKUP(DATE($A44+1,8,1),'A3R002 Patch'!$A$4:$R$879,16,FALSE)</f>
        <v/>
      </c>
      <c r="X44" s="3">
        <f>VLOOKUP(DATE($A44+1,9,1),'A3R002 Patch'!$A$4:$R$879,15,FALSE)</f>
        <v>1.67</v>
      </c>
      <c r="Y44" t="str">
        <f>VLOOKUP(DATE($A44+1,9,1),'A3R002 Patch'!$A$4:$R$879,16,FALSE)</f>
        <v/>
      </c>
      <c r="Z44" s="3">
        <f t="shared" si="0"/>
        <v>27.220000000000002</v>
      </c>
    </row>
    <row r="45" spans="1:26">
      <c r="A45">
        <v>1979</v>
      </c>
      <c r="B45" s="3">
        <f>VLOOKUP(DATE($A45,10,1),'A3R002 Patch'!$A$4:$R$879,15,FALSE)</f>
        <v>0.57999999999999996</v>
      </c>
      <c r="C45" t="str">
        <f>VLOOKUP(DATE($A45,10,1),'A3R002 Patch'!$A$4:$R$879,16,FALSE)</f>
        <v/>
      </c>
      <c r="D45" s="3">
        <f>VLOOKUP(DATE($A45,11,1),'A3R002 Patch'!$A$4:$R$879,15,FALSE)</f>
        <v>1.35</v>
      </c>
      <c r="E45" t="str">
        <f>VLOOKUP(DATE($A45,11,1),'A3R002 Patch'!$A$4:$R$879,16,FALSE)</f>
        <v/>
      </c>
      <c r="F45" s="3">
        <f>VLOOKUP(DATE($A45,12,1),'A3R002 Patch'!$A$4:$R$879,15,FALSE)</f>
        <v>1.21</v>
      </c>
      <c r="G45" t="str">
        <f>VLOOKUP(DATE($A45,12,1),'A3R002 Patch'!$A$4:$R$879,16,FALSE)</f>
        <v>*</v>
      </c>
      <c r="H45" s="3">
        <f>VLOOKUP(DATE($A45+1,1,1),'A3R002 Patch'!$A$4:$R$879,15,FALSE)</f>
        <v>1.08</v>
      </c>
      <c r="I45" t="str">
        <f>VLOOKUP(DATE($A45+1,1,1),'A3R002 Patch'!$A$4:$R$879,16,FALSE)</f>
        <v>*</v>
      </c>
      <c r="J45" s="3">
        <f>VLOOKUP(DATE($A45+1,2,1),'A3R002 Patch'!$A$4:$R$879,15,FALSE)</f>
        <v>2.77</v>
      </c>
      <c r="K45" t="str">
        <f>VLOOKUP(DATE($A45+1,2,1),'A3R002 Patch'!$A$4:$R$879,16,FALSE)</f>
        <v>*</v>
      </c>
      <c r="L45" s="3">
        <f>VLOOKUP(DATE($A45+1,3,1),'A3R002 Patch'!$A$4:$R$879,15,FALSE)</f>
        <v>2.48</v>
      </c>
      <c r="M45" t="str">
        <f>VLOOKUP(DATE($A45+1,3,1),'A3R002 Patch'!$A$4:$R$879,16,FALSE)</f>
        <v/>
      </c>
      <c r="N45" s="3">
        <f>VLOOKUP(DATE($A45+1,4,1),'A3R002 Patch'!$A$4:$R$879,15,FALSE)</f>
        <v>1.1100000000000001</v>
      </c>
      <c r="O45" t="str">
        <f>VLOOKUP(DATE($A45+1,4,1),'A3R002 Patch'!$A$4:$R$879,16,FALSE)</f>
        <v/>
      </c>
      <c r="P45" s="3">
        <f>VLOOKUP(DATE($A45+1,5,1),'A3R002 Patch'!$A$4:$R$879,15,FALSE)</f>
        <v>0.52</v>
      </c>
      <c r="Q45" t="str">
        <f>VLOOKUP(DATE($A45+1,5,1),'A3R002 Patch'!$A$4:$R$879,16,FALSE)</f>
        <v/>
      </c>
      <c r="R45" s="3">
        <f>VLOOKUP(DATE($A45+1,6,1),'A3R002 Patch'!$A$4:$R$879,15,FALSE)</f>
        <v>0.52</v>
      </c>
      <c r="S45" t="str">
        <f>VLOOKUP(DATE($A45+1,6,1),'A3R002 Patch'!$A$4:$R$879,16,FALSE)</f>
        <v/>
      </c>
      <c r="T45" s="3">
        <f>VLOOKUP(DATE($A45+1,7,1),'A3R002 Patch'!$A$4:$R$879,15,FALSE)</f>
        <v>0.56000000000000005</v>
      </c>
      <c r="U45" t="str">
        <f>VLOOKUP(DATE($A45+1,7,1),'A3R002 Patch'!$A$4:$R$879,16,FALSE)</f>
        <v/>
      </c>
      <c r="V45" s="3">
        <f>VLOOKUP(DATE($A45+1,8,1),'A3R002 Patch'!$A$4:$R$879,15,FALSE)</f>
        <v>0.57999999999999996</v>
      </c>
      <c r="W45" t="str">
        <f>VLOOKUP(DATE($A45+1,8,1),'A3R002 Patch'!$A$4:$R$879,16,FALSE)</f>
        <v/>
      </c>
      <c r="X45" s="3">
        <f>VLOOKUP(DATE($A45+1,9,1),'A3R002 Patch'!$A$4:$R$879,15,FALSE)</f>
        <v>0.67</v>
      </c>
      <c r="Y45" t="str">
        <f>VLOOKUP(DATE($A45+1,9,1),'A3R002 Patch'!$A$4:$R$879,16,FALSE)</f>
        <v>*</v>
      </c>
      <c r="Z45" s="3">
        <f t="shared" si="0"/>
        <v>13.43</v>
      </c>
    </row>
    <row r="46" spans="1:26">
      <c r="A46">
        <v>1980</v>
      </c>
      <c r="B46" s="3">
        <f>VLOOKUP(DATE($A46,10,1),'A3R002 Patch'!$A$4:$R$879,15,FALSE)</f>
        <v>0.09</v>
      </c>
      <c r="C46" t="str">
        <f>VLOOKUP(DATE($A46,10,1),'A3R002 Patch'!$A$4:$R$879,16,FALSE)</f>
        <v>*</v>
      </c>
      <c r="D46" s="3">
        <f>VLOOKUP(DATE($A46,11,1),'A3R002 Patch'!$A$4:$R$879,15,FALSE)</f>
        <v>0.79</v>
      </c>
      <c r="E46" t="str">
        <f>VLOOKUP(DATE($A46,11,1),'A3R002 Patch'!$A$4:$R$879,16,FALSE)</f>
        <v>*</v>
      </c>
      <c r="F46" s="3">
        <f>VLOOKUP(DATE($A46,12,1),'A3R002 Patch'!$A$4:$R$879,15,FALSE)</f>
        <v>1.1299999999999999</v>
      </c>
      <c r="G46" t="str">
        <f>VLOOKUP(DATE($A46,12,1),'A3R002 Patch'!$A$4:$R$879,16,FALSE)</f>
        <v/>
      </c>
      <c r="H46" s="3">
        <f>VLOOKUP(DATE($A46+1,1,1),'A3R002 Patch'!$A$4:$R$879,15,FALSE)</f>
        <v>4.4400000000000004</v>
      </c>
      <c r="I46" t="str">
        <f>VLOOKUP(DATE($A46+1,1,1),'A3R002 Patch'!$A$4:$R$879,16,FALSE)</f>
        <v>*</v>
      </c>
      <c r="J46" s="3">
        <f>VLOOKUP(DATE($A46+1,2,1),'A3R002 Patch'!$A$4:$R$879,15,FALSE)</f>
        <v>5.46</v>
      </c>
      <c r="K46" t="str">
        <f>VLOOKUP(DATE($A46+1,2,1),'A3R002 Patch'!$A$4:$R$879,16,FALSE)</f>
        <v>*</v>
      </c>
      <c r="L46" s="3">
        <f>VLOOKUP(DATE($A46+1,3,1),'A3R002 Patch'!$A$4:$R$879,15,FALSE)</f>
        <v>5.59</v>
      </c>
      <c r="M46" t="str">
        <f>VLOOKUP(DATE($A46+1,3,1),'A3R002 Patch'!$A$4:$R$879,16,FALSE)</f>
        <v/>
      </c>
      <c r="N46" s="3">
        <f>VLOOKUP(DATE($A46+1,4,1),'A3R002 Patch'!$A$4:$R$879,15,FALSE)</f>
        <v>4.58</v>
      </c>
      <c r="O46" t="str">
        <f>VLOOKUP(DATE($A46+1,4,1),'A3R002 Patch'!$A$4:$R$879,16,FALSE)</f>
        <v/>
      </c>
      <c r="P46" s="3">
        <f>VLOOKUP(DATE($A46+1,5,1),'A3R002 Patch'!$A$4:$R$879,15,FALSE)</f>
        <v>6.93</v>
      </c>
      <c r="Q46" t="str">
        <f>VLOOKUP(DATE($A46+1,5,1),'A3R002 Patch'!$A$4:$R$879,16,FALSE)</f>
        <v/>
      </c>
      <c r="R46" s="3">
        <f>VLOOKUP(DATE($A46+1,6,1),'A3R002 Patch'!$A$4:$R$879,15,FALSE)</f>
        <v>5.25</v>
      </c>
      <c r="S46" t="str">
        <f>VLOOKUP(DATE($A46+1,6,1),'A3R002 Patch'!$A$4:$R$879,16,FALSE)</f>
        <v/>
      </c>
      <c r="T46" s="3">
        <f>VLOOKUP(DATE($A46+1,7,1),'A3R002 Patch'!$A$4:$R$879,15,FALSE)</f>
        <v>5.27</v>
      </c>
      <c r="U46" t="str">
        <f>VLOOKUP(DATE($A46+1,7,1),'A3R002 Patch'!$A$4:$R$879,16,FALSE)</f>
        <v>*</v>
      </c>
      <c r="V46" s="3">
        <f>VLOOKUP(DATE($A46+1,8,1),'A3R002 Patch'!$A$4:$R$879,15,FALSE)</f>
        <v>3.88</v>
      </c>
      <c r="W46" t="str">
        <f>VLOOKUP(DATE($A46+1,8,1),'A3R002 Patch'!$A$4:$R$879,16,FALSE)</f>
        <v>*</v>
      </c>
      <c r="X46" s="3">
        <f>VLOOKUP(DATE($A46+1,9,1),'A3R002 Patch'!$A$4:$R$879,15,FALSE)</f>
        <v>1.29</v>
      </c>
      <c r="Y46" t="str">
        <f>VLOOKUP(DATE($A46+1,9,1),'A3R002 Patch'!$A$4:$R$879,16,FALSE)</f>
        <v>*</v>
      </c>
      <c r="Z46" s="3">
        <f t="shared" si="0"/>
        <v>44.699999999999996</v>
      </c>
    </row>
    <row r="47" spans="1:26">
      <c r="A47">
        <v>1981</v>
      </c>
      <c r="B47" s="3">
        <f>VLOOKUP(DATE($A47,10,1),'A3R002 Patch'!$A$4:$R$879,15,FALSE)</f>
        <v>0.61</v>
      </c>
      <c r="C47" t="str">
        <f>VLOOKUP(DATE($A47,10,1),'A3R002 Patch'!$A$4:$R$879,16,FALSE)</f>
        <v/>
      </c>
      <c r="D47" s="3">
        <f>VLOOKUP(DATE($A47,11,1),'A3R002 Patch'!$A$4:$R$879,15,FALSE)</f>
        <v>0.6</v>
      </c>
      <c r="E47" t="str">
        <f>VLOOKUP(DATE($A47,11,1),'A3R002 Patch'!$A$4:$R$879,16,FALSE)</f>
        <v>*</v>
      </c>
      <c r="F47" s="3">
        <f>VLOOKUP(DATE($A47,12,1),'A3R002 Patch'!$A$4:$R$879,15,FALSE)</f>
        <v>0.54</v>
      </c>
      <c r="G47" t="str">
        <f>VLOOKUP(DATE($A47,12,1),'A3R002 Patch'!$A$4:$R$879,16,FALSE)</f>
        <v>*</v>
      </c>
      <c r="H47" s="3">
        <f>VLOOKUP(DATE($A47+1,1,1),'A3R002 Patch'!$A$4:$R$879,15,FALSE)</f>
        <v>0.44</v>
      </c>
      <c r="I47" t="str">
        <f>VLOOKUP(DATE($A47+1,1,1),'A3R002 Patch'!$A$4:$R$879,16,FALSE)</f>
        <v>*</v>
      </c>
      <c r="J47" s="3">
        <f>VLOOKUP(DATE($A47+1,2,1),'A3R002 Patch'!$A$4:$R$879,15,FALSE)</f>
        <v>0.16</v>
      </c>
      <c r="K47" t="str">
        <f>VLOOKUP(DATE($A47+1,2,1),'A3R002 Patch'!$A$4:$R$879,16,FALSE)</f>
        <v/>
      </c>
      <c r="L47" s="3">
        <f>VLOOKUP(DATE($A47+1,3,1),'A3R002 Patch'!$A$4:$R$879,15,FALSE)</f>
        <v>0.67</v>
      </c>
      <c r="M47" t="str">
        <f>VLOOKUP(DATE($A47+1,3,1),'A3R002 Patch'!$A$4:$R$879,16,FALSE)</f>
        <v>*</v>
      </c>
      <c r="N47" s="3">
        <f>VLOOKUP(DATE($A47+1,4,1),'A3R002 Patch'!$A$4:$R$879,15,FALSE)</f>
        <v>2.02</v>
      </c>
      <c r="O47" t="str">
        <f>VLOOKUP(DATE($A47+1,4,1),'A3R002 Patch'!$A$4:$R$879,16,FALSE)</f>
        <v/>
      </c>
      <c r="P47" s="3">
        <f>VLOOKUP(DATE($A47+1,5,1),'A3R002 Patch'!$A$4:$R$879,15,FALSE)</f>
        <v>0.93</v>
      </c>
      <c r="Q47" t="str">
        <f>VLOOKUP(DATE($A47+1,5,1),'A3R002 Patch'!$A$4:$R$879,16,FALSE)</f>
        <v/>
      </c>
      <c r="R47" s="3">
        <f>VLOOKUP(DATE($A47+1,6,1),'A3R002 Patch'!$A$4:$R$879,15,FALSE)</f>
        <v>0.56999999999999995</v>
      </c>
      <c r="S47" t="str">
        <f>VLOOKUP(DATE($A47+1,6,1),'A3R002 Patch'!$A$4:$R$879,16,FALSE)</f>
        <v/>
      </c>
      <c r="T47" s="3">
        <f>VLOOKUP(DATE($A47+1,7,1),'A3R002 Patch'!$A$4:$R$879,15,FALSE)</f>
        <v>0.72</v>
      </c>
      <c r="U47" t="str">
        <f>VLOOKUP(DATE($A47+1,7,1),'A3R002 Patch'!$A$4:$R$879,16,FALSE)</f>
        <v/>
      </c>
      <c r="V47" s="3">
        <f>VLOOKUP(DATE($A47+1,8,1),'A3R002 Patch'!$A$4:$R$879,15,FALSE)</f>
        <v>0.51</v>
      </c>
      <c r="W47" t="str">
        <f>VLOOKUP(DATE($A47+1,8,1),'A3R002 Patch'!$A$4:$R$879,16,FALSE)</f>
        <v/>
      </c>
      <c r="X47" s="3">
        <f>VLOOKUP(DATE($A47+1,9,1),'A3R002 Patch'!$A$4:$R$879,15,FALSE)</f>
        <v>0.36</v>
      </c>
      <c r="Y47" t="str">
        <f>VLOOKUP(DATE($A47+1,9,1),'A3R002 Patch'!$A$4:$R$879,16,FALSE)</f>
        <v>*</v>
      </c>
      <c r="Z47" s="3">
        <f t="shared" si="0"/>
        <v>8.129999999999999</v>
      </c>
    </row>
    <row r="48" spans="1:26">
      <c r="A48">
        <v>1982</v>
      </c>
      <c r="B48" s="3">
        <f>VLOOKUP(DATE($A48,10,1),'A3R002 Patch'!$A$4:$R$879,15,FALSE)</f>
        <v>0.68</v>
      </c>
      <c r="C48" t="str">
        <f>VLOOKUP(DATE($A48,10,1),'A3R002 Patch'!$A$4:$R$879,16,FALSE)</f>
        <v>*</v>
      </c>
      <c r="D48" s="3">
        <f>VLOOKUP(DATE($A48,11,1),'A3R002 Patch'!$A$4:$R$879,15,FALSE)</f>
        <v>0.56000000000000005</v>
      </c>
      <c r="E48" t="str">
        <f>VLOOKUP(DATE($A48,11,1),'A3R002 Patch'!$A$4:$R$879,16,FALSE)</f>
        <v>*</v>
      </c>
      <c r="F48" s="3">
        <f>VLOOKUP(DATE($A48,12,1),'A3R002 Patch'!$A$4:$R$879,15,FALSE)</f>
        <v>0.14000000000000001</v>
      </c>
      <c r="G48" t="str">
        <f>VLOOKUP(DATE($A48,12,1),'A3R002 Patch'!$A$4:$R$879,16,FALSE)</f>
        <v>*</v>
      </c>
      <c r="H48" s="3">
        <f>VLOOKUP(DATE($A48+1,1,1),'A3R002 Patch'!$A$4:$R$879,15,FALSE)</f>
        <v>0.17</v>
      </c>
      <c r="I48" t="str">
        <f>VLOOKUP(DATE($A48+1,1,1),'A3R002 Patch'!$A$4:$R$879,16,FALSE)</f>
        <v>*</v>
      </c>
      <c r="J48" s="3">
        <f>VLOOKUP(DATE($A48+1,2,1),'A3R002 Patch'!$A$4:$R$879,15,FALSE)</f>
        <v>0.03</v>
      </c>
      <c r="K48" t="str">
        <f>VLOOKUP(DATE($A48+1,2,1),'A3R002 Patch'!$A$4:$R$879,16,FALSE)</f>
        <v>*</v>
      </c>
      <c r="L48" s="3">
        <f>VLOOKUP(DATE($A48+1,3,1),'A3R002 Patch'!$A$4:$R$879,15,FALSE)</f>
        <v>0.05</v>
      </c>
      <c r="M48" t="str">
        <f>VLOOKUP(DATE($A48+1,3,1),'A3R002 Patch'!$A$4:$R$879,16,FALSE)</f>
        <v/>
      </c>
      <c r="N48" s="3">
        <f>VLOOKUP(DATE($A48+1,4,1),'A3R002 Patch'!$A$4:$R$879,15,FALSE)</f>
        <v>0.3</v>
      </c>
      <c r="O48" t="str">
        <f>VLOOKUP(DATE($A48+1,4,1),'A3R002 Patch'!$A$4:$R$879,16,FALSE)</f>
        <v>*</v>
      </c>
      <c r="P48" s="3">
        <f>VLOOKUP(DATE($A48+1,5,1),'A3R002 Patch'!$A$4:$R$879,15,FALSE)</f>
        <v>0.06</v>
      </c>
      <c r="Q48" t="str">
        <f>VLOOKUP(DATE($A48+1,5,1),'A3R002 Patch'!$A$4:$R$879,16,FALSE)</f>
        <v/>
      </c>
      <c r="R48" s="3">
        <f>VLOOKUP(DATE($A48+1,6,1),'A3R002 Patch'!$A$4:$R$879,15,FALSE)</f>
        <v>0.14000000000000001</v>
      </c>
      <c r="S48" t="str">
        <f>VLOOKUP(DATE($A48+1,6,1),'A3R002 Patch'!$A$4:$R$879,16,FALSE)</f>
        <v/>
      </c>
      <c r="T48" s="3">
        <f>VLOOKUP(DATE($A48+1,7,1),'A3R002 Patch'!$A$4:$R$879,15,FALSE)</f>
        <v>0.18</v>
      </c>
      <c r="U48" t="str">
        <f>VLOOKUP(DATE($A48+1,7,1),'A3R002 Patch'!$A$4:$R$879,16,FALSE)</f>
        <v/>
      </c>
      <c r="V48" s="3">
        <f>VLOOKUP(DATE($A48+1,8,1),'A3R002 Patch'!$A$4:$R$879,15,FALSE)</f>
        <v>0.12</v>
      </c>
      <c r="W48" t="str">
        <f>VLOOKUP(DATE($A48+1,8,1),'A3R002 Patch'!$A$4:$R$879,16,FALSE)</f>
        <v/>
      </c>
      <c r="X48" s="3">
        <f>VLOOKUP(DATE($A48+1,9,1),'A3R002 Patch'!$A$4:$R$879,15,FALSE)</f>
        <v>0.19</v>
      </c>
      <c r="Y48" t="str">
        <f>VLOOKUP(DATE($A48+1,9,1),'A3R002 Patch'!$A$4:$R$879,16,FALSE)</f>
        <v>*</v>
      </c>
      <c r="Z48" s="3">
        <f t="shared" si="0"/>
        <v>2.62</v>
      </c>
    </row>
    <row r="49" spans="1:26">
      <c r="A49">
        <v>1983</v>
      </c>
      <c r="B49" s="3">
        <f>VLOOKUP(DATE($A49,10,1),'A3R002 Patch'!$A$4:$R$879,15,FALSE)</f>
        <v>0.25</v>
      </c>
      <c r="C49" t="str">
        <f>VLOOKUP(DATE($A49,10,1),'A3R002 Patch'!$A$4:$R$879,16,FALSE)</f>
        <v/>
      </c>
      <c r="D49" s="3">
        <f>VLOOKUP(DATE($A49,11,1),'A3R002 Patch'!$A$4:$R$879,15,FALSE)</f>
        <v>0.15</v>
      </c>
      <c r="E49" t="str">
        <f>VLOOKUP(DATE($A49,11,1),'A3R002 Patch'!$A$4:$R$879,16,FALSE)</f>
        <v/>
      </c>
      <c r="F49" s="3">
        <f>VLOOKUP(DATE($A49,12,1),'A3R002 Patch'!$A$4:$R$879,15,FALSE)</f>
        <v>0.39</v>
      </c>
      <c r="G49" t="str">
        <f>VLOOKUP(DATE($A49,12,1),'A3R002 Patch'!$A$4:$R$879,16,FALSE)</f>
        <v>*</v>
      </c>
      <c r="H49" s="3">
        <f>VLOOKUP(DATE($A49+1,1,1),'A3R002 Patch'!$A$4:$R$879,15,FALSE)</f>
        <v>0.19</v>
      </c>
      <c r="I49" t="str">
        <f>VLOOKUP(DATE($A49+1,1,1),'A3R002 Patch'!$A$4:$R$879,16,FALSE)</f>
        <v>*</v>
      </c>
      <c r="J49" s="3">
        <f>VLOOKUP(DATE($A49+1,2,1),'A3R002 Patch'!$A$4:$R$879,15,FALSE)</f>
        <v>0.1</v>
      </c>
      <c r="K49" t="str">
        <f>VLOOKUP(DATE($A49+1,2,1),'A3R002 Patch'!$A$4:$R$879,16,FALSE)</f>
        <v>*</v>
      </c>
      <c r="L49" s="3">
        <f>VLOOKUP(DATE($A49+1,3,1),'A3R002 Patch'!$A$4:$R$879,15,FALSE)</f>
        <v>0.15</v>
      </c>
      <c r="M49" t="str">
        <f>VLOOKUP(DATE($A49+1,3,1),'A3R002 Patch'!$A$4:$R$879,16,FALSE)</f>
        <v>*</v>
      </c>
      <c r="N49" s="3">
        <f>VLOOKUP(DATE($A49+1,4,1),'A3R002 Patch'!$A$4:$R$879,15,FALSE)</f>
        <v>0.06</v>
      </c>
      <c r="O49" t="str">
        <f>VLOOKUP(DATE($A49+1,4,1),'A3R002 Patch'!$A$4:$R$879,16,FALSE)</f>
        <v/>
      </c>
      <c r="P49" s="3">
        <f>VLOOKUP(DATE($A49+1,5,1),'A3R002 Patch'!$A$4:$R$879,15,FALSE)</f>
        <v>0.04</v>
      </c>
      <c r="Q49" t="str">
        <f>VLOOKUP(DATE($A49+1,5,1),'A3R002 Patch'!$A$4:$R$879,16,FALSE)</f>
        <v/>
      </c>
      <c r="R49" s="3">
        <f>VLOOKUP(DATE($A49+1,6,1),'A3R002 Patch'!$A$4:$R$879,15,FALSE)</f>
        <v>0.05</v>
      </c>
      <c r="S49" t="str">
        <f>VLOOKUP(DATE($A49+1,6,1),'A3R002 Patch'!$A$4:$R$879,16,FALSE)</f>
        <v/>
      </c>
      <c r="T49" s="3">
        <f>VLOOKUP(DATE($A49+1,7,1),'A3R002 Patch'!$A$4:$R$879,15,FALSE)</f>
        <v>0.04</v>
      </c>
      <c r="U49" t="str">
        <f>VLOOKUP(DATE($A49+1,7,1),'A3R002 Patch'!$A$4:$R$879,16,FALSE)</f>
        <v>*</v>
      </c>
      <c r="V49" s="3">
        <f>VLOOKUP(DATE($A49+1,8,1),'A3R002 Patch'!$A$4:$R$879,15,FALSE)</f>
        <v>0</v>
      </c>
      <c r="W49" t="str">
        <f>VLOOKUP(DATE($A49+1,8,1),'A3R002 Patch'!$A$4:$R$879,16,FALSE)</f>
        <v/>
      </c>
      <c r="X49" s="3">
        <f>VLOOKUP(DATE($A49+1,9,1),'A3R002 Patch'!$A$4:$R$879,15,FALSE)</f>
        <v>0</v>
      </c>
      <c r="Y49" t="str">
        <f>VLOOKUP(DATE($A49+1,9,1),'A3R002 Patch'!$A$4:$R$879,16,FALSE)</f>
        <v/>
      </c>
      <c r="Z49" s="3">
        <f t="shared" si="0"/>
        <v>1.42</v>
      </c>
    </row>
    <row r="50" spans="1:26">
      <c r="A50">
        <v>1984</v>
      </c>
      <c r="B50" s="3">
        <f>VLOOKUP(DATE($A50,10,1),'A3R002 Patch'!$A$4:$R$879,15,FALSE)</f>
        <v>0.05</v>
      </c>
      <c r="C50" t="str">
        <f>VLOOKUP(DATE($A50,10,1),'A3R002 Patch'!$A$4:$R$879,16,FALSE)</f>
        <v/>
      </c>
      <c r="D50" s="3">
        <f>VLOOKUP(DATE($A50,11,1),'A3R002 Patch'!$A$4:$R$879,15,FALSE)</f>
        <v>0.05</v>
      </c>
      <c r="E50" t="str">
        <f>VLOOKUP(DATE($A50,11,1),'A3R002 Patch'!$A$4:$R$879,16,FALSE)</f>
        <v>*</v>
      </c>
      <c r="F50" s="3">
        <f>VLOOKUP(DATE($A50,12,1),'A3R002 Patch'!$A$4:$R$879,15,FALSE)</f>
        <v>0.05</v>
      </c>
      <c r="G50" t="str">
        <f>VLOOKUP(DATE($A50,12,1),'A3R002 Patch'!$A$4:$R$879,16,FALSE)</f>
        <v>*</v>
      </c>
      <c r="H50" s="3">
        <f>VLOOKUP(DATE($A50+1,1,1),'A3R002 Patch'!$A$4:$R$879,15,FALSE)</f>
        <v>0.96</v>
      </c>
      <c r="I50" t="str">
        <f>VLOOKUP(DATE($A50+1,1,1),'A3R002 Patch'!$A$4:$R$879,16,FALSE)</f>
        <v>*</v>
      </c>
      <c r="J50" s="3">
        <f>VLOOKUP(DATE($A50+1,2,1),'A3R002 Patch'!$A$4:$R$879,15,FALSE)</f>
        <v>7.0000000000000007E-2</v>
      </c>
      <c r="K50" t="str">
        <f>VLOOKUP(DATE($A50+1,2,1),'A3R002 Patch'!$A$4:$R$879,16,FALSE)</f>
        <v/>
      </c>
      <c r="L50" s="3">
        <f>VLOOKUP(DATE($A50+1,3,1),'A3R002 Patch'!$A$4:$R$879,15,FALSE)</f>
        <v>0.15</v>
      </c>
      <c r="M50" t="str">
        <f>VLOOKUP(DATE($A50+1,3,1),'A3R002 Patch'!$A$4:$R$879,16,FALSE)</f>
        <v/>
      </c>
      <c r="N50" s="3">
        <f>VLOOKUP(DATE($A50+1,4,1),'A3R002 Patch'!$A$4:$R$879,15,FALSE)</f>
        <v>0.02</v>
      </c>
      <c r="O50" t="str">
        <f>VLOOKUP(DATE($A50+1,4,1),'A3R002 Patch'!$A$4:$R$879,16,FALSE)</f>
        <v/>
      </c>
      <c r="P50" s="3">
        <f>VLOOKUP(DATE($A50+1,5,1),'A3R002 Patch'!$A$4:$R$879,15,FALSE)</f>
        <v>0</v>
      </c>
      <c r="Q50" t="str">
        <f>VLOOKUP(DATE($A50+1,5,1),'A3R002 Patch'!$A$4:$R$879,16,FALSE)</f>
        <v/>
      </c>
      <c r="R50" s="3">
        <f>VLOOKUP(DATE($A50+1,6,1),'A3R002 Patch'!$A$4:$R$879,15,FALSE)</f>
        <v>0.03</v>
      </c>
      <c r="S50" t="str">
        <f>VLOOKUP(DATE($A50+1,6,1),'A3R002 Patch'!$A$4:$R$879,16,FALSE)</f>
        <v/>
      </c>
      <c r="T50" s="3">
        <f>VLOOKUP(DATE($A50+1,7,1),'A3R002 Patch'!$A$4:$R$879,15,FALSE)</f>
        <v>0</v>
      </c>
      <c r="U50" t="str">
        <f>VLOOKUP(DATE($A50+1,7,1),'A3R002 Patch'!$A$4:$R$879,16,FALSE)</f>
        <v/>
      </c>
      <c r="V50" s="3">
        <f>VLOOKUP(DATE($A50+1,8,1),'A3R002 Patch'!$A$4:$R$879,15,FALSE)</f>
        <v>0.05</v>
      </c>
      <c r="W50" t="str">
        <f>VLOOKUP(DATE($A50+1,8,1),'A3R002 Patch'!$A$4:$R$879,16,FALSE)</f>
        <v/>
      </c>
      <c r="X50" s="3">
        <f>VLOOKUP(DATE($A50+1,9,1),'A3R002 Patch'!$A$4:$R$879,15,FALSE)</f>
        <v>7.0000000000000007E-2</v>
      </c>
      <c r="Y50" t="str">
        <f>VLOOKUP(DATE($A50+1,9,1),'A3R002 Patch'!$A$4:$R$879,16,FALSE)</f>
        <v/>
      </c>
      <c r="Z50" s="3">
        <f t="shared" si="0"/>
        <v>1.5000000000000002</v>
      </c>
    </row>
    <row r="51" spans="1:26">
      <c r="A51">
        <v>1985</v>
      </c>
      <c r="B51" s="3">
        <f>VLOOKUP(DATE($A51,10,1),'A3R002 Patch'!$A$4:$R$879,15,FALSE)</f>
        <v>0.02</v>
      </c>
      <c r="C51" t="str">
        <f>VLOOKUP(DATE($A51,10,1),'A3R002 Patch'!$A$4:$R$879,16,FALSE)</f>
        <v/>
      </c>
      <c r="D51" s="3">
        <f>VLOOKUP(DATE($A51,11,1),'A3R002 Patch'!$A$4:$R$879,15,FALSE)</f>
        <v>0.05</v>
      </c>
      <c r="E51" t="str">
        <f>VLOOKUP(DATE($A51,11,1),'A3R002 Patch'!$A$4:$R$879,16,FALSE)</f>
        <v/>
      </c>
      <c r="F51" s="3">
        <f>VLOOKUP(DATE($A51,12,1),'A3R002 Patch'!$A$4:$R$879,15,FALSE)</f>
        <v>0.01</v>
      </c>
      <c r="G51" t="str">
        <f>VLOOKUP(DATE($A51,12,1),'A3R002 Patch'!$A$4:$R$879,16,FALSE)</f>
        <v/>
      </c>
      <c r="H51" s="3">
        <f>VLOOKUP(DATE($A51+1,1,1),'A3R002 Patch'!$A$4:$R$879,15,FALSE)</f>
        <v>0.03</v>
      </c>
      <c r="I51" t="str">
        <f>VLOOKUP(DATE($A51+1,1,1),'A3R002 Patch'!$A$4:$R$879,16,FALSE)</f>
        <v>*</v>
      </c>
      <c r="J51" s="3">
        <f>VLOOKUP(DATE($A51+1,2,1),'A3R002 Patch'!$A$4:$R$879,15,FALSE)</f>
        <v>0.08</v>
      </c>
      <c r="K51" t="str">
        <f>VLOOKUP(DATE($A51+1,2,1),'A3R002 Patch'!$A$4:$R$879,16,FALSE)</f>
        <v/>
      </c>
      <c r="L51" s="3">
        <f>VLOOKUP(DATE($A51+1,3,1),'A3R002 Patch'!$A$4:$R$879,15,FALSE)</f>
        <v>0.54</v>
      </c>
      <c r="M51" t="str">
        <f>VLOOKUP(DATE($A51+1,3,1),'A3R002 Patch'!$A$4:$R$879,16,FALSE)</f>
        <v>*</v>
      </c>
      <c r="N51" s="3">
        <f>VLOOKUP(DATE($A51+1,4,1),'A3R002 Patch'!$A$4:$R$879,15,FALSE)</f>
        <v>0.01</v>
      </c>
      <c r="O51" t="str">
        <f>VLOOKUP(DATE($A51+1,4,1),'A3R002 Patch'!$A$4:$R$879,16,FALSE)</f>
        <v/>
      </c>
      <c r="P51" s="3">
        <f>VLOOKUP(DATE($A51+1,5,1),'A3R002 Patch'!$A$4:$R$879,15,FALSE)</f>
        <v>0.04</v>
      </c>
      <c r="Q51" t="str">
        <f>VLOOKUP(DATE($A51+1,5,1),'A3R002 Patch'!$A$4:$R$879,16,FALSE)</f>
        <v/>
      </c>
      <c r="R51" s="3">
        <f>VLOOKUP(DATE($A51+1,6,1),'A3R002 Patch'!$A$4:$R$879,15,FALSE)</f>
        <v>0.05</v>
      </c>
      <c r="S51" t="str">
        <f>VLOOKUP(DATE($A51+1,6,1),'A3R002 Patch'!$A$4:$R$879,16,FALSE)</f>
        <v/>
      </c>
      <c r="T51" s="3">
        <f>VLOOKUP(DATE($A51+1,7,1),'A3R002 Patch'!$A$4:$R$879,15,FALSE)</f>
        <v>0.05</v>
      </c>
      <c r="U51" t="str">
        <f>VLOOKUP(DATE($A51+1,7,1),'A3R002 Patch'!$A$4:$R$879,16,FALSE)</f>
        <v/>
      </c>
      <c r="V51" s="3">
        <f>VLOOKUP(DATE($A51+1,8,1),'A3R002 Patch'!$A$4:$R$879,15,FALSE)</f>
        <v>0.05</v>
      </c>
      <c r="W51" t="str">
        <f>VLOOKUP(DATE($A51+1,8,1),'A3R002 Patch'!$A$4:$R$879,16,FALSE)</f>
        <v/>
      </c>
      <c r="X51" s="3">
        <f>VLOOKUP(DATE($A51+1,9,1),'A3R002 Patch'!$A$4:$R$879,15,FALSE)</f>
        <v>0.04</v>
      </c>
      <c r="Y51" t="str">
        <f>VLOOKUP(DATE($A51+1,9,1),'A3R002 Patch'!$A$4:$R$879,16,FALSE)</f>
        <v/>
      </c>
      <c r="Z51" s="3">
        <f t="shared" si="0"/>
        <v>0.97000000000000008</v>
      </c>
    </row>
    <row r="52" spans="1:26">
      <c r="A52">
        <v>1986</v>
      </c>
      <c r="B52" s="3">
        <f>VLOOKUP(DATE($A52,10,1),'A3R002 Patch'!$A$4:$R$879,15,FALSE)</f>
        <v>0.04</v>
      </c>
      <c r="C52" t="str">
        <f>VLOOKUP(DATE($A52,10,1),'A3R002 Patch'!$A$4:$R$879,16,FALSE)</f>
        <v>*</v>
      </c>
      <c r="D52" s="3">
        <f>VLOOKUP(DATE($A52,11,1),'A3R002 Patch'!$A$4:$R$879,15,FALSE)</f>
        <v>0.15</v>
      </c>
      <c r="E52" t="str">
        <f>VLOOKUP(DATE($A52,11,1),'A3R002 Patch'!$A$4:$R$879,16,FALSE)</f>
        <v>*</v>
      </c>
      <c r="F52" s="3">
        <f>VLOOKUP(DATE($A52,12,1),'A3R002 Patch'!$A$4:$R$879,15,FALSE)</f>
        <v>0.44</v>
      </c>
      <c r="G52" t="str">
        <f>VLOOKUP(DATE($A52,12,1),'A3R002 Patch'!$A$4:$R$879,16,FALSE)</f>
        <v>*</v>
      </c>
      <c r="H52" s="3">
        <f>VLOOKUP(DATE($A52+1,1,1),'A3R002 Patch'!$A$4:$R$879,15,FALSE)</f>
        <v>7.0000000000000007E-2</v>
      </c>
      <c r="I52" t="str">
        <f>VLOOKUP(DATE($A52+1,1,1),'A3R002 Patch'!$A$4:$R$879,16,FALSE)</f>
        <v>*</v>
      </c>
      <c r="J52" s="3">
        <f>VLOOKUP(DATE($A52+1,2,1),'A3R002 Patch'!$A$4:$R$879,15,FALSE)</f>
        <v>0.02</v>
      </c>
      <c r="K52" t="str">
        <f>VLOOKUP(DATE($A52+1,2,1),'A3R002 Patch'!$A$4:$R$879,16,FALSE)</f>
        <v>*</v>
      </c>
      <c r="L52" s="3">
        <f>VLOOKUP(DATE($A52+1,3,1),'A3R002 Patch'!$A$4:$R$879,15,FALSE)</f>
        <v>0.09</v>
      </c>
      <c r="M52" t="str">
        <f>VLOOKUP(DATE($A52+1,3,1),'A3R002 Patch'!$A$4:$R$879,16,FALSE)</f>
        <v/>
      </c>
      <c r="N52" s="3">
        <f>VLOOKUP(DATE($A52+1,4,1),'A3R002 Patch'!$A$4:$R$879,15,FALSE)</f>
        <v>0.04</v>
      </c>
      <c r="O52" t="str">
        <f>VLOOKUP(DATE($A52+1,4,1),'A3R002 Patch'!$A$4:$R$879,16,FALSE)</f>
        <v>*</v>
      </c>
      <c r="P52" s="3">
        <f>VLOOKUP(DATE($A52+1,5,1),'A3R002 Patch'!$A$4:$R$879,15,FALSE)</f>
        <v>0.02</v>
      </c>
      <c r="Q52" t="str">
        <f>VLOOKUP(DATE($A52+1,5,1),'A3R002 Patch'!$A$4:$R$879,16,FALSE)</f>
        <v>*</v>
      </c>
      <c r="R52" s="3">
        <f>VLOOKUP(DATE($A52+1,6,1),'A3R002 Patch'!$A$4:$R$879,15,FALSE)</f>
        <v>0.02</v>
      </c>
      <c r="S52" t="str">
        <f>VLOOKUP(DATE($A52+1,6,1),'A3R002 Patch'!$A$4:$R$879,16,FALSE)</f>
        <v>*</v>
      </c>
      <c r="T52" s="3">
        <f>VLOOKUP(DATE($A52+1,7,1),'A3R002 Patch'!$A$4:$R$879,15,FALSE)</f>
        <v>0.01</v>
      </c>
      <c r="U52" t="str">
        <f>VLOOKUP(DATE($A52+1,7,1),'A3R002 Patch'!$A$4:$R$879,16,FALSE)</f>
        <v/>
      </c>
      <c r="V52" s="3">
        <f>VLOOKUP(DATE($A52+1,8,1),'A3R002 Patch'!$A$4:$R$879,15,FALSE)</f>
        <v>0</v>
      </c>
      <c r="W52" t="str">
        <f>VLOOKUP(DATE($A52+1,8,1),'A3R002 Patch'!$A$4:$R$879,16,FALSE)</f>
        <v/>
      </c>
      <c r="X52" s="3">
        <f>VLOOKUP(DATE($A52+1,9,1),'A3R002 Patch'!$A$4:$R$879,15,FALSE)</f>
        <v>0.02</v>
      </c>
      <c r="Y52" t="str">
        <f>VLOOKUP(DATE($A52+1,9,1),'A3R002 Patch'!$A$4:$R$879,16,FALSE)</f>
        <v>*</v>
      </c>
      <c r="Z52" s="3">
        <f t="shared" si="0"/>
        <v>0.92</v>
      </c>
    </row>
    <row r="53" spans="1:26">
      <c r="A53">
        <v>1987</v>
      </c>
      <c r="B53" s="3">
        <f>VLOOKUP(DATE($A53,10,1),'A3R002 Patch'!$A$4:$R$879,15,FALSE)</f>
        <v>0.03</v>
      </c>
      <c r="C53" t="str">
        <f>VLOOKUP(DATE($A53,10,1),'A3R002 Patch'!$A$4:$R$879,16,FALSE)</f>
        <v/>
      </c>
      <c r="D53" s="3">
        <f>VLOOKUP(DATE($A53,11,1),'A3R002 Patch'!$A$4:$R$879,15,FALSE)</f>
        <v>0.02</v>
      </c>
      <c r="E53" t="str">
        <f>VLOOKUP(DATE($A53,11,1),'A3R002 Patch'!$A$4:$R$879,16,FALSE)</f>
        <v>*</v>
      </c>
      <c r="F53" s="3">
        <f>VLOOKUP(DATE($A53,12,1),'A3R002 Patch'!$A$4:$R$879,15,FALSE)</f>
        <v>0.04</v>
      </c>
      <c r="G53" t="str">
        <f>VLOOKUP(DATE($A53,12,1),'A3R002 Patch'!$A$4:$R$879,16,FALSE)</f>
        <v>*</v>
      </c>
      <c r="H53" s="3">
        <f>VLOOKUP(DATE($A53+1,1,1),'A3R002 Patch'!$A$4:$R$879,15,FALSE)</f>
        <v>0.28999999999999998</v>
      </c>
      <c r="I53" t="str">
        <f>VLOOKUP(DATE($A53+1,1,1),'A3R002 Patch'!$A$4:$R$879,16,FALSE)</f>
        <v>*</v>
      </c>
      <c r="J53" s="3">
        <f>VLOOKUP(DATE($A53+1,2,1),'A3R002 Patch'!$A$4:$R$879,15,FALSE)</f>
        <v>0.37</v>
      </c>
      <c r="K53" t="str">
        <f>VLOOKUP(DATE($A53+1,2,1),'A3R002 Patch'!$A$4:$R$879,16,FALSE)</f>
        <v>*</v>
      </c>
      <c r="L53" s="3">
        <f>VLOOKUP(DATE($A53+1,3,1),'A3R002 Patch'!$A$4:$R$879,15,FALSE)</f>
        <v>0.17</v>
      </c>
      <c r="M53" t="str">
        <f>VLOOKUP(DATE($A53+1,3,1),'A3R002 Patch'!$A$4:$R$879,16,FALSE)</f>
        <v>*</v>
      </c>
      <c r="N53" s="3">
        <f>VLOOKUP(DATE($A53+1,4,1),'A3R002 Patch'!$A$4:$R$879,15,FALSE)</f>
        <v>0.05</v>
      </c>
      <c r="O53" t="str">
        <f>VLOOKUP(DATE($A53+1,4,1),'A3R002 Patch'!$A$4:$R$879,16,FALSE)</f>
        <v/>
      </c>
      <c r="P53" s="3">
        <f>VLOOKUP(DATE($A53+1,5,1),'A3R002 Patch'!$A$4:$R$879,15,FALSE)</f>
        <v>0.01</v>
      </c>
      <c r="Q53" t="str">
        <f>VLOOKUP(DATE($A53+1,5,1),'A3R002 Patch'!$A$4:$R$879,16,FALSE)</f>
        <v/>
      </c>
      <c r="R53" s="3">
        <f>VLOOKUP(DATE($A53+1,6,1),'A3R002 Patch'!$A$4:$R$879,15,FALSE)</f>
        <v>0.01</v>
      </c>
      <c r="S53" t="str">
        <f>VLOOKUP(DATE($A53+1,6,1),'A3R002 Patch'!$A$4:$R$879,16,FALSE)</f>
        <v>*</v>
      </c>
      <c r="T53" s="3">
        <f>VLOOKUP(DATE($A53+1,7,1),'A3R002 Patch'!$A$4:$R$879,15,FALSE)</f>
        <v>0.03</v>
      </c>
      <c r="U53" t="str">
        <f>VLOOKUP(DATE($A53+1,7,1),'A3R002 Patch'!$A$4:$R$879,16,FALSE)</f>
        <v/>
      </c>
      <c r="V53" s="3">
        <f>VLOOKUP(DATE($A53+1,8,1),'A3R002 Patch'!$A$4:$R$879,15,FALSE)</f>
        <v>0.01</v>
      </c>
      <c r="W53" t="str">
        <f>VLOOKUP(DATE($A53+1,8,1),'A3R002 Patch'!$A$4:$R$879,16,FALSE)</f>
        <v/>
      </c>
      <c r="X53" s="3">
        <f>VLOOKUP(DATE($A53+1,9,1),'A3R002 Patch'!$A$4:$R$879,15,FALSE)</f>
        <v>0.05</v>
      </c>
      <c r="Y53" t="str">
        <f>VLOOKUP(DATE($A53+1,9,1),'A3R002 Patch'!$A$4:$R$879,16,FALSE)</f>
        <v/>
      </c>
      <c r="Z53" s="3">
        <f t="shared" si="0"/>
        <v>1.08</v>
      </c>
    </row>
    <row r="54" spans="1:26">
      <c r="A54">
        <v>1988</v>
      </c>
      <c r="B54" s="3">
        <f>VLOOKUP(DATE($A54,10,1),'A3R002 Patch'!$A$4:$R$879,15,FALSE)</f>
        <v>0.03</v>
      </c>
      <c r="C54" t="str">
        <f>VLOOKUP(DATE($A54,10,1),'A3R002 Patch'!$A$4:$R$879,16,FALSE)</f>
        <v/>
      </c>
      <c r="D54" s="3">
        <f>VLOOKUP(DATE($A54,11,1),'A3R002 Patch'!$A$4:$R$879,15,FALSE)</f>
        <v>0.08</v>
      </c>
      <c r="E54" t="str">
        <f>VLOOKUP(DATE($A54,11,1),'A3R002 Patch'!$A$4:$R$879,16,FALSE)</f>
        <v>*</v>
      </c>
      <c r="F54" s="3">
        <f>VLOOKUP(DATE($A54,12,1),'A3R002 Patch'!$A$4:$R$879,15,FALSE)</f>
        <v>0.06</v>
      </c>
      <c r="G54" t="str">
        <f>VLOOKUP(DATE($A54,12,1),'A3R002 Patch'!$A$4:$R$879,16,FALSE)</f>
        <v>*</v>
      </c>
      <c r="H54" s="3">
        <f>VLOOKUP(DATE($A54+1,1,1),'A3R002 Patch'!$A$4:$R$879,15,FALSE)</f>
        <v>0.04</v>
      </c>
      <c r="I54" t="str">
        <f>VLOOKUP(DATE($A54+1,1,1),'A3R002 Patch'!$A$4:$R$879,16,FALSE)</f>
        <v>*</v>
      </c>
      <c r="J54" s="3">
        <f>VLOOKUP(DATE($A54+1,2,1),'A3R002 Patch'!$A$4:$R$879,15,FALSE)</f>
        <v>0.21</v>
      </c>
      <c r="K54" t="str">
        <f>VLOOKUP(DATE($A54+1,2,1),'A3R002 Patch'!$A$4:$R$879,16,FALSE)</f>
        <v>*</v>
      </c>
      <c r="L54" s="3">
        <f>VLOOKUP(DATE($A54+1,3,1),'A3R002 Patch'!$A$4:$R$879,15,FALSE)</f>
        <v>0.05</v>
      </c>
      <c r="M54" t="str">
        <f>VLOOKUP(DATE($A54+1,3,1),'A3R002 Patch'!$A$4:$R$879,16,FALSE)</f>
        <v/>
      </c>
      <c r="N54" s="3">
        <f>VLOOKUP(DATE($A54+1,4,1),'A3R002 Patch'!$A$4:$R$879,15,FALSE)</f>
        <v>0</v>
      </c>
      <c r="O54" t="str">
        <f>VLOOKUP(DATE($A54+1,4,1),'A3R002 Patch'!$A$4:$R$879,16,FALSE)</f>
        <v/>
      </c>
      <c r="P54" s="3">
        <f>VLOOKUP(DATE($A54+1,5,1),'A3R002 Patch'!$A$4:$R$879,15,FALSE)</f>
        <v>0.04</v>
      </c>
      <c r="Q54" t="str">
        <f>VLOOKUP(DATE($A54+1,5,1),'A3R002 Patch'!$A$4:$R$879,16,FALSE)</f>
        <v/>
      </c>
      <c r="R54" s="3">
        <f>VLOOKUP(DATE($A54+1,6,1),'A3R002 Patch'!$A$4:$R$879,15,FALSE)</f>
        <v>0.02</v>
      </c>
      <c r="S54" t="str">
        <f>VLOOKUP(DATE($A54+1,6,1),'A3R002 Patch'!$A$4:$R$879,16,FALSE)</f>
        <v/>
      </c>
      <c r="T54" s="3">
        <f>VLOOKUP(DATE($A54+1,7,1),'A3R002 Patch'!$A$4:$R$879,15,FALSE)</f>
        <v>0.02</v>
      </c>
      <c r="U54" t="str">
        <f>VLOOKUP(DATE($A54+1,7,1),'A3R002 Patch'!$A$4:$R$879,16,FALSE)</f>
        <v/>
      </c>
      <c r="V54" s="3">
        <f>VLOOKUP(DATE($A54+1,8,1),'A3R002 Patch'!$A$4:$R$879,15,FALSE)</f>
        <v>0.05</v>
      </c>
      <c r="W54" t="str">
        <f>VLOOKUP(DATE($A54+1,8,1),'A3R002 Patch'!$A$4:$R$879,16,FALSE)</f>
        <v/>
      </c>
      <c r="X54" s="3">
        <f>VLOOKUP(DATE($A54+1,9,1),'A3R002 Patch'!$A$4:$R$879,15,FALSE)</f>
        <v>0.03</v>
      </c>
      <c r="Y54" t="str">
        <f>VLOOKUP(DATE($A54+1,9,1),'A3R002 Patch'!$A$4:$R$879,16,FALSE)</f>
        <v>*</v>
      </c>
      <c r="Z54" s="3">
        <f t="shared" si="0"/>
        <v>0.63</v>
      </c>
    </row>
    <row r="55" spans="1:26">
      <c r="A55">
        <v>1989</v>
      </c>
      <c r="B55" s="3">
        <f>VLOOKUP(DATE($A55,10,1),'A3R002 Patch'!$A$4:$R$879,15,FALSE)</f>
        <v>0.03</v>
      </c>
      <c r="C55" t="str">
        <f>VLOOKUP(DATE($A55,10,1),'A3R002 Patch'!$A$4:$R$879,16,FALSE)</f>
        <v>*</v>
      </c>
      <c r="D55" s="3">
        <f>VLOOKUP(DATE($A55,11,1),'A3R002 Patch'!$A$4:$R$879,15,FALSE)</f>
        <v>0.24</v>
      </c>
      <c r="E55" t="str">
        <f>VLOOKUP(DATE($A55,11,1),'A3R002 Patch'!$A$4:$R$879,16,FALSE)</f>
        <v>*</v>
      </c>
      <c r="F55" s="3">
        <f>VLOOKUP(DATE($A55,12,1),'A3R002 Patch'!$A$4:$R$879,15,FALSE)</f>
        <v>0.09</v>
      </c>
      <c r="G55" t="str">
        <f>VLOOKUP(DATE($A55,12,1),'A3R002 Patch'!$A$4:$R$879,16,FALSE)</f>
        <v>*</v>
      </c>
      <c r="H55" s="3">
        <f>VLOOKUP(DATE($A55+1,1,1),'A3R002 Patch'!$A$4:$R$879,15,FALSE)</f>
        <v>0.06</v>
      </c>
      <c r="I55" t="str">
        <f>VLOOKUP(DATE($A55+1,1,1),'A3R002 Patch'!$A$4:$R$879,16,FALSE)</f>
        <v/>
      </c>
      <c r="J55" s="3">
        <f>VLOOKUP(DATE($A55+1,2,1),'A3R002 Patch'!$A$4:$R$879,15,FALSE)</f>
        <v>0.04</v>
      </c>
      <c r="K55" t="str">
        <f>VLOOKUP(DATE($A55+1,2,1),'A3R002 Patch'!$A$4:$R$879,16,FALSE)</f>
        <v>*</v>
      </c>
      <c r="L55" s="3">
        <f>VLOOKUP(DATE($A55+1,3,1),'A3R002 Patch'!$A$4:$R$879,15,FALSE)</f>
        <v>0.06</v>
      </c>
      <c r="M55" t="str">
        <f>VLOOKUP(DATE($A55+1,3,1),'A3R002 Patch'!$A$4:$R$879,16,FALSE)</f>
        <v/>
      </c>
      <c r="N55" s="3">
        <f>VLOOKUP(DATE($A55+1,4,1),'A3R002 Patch'!$A$4:$R$879,15,FALSE)</f>
        <v>0</v>
      </c>
      <c r="O55" t="str">
        <f>VLOOKUP(DATE($A55+1,4,1),'A3R002 Patch'!$A$4:$R$879,16,FALSE)</f>
        <v>*</v>
      </c>
      <c r="P55" s="3">
        <f>VLOOKUP(DATE($A55+1,5,1),'A3R002 Patch'!$A$4:$R$879,15,FALSE)</f>
        <v>0.01</v>
      </c>
      <c r="Q55" t="str">
        <f>VLOOKUP(DATE($A55+1,5,1),'A3R002 Patch'!$A$4:$R$879,16,FALSE)</f>
        <v>*</v>
      </c>
      <c r="R55" s="3">
        <f>VLOOKUP(DATE($A55+1,6,1),'A3R002 Patch'!$A$4:$R$879,15,FALSE)</f>
        <v>0.04</v>
      </c>
      <c r="S55" t="str">
        <f>VLOOKUP(DATE($A55+1,6,1),'A3R002 Patch'!$A$4:$R$879,16,FALSE)</f>
        <v/>
      </c>
      <c r="T55" s="3">
        <f>VLOOKUP(DATE($A55+1,7,1),'A3R002 Patch'!$A$4:$R$879,15,FALSE)</f>
        <v>0.06</v>
      </c>
      <c r="U55" t="str">
        <f>VLOOKUP(DATE($A55+1,7,1),'A3R002 Patch'!$A$4:$R$879,16,FALSE)</f>
        <v/>
      </c>
      <c r="V55" s="3">
        <f>VLOOKUP(DATE($A55+1,8,1),'A3R002 Patch'!$A$4:$R$879,15,FALSE)</f>
        <v>0.03</v>
      </c>
      <c r="W55" t="str">
        <f>VLOOKUP(DATE($A55+1,8,1),'A3R002 Patch'!$A$4:$R$879,16,FALSE)</f>
        <v/>
      </c>
      <c r="X55" s="3">
        <f>VLOOKUP(DATE($A55+1,9,1),'A3R002 Patch'!$A$4:$R$879,15,FALSE)</f>
        <v>0.02</v>
      </c>
      <c r="Y55" t="str">
        <f>VLOOKUP(DATE($A55+1,9,1),'A3R002 Patch'!$A$4:$R$879,16,FALSE)</f>
        <v/>
      </c>
      <c r="Z55" s="3">
        <f t="shared" si="0"/>
        <v>0.68</v>
      </c>
    </row>
    <row r="56" spans="1:26">
      <c r="A56">
        <v>1990</v>
      </c>
      <c r="B56" s="3">
        <f>VLOOKUP(DATE($A56,10,1),'A3R002 Patch'!$A$4:$R$879,15,FALSE)</f>
        <v>0.02</v>
      </c>
      <c r="C56" t="str">
        <f>VLOOKUP(DATE($A56,10,1),'A3R002 Patch'!$A$4:$R$879,16,FALSE)</f>
        <v/>
      </c>
      <c r="D56" s="3">
        <f>VLOOKUP(DATE($A56,11,1),'A3R002 Patch'!$A$4:$R$879,15,FALSE)</f>
        <v>0.02</v>
      </c>
      <c r="E56" t="str">
        <f>VLOOKUP(DATE($A56,11,1),'A3R002 Patch'!$A$4:$R$879,16,FALSE)</f>
        <v>*</v>
      </c>
      <c r="F56" s="3">
        <f>VLOOKUP(DATE($A56,12,1),'A3R002 Patch'!$A$4:$R$879,15,FALSE)</f>
        <v>0.02</v>
      </c>
      <c r="G56" t="str">
        <f>VLOOKUP(DATE($A56,12,1),'A3R002 Patch'!$A$4:$R$879,16,FALSE)</f>
        <v>*</v>
      </c>
      <c r="H56" s="3">
        <f>VLOOKUP(DATE($A56+1,1,1),'A3R002 Patch'!$A$4:$R$879,15,FALSE)</f>
        <v>0.04</v>
      </c>
      <c r="I56" t="str">
        <f>VLOOKUP(DATE($A56+1,1,1),'A3R002 Patch'!$A$4:$R$879,16,FALSE)</f>
        <v>*</v>
      </c>
      <c r="J56" s="3">
        <f>VLOOKUP(DATE($A56+1,2,1),'A3R002 Patch'!$A$4:$R$879,15,FALSE)</f>
        <v>0.45</v>
      </c>
      <c r="K56" t="str">
        <f>VLOOKUP(DATE($A56+1,2,1),'A3R002 Patch'!$A$4:$R$879,16,FALSE)</f>
        <v>*</v>
      </c>
      <c r="L56" s="3">
        <f>VLOOKUP(DATE($A56+1,3,1),'A3R002 Patch'!$A$4:$R$879,15,FALSE)</f>
        <v>0.22</v>
      </c>
      <c r="M56" t="str">
        <f>VLOOKUP(DATE($A56+1,3,1),'A3R002 Patch'!$A$4:$R$879,16,FALSE)</f>
        <v>*</v>
      </c>
      <c r="N56" s="3">
        <f>VLOOKUP(DATE($A56+1,4,1),'A3R002 Patch'!$A$4:$R$879,15,FALSE)</f>
        <v>0.01</v>
      </c>
      <c r="O56" t="str">
        <f>VLOOKUP(DATE($A56+1,4,1),'A3R002 Patch'!$A$4:$R$879,16,FALSE)</f>
        <v/>
      </c>
      <c r="P56" s="3">
        <f>VLOOKUP(DATE($A56+1,5,1),'A3R002 Patch'!$A$4:$R$879,15,FALSE)</f>
        <v>0</v>
      </c>
      <c r="Q56" t="str">
        <f>VLOOKUP(DATE($A56+1,5,1),'A3R002 Patch'!$A$4:$R$879,16,FALSE)</f>
        <v/>
      </c>
      <c r="R56" s="3">
        <f>VLOOKUP(DATE($A56+1,6,1),'A3R002 Patch'!$A$4:$R$879,15,FALSE)</f>
        <v>0.05</v>
      </c>
      <c r="S56" t="str">
        <f>VLOOKUP(DATE($A56+1,6,1),'A3R002 Patch'!$A$4:$R$879,16,FALSE)</f>
        <v>*</v>
      </c>
      <c r="T56" s="3">
        <f>VLOOKUP(DATE($A56+1,7,1),'A3R002 Patch'!$A$4:$R$879,15,FALSE)</f>
        <v>0.04</v>
      </c>
      <c r="U56" t="str">
        <f>VLOOKUP(DATE($A56+1,7,1),'A3R002 Patch'!$A$4:$R$879,16,FALSE)</f>
        <v/>
      </c>
      <c r="V56" s="3">
        <f>VLOOKUP(DATE($A56+1,8,1),'A3R002 Patch'!$A$4:$R$879,15,FALSE)</f>
        <v>0.04</v>
      </c>
      <c r="W56" t="str">
        <f>VLOOKUP(DATE($A56+1,8,1),'A3R002 Patch'!$A$4:$R$879,16,FALSE)</f>
        <v/>
      </c>
      <c r="X56" s="3">
        <f>VLOOKUP(DATE($A56+1,9,1),'A3R002 Patch'!$A$4:$R$879,15,FALSE)</f>
        <v>0.02</v>
      </c>
      <c r="Y56" t="str">
        <f>VLOOKUP(DATE($A56+1,9,1),'A3R002 Patch'!$A$4:$R$879,16,FALSE)</f>
        <v/>
      </c>
      <c r="Z56" s="3">
        <f t="shared" si="0"/>
        <v>0.93000000000000016</v>
      </c>
    </row>
    <row r="57" spans="1:26">
      <c r="A57">
        <v>1991</v>
      </c>
      <c r="B57" s="3">
        <f>VLOOKUP(DATE($A57,10,1),'A3R002 Patch'!$A$4:$R$879,15,FALSE)</f>
        <v>0.01</v>
      </c>
      <c r="C57" t="str">
        <f>VLOOKUP(DATE($A57,10,1),'A3R002 Patch'!$A$4:$R$879,16,FALSE)</f>
        <v>*</v>
      </c>
      <c r="D57" s="3">
        <f>VLOOKUP(DATE($A57,11,1),'A3R002 Patch'!$A$4:$R$879,15,FALSE)</f>
        <v>0.03</v>
      </c>
      <c r="E57" t="str">
        <f>VLOOKUP(DATE($A57,11,1),'A3R002 Patch'!$A$4:$R$879,16,FALSE)</f>
        <v>*</v>
      </c>
      <c r="F57" s="3">
        <f>VLOOKUP(DATE($A57,12,1),'A3R002 Patch'!$A$4:$R$879,15,FALSE)</f>
        <v>0.02</v>
      </c>
      <c r="G57" t="str">
        <f>VLOOKUP(DATE($A57,12,1),'A3R002 Patch'!$A$4:$R$879,16,FALSE)</f>
        <v>*</v>
      </c>
      <c r="H57" s="3">
        <f>VLOOKUP(DATE($A57+1,1,1),'A3R002 Patch'!$A$4:$R$879,15,FALSE)</f>
        <v>0.01</v>
      </c>
      <c r="I57" t="str">
        <f>VLOOKUP(DATE($A57+1,1,1),'A3R002 Patch'!$A$4:$R$879,16,FALSE)</f>
        <v>*</v>
      </c>
      <c r="J57" s="3">
        <f>VLOOKUP(DATE($A57+1,2,1),'A3R002 Patch'!$A$4:$R$879,15,FALSE)</f>
        <v>0.02</v>
      </c>
      <c r="K57" t="str">
        <f>VLOOKUP(DATE($A57+1,2,1),'A3R002 Patch'!$A$4:$R$879,16,FALSE)</f>
        <v>*</v>
      </c>
      <c r="L57" s="3">
        <f>VLOOKUP(DATE($A57+1,3,1),'A3R002 Patch'!$A$4:$R$879,15,FALSE)</f>
        <v>0</v>
      </c>
      <c r="M57" t="str">
        <f>VLOOKUP(DATE($A57+1,3,1),'A3R002 Patch'!$A$4:$R$879,16,FALSE)</f>
        <v>*</v>
      </c>
      <c r="N57" s="3">
        <f>VLOOKUP(DATE($A57+1,4,1),'A3R002 Patch'!$A$4:$R$879,15,FALSE)</f>
        <v>0.01</v>
      </c>
      <c r="O57" t="str">
        <f>VLOOKUP(DATE($A57+1,4,1),'A3R002 Patch'!$A$4:$R$879,16,FALSE)</f>
        <v>*</v>
      </c>
      <c r="P57" s="3">
        <f>VLOOKUP(DATE($A57+1,5,1),'A3R002 Patch'!$A$4:$R$879,15,FALSE)</f>
        <v>0.01</v>
      </c>
      <c r="Q57" t="str">
        <f>VLOOKUP(DATE($A57+1,5,1),'A3R002 Patch'!$A$4:$R$879,16,FALSE)</f>
        <v>*</v>
      </c>
      <c r="R57" s="3">
        <f>VLOOKUP(DATE($A57+1,6,1),'A3R002 Patch'!$A$4:$R$879,15,FALSE)</f>
        <v>0</v>
      </c>
      <c r="S57" t="str">
        <f>VLOOKUP(DATE($A57+1,6,1),'A3R002 Patch'!$A$4:$R$879,16,FALSE)</f>
        <v>*</v>
      </c>
      <c r="T57" s="3">
        <f>VLOOKUP(DATE($A57+1,7,1),'A3R002 Patch'!$A$4:$R$879,15,FALSE)</f>
        <v>0</v>
      </c>
      <c r="U57" t="str">
        <f>VLOOKUP(DATE($A57+1,7,1),'A3R002 Patch'!$A$4:$R$879,16,FALSE)</f>
        <v>*</v>
      </c>
      <c r="V57" s="3">
        <f>VLOOKUP(DATE($A57+1,8,1),'A3R002 Patch'!$A$4:$R$879,15,FALSE)</f>
        <v>0.01</v>
      </c>
      <c r="W57" t="str">
        <f>VLOOKUP(DATE($A57+1,8,1),'A3R002 Patch'!$A$4:$R$879,16,FALSE)</f>
        <v>*</v>
      </c>
      <c r="X57" s="3">
        <f>VLOOKUP(DATE($A57+1,9,1),'A3R002 Patch'!$A$4:$R$879,15,FALSE)</f>
        <v>0.01</v>
      </c>
      <c r="Y57" t="str">
        <f>VLOOKUP(DATE($A57+1,9,1),'A3R002 Patch'!$A$4:$R$879,16,FALSE)</f>
        <v>*</v>
      </c>
      <c r="Z57" s="3">
        <f t="shared" si="0"/>
        <v>0.13</v>
      </c>
    </row>
    <row r="58" spans="1:26">
      <c r="A58">
        <v>1992</v>
      </c>
      <c r="B58" s="3">
        <f>VLOOKUP(DATE($A58,10,1),'A3R002 Patch'!$A$4:$R$879,15,FALSE)</f>
        <v>0</v>
      </c>
      <c r="C58" t="str">
        <f>VLOOKUP(DATE($A58,10,1),'A3R002 Patch'!$A$4:$R$879,16,FALSE)</f>
        <v>*</v>
      </c>
      <c r="D58" s="3">
        <f>VLOOKUP(DATE($A58,11,1),'A3R002 Patch'!$A$4:$R$879,15,FALSE)</f>
        <v>1.1499999999999999</v>
      </c>
      <c r="E58" t="str">
        <f>VLOOKUP(DATE($A58,11,1),'A3R002 Patch'!$A$4:$R$879,16,FALSE)</f>
        <v>*</v>
      </c>
      <c r="F58" s="3">
        <f>VLOOKUP(DATE($A58,12,1),'A3R002 Patch'!$A$4:$R$879,15,FALSE)</f>
        <v>0.06</v>
      </c>
      <c r="G58" t="str">
        <f>VLOOKUP(DATE($A58,12,1),'A3R002 Patch'!$A$4:$R$879,16,FALSE)</f>
        <v>*</v>
      </c>
      <c r="H58" s="3">
        <f>VLOOKUP(DATE($A58+1,1,1),'A3R002 Patch'!$A$4:$R$879,15,FALSE)</f>
        <v>0.02</v>
      </c>
      <c r="I58" t="str">
        <f>VLOOKUP(DATE($A58+1,1,1),'A3R002 Patch'!$A$4:$R$879,16,FALSE)</f>
        <v>*</v>
      </c>
      <c r="J58" s="3">
        <f>VLOOKUP(DATE($A58+1,2,1),'A3R002 Patch'!$A$4:$R$879,15,FALSE)</f>
        <v>0.02</v>
      </c>
      <c r="K58" t="str">
        <f>VLOOKUP(DATE($A58+1,2,1),'A3R002 Patch'!$A$4:$R$879,16,FALSE)</f>
        <v>*</v>
      </c>
      <c r="L58" s="3">
        <f>VLOOKUP(DATE($A58+1,3,1),'A3R002 Patch'!$A$4:$R$879,15,FALSE)</f>
        <v>0.71</v>
      </c>
      <c r="M58" t="str">
        <f>VLOOKUP(DATE($A58+1,3,1),'A3R002 Patch'!$A$4:$R$879,16,FALSE)</f>
        <v>*</v>
      </c>
      <c r="N58" s="3">
        <f>VLOOKUP(DATE($A58+1,4,1),'A3R002 Patch'!$A$4:$R$879,15,FALSE)</f>
        <v>0</v>
      </c>
      <c r="O58" t="str">
        <f>VLOOKUP(DATE($A58+1,4,1),'A3R002 Patch'!$A$4:$R$879,16,FALSE)</f>
        <v>*</v>
      </c>
      <c r="P58" s="3">
        <f>VLOOKUP(DATE($A58+1,5,1),'A3R002 Patch'!$A$4:$R$879,15,FALSE)</f>
        <v>0.03</v>
      </c>
      <c r="Q58" t="str">
        <f>VLOOKUP(DATE($A58+1,5,1),'A3R002 Patch'!$A$4:$R$879,16,FALSE)</f>
        <v>*</v>
      </c>
      <c r="R58" s="3">
        <f>VLOOKUP(DATE($A58+1,6,1),'A3R002 Patch'!$A$4:$R$879,15,FALSE)</f>
        <v>0.01</v>
      </c>
      <c r="S58" t="str">
        <f>VLOOKUP(DATE($A58+1,6,1),'A3R002 Patch'!$A$4:$R$879,16,FALSE)</f>
        <v/>
      </c>
      <c r="T58" s="3">
        <f>VLOOKUP(DATE($A58+1,7,1),'A3R002 Patch'!$A$4:$R$879,15,FALSE)</f>
        <v>0.02</v>
      </c>
      <c r="U58" t="str">
        <f>VLOOKUP(DATE($A58+1,7,1),'A3R002 Patch'!$A$4:$R$879,16,FALSE)</f>
        <v/>
      </c>
      <c r="V58" s="3">
        <f>VLOOKUP(DATE($A58+1,8,1),'A3R002 Patch'!$A$4:$R$879,15,FALSE)</f>
        <v>0.02</v>
      </c>
      <c r="W58" t="str">
        <f>VLOOKUP(DATE($A58+1,8,1),'A3R002 Patch'!$A$4:$R$879,16,FALSE)</f>
        <v/>
      </c>
      <c r="X58" s="3">
        <f>VLOOKUP(DATE($A58+1,9,1),'A3R002 Patch'!$A$4:$R$879,15,FALSE)</f>
        <v>0.04</v>
      </c>
      <c r="Y58" t="str">
        <f>VLOOKUP(DATE($A58+1,9,1),'A3R002 Patch'!$A$4:$R$879,16,FALSE)</f>
        <v>*</v>
      </c>
      <c r="Z58" s="3">
        <f t="shared" si="0"/>
        <v>2.08</v>
      </c>
    </row>
    <row r="59" spans="1:26">
      <c r="A59">
        <v>1993</v>
      </c>
      <c r="B59" s="3">
        <f>VLOOKUP(DATE($A59,10,1),'A3R002 Patch'!$A$4:$R$879,15,FALSE)</f>
        <v>0.01</v>
      </c>
      <c r="C59" t="str">
        <f>VLOOKUP(DATE($A59,10,1),'A3R002 Patch'!$A$4:$R$879,16,FALSE)</f>
        <v>*</v>
      </c>
      <c r="D59" s="3">
        <f>VLOOKUP(DATE($A59,11,1),'A3R002 Patch'!$A$4:$R$879,15,FALSE)</f>
        <v>0.01</v>
      </c>
      <c r="E59" t="str">
        <f>VLOOKUP(DATE($A59,11,1),'A3R002 Patch'!$A$4:$R$879,16,FALSE)</f>
        <v>*</v>
      </c>
      <c r="F59" s="3">
        <f>VLOOKUP(DATE($A59,12,1),'A3R002 Patch'!$A$4:$R$879,15,FALSE)</f>
        <v>0.02</v>
      </c>
      <c r="G59" t="str">
        <f>VLOOKUP(DATE($A59,12,1),'A3R002 Patch'!$A$4:$R$879,16,FALSE)</f>
        <v>*</v>
      </c>
      <c r="H59" s="3">
        <f>VLOOKUP(DATE($A59+1,1,1),'A3R002 Patch'!$A$4:$R$879,15,FALSE)</f>
        <v>0.02</v>
      </c>
      <c r="I59" t="str">
        <f>VLOOKUP(DATE($A59+1,1,1),'A3R002 Patch'!$A$4:$R$879,16,FALSE)</f>
        <v>*</v>
      </c>
      <c r="J59" s="3">
        <f>VLOOKUP(DATE($A59+1,2,1),'A3R002 Patch'!$A$4:$R$879,15,FALSE)</f>
        <v>0.25</v>
      </c>
      <c r="K59" t="str">
        <f>VLOOKUP(DATE($A59+1,2,1),'A3R002 Patch'!$A$4:$R$879,16,FALSE)</f>
        <v>*</v>
      </c>
      <c r="L59" s="3">
        <f>VLOOKUP(DATE($A59+1,3,1),'A3R002 Patch'!$A$4:$R$879,15,FALSE)</f>
        <v>0.2</v>
      </c>
      <c r="M59" t="str">
        <f>VLOOKUP(DATE($A59+1,3,1),'A3R002 Patch'!$A$4:$R$879,16,FALSE)</f>
        <v>*</v>
      </c>
      <c r="N59" s="3">
        <f>VLOOKUP(DATE($A59+1,4,1),'A3R002 Patch'!$A$4:$R$879,15,FALSE)</f>
        <v>0.02</v>
      </c>
      <c r="O59" t="str">
        <f>VLOOKUP(DATE($A59+1,4,1),'A3R002 Patch'!$A$4:$R$879,16,FALSE)</f>
        <v/>
      </c>
      <c r="P59" s="3">
        <f>VLOOKUP(DATE($A59+1,5,1),'A3R002 Patch'!$A$4:$R$879,15,FALSE)</f>
        <v>0.01</v>
      </c>
      <c r="Q59" t="str">
        <f>VLOOKUP(DATE($A59+1,5,1),'A3R002 Patch'!$A$4:$R$879,16,FALSE)</f>
        <v>*</v>
      </c>
      <c r="R59" s="3">
        <f>VLOOKUP(DATE($A59+1,6,1),'A3R002 Patch'!$A$4:$R$879,15,FALSE)</f>
        <v>0.03</v>
      </c>
      <c r="S59" t="str">
        <f>VLOOKUP(DATE($A59+1,6,1),'A3R002 Patch'!$A$4:$R$879,16,FALSE)</f>
        <v/>
      </c>
      <c r="T59" s="3">
        <f>VLOOKUP(DATE($A59+1,7,1),'A3R002 Patch'!$A$4:$R$879,15,FALSE)</f>
        <v>0.02</v>
      </c>
      <c r="U59" t="str">
        <f>VLOOKUP(DATE($A59+1,7,1),'A3R002 Patch'!$A$4:$R$879,16,FALSE)</f>
        <v/>
      </c>
      <c r="V59" s="3">
        <f>VLOOKUP(DATE($A59+1,8,1),'A3R002 Patch'!$A$4:$R$879,15,FALSE)</f>
        <v>0.03</v>
      </c>
      <c r="W59" t="str">
        <f>VLOOKUP(DATE($A59+1,8,1),'A3R002 Patch'!$A$4:$R$879,16,FALSE)</f>
        <v>*</v>
      </c>
      <c r="X59" s="3">
        <f>VLOOKUP(DATE($A59+1,9,1),'A3R002 Patch'!$A$4:$R$879,15,FALSE)</f>
        <v>0.02</v>
      </c>
      <c r="Y59" t="str">
        <f>VLOOKUP(DATE($A59+1,9,1),'A3R002 Patch'!$A$4:$R$879,16,FALSE)</f>
        <v/>
      </c>
      <c r="Z59" s="3">
        <f t="shared" si="0"/>
        <v>0.64000000000000012</v>
      </c>
    </row>
    <row r="60" spans="1:26">
      <c r="A60">
        <v>1994</v>
      </c>
      <c r="B60" s="3">
        <f>VLOOKUP(DATE($A60,10,1),'A3R002 Patch'!$A$4:$R$879,15,FALSE)</f>
        <v>0.01</v>
      </c>
      <c r="C60" t="str">
        <f>VLOOKUP(DATE($A60,10,1),'A3R002 Patch'!$A$4:$R$879,16,FALSE)</f>
        <v>*</v>
      </c>
      <c r="D60" s="3">
        <f>VLOOKUP(DATE($A60,11,1),'A3R002 Patch'!$A$4:$R$879,15,FALSE)</f>
        <v>0.01</v>
      </c>
      <c r="E60" t="str">
        <f>VLOOKUP(DATE($A60,11,1),'A3R002 Patch'!$A$4:$R$879,16,FALSE)</f>
        <v/>
      </c>
      <c r="F60" s="3">
        <f>VLOOKUP(DATE($A60,12,1),'A3R002 Patch'!$A$4:$R$879,15,FALSE)</f>
        <v>0.01</v>
      </c>
      <c r="G60" t="str">
        <f>VLOOKUP(DATE($A60,12,1),'A3R002 Patch'!$A$4:$R$879,16,FALSE)</f>
        <v>*</v>
      </c>
      <c r="H60" s="3">
        <f>VLOOKUP(DATE($A60+1,1,1),'A3R002 Patch'!$A$4:$R$879,15,FALSE)</f>
        <v>0.01</v>
      </c>
      <c r="I60" t="str">
        <f>VLOOKUP(DATE($A60+1,1,1),'A3R002 Patch'!$A$4:$R$879,16,FALSE)</f>
        <v>*</v>
      </c>
      <c r="J60" s="3">
        <f>VLOOKUP(DATE($A60+1,2,1),'A3R002 Patch'!$A$4:$R$879,15,FALSE)</f>
        <v>0.01</v>
      </c>
      <c r="K60" t="str">
        <f>VLOOKUP(DATE($A60+1,2,1),'A3R002 Patch'!$A$4:$R$879,16,FALSE)</f>
        <v/>
      </c>
      <c r="L60" s="3">
        <f>VLOOKUP(DATE($A60+1,3,1),'A3R002 Patch'!$A$4:$R$879,15,FALSE)</f>
        <v>0.62</v>
      </c>
      <c r="M60" t="str">
        <f>VLOOKUP(DATE($A60+1,3,1),'A3R002 Patch'!$A$4:$R$879,16,FALSE)</f>
        <v/>
      </c>
      <c r="N60" s="3">
        <f>VLOOKUP(DATE($A60+1,4,1),'A3R002 Patch'!$A$4:$R$879,15,FALSE)</f>
        <v>0.51</v>
      </c>
      <c r="O60" t="str">
        <f>VLOOKUP(DATE($A60+1,4,1),'A3R002 Patch'!$A$4:$R$879,16,FALSE)</f>
        <v>*</v>
      </c>
      <c r="P60" s="3">
        <f>VLOOKUP(DATE($A60+1,5,1),'A3R002 Patch'!$A$4:$R$879,15,FALSE)</f>
        <v>0.16</v>
      </c>
      <c r="Q60" t="str">
        <f>VLOOKUP(DATE($A60+1,5,1),'A3R002 Patch'!$A$4:$R$879,16,FALSE)</f>
        <v/>
      </c>
      <c r="R60" s="3">
        <f>VLOOKUP(DATE($A60+1,6,1),'A3R002 Patch'!$A$4:$R$879,15,FALSE)</f>
        <v>0.02</v>
      </c>
      <c r="S60" t="str">
        <f>VLOOKUP(DATE($A60+1,6,1),'A3R002 Patch'!$A$4:$R$879,16,FALSE)</f>
        <v/>
      </c>
      <c r="T60" s="3">
        <f>VLOOKUP(DATE($A60+1,7,1),'A3R002 Patch'!$A$4:$R$879,15,FALSE)</f>
        <v>0.02</v>
      </c>
      <c r="U60" t="str">
        <f>VLOOKUP(DATE($A60+1,7,1),'A3R002 Patch'!$A$4:$R$879,16,FALSE)</f>
        <v/>
      </c>
      <c r="V60" s="3">
        <f>VLOOKUP(DATE($A60+1,8,1),'A3R002 Patch'!$A$4:$R$879,15,FALSE)</f>
        <v>0.03</v>
      </c>
      <c r="W60" t="str">
        <f>VLOOKUP(DATE($A60+1,8,1),'A3R002 Patch'!$A$4:$R$879,16,FALSE)</f>
        <v>*</v>
      </c>
      <c r="X60" s="3">
        <f>VLOOKUP(DATE($A60+1,9,1),'A3R002 Patch'!$A$4:$R$879,15,FALSE)</f>
        <v>0.03</v>
      </c>
      <c r="Y60" t="str">
        <f>VLOOKUP(DATE($A60+1,9,1),'A3R002 Patch'!$A$4:$R$879,16,FALSE)</f>
        <v>*</v>
      </c>
      <c r="Z60" s="3">
        <f t="shared" si="0"/>
        <v>1.4400000000000002</v>
      </c>
    </row>
    <row r="61" spans="1:26">
      <c r="A61">
        <v>1995</v>
      </c>
      <c r="B61" s="3">
        <f>VLOOKUP(DATE($A61,10,1),'A3R002 Patch'!$A$4:$R$879,15,FALSE)</f>
        <v>0.03</v>
      </c>
      <c r="C61" t="str">
        <f>VLOOKUP(DATE($A61,10,1),'A3R002 Patch'!$A$4:$R$879,16,FALSE)</f>
        <v>*</v>
      </c>
      <c r="D61" s="3">
        <f>VLOOKUP(DATE($A61,11,1),'A3R002 Patch'!$A$4:$R$879,15,FALSE)</f>
        <v>0.05</v>
      </c>
      <c r="E61" t="str">
        <f>VLOOKUP(DATE($A61,11,1),'A3R002 Patch'!$A$4:$R$879,16,FALSE)</f>
        <v/>
      </c>
      <c r="F61" s="3">
        <f>VLOOKUP(DATE($A61,12,1),'A3R002 Patch'!$A$4:$R$879,15,FALSE)</f>
        <v>2.61</v>
      </c>
      <c r="G61" t="str">
        <f>VLOOKUP(DATE($A61,12,1),'A3R002 Patch'!$A$4:$R$879,16,FALSE)</f>
        <v>*</v>
      </c>
      <c r="H61" s="3">
        <f>VLOOKUP(DATE($A61+1,1,1),'A3R002 Patch'!$A$4:$R$879,15,FALSE)</f>
        <v>1.38</v>
      </c>
      <c r="I61" t="str">
        <f>VLOOKUP(DATE($A61+1,1,1),'A3R002 Patch'!$A$4:$R$879,16,FALSE)</f>
        <v>*</v>
      </c>
      <c r="J61" s="3">
        <f>VLOOKUP(DATE($A61+1,2,1),'A3R002 Patch'!$A$4:$R$879,15,FALSE)</f>
        <v>0.21</v>
      </c>
      <c r="K61" t="str">
        <f>VLOOKUP(DATE($A61+1,2,1),'A3R002 Patch'!$A$4:$R$879,16,FALSE)</f>
        <v>*</v>
      </c>
      <c r="L61" s="3">
        <f>VLOOKUP(DATE($A61+1,3,1),'A3R002 Patch'!$A$4:$R$879,15,FALSE)</f>
        <v>0.03</v>
      </c>
      <c r="M61" t="str">
        <f>VLOOKUP(DATE($A61+1,3,1),'A3R002 Patch'!$A$4:$R$879,16,FALSE)</f>
        <v>*</v>
      </c>
      <c r="N61" s="3">
        <f>VLOOKUP(DATE($A61+1,4,1),'A3R002 Patch'!$A$4:$R$879,15,FALSE)</f>
        <v>0.01</v>
      </c>
      <c r="O61" t="str">
        <f>VLOOKUP(DATE($A61+1,4,1),'A3R002 Patch'!$A$4:$R$879,16,FALSE)</f>
        <v>*</v>
      </c>
      <c r="P61" s="3">
        <f>VLOOKUP(DATE($A61+1,5,1),'A3R002 Patch'!$A$4:$R$879,15,FALSE)</f>
        <v>0.05</v>
      </c>
      <c r="Q61" t="str">
        <f>VLOOKUP(DATE($A61+1,5,1),'A3R002 Patch'!$A$4:$R$879,16,FALSE)</f>
        <v>*</v>
      </c>
      <c r="R61" s="3">
        <f>VLOOKUP(DATE($A61+1,6,1),'A3R002 Patch'!$A$4:$R$879,15,FALSE)</f>
        <v>0</v>
      </c>
      <c r="S61" t="str">
        <f>VLOOKUP(DATE($A61+1,6,1),'A3R002 Patch'!$A$4:$R$879,16,FALSE)</f>
        <v/>
      </c>
      <c r="T61" s="3">
        <f>VLOOKUP(DATE($A61+1,7,1),'A3R002 Patch'!$A$4:$R$879,15,FALSE)</f>
        <v>0.04</v>
      </c>
      <c r="U61" t="str">
        <f>VLOOKUP(DATE($A61+1,7,1),'A3R002 Patch'!$A$4:$R$879,16,FALSE)</f>
        <v/>
      </c>
      <c r="V61" s="3">
        <f>VLOOKUP(DATE($A61+1,8,1),'A3R002 Patch'!$A$4:$R$879,15,FALSE)</f>
        <v>0.06</v>
      </c>
      <c r="W61" t="str">
        <f>VLOOKUP(DATE($A61+1,8,1),'A3R002 Patch'!$A$4:$R$879,16,FALSE)</f>
        <v/>
      </c>
      <c r="X61" s="3">
        <f>VLOOKUP(DATE($A61+1,9,1),'A3R002 Patch'!$A$4:$R$879,15,FALSE)</f>
        <v>0.03</v>
      </c>
      <c r="Y61" t="str">
        <f>VLOOKUP(DATE($A61+1,9,1),'A3R002 Patch'!$A$4:$R$879,16,FALSE)</f>
        <v/>
      </c>
      <c r="Z61" s="3">
        <f t="shared" si="0"/>
        <v>4.5</v>
      </c>
    </row>
    <row r="62" spans="1:26">
      <c r="A62">
        <v>1996</v>
      </c>
      <c r="B62" s="3">
        <f>VLOOKUP(DATE($A62,10,1),'A3R002 Patch'!$A$4:$R$879,15,FALSE)</f>
        <v>0.04</v>
      </c>
      <c r="C62" t="str">
        <f>VLOOKUP(DATE($A62,10,1),'A3R002 Patch'!$A$4:$R$879,16,FALSE)</f>
        <v>*</v>
      </c>
      <c r="D62" s="3">
        <f>VLOOKUP(DATE($A62,11,1),'A3R002 Patch'!$A$4:$R$879,15,FALSE)</f>
        <v>0.06</v>
      </c>
      <c r="E62" t="str">
        <f>VLOOKUP(DATE($A62,11,1),'A3R002 Patch'!$A$4:$R$879,16,FALSE)</f>
        <v>*</v>
      </c>
      <c r="F62" s="3">
        <f>VLOOKUP(DATE($A62,12,1),'A3R002 Patch'!$A$4:$R$879,15,FALSE)</f>
        <v>0.16</v>
      </c>
      <c r="G62" t="str">
        <f>VLOOKUP(DATE($A62,12,1),'A3R002 Patch'!$A$4:$R$879,16,FALSE)</f>
        <v/>
      </c>
      <c r="H62" s="3">
        <f>VLOOKUP(DATE($A62+1,1,1),'A3R002 Patch'!$A$4:$R$879,15,FALSE)</f>
        <v>0.01</v>
      </c>
      <c r="I62" t="str">
        <f>VLOOKUP(DATE($A62+1,1,1),'A3R002 Patch'!$A$4:$R$879,16,FALSE)</f>
        <v>*</v>
      </c>
      <c r="J62" s="3">
        <f>VLOOKUP(DATE($A62+1,2,1),'A3R002 Patch'!$A$4:$R$879,15,FALSE)</f>
        <v>0.14000000000000001</v>
      </c>
      <c r="K62" t="str">
        <f>VLOOKUP(DATE($A62+1,2,1),'A3R002 Patch'!$A$4:$R$879,16,FALSE)</f>
        <v>*</v>
      </c>
      <c r="L62" s="3">
        <f>VLOOKUP(DATE($A62+1,3,1),'A3R002 Patch'!$A$4:$R$879,15,FALSE)</f>
        <v>2.0299999999999998</v>
      </c>
      <c r="M62" t="str">
        <f>VLOOKUP(DATE($A62+1,3,1),'A3R002 Patch'!$A$4:$R$879,16,FALSE)</f>
        <v>*</v>
      </c>
      <c r="N62" s="3">
        <f>VLOOKUP(DATE($A62+1,4,1),'A3R002 Patch'!$A$4:$R$879,15,FALSE)</f>
        <v>2.52</v>
      </c>
      <c r="O62" t="str">
        <f>VLOOKUP(DATE($A62+1,4,1),'A3R002 Patch'!$A$4:$R$879,16,FALSE)</f>
        <v>*</v>
      </c>
      <c r="P62" s="3">
        <f>VLOOKUP(DATE($A62+1,5,1),'A3R002 Patch'!$A$4:$R$879,15,FALSE)</f>
        <v>1.01</v>
      </c>
      <c r="Q62" t="str">
        <f>VLOOKUP(DATE($A62+1,5,1),'A3R002 Patch'!$A$4:$R$879,16,FALSE)</f>
        <v>*</v>
      </c>
      <c r="R62" s="3">
        <f>VLOOKUP(DATE($A62+1,6,1),'A3R002 Patch'!$A$4:$R$879,15,FALSE)</f>
        <v>0.73</v>
      </c>
      <c r="S62" t="str">
        <f>VLOOKUP(DATE($A62+1,6,1),'A3R002 Patch'!$A$4:$R$879,16,FALSE)</f>
        <v>*</v>
      </c>
      <c r="T62" s="3">
        <f>VLOOKUP(DATE($A62+1,7,1),'A3R002 Patch'!$A$4:$R$879,15,FALSE)</f>
        <v>0.23</v>
      </c>
      <c r="U62" t="str">
        <f>VLOOKUP(DATE($A62+1,7,1),'A3R002 Patch'!$A$4:$R$879,16,FALSE)</f>
        <v/>
      </c>
      <c r="V62" s="3">
        <f>VLOOKUP(DATE($A62+1,8,1),'A3R002 Patch'!$A$4:$R$879,15,FALSE)</f>
        <v>0.16</v>
      </c>
      <c r="W62" t="str">
        <f>VLOOKUP(DATE($A62+1,8,1),'A3R002 Patch'!$A$4:$R$879,16,FALSE)</f>
        <v/>
      </c>
      <c r="X62" s="3">
        <f>VLOOKUP(DATE($A62+1,9,1),'A3R002 Patch'!$A$4:$R$879,15,FALSE)</f>
        <v>0.23</v>
      </c>
      <c r="Y62" t="str">
        <f>VLOOKUP(DATE($A62+1,9,1),'A3R002 Patch'!$A$4:$R$879,16,FALSE)</f>
        <v/>
      </c>
      <c r="Z62" s="3">
        <f t="shared" si="0"/>
        <v>7.3199999999999994</v>
      </c>
    </row>
    <row r="63" spans="1:26">
      <c r="A63">
        <v>1997</v>
      </c>
      <c r="B63" s="3">
        <f>VLOOKUP(DATE($A63,10,1),'A3R002 Patch'!$A$4:$R$879,15,FALSE)</f>
        <v>0.04</v>
      </c>
      <c r="C63" t="str">
        <f>VLOOKUP(DATE($A63,10,1),'A3R002 Patch'!$A$4:$R$879,16,FALSE)</f>
        <v>*</v>
      </c>
      <c r="D63" s="3">
        <f>VLOOKUP(DATE($A63,11,1),'A3R002 Patch'!$A$4:$R$879,15,FALSE)</f>
        <v>0.2</v>
      </c>
      <c r="E63" t="str">
        <f>VLOOKUP(DATE($A63,11,1),'A3R002 Patch'!$A$4:$R$879,16,FALSE)</f>
        <v>*</v>
      </c>
      <c r="F63" s="3">
        <f>VLOOKUP(DATE($A63,12,1),'A3R002 Patch'!$A$4:$R$879,15,FALSE)</f>
        <v>0.18</v>
      </c>
      <c r="G63" t="str">
        <f>VLOOKUP(DATE($A63,12,1),'A3R002 Patch'!$A$4:$R$879,16,FALSE)</f>
        <v>*</v>
      </c>
      <c r="H63" s="3">
        <f>VLOOKUP(DATE($A63+1,1,1),'A3R002 Patch'!$A$4:$R$879,15,FALSE)</f>
        <v>0.31</v>
      </c>
      <c r="I63" t="str">
        <f>VLOOKUP(DATE($A63+1,1,1),'A3R002 Patch'!$A$4:$R$879,16,FALSE)</f>
        <v>*</v>
      </c>
      <c r="J63" s="3">
        <f>VLOOKUP(DATE($A63+1,2,1),'A3R002 Patch'!$A$4:$R$879,15,FALSE)</f>
        <v>0.44</v>
      </c>
      <c r="K63" t="str">
        <f>VLOOKUP(DATE($A63+1,2,1),'A3R002 Patch'!$A$4:$R$879,16,FALSE)</f>
        <v>*</v>
      </c>
      <c r="L63" s="3">
        <f>VLOOKUP(DATE($A63+1,3,1),'A3R002 Patch'!$A$4:$R$879,15,FALSE)</f>
        <v>0.25</v>
      </c>
      <c r="M63" t="str">
        <f>VLOOKUP(DATE($A63+1,3,1),'A3R002 Patch'!$A$4:$R$879,16,FALSE)</f>
        <v>*</v>
      </c>
      <c r="N63" s="3">
        <f>VLOOKUP(DATE($A63+1,4,1),'A3R002 Patch'!$A$4:$R$879,15,FALSE)</f>
        <v>0.05</v>
      </c>
      <c r="O63" t="str">
        <f>VLOOKUP(DATE($A63+1,4,1),'A3R002 Patch'!$A$4:$R$879,16,FALSE)</f>
        <v>*</v>
      </c>
      <c r="P63" s="3">
        <f>VLOOKUP(DATE($A63+1,5,1),'A3R002 Patch'!$A$4:$R$879,15,FALSE)</f>
        <v>0.16</v>
      </c>
      <c r="Q63" t="str">
        <f>VLOOKUP(DATE($A63+1,5,1),'A3R002 Patch'!$A$4:$R$879,16,FALSE)</f>
        <v>*</v>
      </c>
      <c r="R63" s="3">
        <f>VLOOKUP(DATE($A63+1,6,1),'A3R002 Patch'!$A$4:$R$879,15,FALSE)</f>
        <v>0.06</v>
      </c>
      <c r="S63" t="str">
        <f>VLOOKUP(DATE($A63+1,6,1),'A3R002 Patch'!$A$4:$R$879,16,FALSE)</f>
        <v>*</v>
      </c>
      <c r="T63" s="3">
        <f>VLOOKUP(DATE($A63+1,7,1),'A3R002 Patch'!$A$4:$R$879,15,FALSE)</f>
        <v>7.0000000000000007E-2</v>
      </c>
      <c r="U63" t="str">
        <f>VLOOKUP(DATE($A63+1,7,1),'A3R002 Patch'!$A$4:$R$879,16,FALSE)</f>
        <v>*</v>
      </c>
      <c r="V63" s="3">
        <f>VLOOKUP(DATE($A63+1,8,1),'A3R002 Patch'!$A$4:$R$879,15,FALSE)</f>
        <v>0.05</v>
      </c>
      <c r="W63" t="str">
        <f>VLOOKUP(DATE($A63+1,8,1),'A3R002 Patch'!$A$4:$R$879,16,FALSE)</f>
        <v>*</v>
      </c>
      <c r="X63" s="3">
        <f>VLOOKUP(DATE($A63+1,9,1),'A3R002 Patch'!$A$4:$R$879,15,FALSE)</f>
        <v>0.09</v>
      </c>
      <c r="Y63" t="str">
        <f>VLOOKUP(DATE($A63+1,9,1),'A3R002 Patch'!$A$4:$R$879,16,FALSE)</f>
        <v>*</v>
      </c>
      <c r="Z63" s="3">
        <f t="shared" si="0"/>
        <v>1.9</v>
      </c>
    </row>
    <row r="64" spans="1:26">
      <c r="A64">
        <v>1998</v>
      </c>
      <c r="B64" s="3">
        <f>VLOOKUP(DATE($A64,10,1),'A3R002 Patch'!$A$4:$R$879,15,FALSE)</f>
        <v>7.0000000000000007E-2</v>
      </c>
      <c r="C64" t="str">
        <f>VLOOKUP(DATE($A64,10,1),'A3R002 Patch'!$A$4:$R$879,16,FALSE)</f>
        <v>*</v>
      </c>
      <c r="D64" s="3">
        <f>VLOOKUP(DATE($A64,11,1),'A3R002 Patch'!$A$4:$R$879,15,FALSE)</f>
        <v>0.65</v>
      </c>
      <c r="E64" t="str">
        <f>VLOOKUP(DATE($A64,11,1),'A3R002 Patch'!$A$4:$R$879,16,FALSE)</f>
        <v>*</v>
      </c>
      <c r="F64" s="3">
        <f>VLOOKUP(DATE($A64,12,1),'A3R002 Patch'!$A$4:$R$879,15,FALSE)</f>
        <v>0.56000000000000005</v>
      </c>
      <c r="G64" t="str">
        <f>VLOOKUP(DATE($A64,12,1),'A3R002 Patch'!$A$4:$R$879,16,FALSE)</f>
        <v>*</v>
      </c>
      <c r="H64" s="3">
        <f>VLOOKUP(DATE($A64+1,1,1),'A3R002 Patch'!$A$4:$R$879,15,FALSE)</f>
        <v>0.06</v>
      </c>
      <c r="I64" t="str">
        <f>VLOOKUP(DATE($A64+1,1,1),'A3R002 Patch'!$A$4:$R$879,16,FALSE)</f>
        <v>*</v>
      </c>
      <c r="J64" s="3">
        <f>VLOOKUP(DATE($A64+1,2,1),'A3R002 Patch'!$A$4:$R$879,15,FALSE)</f>
        <v>0.04</v>
      </c>
      <c r="K64" t="str">
        <f>VLOOKUP(DATE($A64+1,2,1),'A3R002 Patch'!$A$4:$R$879,16,FALSE)</f>
        <v>*</v>
      </c>
      <c r="L64" s="3">
        <f>VLOOKUP(DATE($A64+1,3,1),'A3R002 Patch'!$A$4:$R$879,15,FALSE)</f>
        <v>7.0000000000000007E-2</v>
      </c>
      <c r="M64" t="str">
        <f>VLOOKUP(DATE($A64+1,3,1),'A3R002 Patch'!$A$4:$R$879,16,FALSE)</f>
        <v>*</v>
      </c>
      <c r="N64" s="3">
        <f>VLOOKUP(DATE($A64+1,4,1),'A3R002 Patch'!$A$4:$R$879,15,FALSE)</f>
        <v>0.08</v>
      </c>
      <c r="O64" t="str">
        <f>VLOOKUP(DATE($A64+1,4,1),'A3R002 Patch'!$A$4:$R$879,16,FALSE)</f>
        <v>*</v>
      </c>
      <c r="P64" s="3">
        <f>VLOOKUP(DATE($A64+1,5,1),'A3R002 Patch'!$A$4:$R$879,15,FALSE)</f>
        <v>7.0000000000000007E-2</v>
      </c>
      <c r="Q64" t="str">
        <f>VLOOKUP(DATE($A64+1,5,1),'A3R002 Patch'!$A$4:$R$879,16,FALSE)</f>
        <v>*</v>
      </c>
      <c r="R64" s="3">
        <f>VLOOKUP(DATE($A64+1,6,1),'A3R002 Patch'!$A$4:$R$879,15,FALSE)</f>
        <v>0.06</v>
      </c>
      <c r="S64" t="str">
        <f>VLOOKUP(DATE($A64+1,6,1),'A3R002 Patch'!$A$4:$R$879,16,FALSE)</f>
        <v>*</v>
      </c>
      <c r="T64" s="3">
        <f>VLOOKUP(DATE($A64+1,7,1),'A3R002 Patch'!$A$4:$R$879,15,FALSE)</f>
        <v>0.06</v>
      </c>
      <c r="U64" t="str">
        <f>VLOOKUP(DATE($A64+1,7,1),'A3R002 Patch'!$A$4:$R$879,16,FALSE)</f>
        <v>*</v>
      </c>
      <c r="V64" s="3">
        <f>VLOOKUP(DATE($A64+1,8,1),'A3R002 Patch'!$A$4:$R$879,15,FALSE)</f>
        <v>7.0000000000000007E-2</v>
      </c>
      <c r="W64" t="str">
        <f>VLOOKUP(DATE($A64+1,8,1),'A3R002 Patch'!$A$4:$R$879,16,FALSE)</f>
        <v>*</v>
      </c>
      <c r="X64" s="3">
        <f>VLOOKUP(DATE($A64+1,9,1),'A3R002 Patch'!$A$4:$R$879,15,FALSE)</f>
        <v>7.0000000000000007E-2</v>
      </c>
      <c r="Y64" t="str">
        <f>VLOOKUP(DATE($A64+1,9,1),'A3R002 Patch'!$A$4:$R$879,16,FALSE)</f>
        <v>*</v>
      </c>
      <c r="Z64" s="3">
        <f t="shared" si="0"/>
        <v>1.86</v>
      </c>
    </row>
    <row r="65" spans="1:26">
      <c r="A65">
        <v>1999</v>
      </c>
      <c r="B65" s="3">
        <f>VLOOKUP(DATE($A65,10,1),'A3R002 Patch'!$A$4:$R$879,15,FALSE)</f>
        <v>0.08</v>
      </c>
      <c r="C65" t="str">
        <f>VLOOKUP(DATE($A65,10,1),'A3R002 Patch'!$A$4:$R$879,16,FALSE)</f>
        <v>*</v>
      </c>
      <c r="D65" s="3">
        <f>VLOOKUP(DATE($A65,11,1),'A3R002 Patch'!$A$4:$R$879,15,FALSE)</f>
        <v>0.08</v>
      </c>
      <c r="E65" t="str">
        <f>VLOOKUP(DATE($A65,11,1),'A3R002 Patch'!$A$4:$R$879,16,FALSE)</f>
        <v>*</v>
      </c>
      <c r="F65" s="3">
        <f>VLOOKUP(DATE($A65,12,1),'A3R002 Patch'!$A$4:$R$879,15,FALSE)</f>
        <v>0.15</v>
      </c>
      <c r="G65" t="str">
        <f>VLOOKUP(DATE($A65,12,1),'A3R002 Patch'!$A$4:$R$879,16,FALSE)</f>
        <v>*</v>
      </c>
      <c r="H65" s="3">
        <f>VLOOKUP(DATE($A65+1,1,1),'A3R002 Patch'!$A$4:$R$879,15,FALSE)</f>
        <v>0.16</v>
      </c>
      <c r="I65" t="str">
        <f>VLOOKUP(DATE($A65+1,1,1),'A3R002 Patch'!$A$4:$R$879,16,FALSE)</f>
        <v>*</v>
      </c>
      <c r="J65" s="3">
        <f>VLOOKUP(DATE($A65+1,2,1),'A3R002 Patch'!$A$4:$R$879,15,FALSE)</f>
        <v>9.57</v>
      </c>
      <c r="K65" t="str">
        <f>VLOOKUP(DATE($A65+1,2,1),'A3R002 Patch'!$A$4:$R$879,16,FALSE)</f>
        <v>*</v>
      </c>
      <c r="L65" s="3">
        <f>VLOOKUP(DATE($A65+1,3,1),'A3R002 Patch'!$A$4:$R$879,15,FALSE)</f>
        <v>3.91</v>
      </c>
      <c r="M65" t="str">
        <f>VLOOKUP(DATE($A65+1,3,1),'A3R002 Patch'!$A$4:$R$879,16,FALSE)</f>
        <v>*</v>
      </c>
      <c r="N65" s="3">
        <f>VLOOKUP(DATE($A65+1,4,1),'A3R002 Patch'!$A$4:$R$879,15,FALSE)</f>
        <v>1.6</v>
      </c>
      <c r="O65" t="str">
        <f>VLOOKUP(DATE($A65+1,4,1),'A3R002 Patch'!$A$4:$R$879,16,FALSE)</f>
        <v>+</v>
      </c>
      <c r="P65" s="3">
        <f>VLOOKUP(DATE($A65+1,5,1),'A3R002 Patch'!$A$4:$R$879,15,FALSE)</f>
        <v>1.62</v>
      </c>
      <c r="Q65" t="str">
        <f>VLOOKUP(DATE($A65+1,5,1),'A3R002 Patch'!$A$4:$R$879,16,FALSE)</f>
        <v>+</v>
      </c>
      <c r="R65" s="3">
        <f>VLOOKUP(DATE($A65+1,6,1),'A3R002 Patch'!$A$4:$R$879,15,FALSE)</f>
        <v>0.49</v>
      </c>
      <c r="S65" t="str">
        <f>VLOOKUP(DATE($A65+1,6,1),'A3R002 Patch'!$A$4:$R$879,16,FALSE)</f>
        <v>*</v>
      </c>
      <c r="T65" s="3">
        <f>VLOOKUP(DATE($A65+1,7,1),'A3R002 Patch'!$A$4:$R$879,15,FALSE)</f>
        <v>0.36</v>
      </c>
      <c r="U65" t="str">
        <f>VLOOKUP(DATE($A65+1,7,1),'A3R002 Patch'!$A$4:$R$879,16,FALSE)</f>
        <v>*</v>
      </c>
      <c r="V65" s="3">
        <f>VLOOKUP(DATE($A65+1,8,1),'A3R002 Patch'!$A$4:$R$879,15,FALSE)</f>
        <v>0.32</v>
      </c>
      <c r="W65" t="str">
        <f>VLOOKUP(DATE($A65+1,8,1),'A3R002 Patch'!$A$4:$R$879,16,FALSE)</f>
        <v>*</v>
      </c>
      <c r="X65" s="3">
        <f>VLOOKUP(DATE($A65+1,9,1),'A3R002 Patch'!$A$4:$R$879,15,FALSE)</f>
        <v>0.17</v>
      </c>
      <c r="Y65" t="str">
        <f>VLOOKUP(DATE($A65+1,9,1),'A3R002 Patch'!$A$4:$R$879,16,FALSE)</f>
        <v>*</v>
      </c>
      <c r="Z65" s="3">
        <f t="shared" si="0"/>
        <v>18.509999999999994</v>
      </c>
    </row>
    <row r="66" spans="1:26">
      <c r="A66">
        <v>2000</v>
      </c>
      <c r="B66" s="3">
        <f>VLOOKUP(DATE($A66,10,1),'A3R002 Patch'!$A$4:$R$879,15,FALSE)</f>
        <v>0.12</v>
      </c>
      <c r="C66" t="str">
        <f>VLOOKUP(DATE($A66,10,1),'A3R002 Patch'!$A$4:$R$879,16,FALSE)</f>
        <v>*</v>
      </c>
      <c r="D66" s="3">
        <f>VLOOKUP(DATE($A66,11,1),'A3R002 Patch'!$A$4:$R$879,15,FALSE)</f>
        <v>0.06</v>
      </c>
      <c r="E66" t="str">
        <f>VLOOKUP(DATE($A66,11,1),'A3R002 Patch'!$A$4:$R$879,16,FALSE)</f>
        <v>*</v>
      </c>
      <c r="F66" s="3">
        <f>VLOOKUP(DATE($A66,12,1),'A3R002 Patch'!$A$4:$R$879,15,FALSE)</f>
        <v>0.55000000000000004</v>
      </c>
      <c r="G66" t="str">
        <f>VLOOKUP(DATE($A66,12,1),'A3R002 Patch'!$A$4:$R$879,16,FALSE)</f>
        <v>*</v>
      </c>
      <c r="H66" s="3">
        <f>VLOOKUP(DATE($A66+1,1,1),'A3R002 Patch'!$A$4:$R$879,15,FALSE)</f>
        <v>0.08</v>
      </c>
      <c r="I66" t="str">
        <f>VLOOKUP(DATE($A66+1,1,1),'A3R002 Patch'!$A$4:$R$879,16,FALSE)</f>
        <v>*</v>
      </c>
      <c r="J66" s="3">
        <f>VLOOKUP(DATE($A66+1,2,1),'A3R002 Patch'!$A$4:$R$879,15,FALSE)</f>
        <v>0.03</v>
      </c>
      <c r="K66" t="str">
        <f>VLOOKUP(DATE($A66+1,2,1),'A3R002 Patch'!$A$4:$R$879,16,FALSE)</f>
        <v>*</v>
      </c>
      <c r="L66" s="3">
        <f>VLOOKUP(DATE($A66+1,3,1),'A3R002 Patch'!$A$4:$R$879,15,FALSE)</f>
        <v>0.24</v>
      </c>
      <c r="M66" t="str">
        <f>VLOOKUP(DATE($A66+1,3,1),'A3R002 Patch'!$A$4:$R$879,16,FALSE)</f>
        <v>*</v>
      </c>
      <c r="N66" s="3">
        <f>VLOOKUP(DATE($A66+1,4,1),'A3R002 Patch'!$A$4:$R$879,15,FALSE)</f>
        <v>0.44</v>
      </c>
      <c r="O66" t="str">
        <f>VLOOKUP(DATE($A66+1,4,1),'A3R002 Patch'!$A$4:$R$879,16,FALSE)</f>
        <v>*</v>
      </c>
      <c r="P66" s="3">
        <f>VLOOKUP(DATE($A66+1,5,1),'A3R002 Patch'!$A$4:$R$879,15,FALSE)</f>
        <v>1.57</v>
      </c>
      <c r="Q66" t="str">
        <f>VLOOKUP(DATE($A66+1,5,1),'A3R002 Patch'!$A$4:$R$879,16,FALSE)</f>
        <v>*</v>
      </c>
      <c r="R66" s="3">
        <f>VLOOKUP(DATE($A66+1,6,1),'A3R002 Patch'!$A$4:$R$879,15,FALSE)</f>
        <v>0.4</v>
      </c>
      <c r="S66" t="str">
        <f>VLOOKUP(DATE($A66+1,6,1),'A3R002 Patch'!$A$4:$R$879,16,FALSE)</f>
        <v>*</v>
      </c>
      <c r="T66" s="3">
        <f>VLOOKUP(DATE($A66+1,7,1),'A3R002 Patch'!$A$4:$R$879,15,FALSE)</f>
        <v>0.47</v>
      </c>
      <c r="U66" t="str">
        <f>VLOOKUP(DATE($A66+1,7,1),'A3R002 Patch'!$A$4:$R$879,16,FALSE)</f>
        <v>*</v>
      </c>
      <c r="V66" s="3">
        <f>VLOOKUP(DATE($A66+1,8,1),'A3R002 Patch'!$A$4:$R$879,15,FALSE)</f>
        <v>0.37</v>
      </c>
      <c r="W66" t="str">
        <f>VLOOKUP(DATE($A66+1,8,1),'A3R002 Patch'!$A$4:$R$879,16,FALSE)</f>
        <v>*</v>
      </c>
      <c r="X66" s="3">
        <f>VLOOKUP(DATE($A66+1,9,1),'A3R002 Patch'!$A$4:$R$879,15,FALSE)</f>
        <v>0.31</v>
      </c>
      <c r="Y66" t="str">
        <f>VLOOKUP(DATE($A66+1,9,1),'A3R002 Patch'!$A$4:$R$879,16,FALSE)</f>
        <v>*</v>
      </c>
      <c r="Z66" s="3">
        <f t="shared" ref="Z66:Z72" si="1">SUM(X66,V66,T66,R66,P66,N66,L66,J66,H66,F66,D66,B66)</f>
        <v>4.6399999999999997</v>
      </c>
    </row>
    <row r="67" spans="1:26">
      <c r="A67">
        <v>2001</v>
      </c>
      <c r="B67" s="3">
        <f>VLOOKUP(DATE($A67,10,1),'A3R002 Patch'!$A$4:$R$879,15,FALSE)</f>
        <v>0.23</v>
      </c>
      <c r="C67" t="str">
        <f>VLOOKUP(DATE($A67,10,1),'A3R002 Patch'!$A$4:$R$879,16,FALSE)</f>
        <v>*</v>
      </c>
      <c r="D67" s="3">
        <f>VLOOKUP(DATE($A67,11,1),'A3R002 Patch'!$A$4:$R$879,15,FALSE)</f>
        <v>2.64</v>
      </c>
      <c r="E67" t="str">
        <f>VLOOKUP(DATE($A67,11,1),'A3R002 Patch'!$A$4:$R$879,16,FALSE)</f>
        <v>+</v>
      </c>
      <c r="F67" s="3">
        <f>VLOOKUP(DATE($A67,12,1),'A3R002 Patch'!$A$4:$R$879,15,FALSE)</f>
        <v>5.23</v>
      </c>
      <c r="G67" t="str">
        <f>VLOOKUP(DATE($A67,12,1),'A3R002 Patch'!$A$4:$R$879,16,FALSE)</f>
        <v>*</v>
      </c>
      <c r="H67" s="3">
        <f>VLOOKUP(DATE($A67+1,1,1),'A3R002 Patch'!$A$4:$R$879,15,FALSE)</f>
        <v>1.65</v>
      </c>
      <c r="I67" t="str">
        <f>VLOOKUP(DATE($A67+1,1,1),'A3R002 Patch'!$A$4:$R$879,16,FALSE)</f>
        <v>*</v>
      </c>
      <c r="J67" s="3">
        <f>VLOOKUP(DATE($A67+1,2,1),'A3R002 Patch'!$A$4:$R$879,15,FALSE)</f>
        <v>1.1399999999999999</v>
      </c>
      <c r="K67" t="str">
        <f>VLOOKUP(DATE($A67+1,2,1),'A3R002 Patch'!$A$4:$R$879,16,FALSE)</f>
        <v>*</v>
      </c>
      <c r="L67" s="3">
        <f>VLOOKUP(DATE($A67+1,3,1),'A3R002 Patch'!$A$4:$R$879,15,FALSE)</f>
        <v>0.82</v>
      </c>
      <c r="M67" t="str">
        <f>VLOOKUP(DATE($A67+1,3,1),'A3R002 Patch'!$A$4:$R$879,16,FALSE)</f>
        <v>*</v>
      </c>
      <c r="N67" s="3">
        <f>VLOOKUP(DATE($A67+1,4,1),'A3R002 Patch'!$A$4:$R$879,15,FALSE)</f>
        <v>0.35</v>
      </c>
      <c r="O67" t="str">
        <f>VLOOKUP(DATE($A67+1,4,1),'A3R002 Patch'!$A$4:$R$879,16,FALSE)</f>
        <v>*</v>
      </c>
      <c r="P67" s="3">
        <f>VLOOKUP(DATE($A67+1,5,1),'A3R002 Patch'!$A$4:$R$879,15,FALSE)</f>
        <v>0.36</v>
      </c>
      <c r="Q67" t="str">
        <f>VLOOKUP(DATE($A67+1,5,1),'A3R002 Patch'!$A$4:$R$879,16,FALSE)</f>
        <v>*</v>
      </c>
      <c r="R67" s="3">
        <f>VLOOKUP(DATE($A67+1,6,1),'A3R002 Patch'!$A$4:$R$879,15,FALSE)</f>
        <v>0.13</v>
      </c>
      <c r="S67" t="str">
        <f>VLOOKUP(DATE($A67+1,6,1),'A3R002 Patch'!$A$4:$R$879,16,FALSE)</f>
        <v>*</v>
      </c>
      <c r="T67" s="3">
        <f>VLOOKUP(DATE($A67+1,7,1),'A3R002 Patch'!$A$4:$R$879,15,FALSE)</f>
        <v>0.82</v>
      </c>
      <c r="U67" t="str">
        <f>VLOOKUP(DATE($A67+1,7,1),'A3R002 Patch'!$A$4:$R$879,16,FALSE)</f>
        <v>+</v>
      </c>
      <c r="V67" s="3">
        <f>VLOOKUP(DATE($A67+1,8,1),'A3R002 Patch'!$A$4:$R$879,15,FALSE)</f>
        <v>1.4</v>
      </c>
      <c r="W67" t="str">
        <f>VLOOKUP(DATE($A67+1,8,1),'A3R002 Patch'!$A$4:$R$879,16,FALSE)</f>
        <v>*</v>
      </c>
      <c r="X67" s="3">
        <f>VLOOKUP(DATE($A67+1,9,1),'A3R002 Patch'!$A$4:$R$879,15,FALSE)</f>
        <v>0.68</v>
      </c>
      <c r="Y67" t="str">
        <f>VLOOKUP(DATE($A67+1,9,1),'A3R002 Patch'!$A$4:$R$879,16,FALSE)</f>
        <v>*</v>
      </c>
      <c r="Z67" s="3">
        <f t="shared" si="1"/>
        <v>15.450000000000001</v>
      </c>
    </row>
    <row r="68" spans="1:26">
      <c r="A68">
        <v>2002</v>
      </c>
      <c r="B68" s="3">
        <f>VLOOKUP(DATE($A68,10,1),'A3R002 Patch'!$A$4:$R$879,15,FALSE)</f>
        <v>0.04</v>
      </c>
      <c r="C68" t="str">
        <f>VLOOKUP(DATE($A68,10,1),'A3R002 Patch'!$A$4:$R$879,16,FALSE)</f>
        <v>*</v>
      </c>
      <c r="D68" s="3">
        <f>VLOOKUP(DATE($A68,11,1),'A3R002 Patch'!$A$4:$R$879,15,FALSE)</f>
        <v>0.31</v>
      </c>
      <c r="E68" t="str">
        <f>VLOOKUP(DATE($A68,11,1),'A3R002 Patch'!$A$4:$R$879,16,FALSE)</f>
        <v>*</v>
      </c>
      <c r="F68" s="3">
        <f>VLOOKUP(DATE($A68,12,1),'A3R002 Patch'!$A$4:$R$879,15,FALSE)</f>
        <v>0.5</v>
      </c>
      <c r="G68" t="str">
        <f>VLOOKUP(DATE($A68,12,1),'A3R002 Patch'!$A$4:$R$879,16,FALSE)</f>
        <v>*</v>
      </c>
      <c r="H68" s="3">
        <f>VLOOKUP(DATE($A68+1,1,1),'A3R002 Patch'!$A$4:$R$879,15,FALSE)</f>
        <v>0.4</v>
      </c>
      <c r="I68" t="str">
        <f>VLOOKUP(DATE($A68+1,1,1),'A3R002 Patch'!$A$4:$R$879,16,FALSE)</f>
        <v>*</v>
      </c>
      <c r="J68" s="3">
        <f>VLOOKUP(DATE($A68+1,2,1),'A3R002 Patch'!$A$4:$R$879,15,FALSE)</f>
        <v>0.55000000000000004</v>
      </c>
      <c r="K68" t="str">
        <f>VLOOKUP(DATE($A68+1,2,1),'A3R002 Patch'!$A$4:$R$879,16,FALSE)</f>
        <v>*</v>
      </c>
      <c r="L68" s="3">
        <f>VLOOKUP(DATE($A68+1,3,1),'A3R002 Patch'!$A$4:$R$879,15,FALSE)</f>
        <v>0.41</v>
      </c>
      <c r="M68" t="str">
        <f>VLOOKUP(DATE($A68+1,3,1),'A3R002 Patch'!$A$4:$R$879,16,FALSE)</f>
        <v>*</v>
      </c>
      <c r="N68" s="3">
        <f>VLOOKUP(DATE($A68+1,4,1),'A3R002 Patch'!$A$4:$R$879,15,FALSE)</f>
        <v>0.3</v>
      </c>
      <c r="O68" t="str">
        <f>VLOOKUP(DATE($A68+1,4,1),'A3R002 Patch'!$A$4:$R$879,16,FALSE)</f>
        <v>*</v>
      </c>
      <c r="P68" s="3">
        <f>VLOOKUP(DATE($A68+1,5,1),'A3R002 Patch'!$A$4:$R$879,15,FALSE)</f>
        <v>0.04</v>
      </c>
      <c r="Q68" t="str">
        <f>VLOOKUP(DATE($A68+1,5,1),'A3R002 Patch'!$A$4:$R$879,16,FALSE)</f>
        <v>*</v>
      </c>
      <c r="R68" s="3">
        <f>VLOOKUP(DATE($A68+1,6,1),'A3R002 Patch'!$A$4:$R$879,15,FALSE)</f>
        <v>0.24</v>
      </c>
      <c r="S68" t="str">
        <f>VLOOKUP(DATE($A68+1,6,1),'A3R002 Patch'!$A$4:$R$879,16,FALSE)</f>
        <v>*</v>
      </c>
      <c r="T68" s="3">
        <f>VLOOKUP(DATE($A68+1,7,1),'A3R002 Patch'!$A$4:$R$879,15,FALSE)</f>
        <v>0.25</v>
      </c>
      <c r="U68" t="str">
        <f>VLOOKUP(DATE($A68+1,7,1),'A3R002 Patch'!$A$4:$R$879,16,FALSE)</f>
        <v>*</v>
      </c>
      <c r="V68" s="3">
        <f>VLOOKUP(DATE($A68+1,8,1),'A3R002 Patch'!$A$4:$R$879,15,FALSE)</f>
        <v>0.02</v>
      </c>
      <c r="W68" t="str">
        <f>VLOOKUP(DATE($A68+1,8,1),'A3R002 Patch'!$A$4:$R$879,16,FALSE)</f>
        <v>*</v>
      </c>
      <c r="X68" s="3">
        <f>VLOOKUP(DATE($A68+1,9,1),'A3R002 Patch'!$A$4:$R$879,15,FALSE)</f>
        <v>0.02</v>
      </c>
      <c r="Y68" t="str">
        <f>VLOOKUP(DATE($A68+1,9,1),'A3R002 Patch'!$A$4:$R$879,16,FALSE)</f>
        <v>*</v>
      </c>
      <c r="Z68" s="3">
        <f t="shared" si="1"/>
        <v>3.08</v>
      </c>
    </row>
    <row r="69" spans="1:26">
      <c r="A69">
        <v>2003</v>
      </c>
      <c r="B69" s="3">
        <f>VLOOKUP(DATE($A69,10,1),'A3R002 Patch'!$A$4:$R$879,15,FALSE)</f>
        <v>0.39</v>
      </c>
      <c r="C69" t="str">
        <f>VLOOKUP(DATE($A69,10,1),'A3R002 Patch'!$A$4:$R$879,16,FALSE)</f>
        <v>*</v>
      </c>
      <c r="D69" s="3">
        <f>VLOOKUP(DATE($A69,11,1),'A3R002 Patch'!$A$4:$R$879,15,FALSE)</f>
        <v>0.47</v>
      </c>
      <c r="E69" t="str">
        <f>VLOOKUP(DATE($A69,11,1),'A3R002 Patch'!$A$4:$R$879,16,FALSE)</f>
        <v>*</v>
      </c>
      <c r="F69" s="3">
        <f>VLOOKUP(DATE($A69,12,1),'A3R002 Patch'!$A$4:$R$879,15,FALSE)</f>
        <v>0.24</v>
      </c>
      <c r="G69" t="str">
        <f>VLOOKUP(DATE($A69,12,1),'A3R002 Patch'!$A$4:$R$879,16,FALSE)</f>
        <v>*</v>
      </c>
      <c r="H69" s="3">
        <f>VLOOKUP(DATE($A69+1,1,1),'A3R002 Patch'!$A$4:$R$879,15,FALSE)</f>
        <v>0.2</v>
      </c>
      <c r="I69" t="str">
        <f>VLOOKUP(DATE($A69+1,1,1),'A3R002 Patch'!$A$4:$R$879,16,FALSE)</f>
        <v>*</v>
      </c>
      <c r="J69" s="3">
        <f>VLOOKUP(DATE($A69+1,2,1),'A3R002 Patch'!$A$4:$R$879,15,FALSE)</f>
        <v>0.28999999999999998</v>
      </c>
      <c r="K69" t="str">
        <f>VLOOKUP(DATE($A69+1,2,1),'A3R002 Patch'!$A$4:$R$879,16,FALSE)</f>
        <v>*</v>
      </c>
      <c r="L69" s="3">
        <f>VLOOKUP(DATE($A69+1,3,1),'A3R002 Patch'!$A$4:$R$879,15,FALSE)</f>
        <v>0.72</v>
      </c>
      <c r="M69" t="str">
        <f>VLOOKUP(DATE($A69+1,3,1),'A3R002 Patch'!$A$4:$R$879,16,FALSE)</f>
        <v>*</v>
      </c>
      <c r="N69" s="3">
        <f>VLOOKUP(DATE($A69+1,4,1),'A3R002 Patch'!$A$4:$R$879,15,FALSE)</f>
        <v>0.21</v>
      </c>
      <c r="O69" t="str">
        <f>VLOOKUP(DATE($A69+1,4,1),'A3R002 Patch'!$A$4:$R$879,16,FALSE)</f>
        <v>*</v>
      </c>
      <c r="P69" s="3">
        <f>VLOOKUP(DATE($A69+1,5,1),'A3R002 Patch'!$A$4:$R$879,15,FALSE)</f>
        <v>0.06</v>
      </c>
      <c r="Q69" t="str">
        <f>VLOOKUP(DATE($A69+1,5,1),'A3R002 Patch'!$A$4:$R$879,16,FALSE)</f>
        <v>*</v>
      </c>
      <c r="R69" s="3">
        <f>VLOOKUP(DATE($A69+1,6,1),'A3R002 Patch'!$A$4:$R$879,15,FALSE)</f>
        <v>0.17</v>
      </c>
      <c r="S69" t="str">
        <f>VLOOKUP(DATE($A69+1,6,1),'A3R002 Patch'!$A$4:$R$879,16,FALSE)</f>
        <v>*</v>
      </c>
      <c r="T69" s="3">
        <f>VLOOKUP(DATE($A69+1,7,1),'A3R002 Patch'!$A$4:$R$879,15,FALSE)</f>
        <v>0.15</v>
      </c>
      <c r="U69" t="str">
        <f>VLOOKUP(DATE($A69+1,7,1),'A3R002 Patch'!$A$4:$R$879,16,FALSE)</f>
        <v>*</v>
      </c>
      <c r="V69" s="3">
        <f>VLOOKUP(DATE($A69+1,8,1),'A3R002 Patch'!$A$4:$R$879,15,FALSE)</f>
        <v>0.16</v>
      </c>
      <c r="W69" t="str">
        <f>VLOOKUP(DATE($A69+1,8,1),'A3R002 Patch'!$A$4:$R$879,16,FALSE)</f>
        <v>*</v>
      </c>
      <c r="X69" s="3">
        <f>VLOOKUP(DATE($A69+1,9,1),'A3R002 Patch'!$A$4:$R$879,15,FALSE)</f>
        <v>0.13</v>
      </c>
      <c r="Y69" t="str">
        <f>VLOOKUP(DATE($A69+1,9,1),'A3R002 Patch'!$A$4:$R$879,16,FALSE)</f>
        <v>*</v>
      </c>
      <c r="Z69" s="3">
        <f t="shared" si="1"/>
        <v>3.19</v>
      </c>
    </row>
    <row r="70" spans="1:26">
      <c r="A70">
        <v>2004</v>
      </c>
      <c r="B70" s="3">
        <f>VLOOKUP(DATE($A70,10,1),'A3R002 Patch'!$A$4:$R$879,15,FALSE)</f>
        <v>0.31</v>
      </c>
      <c r="C70" t="str">
        <f>VLOOKUP(DATE($A70,10,1),'A3R002 Patch'!$A$4:$R$879,16,FALSE)</f>
        <v>*</v>
      </c>
      <c r="D70" s="3">
        <f>VLOOKUP(DATE($A70,11,1),'A3R002 Patch'!$A$4:$R$879,15,FALSE)</f>
        <v>0.1</v>
      </c>
      <c r="E70" t="str">
        <f>VLOOKUP(DATE($A70,11,1),'A3R002 Patch'!$A$4:$R$879,16,FALSE)</f>
        <v>*</v>
      </c>
      <c r="F70" s="3">
        <f>VLOOKUP(DATE($A70,12,1),'A3R002 Patch'!$A$4:$R$879,15,FALSE)</f>
        <v>0.02</v>
      </c>
      <c r="G70" t="str">
        <f>VLOOKUP(DATE($A70,12,1),'A3R002 Patch'!$A$4:$R$879,16,FALSE)</f>
        <v>*</v>
      </c>
      <c r="H70" s="3">
        <f>VLOOKUP(DATE($A70+1,1,1),'A3R002 Patch'!$A$4:$R$879,15,FALSE)</f>
        <v>0.25</v>
      </c>
      <c r="I70" t="str">
        <f>VLOOKUP(DATE($A70+1,1,1),'A3R002 Patch'!$A$4:$R$879,16,FALSE)</f>
        <v>*</v>
      </c>
      <c r="J70" s="3">
        <f>VLOOKUP(DATE($A70+1,2,1),'A3R002 Patch'!$A$4:$R$879,15,FALSE)</f>
        <v>0.13</v>
      </c>
      <c r="K70" t="str">
        <f>VLOOKUP(DATE($A70+1,2,1),'A3R002 Patch'!$A$4:$R$879,16,FALSE)</f>
        <v>*</v>
      </c>
      <c r="L70" s="3">
        <f>VLOOKUP(DATE($A70+1,3,1),'A3R002 Patch'!$A$4:$R$879,15,FALSE)</f>
        <v>0.09</v>
      </c>
      <c r="M70" t="str">
        <f>VLOOKUP(DATE($A70+1,3,1),'A3R002 Patch'!$A$4:$R$879,16,FALSE)</f>
        <v>*</v>
      </c>
      <c r="N70" s="3">
        <f>VLOOKUP(DATE($A70+1,4,1),'A3R002 Patch'!$A$4:$R$879,15,FALSE)</f>
        <v>0.1</v>
      </c>
      <c r="O70" t="str">
        <f>VLOOKUP(DATE($A70+1,4,1),'A3R002 Patch'!$A$4:$R$879,16,FALSE)</f>
        <v>*</v>
      </c>
      <c r="P70" s="3">
        <f>VLOOKUP(DATE($A70+1,5,1),'A3R002 Patch'!$A$4:$R$879,15,FALSE)</f>
        <v>0.08</v>
      </c>
      <c r="Q70" t="str">
        <f>VLOOKUP(DATE($A70+1,5,1),'A3R002 Patch'!$A$4:$R$879,16,FALSE)</f>
        <v>*</v>
      </c>
      <c r="R70" s="3">
        <f>VLOOKUP(DATE($A70+1,6,1),'A3R002 Patch'!$A$4:$R$879,15,FALSE)</f>
        <v>0.06</v>
      </c>
      <c r="S70" t="str">
        <f>VLOOKUP(DATE($A70+1,6,1),'A3R002 Patch'!$A$4:$R$879,16,FALSE)</f>
        <v>*</v>
      </c>
      <c r="T70" s="3">
        <f>VLOOKUP(DATE($A70+1,7,1),'A3R002 Patch'!$A$4:$R$879,15,FALSE)</f>
        <v>0.06</v>
      </c>
      <c r="U70" t="str">
        <f>VLOOKUP(DATE($A70+1,7,1),'A3R002 Patch'!$A$4:$R$879,16,FALSE)</f>
        <v>*</v>
      </c>
      <c r="V70" s="3">
        <f>VLOOKUP(DATE($A70+1,8,1),'A3R002 Patch'!$A$4:$R$879,15,FALSE)</f>
        <v>0.04</v>
      </c>
      <c r="W70" t="str">
        <f>VLOOKUP(DATE($A70+1,8,1),'A3R002 Patch'!$A$4:$R$879,16,FALSE)</f>
        <v>*</v>
      </c>
      <c r="X70" s="3">
        <f>VLOOKUP(DATE($A70+1,9,1),'A3R002 Patch'!$A$4:$R$879,15,FALSE)</f>
        <v>0.08</v>
      </c>
      <c r="Y70" t="str">
        <f>VLOOKUP(DATE($A70+1,9,1),'A3R002 Patch'!$A$4:$R$879,16,FALSE)</f>
        <v>*</v>
      </c>
      <c r="Z70" s="3">
        <f t="shared" si="1"/>
        <v>1.32</v>
      </c>
    </row>
    <row r="71" spans="1:26">
      <c r="A71">
        <v>2005</v>
      </c>
      <c r="B71" s="3">
        <f>VLOOKUP(DATE($A71,10,1),'A3R002 Patch'!$A$4:$R$879,15,FALSE)</f>
        <v>0.04</v>
      </c>
      <c r="C71" t="str">
        <f>VLOOKUP(DATE($A71,10,1),'A3R002 Patch'!$A$4:$R$879,16,FALSE)</f>
        <v>*</v>
      </c>
      <c r="D71" s="3">
        <f>VLOOKUP(DATE($A71,11,1),'A3R002 Patch'!$A$4:$R$879,15,FALSE)</f>
        <v>0.04</v>
      </c>
      <c r="E71" t="str">
        <f>VLOOKUP(DATE($A71,11,1),'A3R002 Patch'!$A$4:$R$879,16,FALSE)</f>
        <v>*</v>
      </c>
      <c r="F71" s="3">
        <f>VLOOKUP(DATE($A71,12,1),'A3R002 Patch'!$A$4:$R$879,15,FALSE)</f>
        <v>0.08</v>
      </c>
      <c r="G71" t="str">
        <f>VLOOKUP(DATE($A71,12,1),'A3R002 Patch'!$A$4:$R$879,16,FALSE)</f>
        <v>*</v>
      </c>
      <c r="H71" s="3">
        <f>VLOOKUP(DATE($A71+1,1,1),'A3R002 Patch'!$A$4:$R$879,15,FALSE)</f>
        <v>0.16</v>
      </c>
      <c r="I71" t="str">
        <f>VLOOKUP(DATE($A71+1,1,1),'A3R002 Patch'!$A$4:$R$879,16,FALSE)</f>
        <v>*</v>
      </c>
      <c r="J71" s="3">
        <f>VLOOKUP(DATE($A71+1,2,1),'A3R002 Patch'!$A$4:$R$879,15,FALSE)</f>
        <v>0.22</v>
      </c>
      <c r="K71" t="str">
        <f>VLOOKUP(DATE($A71+1,2,1),'A3R002 Patch'!$A$4:$R$879,16,FALSE)</f>
        <v>*</v>
      </c>
      <c r="L71" s="3">
        <f>VLOOKUP(DATE($A71+1,3,1),'A3R002 Patch'!$A$4:$R$879,15,FALSE)</f>
        <v>1.39</v>
      </c>
      <c r="M71" t="str">
        <f>VLOOKUP(DATE($A71+1,3,1),'A3R002 Patch'!$A$4:$R$879,16,FALSE)</f>
        <v/>
      </c>
      <c r="N71" s="3">
        <f>VLOOKUP(DATE($A71+1,4,1),'A3R002 Patch'!$A$4:$R$879,15,FALSE)</f>
        <v>0.47</v>
      </c>
      <c r="O71" t="str">
        <f>VLOOKUP(DATE($A71+1,4,1),'A3R002 Patch'!$A$4:$R$879,16,FALSE)</f>
        <v/>
      </c>
      <c r="P71" s="3">
        <f>VLOOKUP(DATE($A71+1,5,1),'A3R002 Patch'!$A$4:$R$879,15,FALSE)</f>
        <v>0.3</v>
      </c>
      <c r="Q71" t="str">
        <f>VLOOKUP(DATE($A71+1,5,1),'A3R002 Patch'!$A$4:$R$879,16,FALSE)</f>
        <v>*</v>
      </c>
      <c r="R71" s="3">
        <f>VLOOKUP(DATE($A71+1,6,1),'A3R002 Patch'!$A$4:$R$879,15,FALSE)</f>
        <v>0.28000000000000003</v>
      </c>
      <c r="S71" t="str">
        <f>VLOOKUP(DATE($A71+1,6,1),'A3R002 Patch'!$A$4:$R$879,16,FALSE)</f>
        <v>*</v>
      </c>
      <c r="T71" s="3">
        <f>VLOOKUP(DATE($A71+1,7,1),'A3R002 Patch'!$A$4:$R$879,15,FALSE)</f>
        <v>0.28000000000000003</v>
      </c>
      <c r="U71" t="str">
        <f>VLOOKUP(DATE($A71+1,7,1),'A3R002 Patch'!$A$4:$R$879,16,FALSE)</f>
        <v>*</v>
      </c>
      <c r="V71" s="3">
        <f>VLOOKUP(DATE($A71+1,8,1),'A3R002 Patch'!$A$4:$R$879,15,FALSE)</f>
        <v>0.26</v>
      </c>
      <c r="W71" t="str">
        <f>VLOOKUP(DATE($A71+1,8,1),'A3R002 Patch'!$A$4:$R$879,16,FALSE)</f>
        <v>*</v>
      </c>
      <c r="X71" s="3">
        <f>VLOOKUP(DATE($A71+1,9,1),'A3R002 Patch'!$A$4:$R$879,15,FALSE)</f>
        <v>0.18</v>
      </c>
      <c r="Y71" t="str">
        <f>VLOOKUP(DATE($A71+1,9,1),'A3R002 Patch'!$A$4:$R$879,16,FALSE)</f>
        <v>*</v>
      </c>
      <c r="Z71" s="3">
        <f t="shared" si="1"/>
        <v>3.7000000000000006</v>
      </c>
    </row>
    <row r="72" spans="1:26">
      <c r="A72">
        <v>2006</v>
      </c>
      <c r="B72" s="3">
        <f>VLOOKUP(DATE($A72,10,1),'A3R002 Patch'!$A$4:$R$879,15,FALSE)</f>
        <v>0.1</v>
      </c>
      <c r="C72" t="str">
        <f>VLOOKUP(DATE($A72,10,1),'A3R002 Patch'!$A$4:$R$879,16,FALSE)</f>
        <v/>
      </c>
      <c r="D72" s="3">
        <f>VLOOKUP(DATE($A72,11,1),'A3R002 Patch'!$A$4:$R$879,15,FALSE)</f>
        <v>0.13</v>
      </c>
      <c r="E72" t="str">
        <f>VLOOKUP(DATE($A72,11,1),'A3R002 Patch'!$A$4:$R$879,16,FALSE)</f>
        <v/>
      </c>
      <c r="F72" s="3">
        <f>VLOOKUP(DATE($A72,12,1),'A3R002 Patch'!$A$4:$R$879,15,FALSE)</f>
        <v>0.1</v>
      </c>
      <c r="G72" t="str">
        <f>VLOOKUP(DATE($A72,12,1),'A3R002 Patch'!$A$4:$R$879,16,FALSE)</f>
        <v/>
      </c>
      <c r="H72" s="3">
        <f>VLOOKUP(DATE($A72+1,1,1),'A3R002 Patch'!$A$4:$R$879,15,FALSE)</f>
        <v>0.08</v>
      </c>
      <c r="I72" t="str">
        <f>VLOOKUP(DATE($A72+1,1,1),'A3R002 Patch'!$A$4:$R$879,16,FALSE)</f>
        <v/>
      </c>
      <c r="J72" s="3">
        <f>VLOOKUP(DATE($A72+1,2,1),'A3R002 Patch'!$A$4:$R$879,15,FALSE)</f>
        <v>0.04</v>
      </c>
      <c r="K72">
        <f>VLOOKUP(DATE($A72+1,2,1),'A3R002 Patch'!$A$4:$R$879,16,FALSE)</f>
        <v>0</v>
      </c>
      <c r="L72" s="3">
        <f>VLOOKUP(DATE($A72+1,3,1),'A3R002 Patch'!$A$4:$R$879,15,FALSE)</f>
        <v>0.03</v>
      </c>
      <c r="M72">
        <f>VLOOKUP(DATE($A72+1,3,1),'A3R002 Patch'!$A$4:$R$879,16,FALSE)</f>
        <v>0</v>
      </c>
      <c r="N72" s="3">
        <f>VLOOKUP(DATE($A72+1,4,1),'A3R002 Patch'!$A$4:$R$879,15,FALSE)</f>
        <v>0.02</v>
      </c>
      <c r="O72" t="str">
        <f>VLOOKUP(DATE($A72+1,4,1),'A3R002 Patch'!$A$4:$R$879,16,FALSE)</f>
        <v>*</v>
      </c>
      <c r="P72" s="3">
        <f>VLOOKUP(DATE($A72+1,5,1),'A3R002 Patch'!$A$4:$R$879,15,FALSE)</f>
        <v>0.02</v>
      </c>
      <c r="Q72" t="str">
        <f>VLOOKUP(DATE($A72+1,5,1),'A3R002 Patch'!$A$4:$R$879,16,FALSE)</f>
        <v>*</v>
      </c>
      <c r="R72" s="3">
        <f>VLOOKUP(DATE($A72+1,6,1),'A3R002 Patch'!$A$4:$R$879,15,FALSE)</f>
        <v>0.05</v>
      </c>
      <c r="S72" t="str">
        <f>VLOOKUP(DATE($A72+1,6,1),'A3R002 Patch'!$A$4:$R$879,16,FALSE)</f>
        <v>*</v>
      </c>
      <c r="T72" s="3">
        <f>VLOOKUP(DATE($A72+1,7,1),'A3R002 Patch'!$A$4:$R$879,15,FALSE)</f>
        <v>0.03</v>
      </c>
      <c r="U72">
        <f>VLOOKUP(DATE($A72+1,7,1),'A3R002 Patch'!$A$4:$R$879,16,FALSE)</f>
        <v>0</v>
      </c>
      <c r="V72" s="3">
        <f>VLOOKUP(DATE($A72+1,8,1),'A3R002 Patch'!$A$4:$R$879,15,FALSE)</f>
        <v>0.04</v>
      </c>
      <c r="W72">
        <f>VLOOKUP(DATE($A72+1,8,1),'A3R002 Patch'!$A$4:$R$879,16,FALSE)</f>
        <v>0</v>
      </c>
      <c r="X72" s="3">
        <f>VLOOKUP(DATE($A72+1,9,1),'A3R002 Patch'!$A$4:$R$879,15,FALSE)</f>
        <v>0.05</v>
      </c>
      <c r="Y72" t="str">
        <f>VLOOKUP(DATE($A72+1,9,1),'A3R002 Patch'!$A$4:$R$879,16,FALSE)</f>
        <v>*</v>
      </c>
      <c r="Z72" s="3">
        <f t="shared" si="1"/>
        <v>0.69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  <headerFooter alignWithMargins="0">
    <oddHeader>&amp;CA4H002.pt4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0" workbookViewId="0">
      <selection activeCell="H24" sqref="H24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</cols>
  <sheetData>
    <row r="1" spans="1:25">
      <c r="A1">
        <v>1948</v>
      </c>
      <c r="B1" s="3">
        <f>VLOOKUP(DATE($A1,10,1),Patch!$A$4:$X$675,20,FALSE)</f>
        <v>0</v>
      </c>
      <c r="C1">
        <f>VLOOKUP(DATE($A1,10,1),Patch!$A$4:$X$675,21,FALSE)</f>
        <v>9.59</v>
      </c>
      <c r="D1" s="3">
        <f>VLOOKUP(DATE($A1,11,1),Patch!$A$4:$X$675,20,FALSE)</f>
        <v>0</v>
      </c>
      <c r="E1">
        <f>VLOOKUP(DATE($A1,11,1),Patch!$A$4:$X$675,21,FALSE)</f>
        <v>0</v>
      </c>
      <c r="F1" s="3">
        <f>VLOOKUP(DATE($A1,12,1),Patch!$A$4:$X$675,20,FALSE)</f>
        <v>0</v>
      </c>
      <c r="G1">
        <f>VLOOKUP(DATE($A1,12,1),Patch!$A$4:$X$675,21,FALSE)</f>
        <v>5.43</v>
      </c>
      <c r="H1" s="3">
        <f>VLOOKUP(DATE($A1+1,1,1),Patch!$A$4:$X$675,20,FALSE)</f>
        <v>0</v>
      </c>
      <c r="I1" s="3">
        <f>VLOOKUP(DATE($A1+1,1,1),Patch!$A$4:$X$675,21,FALSE)</f>
        <v>0</v>
      </c>
      <c r="J1" s="3">
        <f>VLOOKUP(DATE($A1+1,2,1),Patch!$A$4:$X$675,20,FALSE)</f>
        <v>0</v>
      </c>
      <c r="K1" s="3">
        <f>VLOOKUP(DATE($A1+1,2,1),Patch!$A$4:$X$675,21,FALSE)</f>
        <v>1.43</v>
      </c>
      <c r="L1" s="3">
        <f>VLOOKUP(DATE($A1+1,3,1),Patch!$A$4:$X$675,20,FALSE)</f>
        <v>0</v>
      </c>
      <c r="M1" s="3">
        <f>VLOOKUP(DATE($A1+1,3,1),Patch!$A$4:$X$675,21,FALSE)</f>
        <v>0</v>
      </c>
      <c r="N1" s="3">
        <f>VLOOKUP(DATE($A1+1,4,1),Patch!$A$4:$X$675,20,FALSE)</f>
        <v>0</v>
      </c>
      <c r="O1" s="3">
        <f>VLOOKUP(DATE($A1+1,4,1),Patch!$A$4:$X$675,21,FALSE)</f>
        <v>73.38</v>
      </c>
      <c r="P1" s="3">
        <f>VLOOKUP(DATE($A1+1,5,1),Patch!$A$4:$X$675,20,FALSE)</f>
        <v>0</v>
      </c>
      <c r="Q1" s="3">
        <f>VLOOKUP(DATE($A1+1,5,1),Patch!$A$4:$X$675,21,FALSE)</f>
        <v>0</v>
      </c>
      <c r="R1" s="3">
        <f>VLOOKUP(DATE($A1+1,6,1),Patch!$A$4:$X$675,20,FALSE)</f>
        <v>0</v>
      </c>
      <c r="S1" s="3">
        <f>VLOOKUP(DATE($A1+1,6,1),Patch!$A$4:$X$675,21,FALSE)</f>
        <v>32.79</v>
      </c>
      <c r="T1" s="3">
        <f>VLOOKUP(DATE($A1+1,7,1),Patch!$A$4:$X$675,20,FALSE)</f>
        <v>0</v>
      </c>
      <c r="U1" s="3">
        <f>VLOOKUP(DATE($A1+1,7,1),Patch!$A$4:$X$675,21,FALSE)</f>
        <v>0</v>
      </c>
      <c r="V1" s="3">
        <f>VLOOKUP(DATE($A1+1,8,1),Patch!$A$4:$X$675,20,FALSE)</f>
        <v>0</v>
      </c>
      <c r="W1" s="3">
        <f>VLOOKUP(DATE($A1+1,8,1),Patch!$A$4:$X$675,21,FALSE)</f>
        <v>50.25</v>
      </c>
      <c r="X1" s="3">
        <f>VLOOKUP(DATE($A1+1,9,1),Patch!$A$4:$X$675,20,FALSE)</f>
        <v>0</v>
      </c>
      <c r="Y1" s="3">
        <f>VLOOKUP(DATE($A1+1,9,1),Patch!$A$4:$X$675,21,FALSE)</f>
        <v>0</v>
      </c>
    </row>
    <row r="2" spans="1:25">
      <c r="A2">
        <v>1949</v>
      </c>
      <c r="B2" s="3">
        <f>VLOOKUP(DATE($A2,10,1),Patch!$A$4:$X$675,20,FALSE)</f>
        <v>0</v>
      </c>
      <c r="C2">
        <f>VLOOKUP(DATE($A2,10,1),Patch!$A$4:$X$675,21,FALSE)</f>
        <v>12.54</v>
      </c>
      <c r="D2" s="3">
        <f>VLOOKUP(DATE($A2,11,1),Patch!$A$4:$X$675,20,FALSE)</f>
        <v>0</v>
      </c>
      <c r="E2">
        <f>VLOOKUP(DATE($A2,11,1),Patch!$A$4:$X$675,21,FALSE)</f>
        <v>0</v>
      </c>
      <c r="F2" s="3">
        <f>VLOOKUP(DATE($A2,12,1),Patch!$A$4:$X$675,20,FALSE)</f>
        <v>0</v>
      </c>
      <c r="G2">
        <f>VLOOKUP(DATE($A2,12,1),Patch!$A$4:$X$675,21,FALSE)</f>
        <v>17.13</v>
      </c>
      <c r="H2" s="3">
        <f>VLOOKUP(DATE($A2+1,1,1),Patch!$A$4:$X$675,20,FALSE)</f>
        <v>0</v>
      </c>
      <c r="I2" s="3">
        <f>VLOOKUP(DATE($A2+1,1,1),Patch!$A$4:$X$675,21,FALSE)</f>
        <v>0</v>
      </c>
      <c r="J2" s="3">
        <f>VLOOKUP(DATE($A2+1,2,1),Patch!$A$4:$X$675,20,FALSE)</f>
        <v>0</v>
      </c>
      <c r="K2" s="3">
        <f>VLOOKUP(DATE($A2+1,2,1),Patch!$A$4:$X$675,21,FALSE)</f>
        <v>72.569999999999993</v>
      </c>
      <c r="L2" s="3">
        <f>VLOOKUP(DATE($A2+1,3,1),Patch!$A$4:$X$675,20,FALSE)</f>
        <v>0</v>
      </c>
      <c r="M2" s="3">
        <f>VLOOKUP(DATE($A2+1,3,1),Patch!$A$4:$X$675,21,FALSE)</f>
        <v>0</v>
      </c>
      <c r="N2" s="3">
        <f>VLOOKUP(DATE($A2+1,4,1),Patch!$A$4:$X$675,20,FALSE)</f>
        <v>0</v>
      </c>
      <c r="O2" s="3">
        <f>VLOOKUP(DATE($A2+1,4,1),Patch!$A$4:$X$675,21,FALSE)</f>
        <v>84.28</v>
      </c>
      <c r="P2" s="3">
        <f>VLOOKUP(DATE($A2+1,5,1),Patch!$A$4:$X$675,20,FALSE)</f>
        <v>0</v>
      </c>
      <c r="Q2" s="3">
        <f>VLOOKUP(DATE($A2+1,5,1),Patch!$A$4:$X$675,21,FALSE)</f>
        <v>0</v>
      </c>
      <c r="R2" s="3">
        <f>VLOOKUP(DATE($A2+1,6,1),Patch!$A$4:$X$675,20,FALSE)</f>
        <v>0</v>
      </c>
      <c r="S2" s="3">
        <f>VLOOKUP(DATE($A2+1,6,1),Patch!$A$4:$X$675,21,FALSE)</f>
        <v>90.86</v>
      </c>
      <c r="T2" s="3">
        <f>VLOOKUP(DATE($A2+1,7,1),Patch!$A$4:$X$675,20,FALSE)</f>
        <v>0</v>
      </c>
      <c r="U2" s="3">
        <f>VLOOKUP(DATE($A2+1,7,1),Patch!$A$4:$X$675,21,FALSE)</f>
        <v>0</v>
      </c>
      <c r="V2" s="3">
        <f>VLOOKUP(DATE($A2+1,8,1),Patch!$A$4:$X$675,20,FALSE)</f>
        <v>0</v>
      </c>
      <c r="W2" s="3">
        <f>VLOOKUP(DATE($A2+1,8,1),Patch!$A$4:$X$675,21,FALSE)</f>
        <v>509.77</v>
      </c>
      <c r="X2" s="3">
        <f>VLOOKUP(DATE($A2+1,9,1),Patch!$A$4:$X$675,20,FALSE)</f>
        <v>0</v>
      </c>
      <c r="Y2" s="3">
        <f>VLOOKUP(DATE($A2+1,9,1),Patch!$A$4:$X$675,21,FALSE)</f>
        <v>0</v>
      </c>
    </row>
    <row r="3" spans="1:25">
      <c r="A3">
        <v>1950</v>
      </c>
      <c r="B3" s="3">
        <f>VLOOKUP(DATE($A3,10,1),Patch!$A$4:$X$675,20,FALSE)</f>
        <v>0</v>
      </c>
      <c r="C3">
        <f>VLOOKUP(DATE($A3,10,1),Patch!$A$4:$X$675,21,FALSE)</f>
        <v>31.44</v>
      </c>
      <c r="D3" s="3">
        <f>VLOOKUP(DATE($A3,11,1),Patch!$A$4:$X$675,20,FALSE)</f>
        <v>0</v>
      </c>
      <c r="E3">
        <f>VLOOKUP(DATE($A3,11,1),Patch!$A$4:$X$675,21,FALSE)</f>
        <v>0</v>
      </c>
      <c r="F3" s="3">
        <f>VLOOKUP(DATE($A3,12,1),Patch!$A$4:$X$675,20,FALSE)</f>
        <v>0</v>
      </c>
      <c r="G3">
        <f>VLOOKUP(DATE($A3,12,1),Patch!$A$4:$X$675,21,FALSE)</f>
        <v>14.37</v>
      </c>
      <c r="H3" s="3">
        <f>VLOOKUP(DATE($A3+1,1,1),Patch!$A$4:$X$675,20,FALSE)</f>
        <v>0</v>
      </c>
      <c r="I3" s="3">
        <f>VLOOKUP(DATE($A3+1,1,1),Patch!$A$4:$X$675,21,FALSE)</f>
        <v>0</v>
      </c>
      <c r="J3" s="3">
        <f>VLOOKUP(DATE($A3+1,2,1),Patch!$A$4:$X$675,20,FALSE)</f>
        <v>0</v>
      </c>
      <c r="K3" s="3">
        <f>VLOOKUP(DATE($A3+1,2,1),Patch!$A$4:$X$675,21,FALSE)</f>
        <v>167.31</v>
      </c>
      <c r="L3" s="3">
        <f>VLOOKUP(DATE($A3+1,3,1),Patch!$A$4:$X$675,20,FALSE)</f>
        <v>0</v>
      </c>
      <c r="M3" s="3">
        <f>VLOOKUP(DATE($A3+1,3,1),Patch!$A$4:$X$675,21,FALSE)</f>
        <v>0</v>
      </c>
      <c r="N3" s="3">
        <f>VLOOKUP(DATE($A3+1,4,1),Patch!$A$4:$X$675,20,FALSE)</f>
        <v>0</v>
      </c>
      <c r="O3" s="3">
        <f>VLOOKUP(DATE($A3+1,4,1),Patch!$A$4:$X$675,21,FALSE)</f>
        <v>266</v>
      </c>
      <c r="P3" s="3">
        <f>VLOOKUP(DATE($A3+1,5,1),Patch!$A$4:$X$675,20,FALSE)</f>
        <v>0</v>
      </c>
      <c r="Q3" s="3">
        <f>VLOOKUP(DATE($A3+1,5,1),Patch!$A$4:$X$675,21,FALSE)</f>
        <v>0</v>
      </c>
      <c r="R3" s="3">
        <f>VLOOKUP(DATE($A3+1,6,1),Patch!$A$4:$X$675,20,FALSE)</f>
        <v>0</v>
      </c>
      <c r="S3" s="3">
        <f>VLOOKUP(DATE($A3+1,6,1),Patch!$A$4:$X$675,21,FALSE)</f>
        <v>91.3</v>
      </c>
      <c r="T3" s="3">
        <f>VLOOKUP(DATE($A3+1,7,1),Patch!$A$4:$X$675,20,FALSE)</f>
        <v>0</v>
      </c>
      <c r="U3" s="3">
        <f>VLOOKUP(DATE($A3+1,7,1),Patch!$A$4:$X$675,21,FALSE)</f>
        <v>0</v>
      </c>
      <c r="V3" s="3">
        <f>VLOOKUP(DATE($A3+1,8,1),Patch!$A$4:$X$675,20,FALSE)</f>
        <v>0</v>
      </c>
      <c r="W3" s="3">
        <f>VLOOKUP(DATE($A3+1,8,1),Patch!$A$4:$X$675,21,FALSE)</f>
        <v>18.86</v>
      </c>
      <c r="X3" s="3">
        <f>VLOOKUP(DATE($A3+1,9,1),Patch!$A$4:$X$675,20,FALSE)</f>
        <v>0</v>
      </c>
      <c r="Y3" s="3">
        <f>VLOOKUP(DATE($A3+1,9,1),Patch!$A$4:$X$675,21,FALSE)</f>
        <v>0</v>
      </c>
    </row>
    <row r="4" spans="1:25">
      <c r="A4">
        <v>1951</v>
      </c>
      <c r="B4" s="3">
        <f>VLOOKUP(DATE($A4,10,1),Patch!$A$4:$X$675,20,FALSE)</f>
        <v>0</v>
      </c>
      <c r="C4">
        <f>VLOOKUP(DATE($A4,10,1),Patch!$A$4:$X$675,21,FALSE)</f>
        <v>364.87</v>
      </c>
      <c r="D4" s="3">
        <f>VLOOKUP(DATE($A4,11,1),Patch!$A$4:$X$675,20,FALSE)</f>
        <v>0</v>
      </c>
      <c r="E4">
        <f>VLOOKUP(DATE($A4,11,1),Patch!$A$4:$X$675,21,FALSE)</f>
        <v>0</v>
      </c>
      <c r="F4" s="3">
        <f>VLOOKUP(DATE($A4,12,1),Patch!$A$4:$X$675,20,FALSE)</f>
        <v>0</v>
      </c>
      <c r="G4">
        <f>VLOOKUP(DATE($A4,12,1),Patch!$A$4:$X$675,21,FALSE)</f>
        <v>133.1</v>
      </c>
      <c r="H4" s="3">
        <f>VLOOKUP(DATE($A4+1,1,1),Patch!$A$4:$X$675,20,FALSE)</f>
        <v>0</v>
      </c>
      <c r="I4" s="3">
        <f>VLOOKUP(DATE($A4+1,1,1),Patch!$A$4:$X$675,21,FALSE)</f>
        <v>0</v>
      </c>
      <c r="J4" s="3">
        <f>VLOOKUP(DATE($A4+1,2,1),Patch!$A$4:$X$675,20,FALSE)</f>
        <v>0</v>
      </c>
      <c r="K4" s="3">
        <f>VLOOKUP(DATE($A4+1,2,1),Patch!$A$4:$X$675,21,FALSE)</f>
        <v>21.59</v>
      </c>
      <c r="L4" s="3">
        <f>VLOOKUP(DATE($A4+1,3,1),Patch!$A$4:$X$675,20,FALSE)</f>
        <v>0</v>
      </c>
      <c r="M4" s="3">
        <f>VLOOKUP(DATE($A4+1,3,1),Patch!$A$4:$X$675,21,FALSE)</f>
        <v>0</v>
      </c>
      <c r="N4" s="3">
        <f>VLOOKUP(DATE($A4+1,4,1),Patch!$A$4:$X$675,20,FALSE)</f>
        <v>0</v>
      </c>
      <c r="O4" s="3">
        <f>VLOOKUP(DATE($A4+1,4,1),Patch!$A$4:$X$675,21,FALSE)</f>
        <v>97.62</v>
      </c>
      <c r="P4" s="3">
        <f>VLOOKUP(DATE($A4+1,5,1),Patch!$A$4:$X$675,20,FALSE)</f>
        <v>0</v>
      </c>
      <c r="Q4" s="3">
        <f>VLOOKUP(DATE($A4+1,5,1),Patch!$A$4:$X$675,21,FALSE)</f>
        <v>0</v>
      </c>
      <c r="R4" s="3">
        <f>VLOOKUP(DATE($A4+1,6,1),Patch!$A$4:$X$675,20,FALSE)</f>
        <v>0</v>
      </c>
      <c r="S4" s="3">
        <f>VLOOKUP(DATE($A4+1,6,1),Patch!$A$4:$X$675,21,FALSE)</f>
        <v>292.11</v>
      </c>
      <c r="T4" s="3">
        <f>VLOOKUP(DATE($A4+1,7,1),Patch!$A$4:$X$675,20,FALSE)</f>
        <v>0</v>
      </c>
      <c r="U4" s="3">
        <f>VLOOKUP(DATE($A4+1,7,1),Patch!$A$4:$X$675,21,FALSE)</f>
        <v>0</v>
      </c>
      <c r="V4" s="3">
        <f>VLOOKUP(DATE($A4+1,8,1),Patch!$A$4:$X$675,20,FALSE)</f>
        <v>0</v>
      </c>
      <c r="W4" s="3">
        <f>VLOOKUP(DATE($A4+1,8,1),Patch!$A$4:$X$675,21,FALSE)</f>
        <v>114.26</v>
      </c>
      <c r="X4" s="3">
        <f>VLOOKUP(DATE($A4+1,9,1),Patch!$A$4:$X$675,20,FALSE)</f>
        <v>0</v>
      </c>
      <c r="Y4" s="3">
        <f>VLOOKUP(DATE($A4+1,9,1),Patch!$A$4:$X$675,21,FALSE)</f>
        <v>0</v>
      </c>
    </row>
    <row r="5" spans="1:25">
      <c r="A5">
        <v>1952</v>
      </c>
      <c r="B5" s="3">
        <f>VLOOKUP(DATE($A5,10,1),Patch!$A$4:$X$675,20,FALSE)</f>
        <v>0</v>
      </c>
      <c r="C5">
        <f>VLOOKUP(DATE($A5,10,1),Patch!$A$4:$X$675,21,FALSE)</f>
        <v>9.56</v>
      </c>
      <c r="D5" s="3">
        <f>VLOOKUP(DATE($A5,11,1),Patch!$A$4:$X$675,20,FALSE)</f>
        <v>0</v>
      </c>
      <c r="E5">
        <f>VLOOKUP(DATE($A5,11,1),Patch!$A$4:$X$675,21,FALSE)</f>
        <v>0</v>
      </c>
      <c r="F5" s="3">
        <f>VLOOKUP(DATE($A5,12,1),Patch!$A$4:$X$675,20,FALSE)</f>
        <v>0</v>
      </c>
      <c r="G5">
        <f>VLOOKUP(DATE($A5,12,1),Patch!$A$4:$X$675,21,FALSE)</f>
        <v>26.09</v>
      </c>
      <c r="H5" s="3">
        <f>VLOOKUP(DATE($A5+1,1,1),Patch!$A$4:$X$675,20,FALSE)</f>
        <v>0</v>
      </c>
      <c r="I5" s="3">
        <f>VLOOKUP(DATE($A5+1,1,1),Patch!$A$4:$X$675,21,FALSE)</f>
        <v>0</v>
      </c>
      <c r="J5" s="3">
        <f>VLOOKUP(DATE($A5+1,2,1),Patch!$A$4:$X$675,20,FALSE)</f>
        <v>0</v>
      </c>
      <c r="K5" s="3">
        <f>VLOOKUP(DATE($A5+1,2,1),Patch!$A$4:$X$675,21,FALSE)</f>
        <v>45.85</v>
      </c>
      <c r="L5" s="3">
        <f>VLOOKUP(DATE($A5+1,3,1),Patch!$A$4:$X$675,20,FALSE)</f>
        <v>0</v>
      </c>
      <c r="M5" s="3">
        <f>VLOOKUP(DATE($A5+1,3,1),Patch!$A$4:$X$675,21,FALSE)</f>
        <v>0</v>
      </c>
      <c r="N5" s="3">
        <f>VLOOKUP(DATE($A5+1,4,1),Patch!$A$4:$X$675,20,FALSE)</f>
        <v>0</v>
      </c>
      <c r="O5" s="3">
        <f>VLOOKUP(DATE($A5+1,4,1),Patch!$A$4:$X$675,21,FALSE)</f>
        <v>18.559999999999999</v>
      </c>
      <c r="P5" s="3">
        <f>VLOOKUP(DATE($A5+1,5,1),Patch!$A$4:$X$675,20,FALSE)</f>
        <v>0</v>
      </c>
      <c r="Q5" s="3">
        <f>VLOOKUP(DATE($A5+1,5,1),Patch!$A$4:$X$675,21,FALSE)</f>
        <v>0</v>
      </c>
      <c r="R5" s="3">
        <f>VLOOKUP(DATE($A5+1,6,1),Patch!$A$4:$X$675,20,FALSE)</f>
        <v>0</v>
      </c>
      <c r="S5" s="3">
        <f>VLOOKUP(DATE($A5+1,6,1),Patch!$A$4:$X$675,21,FALSE)</f>
        <v>490.26</v>
      </c>
      <c r="T5" s="3">
        <f>VLOOKUP(DATE($A5+1,7,1),Patch!$A$4:$X$675,20,FALSE)</f>
        <v>0</v>
      </c>
      <c r="U5" s="3">
        <f>VLOOKUP(DATE($A5+1,7,1),Patch!$A$4:$X$675,21,FALSE)</f>
        <v>0</v>
      </c>
      <c r="V5" s="3">
        <f>VLOOKUP(DATE($A5+1,8,1),Patch!$A$4:$X$675,20,FALSE)</f>
        <v>0</v>
      </c>
      <c r="W5" s="3">
        <f>VLOOKUP(DATE($A5+1,8,1),Patch!$A$4:$X$675,21,FALSE)</f>
        <v>187.27</v>
      </c>
      <c r="X5" s="3">
        <f>VLOOKUP(DATE($A5+1,9,1),Patch!$A$4:$X$675,20,FALSE)</f>
        <v>0</v>
      </c>
      <c r="Y5" s="3">
        <f>VLOOKUP(DATE($A5+1,9,1),Patch!$A$4:$X$675,21,FALSE)</f>
        <v>0</v>
      </c>
    </row>
    <row r="6" spans="1:25">
      <c r="A6">
        <v>1953</v>
      </c>
      <c r="B6" s="3">
        <f>VLOOKUP(DATE($A6,10,1),Patch!$A$4:$X$675,20,FALSE)</f>
        <v>0</v>
      </c>
      <c r="C6">
        <f>VLOOKUP(DATE($A6,10,1),Patch!$A$4:$X$675,21,FALSE)</f>
        <v>25.41</v>
      </c>
      <c r="D6" s="3">
        <f>VLOOKUP(DATE($A6,11,1),Patch!$A$4:$X$675,20,FALSE)</f>
        <v>0</v>
      </c>
      <c r="E6">
        <f>VLOOKUP(DATE($A6,11,1),Patch!$A$4:$X$675,21,FALSE)</f>
        <v>0</v>
      </c>
      <c r="F6" s="3">
        <f>VLOOKUP(DATE($A6,12,1),Patch!$A$4:$X$675,20,FALSE)</f>
        <v>0</v>
      </c>
      <c r="G6">
        <f>VLOOKUP(DATE($A6,12,1),Patch!$A$4:$X$675,21,FALSE)</f>
        <v>25.45</v>
      </c>
      <c r="H6" s="3">
        <f>VLOOKUP(DATE($A6+1,1,1),Patch!$A$4:$X$675,20,FALSE)</f>
        <v>0</v>
      </c>
      <c r="I6" s="3">
        <f>VLOOKUP(DATE($A6+1,1,1),Patch!$A$4:$X$675,21,FALSE)</f>
        <v>0</v>
      </c>
      <c r="J6" s="3">
        <f>VLOOKUP(DATE($A6+1,2,1),Patch!$A$4:$X$675,20,FALSE)</f>
        <v>0</v>
      </c>
      <c r="K6" s="3">
        <f>VLOOKUP(DATE($A6+1,2,1),Patch!$A$4:$X$675,21,FALSE)</f>
        <v>103.27</v>
      </c>
      <c r="L6" s="3">
        <f>VLOOKUP(DATE($A6+1,3,1),Patch!$A$4:$X$675,20,FALSE)</f>
        <v>0</v>
      </c>
      <c r="M6" s="3">
        <f>VLOOKUP(DATE($A6+1,3,1),Patch!$A$4:$X$675,21,FALSE)</f>
        <v>0</v>
      </c>
      <c r="N6" s="3">
        <f>VLOOKUP(DATE($A6+1,4,1),Patch!$A$4:$X$675,20,FALSE)</f>
        <v>0</v>
      </c>
      <c r="O6" s="3">
        <f>VLOOKUP(DATE($A6+1,4,1),Patch!$A$4:$X$675,21,FALSE)</f>
        <v>127.25</v>
      </c>
      <c r="P6" s="3">
        <f>VLOOKUP(DATE($A6+1,5,1),Patch!$A$4:$X$675,20,FALSE)</f>
        <v>0</v>
      </c>
      <c r="Q6" s="3">
        <f>VLOOKUP(DATE($A6+1,5,1),Patch!$A$4:$X$675,21,FALSE)</f>
        <v>0</v>
      </c>
      <c r="R6" s="3">
        <f>VLOOKUP(DATE($A6+1,6,1),Patch!$A$4:$X$675,20,FALSE)</f>
        <v>0</v>
      </c>
      <c r="S6" s="3">
        <f>VLOOKUP(DATE($A6+1,6,1),Patch!$A$4:$X$675,21,FALSE)</f>
        <v>66.28</v>
      </c>
      <c r="T6" s="3">
        <f>VLOOKUP(DATE($A6+1,7,1),Patch!$A$4:$X$675,20,FALSE)</f>
        <v>0</v>
      </c>
      <c r="U6" s="3">
        <f>VLOOKUP(DATE($A6+1,7,1),Patch!$A$4:$X$675,21,FALSE)</f>
        <v>0</v>
      </c>
      <c r="V6" s="3">
        <f>VLOOKUP(DATE($A6+1,8,1),Patch!$A$4:$X$675,20,FALSE)</f>
        <v>0</v>
      </c>
      <c r="W6" s="3">
        <f>VLOOKUP(DATE($A6+1,8,1),Patch!$A$4:$X$675,21,FALSE)</f>
        <v>274.12</v>
      </c>
      <c r="X6" s="3">
        <f>VLOOKUP(DATE($A6+1,9,1),Patch!$A$4:$X$675,20,FALSE)</f>
        <v>0</v>
      </c>
      <c r="Y6" s="3">
        <f>VLOOKUP(DATE($A6+1,9,1),Patch!$A$4:$X$675,21,FALSE)</f>
        <v>0</v>
      </c>
    </row>
    <row r="7" spans="1:25">
      <c r="A7">
        <v>1954</v>
      </c>
      <c r="B7" s="3">
        <f>VLOOKUP(DATE($A7,10,1),Patch!$A$4:$X$675,20,FALSE)</f>
        <v>0</v>
      </c>
      <c r="C7">
        <f>VLOOKUP(DATE($A7,10,1),Patch!$A$4:$X$675,21,FALSE)</f>
        <v>2.35</v>
      </c>
      <c r="D7" s="3">
        <f>VLOOKUP(DATE($A7,11,1),Patch!$A$4:$X$675,20,FALSE)</f>
        <v>0</v>
      </c>
      <c r="E7">
        <f>VLOOKUP(DATE($A7,11,1),Patch!$A$4:$X$675,21,FALSE)</f>
        <v>0</v>
      </c>
      <c r="F7" s="3">
        <f>VLOOKUP(DATE($A7,12,1),Patch!$A$4:$X$675,20,FALSE)</f>
        <v>0</v>
      </c>
      <c r="G7">
        <f>VLOOKUP(DATE($A7,12,1),Patch!$A$4:$X$675,21,FALSE)</f>
        <v>22.97</v>
      </c>
      <c r="H7" s="3">
        <f>VLOOKUP(DATE($A7+1,1,1),Patch!$A$4:$X$675,20,FALSE)</f>
        <v>0</v>
      </c>
      <c r="I7" s="3">
        <f>VLOOKUP(DATE($A7+1,1,1),Patch!$A$4:$X$675,21,FALSE)</f>
        <v>0</v>
      </c>
      <c r="J7" s="3">
        <f>VLOOKUP(DATE($A7+1,2,1),Patch!$A$4:$X$675,20,FALSE)</f>
        <v>0</v>
      </c>
      <c r="K7" s="3">
        <f>VLOOKUP(DATE($A7+1,2,1),Patch!$A$4:$X$675,21,FALSE)</f>
        <v>20.66</v>
      </c>
      <c r="L7" s="3">
        <f>VLOOKUP(DATE($A7+1,3,1),Patch!$A$4:$X$675,20,FALSE)</f>
        <v>0</v>
      </c>
      <c r="M7" s="3">
        <f>VLOOKUP(DATE($A7+1,3,1),Patch!$A$4:$X$675,21,FALSE)</f>
        <v>0</v>
      </c>
      <c r="N7" s="3">
        <f>VLOOKUP(DATE($A7+1,4,1),Patch!$A$4:$X$675,20,FALSE)</f>
        <v>0</v>
      </c>
      <c r="O7" s="3">
        <f>VLOOKUP(DATE($A7+1,4,1),Patch!$A$4:$X$675,21,FALSE)</f>
        <v>898.99</v>
      </c>
      <c r="P7" s="3">
        <f>VLOOKUP(DATE($A7+1,5,1),Patch!$A$4:$X$675,20,FALSE)</f>
        <v>0</v>
      </c>
      <c r="Q7" s="3">
        <f>VLOOKUP(DATE($A7+1,5,1),Patch!$A$4:$X$675,21,FALSE)</f>
        <v>0</v>
      </c>
      <c r="R7" s="3">
        <f>VLOOKUP(DATE($A7+1,6,1),Patch!$A$4:$X$675,20,FALSE)</f>
        <v>0</v>
      </c>
      <c r="S7" s="3">
        <f>VLOOKUP(DATE($A7+1,6,1),Patch!$A$4:$X$675,21,FALSE)</f>
        <v>897.38</v>
      </c>
      <c r="T7" s="3">
        <f>VLOOKUP(DATE($A7+1,7,1),Patch!$A$4:$X$675,20,FALSE)</f>
        <v>0</v>
      </c>
      <c r="U7" s="3">
        <f>VLOOKUP(DATE($A7+1,7,1),Patch!$A$4:$X$675,21,FALSE)</f>
        <v>0</v>
      </c>
      <c r="V7" s="3">
        <f>VLOOKUP(DATE($A7+1,8,1),Patch!$A$4:$X$675,20,FALSE)</f>
        <v>0</v>
      </c>
      <c r="W7" s="3">
        <f>VLOOKUP(DATE($A7+1,8,1),Patch!$A$4:$X$675,21,FALSE)</f>
        <v>240.66</v>
      </c>
      <c r="X7" s="3">
        <f>VLOOKUP(DATE($A7+1,9,1),Patch!$A$4:$X$675,20,FALSE)</f>
        <v>0</v>
      </c>
      <c r="Y7" s="3">
        <f>VLOOKUP(DATE($A7+1,9,1),Patch!$A$4:$X$675,21,FALSE)</f>
        <v>0</v>
      </c>
    </row>
    <row r="8" spans="1:25">
      <c r="A8">
        <v>1955</v>
      </c>
      <c r="B8" s="3">
        <f>VLOOKUP(DATE($A8,10,1),Patch!$A$4:$X$675,20,FALSE)</f>
        <v>0</v>
      </c>
      <c r="C8">
        <f>VLOOKUP(DATE($A8,10,1),Patch!$A$4:$X$675,21,FALSE)</f>
        <v>19.62</v>
      </c>
      <c r="D8" s="3">
        <f>VLOOKUP(DATE($A8,11,1),Patch!$A$4:$X$675,20,FALSE)</f>
        <v>0</v>
      </c>
      <c r="E8">
        <f>VLOOKUP(DATE($A8,11,1),Patch!$A$4:$X$675,21,FALSE)</f>
        <v>0</v>
      </c>
      <c r="F8" s="3">
        <f>VLOOKUP(DATE($A8,12,1),Patch!$A$4:$X$675,20,FALSE)</f>
        <v>0</v>
      </c>
      <c r="G8">
        <f>VLOOKUP(DATE($A8,12,1),Patch!$A$4:$X$675,21,FALSE)</f>
        <v>144.47999999999999</v>
      </c>
      <c r="H8" s="3">
        <f>VLOOKUP(DATE($A8+1,1,1),Patch!$A$4:$X$675,20,FALSE)</f>
        <v>0</v>
      </c>
      <c r="I8" s="3">
        <f>VLOOKUP(DATE($A8+1,1,1),Patch!$A$4:$X$675,21,FALSE)</f>
        <v>0</v>
      </c>
      <c r="J8" s="3">
        <f>VLOOKUP(DATE($A8+1,2,1),Patch!$A$4:$X$675,20,FALSE)</f>
        <v>0</v>
      </c>
      <c r="K8" s="3">
        <f>VLOOKUP(DATE($A8+1,2,1),Patch!$A$4:$X$675,21,FALSE)</f>
        <v>235.04</v>
      </c>
      <c r="L8" s="3">
        <f>VLOOKUP(DATE($A8+1,3,1),Patch!$A$4:$X$675,20,FALSE)</f>
        <v>0</v>
      </c>
      <c r="M8" s="3">
        <f>VLOOKUP(DATE($A8+1,3,1),Patch!$A$4:$X$675,21,FALSE)</f>
        <v>0</v>
      </c>
      <c r="N8" s="3">
        <f>VLOOKUP(DATE($A8+1,4,1),Patch!$A$4:$X$675,20,FALSE)</f>
        <v>0</v>
      </c>
      <c r="O8" s="3">
        <f>VLOOKUP(DATE($A8+1,4,1),Patch!$A$4:$X$675,21,FALSE)</f>
        <v>64.8</v>
      </c>
      <c r="P8" s="3">
        <f>VLOOKUP(DATE($A8+1,5,1),Patch!$A$4:$X$675,20,FALSE)</f>
        <v>0</v>
      </c>
      <c r="Q8" s="3">
        <f>VLOOKUP(DATE($A8+1,5,1),Patch!$A$4:$X$675,21,FALSE)</f>
        <v>0</v>
      </c>
      <c r="R8" s="3">
        <f>VLOOKUP(DATE($A8+1,6,1),Patch!$A$4:$X$675,20,FALSE)</f>
        <v>0</v>
      </c>
      <c r="S8" s="3">
        <f>VLOOKUP(DATE($A8+1,6,1),Patch!$A$4:$X$675,21,FALSE)</f>
        <v>518.6</v>
      </c>
      <c r="T8" s="3">
        <f>VLOOKUP(DATE($A8+1,7,1),Patch!$A$4:$X$675,20,FALSE)</f>
        <v>0</v>
      </c>
      <c r="U8" s="3">
        <f>VLOOKUP(DATE($A8+1,7,1),Patch!$A$4:$X$675,21,FALSE)</f>
        <v>0</v>
      </c>
      <c r="V8" s="3">
        <f>VLOOKUP(DATE($A8+1,8,1),Patch!$A$4:$X$675,20,FALSE)</f>
        <v>0</v>
      </c>
      <c r="W8" s="3">
        <f>VLOOKUP(DATE($A8+1,8,1),Patch!$A$4:$X$675,21,FALSE)</f>
        <v>403.54</v>
      </c>
      <c r="X8" s="3">
        <f>VLOOKUP(DATE($A8+1,9,1),Patch!$A$4:$X$675,20,FALSE)</f>
        <v>0</v>
      </c>
      <c r="Y8" s="3">
        <f>VLOOKUP(DATE($A8+1,9,1),Patch!$A$4:$X$675,21,FALSE)</f>
        <v>0</v>
      </c>
    </row>
    <row r="9" spans="1:25">
      <c r="A9">
        <v>1956</v>
      </c>
      <c r="B9" s="3">
        <f>VLOOKUP(DATE($A9,10,1),Patch!$A$4:$X$675,20,FALSE)</f>
        <v>0</v>
      </c>
      <c r="C9">
        <f>VLOOKUP(DATE($A9,10,1),Patch!$A$4:$X$675,21,FALSE)</f>
        <v>165.89</v>
      </c>
      <c r="D9" s="3">
        <f>VLOOKUP(DATE($A9,11,1),Patch!$A$4:$X$675,20,FALSE)</f>
        <v>0</v>
      </c>
      <c r="E9">
        <f>VLOOKUP(DATE($A9,11,1),Patch!$A$4:$X$675,21,FALSE)</f>
        <v>0</v>
      </c>
      <c r="F9" s="3">
        <f>VLOOKUP(DATE($A9,12,1),Patch!$A$4:$X$675,20,FALSE)</f>
        <v>0</v>
      </c>
      <c r="G9">
        <f>VLOOKUP(DATE($A9,12,1),Patch!$A$4:$X$675,21,FALSE)</f>
        <v>145.22</v>
      </c>
      <c r="H9" s="3">
        <f>VLOOKUP(DATE($A9+1,1,1),Patch!$A$4:$X$675,20,FALSE)</f>
        <v>0</v>
      </c>
      <c r="I9" s="3">
        <f>VLOOKUP(DATE($A9+1,1,1),Patch!$A$4:$X$675,21,FALSE)</f>
        <v>0</v>
      </c>
      <c r="J9" s="3">
        <f>VLOOKUP(DATE($A9+1,2,1),Patch!$A$4:$X$675,20,FALSE)</f>
        <v>0</v>
      </c>
      <c r="K9" s="3">
        <f>VLOOKUP(DATE($A9+1,2,1),Patch!$A$4:$X$675,21,FALSE)</f>
        <v>883.45</v>
      </c>
      <c r="L9" s="3">
        <f>VLOOKUP(DATE($A9+1,3,1),Patch!$A$4:$X$675,20,FALSE)</f>
        <v>0</v>
      </c>
      <c r="M9" s="3">
        <f>VLOOKUP(DATE($A9+1,3,1),Patch!$A$4:$X$675,21,FALSE)</f>
        <v>0</v>
      </c>
      <c r="N9" s="3">
        <f>VLOOKUP(DATE($A9+1,4,1),Patch!$A$4:$X$675,20,FALSE)</f>
        <v>0</v>
      </c>
      <c r="O9" s="3">
        <f>VLOOKUP(DATE($A9+1,4,1),Patch!$A$4:$X$675,21,FALSE)</f>
        <v>417.35</v>
      </c>
      <c r="P9" s="3">
        <f>VLOOKUP(DATE($A9+1,5,1),Patch!$A$4:$X$675,20,FALSE)</f>
        <v>0</v>
      </c>
      <c r="Q9" s="3">
        <f>VLOOKUP(DATE($A9+1,5,1),Patch!$A$4:$X$675,21,FALSE)</f>
        <v>0</v>
      </c>
      <c r="R9" s="3">
        <f>VLOOKUP(DATE($A9+1,6,1),Patch!$A$4:$X$675,20,FALSE)</f>
        <v>0</v>
      </c>
      <c r="S9" s="3">
        <f>VLOOKUP(DATE($A9+1,6,1),Patch!$A$4:$X$675,21,FALSE)</f>
        <v>87.83</v>
      </c>
      <c r="T9" s="3">
        <f>VLOOKUP(DATE($A9+1,7,1),Patch!$A$4:$X$675,20,FALSE)</f>
        <v>0</v>
      </c>
      <c r="U9" s="3">
        <f>VLOOKUP(DATE($A9+1,7,1),Patch!$A$4:$X$675,21,FALSE)</f>
        <v>0</v>
      </c>
      <c r="V9" s="3">
        <f>VLOOKUP(DATE($A9+1,8,1),Patch!$A$4:$X$675,20,FALSE)</f>
        <v>0</v>
      </c>
      <c r="W9" s="3">
        <f>VLOOKUP(DATE($A9+1,8,1),Patch!$A$4:$X$675,21,FALSE)</f>
        <v>88.7</v>
      </c>
      <c r="X9" s="3">
        <f>VLOOKUP(DATE($A9+1,9,1),Patch!$A$4:$X$675,20,FALSE)</f>
        <v>0</v>
      </c>
      <c r="Y9" s="3">
        <f>VLOOKUP(DATE($A9+1,9,1),Patch!$A$4:$X$675,21,FALSE)</f>
        <v>0</v>
      </c>
    </row>
    <row r="10" spans="1:25">
      <c r="A10">
        <v>1957</v>
      </c>
      <c r="B10" s="3">
        <f>VLOOKUP(DATE($A10,10,1),Patch!$A$4:$X$675,20,FALSE)</f>
        <v>0</v>
      </c>
      <c r="C10">
        <f>VLOOKUP(DATE($A10,10,1),Patch!$A$4:$X$675,21,FALSE)</f>
        <v>1104.3499999999999</v>
      </c>
      <c r="D10" s="3">
        <f>VLOOKUP(DATE($A10,11,1),Patch!$A$4:$X$675,20,FALSE)</f>
        <v>0</v>
      </c>
      <c r="E10">
        <f>VLOOKUP(DATE($A10,11,1),Patch!$A$4:$X$675,21,FALSE)</f>
        <v>0</v>
      </c>
      <c r="F10" s="3">
        <f>VLOOKUP(DATE($A10,12,1),Patch!$A$4:$X$675,20,FALSE)</f>
        <v>0</v>
      </c>
      <c r="G10">
        <f>VLOOKUP(DATE($A10,12,1),Patch!$A$4:$X$675,21,FALSE)</f>
        <v>430.78</v>
      </c>
      <c r="H10" s="3">
        <f>VLOOKUP(DATE($A10+1,1,1),Patch!$A$4:$X$675,20,FALSE)</f>
        <v>0</v>
      </c>
      <c r="I10" s="3">
        <f>VLOOKUP(DATE($A10+1,1,1),Patch!$A$4:$X$675,21,FALSE)</f>
        <v>0</v>
      </c>
      <c r="J10" s="3">
        <f>VLOOKUP(DATE($A10+1,2,1),Patch!$A$4:$X$675,20,FALSE)</f>
        <v>0</v>
      </c>
      <c r="K10" s="3">
        <f>VLOOKUP(DATE($A10+1,2,1),Patch!$A$4:$X$675,21,FALSE)</f>
        <v>90.15</v>
      </c>
      <c r="L10" s="3">
        <f>VLOOKUP(DATE($A10+1,3,1),Patch!$A$4:$X$675,20,FALSE)</f>
        <v>0</v>
      </c>
      <c r="M10" s="3">
        <f>VLOOKUP(DATE($A10+1,3,1),Patch!$A$4:$X$675,21,FALSE)</f>
        <v>0</v>
      </c>
      <c r="N10" s="3">
        <f>VLOOKUP(DATE($A10+1,4,1),Patch!$A$4:$X$675,20,FALSE)</f>
        <v>0</v>
      </c>
      <c r="O10" s="3">
        <f>VLOOKUP(DATE($A10+1,4,1),Patch!$A$4:$X$675,21,FALSE)</f>
        <v>312.86</v>
      </c>
      <c r="P10" s="3">
        <f>VLOOKUP(DATE($A10+1,5,1),Patch!$A$4:$X$675,20,FALSE)</f>
        <v>0</v>
      </c>
      <c r="Q10" s="3">
        <f>VLOOKUP(DATE($A10+1,5,1),Patch!$A$4:$X$675,21,FALSE)</f>
        <v>0</v>
      </c>
      <c r="R10" s="3">
        <f>VLOOKUP(DATE($A10+1,6,1),Patch!$A$4:$X$675,20,FALSE)</f>
        <v>0</v>
      </c>
      <c r="S10" s="3">
        <f>VLOOKUP(DATE($A10+1,6,1),Patch!$A$4:$X$675,21,FALSE)</f>
        <v>110.55</v>
      </c>
      <c r="T10" s="3">
        <f>VLOOKUP(DATE($A10+1,7,1),Patch!$A$4:$X$675,20,FALSE)</f>
        <v>0</v>
      </c>
      <c r="U10" s="3">
        <f>VLOOKUP(DATE($A10+1,7,1),Patch!$A$4:$X$675,21,FALSE)</f>
        <v>0</v>
      </c>
      <c r="V10" s="3">
        <f>VLOOKUP(DATE($A10+1,8,1),Patch!$A$4:$X$675,20,FALSE)</f>
        <v>0</v>
      </c>
      <c r="W10" s="3">
        <f>VLOOKUP(DATE($A10+1,8,1),Patch!$A$4:$X$675,21,FALSE)</f>
        <v>14.58</v>
      </c>
      <c r="X10" s="3">
        <f>VLOOKUP(DATE($A10+1,9,1),Patch!$A$4:$X$675,20,FALSE)</f>
        <v>0</v>
      </c>
      <c r="Y10" s="3">
        <f>VLOOKUP(DATE($A10+1,9,1),Patch!$A$4:$X$675,21,FALSE)</f>
        <v>0</v>
      </c>
    </row>
    <row r="11" spans="1:25">
      <c r="A11">
        <v>1958</v>
      </c>
      <c r="B11" s="3">
        <f>VLOOKUP(DATE($A11,10,1),Patch!$A$4:$X$675,20,FALSE)</f>
        <v>0</v>
      </c>
      <c r="C11">
        <f>VLOOKUP(DATE($A11,10,1),Patch!$A$4:$X$675,21,FALSE)</f>
        <v>7.78</v>
      </c>
      <c r="D11" s="3">
        <f>VLOOKUP(DATE($A11,11,1),Patch!$A$4:$X$675,20,FALSE)</f>
        <v>0</v>
      </c>
      <c r="E11">
        <f>VLOOKUP(DATE($A11,11,1),Patch!$A$4:$X$675,21,FALSE)</f>
        <v>0</v>
      </c>
      <c r="F11" s="3">
        <f>VLOOKUP(DATE($A11,12,1),Patch!$A$4:$X$675,20,FALSE)</f>
        <v>0</v>
      </c>
      <c r="G11">
        <f>VLOOKUP(DATE($A11,12,1),Patch!$A$4:$X$675,21,FALSE)</f>
        <v>45.84</v>
      </c>
      <c r="H11" s="3">
        <f>VLOOKUP(DATE($A11+1,1,1),Patch!$A$4:$X$675,20,FALSE)</f>
        <v>0</v>
      </c>
      <c r="I11" s="3">
        <f>VLOOKUP(DATE($A11+1,1,1),Patch!$A$4:$X$675,21,FALSE)</f>
        <v>0</v>
      </c>
      <c r="J11" s="3">
        <f>VLOOKUP(DATE($A11+1,2,1),Patch!$A$4:$X$675,20,FALSE)</f>
        <v>0</v>
      </c>
      <c r="K11" s="3">
        <f>VLOOKUP(DATE($A11+1,2,1),Patch!$A$4:$X$675,21,FALSE)</f>
        <v>97.92</v>
      </c>
      <c r="L11" s="3">
        <f>VLOOKUP(DATE($A11+1,3,1),Patch!$A$4:$X$675,20,FALSE)</f>
        <v>0</v>
      </c>
      <c r="M11" s="3">
        <f>VLOOKUP(DATE($A11+1,3,1),Patch!$A$4:$X$675,21,FALSE)</f>
        <v>0</v>
      </c>
      <c r="N11" s="3">
        <f>VLOOKUP(DATE($A11+1,4,1),Patch!$A$4:$X$675,20,FALSE)</f>
        <v>0</v>
      </c>
      <c r="O11" s="3">
        <f>VLOOKUP(DATE($A11+1,4,1),Patch!$A$4:$X$675,21,FALSE)</f>
        <v>40.61</v>
      </c>
      <c r="P11" s="3">
        <f>VLOOKUP(DATE($A11+1,5,1),Patch!$A$4:$X$675,20,FALSE)</f>
        <v>0</v>
      </c>
      <c r="Q11" s="3">
        <f>VLOOKUP(DATE($A11+1,5,1),Patch!$A$4:$X$675,21,FALSE)</f>
        <v>0</v>
      </c>
      <c r="R11" s="3">
        <f>VLOOKUP(DATE($A11+1,6,1),Patch!$A$4:$X$675,20,FALSE)</f>
        <v>0</v>
      </c>
      <c r="S11" s="3">
        <f>VLOOKUP(DATE($A11+1,6,1),Patch!$A$4:$X$675,21,FALSE)</f>
        <v>8.26</v>
      </c>
      <c r="T11" s="3">
        <f>VLOOKUP(DATE($A11+1,7,1),Patch!$A$4:$X$675,20,FALSE)</f>
        <v>0</v>
      </c>
      <c r="U11" s="3">
        <f>VLOOKUP(DATE($A11+1,7,1),Patch!$A$4:$X$675,21,FALSE)</f>
        <v>0</v>
      </c>
      <c r="V11" s="3">
        <f>VLOOKUP(DATE($A11+1,8,1),Patch!$A$4:$X$675,20,FALSE)</f>
        <v>0</v>
      </c>
      <c r="W11" s="3">
        <f>VLOOKUP(DATE($A11+1,8,1),Patch!$A$4:$X$675,21,FALSE)</f>
        <v>10.220000000000001</v>
      </c>
      <c r="X11" s="3">
        <f>VLOOKUP(DATE($A11+1,9,1),Patch!$A$4:$X$675,20,FALSE)</f>
        <v>0</v>
      </c>
      <c r="Y11" s="3">
        <f>VLOOKUP(DATE($A11+1,9,1),Patch!$A$4:$X$675,21,FALSE)</f>
        <v>0</v>
      </c>
    </row>
    <row r="12" spans="1:25">
      <c r="A12">
        <v>1959</v>
      </c>
      <c r="B12" s="3">
        <f>VLOOKUP(DATE($A12,10,1),Patch!$A$4:$X$675,20,FALSE)</f>
        <v>0</v>
      </c>
      <c r="C12">
        <f>VLOOKUP(DATE($A12,10,1),Patch!$A$4:$X$675,21,FALSE)</f>
        <v>57.58</v>
      </c>
      <c r="D12" s="3">
        <f>VLOOKUP(DATE($A12,11,1),Patch!$A$4:$X$675,20,FALSE)</f>
        <v>0</v>
      </c>
      <c r="E12">
        <f>VLOOKUP(DATE($A12,11,1),Patch!$A$4:$X$675,21,FALSE)</f>
        <v>0</v>
      </c>
      <c r="F12" s="3">
        <f>VLOOKUP(DATE($A12,12,1),Patch!$A$4:$X$675,20,FALSE)</f>
        <v>0</v>
      </c>
      <c r="G12">
        <f>VLOOKUP(DATE($A12,12,1),Patch!$A$4:$X$675,21,FALSE)</f>
        <v>47.11</v>
      </c>
      <c r="H12" s="3">
        <f>VLOOKUP(DATE($A12+1,1,1),Patch!$A$4:$X$675,20,FALSE)</f>
        <v>0</v>
      </c>
      <c r="I12" s="3">
        <f>VLOOKUP(DATE($A12+1,1,1),Patch!$A$4:$X$675,21,FALSE)</f>
        <v>0</v>
      </c>
      <c r="J12" s="3">
        <f>VLOOKUP(DATE($A12+1,2,1),Patch!$A$4:$X$675,20,FALSE)</f>
        <v>0</v>
      </c>
      <c r="K12" s="3">
        <f>VLOOKUP(DATE($A12+1,2,1),Patch!$A$4:$X$675,21,FALSE)</f>
        <v>288.37</v>
      </c>
      <c r="L12" s="3">
        <f>VLOOKUP(DATE($A12+1,3,1),Patch!$A$4:$X$675,20,FALSE)</f>
        <v>0</v>
      </c>
      <c r="M12" s="3">
        <f>VLOOKUP(DATE($A12+1,3,1),Patch!$A$4:$X$675,21,FALSE)</f>
        <v>0</v>
      </c>
      <c r="N12" s="3">
        <f>VLOOKUP(DATE($A12+1,4,1),Patch!$A$4:$X$675,20,FALSE)</f>
        <v>0</v>
      </c>
      <c r="O12" s="3">
        <f>VLOOKUP(DATE($A12+1,4,1),Patch!$A$4:$X$675,21,FALSE)</f>
        <v>110.7</v>
      </c>
      <c r="P12" s="3">
        <f>VLOOKUP(DATE($A12+1,5,1),Patch!$A$4:$X$675,20,FALSE)</f>
        <v>0</v>
      </c>
      <c r="Q12" s="3">
        <f>VLOOKUP(DATE($A12+1,5,1),Patch!$A$4:$X$675,21,FALSE)</f>
        <v>0</v>
      </c>
      <c r="R12" s="3">
        <f>VLOOKUP(DATE($A12+1,6,1),Patch!$A$4:$X$675,20,FALSE)</f>
        <v>0</v>
      </c>
      <c r="S12" s="3">
        <f>VLOOKUP(DATE($A12+1,6,1),Patch!$A$4:$X$675,21,FALSE)</f>
        <v>116.99</v>
      </c>
      <c r="T12" s="3">
        <f>VLOOKUP(DATE($A12+1,7,1),Patch!$A$4:$X$675,20,FALSE)</f>
        <v>0</v>
      </c>
      <c r="U12" s="3">
        <f>VLOOKUP(DATE($A12+1,7,1),Patch!$A$4:$X$675,21,FALSE)</f>
        <v>0</v>
      </c>
      <c r="V12" s="3">
        <f>VLOOKUP(DATE($A12+1,8,1),Patch!$A$4:$X$675,20,FALSE)</f>
        <v>0</v>
      </c>
      <c r="W12" s="3">
        <f>VLOOKUP(DATE($A12+1,8,1),Patch!$A$4:$X$675,21,FALSE)</f>
        <v>251.45</v>
      </c>
      <c r="X12" s="3">
        <f>VLOOKUP(DATE($A12+1,9,1),Patch!$A$4:$X$675,20,FALSE)</f>
        <v>0</v>
      </c>
      <c r="Y12" s="3">
        <f>VLOOKUP(DATE($A12+1,9,1),Patch!$A$4:$X$675,21,FALSE)</f>
        <v>0</v>
      </c>
    </row>
    <row r="13" spans="1:25">
      <c r="A13">
        <v>1960</v>
      </c>
      <c r="B13" s="3">
        <f>VLOOKUP(DATE($A13,10,1),Patch!$A$4:$X$675,20,FALSE)</f>
        <v>0</v>
      </c>
      <c r="C13">
        <f>VLOOKUP(DATE($A13,10,1),Patch!$A$4:$X$675,21,FALSE)</f>
        <v>27.25</v>
      </c>
      <c r="D13" s="3">
        <f>VLOOKUP(DATE($A13,11,1),Patch!$A$4:$X$675,20,FALSE)</f>
        <v>0</v>
      </c>
      <c r="E13">
        <f>VLOOKUP(DATE($A13,11,1),Patch!$A$4:$X$675,21,FALSE)</f>
        <v>0</v>
      </c>
      <c r="F13" s="3">
        <f>VLOOKUP(DATE($A13,12,1),Patch!$A$4:$X$675,20,FALSE)</f>
        <v>0</v>
      </c>
      <c r="G13">
        <f>VLOOKUP(DATE($A13,12,1),Patch!$A$4:$X$675,21,FALSE)</f>
        <v>103.75</v>
      </c>
      <c r="H13" s="3">
        <f>VLOOKUP(DATE($A13+1,1,1),Patch!$A$4:$X$675,20,FALSE)</f>
        <v>0</v>
      </c>
      <c r="I13" s="3">
        <f>VLOOKUP(DATE($A13+1,1,1),Patch!$A$4:$X$675,21,FALSE)</f>
        <v>0</v>
      </c>
      <c r="J13" s="3">
        <f>VLOOKUP(DATE($A13+1,2,1),Patch!$A$4:$X$675,20,FALSE)</f>
        <v>0</v>
      </c>
      <c r="K13" s="3">
        <f>VLOOKUP(DATE($A13+1,2,1),Patch!$A$4:$X$675,21,FALSE)</f>
        <v>127.51</v>
      </c>
      <c r="L13" s="3">
        <f>VLOOKUP(DATE($A13+1,3,1),Patch!$A$4:$X$675,20,FALSE)</f>
        <v>0</v>
      </c>
      <c r="M13" s="3">
        <f>VLOOKUP(DATE($A13+1,3,1),Patch!$A$4:$X$675,21,FALSE)</f>
        <v>0</v>
      </c>
      <c r="N13" s="3">
        <f>VLOOKUP(DATE($A13+1,4,1),Patch!$A$4:$X$675,20,FALSE)</f>
        <v>0</v>
      </c>
      <c r="O13" s="3">
        <f>VLOOKUP(DATE($A13+1,4,1),Patch!$A$4:$X$675,21,FALSE)</f>
        <v>162.78</v>
      </c>
      <c r="P13" s="3">
        <f>VLOOKUP(DATE($A13+1,5,1),Patch!$A$4:$X$675,20,FALSE)</f>
        <v>0</v>
      </c>
      <c r="Q13" s="3">
        <f>VLOOKUP(DATE($A13+1,5,1),Patch!$A$4:$X$675,21,FALSE)</f>
        <v>0</v>
      </c>
      <c r="R13" s="3">
        <f>VLOOKUP(DATE($A13+1,6,1),Patch!$A$4:$X$675,20,FALSE)</f>
        <v>0</v>
      </c>
      <c r="S13" s="3">
        <f>VLOOKUP(DATE($A13+1,6,1),Patch!$A$4:$X$675,21,FALSE)</f>
        <v>48.11</v>
      </c>
      <c r="T13" s="3">
        <f>VLOOKUP(DATE($A13+1,7,1),Patch!$A$4:$X$675,20,FALSE)</f>
        <v>0</v>
      </c>
      <c r="U13" s="3">
        <f>VLOOKUP(DATE($A13+1,7,1),Patch!$A$4:$X$675,21,FALSE)</f>
        <v>0</v>
      </c>
      <c r="V13" s="3">
        <f>VLOOKUP(DATE($A13+1,8,1),Patch!$A$4:$X$675,20,FALSE)</f>
        <v>0</v>
      </c>
      <c r="W13" s="3">
        <f>VLOOKUP(DATE($A13+1,8,1),Patch!$A$4:$X$675,21,FALSE)</f>
        <v>102.55</v>
      </c>
      <c r="X13" s="3">
        <f>VLOOKUP(DATE($A13+1,9,1),Patch!$A$4:$X$675,20,FALSE)</f>
        <v>0</v>
      </c>
      <c r="Y13" s="3">
        <f>VLOOKUP(DATE($A13+1,9,1),Patch!$A$4:$X$675,21,FALSE)</f>
        <v>0</v>
      </c>
    </row>
    <row r="14" spans="1:25">
      <c r="A14">
        <v>1961</v>
      </c>
      <c r="B14" s="3">
        <f>VLOOKUP(DATE($A14,10,1),Patch!$A$4:$X$675,20,FALSE)</f>
        <v>0</v>
      </c>
      <c r="C14">
        <f>VLOOKUP(DATE($A14,10,1),Patch!$A$4:$X$675,21,FALSE)</f>
        <v>4.2300000000000004</v>
      </c>
      <c r="D14" s="3">
        <f>VLOOKUP(DATE($A14,11,1),Patch!$A$4:$X$675,20,FALSE)</f>
        <v>0</v>
      </c>
      <c r="E14">
        <f>VLOOKUP(DATE($A14,11,1),Patch!$A$4:$X$675,21,FALSE)</f>
        <v>0</v>
      </c>
      <c r="F14" s="3">
        <f>VLOOKUP(DATE($A14,12,1),Patch!$A$4:$X$675,20,FALSE)</f>
        <v>0</v>
      </c>
      <c r="G14">
        <f>VLOOKUP(DATE($A14,12,1),Patch!$A$4:$X$675,21,FALSE)</f>
        <v>247.03</v>
      </c>
      <c r="H14" s="3">
        <f>VLOOKUP(DATE($A14+1,1,1),Patch!$A$4:$X$675,20,FALSE)</f>
        <v>0</v>
      </c>
      <c r="I14" s="3">
        <f>VLOOKUP(DATE($A14+1,1,1),Patch!$A$4:$X$675,21,FALSE)</f>
        <v>0</v>
      </c>
      <c r="J14" s="3">
        <f>VLOOKUP(DATE($A14+1,2,1),Patch!$A$4:$X$675,20,FALSE)</f>
        <v>0</v>
      </c>
      <c r="K14" s="3">
        <f>VLOOKUP(DATE($A14+1,2,1),Patch!$A$4:$X$675,21,FALSE)</f>
        <v>110.64</v>
      </c>
      <c r="L14" s="3">
        <f>VLOOKUP(DATE($A14+1,3,1),Patch!$A$4:$X$675,20,FALSE)</f>
        <v>0</v>
      </c>
      <c r="M14" s="3">
        <f>VLOOKUP(DATE($A14+1,3,1),Patch!$A$4:$X$675,21,FALSE)</f>
        <v>0</v>
      </c>
      <c r="N14" s="3">
        <f>VLOOKUP(DATE($A14+1,4,1),Patch!$A$4:$X$675,20,FALSE)</f>
        <v>0</v>
      </c>
      <c r="O14" s="3">
        <f>VLOOKUP(DATE($A14+1,4,1),Patch!$A$4:$X$675,21,FALSE)</f>
        <v>16.739999999999998</v>
      </c>
      <c r="P14" s="3">
        <f>VLOOKUP(DATE($A14+1,5,1),Patch!$A$4:$X$675,20,FALSE)</f>
        <v>0</v>
      </c>
      <c r="Q14" s="3">
        <f>VLOOKUP(DATE($A14+1,5,1),Patch!$A$4:$X$675,21,FALSE)</f>
        <v>0</v>
      </c>
      <c r="R14" s="3">
        <f>VLOOKUP(DATE($A14+1,6,1),Patch!$A$4:$X$675,20,FALSE)</f>
        <v>0</v>
      </c>
      <c r="S14" s="3">
        <f>VLOOKUP(DATE($A14+1,6,1),Patch!$A$4:$X$675,21,FALSE)</f>
        <v>608.59</v>
      </c>
      <c r="T14" s="3">
        <f>VLOOKUP(DATE($A14+1,7,1),Patch!$A$4:$X$675,20,FALSE)</f>
        <v>0</v>
      </c>
      <c r="U14" s="3">
        <f>VLOOKUP(DATE($A14+1,7,1),Patch!$A$4:$X$675,21,FALSE)</f>
        <v>0</v>
      </c>
      <c r="V14" s="3">
        <f>VLOOKUP(DATE($A14+1,8,1),Patch!$A$4:$X$675,20,FALSE)</f>
        <v>0</v>
      </c>
      <c r="W14" s="3">
        <f>VLOOKUP(DATE($A14+1,8,1),Patch!$A$4:$X$675,21,FALSE)</f>
        <v>244.18</v>
      </c>
      <c r="X14" s="3">
        <f>VLOOKUP(DATE($A14+1,9,1),Patch!$A$4:$X$675,20,FALSE)</f>
        <v>0</v>
      </c>
      <c r="Y14" s="3">
        <f>VLOOKUP(DATE($A14+1,9,1),Patch!$A$4:$X$675,21,FALSE)</f>
        <v>0</v>
      </c>
    </row>
    <row r="15" spans="1:25">
      <c r="A15">
        <v>1962</v>
      </c>
      <c r="B15" s="3">
        <f>VLOOKUP(DATE($A15,10,1),Patch!$A$4:$X$675,20,FALSE)</f>
        <v>0</v>
      </c>
      <c r="C15">
        <f>VLOOKUP(DATE($A15,10,1),Patch!$A$4:$X$675,21,FALSE)</f>
        <v>3.43</v>
      </c>
      <c r="D15" s="3">
        <f>VLOOKUP(DATE($A15,11,1),Patch!$A$4:$X$675,20,FALSE)</f>
        <v>0</v>
      </c>
      <c r="E15">
        <f>VLOOKUP(DATE($A15,11,1),Patch!$A$4:$X$675,21,FALSE)</f>
        <v>0</v>
      </c>
      <c r="F15" s="3">
        <f>VLOOKUP(DATE($A15,12,1),Patch!$A$4:$X$675,20,FALSE)</f>
        <v>0</v>
      </c>
      <c r="G15">
        <f>VLOOKUP(DATE($A15,12,1),Patch!$A$4:$X$675,21,FALSE)</f>
        <v>134.37</v>
      </c>
      <c r="H15" s="3">
        <f>VLOOKUP(DATE($A15+1,1,1),Patch!$A$4:$X$675,20,FALSE)</f>
        <v>0</v>
      </c>
      <c r="I15" s="3">
        <f>VLOOKUP(DATE($A15+1,1,1),Patch!$A$4:$X$675,21,FALSE)</f>
        <v>0</v>
      </c>
      <c r="J15" s="3">
        <f>VLOOKUP(DATE($A15+1,2,1),Patch!$A$4:$X$675,20,FALSE)</f>
        <v>0</v>
      </c>
      <c r="K15" s="3">
        <f>VLOOKUP(DATE($A15+1,2,1),Patch!$A$4:$X$675,21,FALSE)</f>
        <v>50.6</v>
      </c>
      <c r="L15" s="3">
        <f>VLOOKUP(DATE($A15+1,3,1),Patch!$A$4:$X$675,20,FALSE)</f>
        <v>0</v>
      </c>
      <c r="M15" s="3">
        <f>VLOOKUP(DATE($A15+1,3,1),Patch!$A$4:$X$675,21,FALSE)</f>
        <v>0</v>
      </c>
      <c r="N15" s="3">
        <f>VLOOKUP(DATE($A15+1,4,1),Patch!$A$4:$X$675,20,FALSE)</f>
        <v>0</v>
      </c>
      <c r="O15" s="3">
        <f>VLOOKUP(DATE($A15+1,4,1),Patch!$A$4:$X$675,21,FALSE)</f>
        <v>512.53</v>
      </c>
      <c r="P15" s="3">
        <f>VLOOKUP(DATE($A15+1,5,1),Patch!$A$4:$X$675,20,FALSE)</f>
        <v>0</v>
      </c>
      <c r="Q15" s="3">
        <f>VLOOKUP(DATE($A15+1,5,1),Patch!$A$4:$X$675,21,FALSE)</f>
        <v>0</v>
      </c>
      <c r="R15" s="3">
        <f>VLOOKUP(DATE($A15+1,6,1),Patch!$A$4:$X$675,20,FALSE)</f>
        <v>0</v>
      </c>
      <c r="S15" s="3">
        <f>VLOOKUP(DATE($A15+1,6,1),Patch!$A$4:$X$675,21,FALSE)</f>
        <v>192.11</v>
      </c>
      <c r="T15" s="3">
        <f>VLOOKUP(DATE($A15+1,7,1),Patch!$A$4:$X$675,20,FALSE)</f>
        <v>0</v>
      </c>
      <c r="U15" s="3">
        <f>VLOOKUP(DATE($A15+1,7,1),Patch!$A$4:$X$675,21,FALSE)</f>
        <v>0</v>
      </c>
      <c r="V15" s="3">
        <f>VLOOKUP(DATE($A15+1,8,1),Patch!$A$4:$X$675,20,FALSE)</f>
        <v>0</v>
      </c>
      <c r="W15" s="3">
        <f>VLOOKUP(DATE($A15+1,8,1),Patch!$A$4:$X$675,21,FALSE)</f>
        <v>109.73</v>
      </c>
      <c r="X15" s="3">
        <f>VLOOKUP(DATE($A15+1,9,1),Patch!$A$4:$X$675,20,FALSE)</f>
        <v>0</v>
      </c>
      <c r="Y15" s="3">
        <f>VLOOKUP(DATE($A15+1,9,1),Patch!$A$4:$X$675,21,FALSE)</f>
        <v>0</v>
      </c>
    </row>
    <row r="16" spans="1:25">
      <c r="A16">
        <v>1963</v>
      </c>
      <c r="B16" s="3">
        <f>VLOOKUP(DATE($A16,10,1),Patch!$A$4:$X$675,20,FALSE)</f>
        <v>0</v>
      </c>
      <c r="C16">
        <f>VLOOKUP(DATE($A16,10,1),Patch!$A$4:$X$675,21,FALSE)</f>
        <v>9.52</v>
      </c>
      <c r="D16" s="3">
        <f>VLOOKUP(DATE($A16,11,1),Patch!$A$4:$X$675,20,FALSE)</f>
        <v>0</v>
      </c>
      <c r="E16">
        <f>VLOOKUP(DATE($A16,11,1),Patch!$A$4:$X$675,21,FALSE)</f>
        <v>0</v>
      </c>
      <c r="F16" s="3">
        <f>VLOOKUP(DATE($A16,12,1),Patch!$A$4:$X$675,20,FALSE)</f>
        <v>0</v>
      </c>
      <c r="G16">
        <f>VLOOKUP(DATE($A16,12,1),Patch!$A$4:$X$675,21,FALSE)</f>
        <v>310</v>
      </c>
      <c r="H16" s="3">
        <f>VLOOKUP(DATE($A16+1,1,1),Patch!$A$4:$X$675,20,FALSE)</f>
        <v>0</v>
      </c>
      <c r="I16" s="3">
        <f>VLOOKUP(DATE($A16+1,1,1),Patch!$A$4:$X$675,21,FALSE)</f>
        <v>0</v>
      </c>
      <c r="J16" s="3">
        <f>VLOOKUP(DATE($A16+1,2,1),Patch!$A$4:$X$675,20,FALSE)</f>
        <v>0</v>
      </c>
      <c r="K16" s="3">
        <f>VLOOKUP(DATE($A16+1,2,1),Patch!$A$4:$X$675,21,FALSE)</f>
        <v>126.45</v>
      </c>
      <c r="L16" s="3">
        <f>VLOOKUP(DATE($A16+1,3,1),Patch!$A$4:$X$675,20,FALSE)</f>
        <v>0</v>
      </c>
      <c r="M16" s="3">
        <f>VLOOKUP(DATE($A16+1,3,1),Patch!$A$4:$X$675,21,FALSE)</f>
        <v>0</v>
      </c>
      <c r="N16" s="3">
        <f>VLOOKUP(DATE($A16+1,4,1),Patch!$A$4:$X$675,20,FALSE)</f>
        <v>0</v>
      </c>
      <c r="O16" s="3">
        <f>VLOOKUP(DATE($A16+1,4,1),Patch!$A$4:$X$675,21,FALSE)</f>
        <v>60.75</v>
      </c>
      <c r="P16" s="3">
        <f>VLOOKUP(DATE($A16+1,5,1),Patch!$A$4:$X$675,20,FALSE)</f>
        <v>0</v>
      </c>
      <c r="Q16" s="3">
        <f>VLOOKUP(DATE($A16+1,5,1),Patch!$A$4:$X$675,21,FALSE)</f>
        <v>0</v>
      </c>
      <c r="R16" s="3">
        <f>VLOOKUP(DATE($A16+1,6,1),Patch!$A$4:$X$675,20,FALSE)</f>
        <v>0</v>
      </c>
      <c r="S16" s="3">
        <f>VLOOKUP(DATE($A16+1,6,1),Patch!$A$4:$X$675,21,FALSE)</f>
        <v>35.01</v>
      </c>
      <c r="T16" s="3">
        <f>VLOOKUP(DATE($A16+1,7,1),Patch!$A$4:$X$675,20,FALSE)</f>
        <v>0</v>
      </c>
      <c r="U16" s="3">
        <f>VLOOKUP(DATE($A16+1,7,1),Patch!$A$4:$X$675,21,FALSE)</f>
        <v>0</v>
      </c>
      <c r="V16" s="3">
        <f>VLOOKUP(DATE($A16+1,8,1),Patch!$A$4:$X$675,20,FALSE)</f>
        <v>0</v>
      </c>
      <c r="W16" s="3">
        <f>VLOOKUP(DATE($A16+1,8,1),Patch!$A$4:$X$675,21,FALSE)</f>
        <v>479.86</v>
      </c>
      <c r="X16" s="3">
        <f>VLOOKUP(DATE($A16+1,9,1),Patch!$A$4:$X$675,20,FALSE)</f>
        <v>0</v>
      </c>
      <c r="Y16" s="3">
        <f>VLOOKUP(DATE($A16+1,9,1),Patch!$A$4:$X$675,21,FALSE)</f>
        <v>0</v>
      </c>
    </row>
    <row r="17" spans="1:25">
      <c r="A17">
        <v>1964</v>
      </c>
      <c r="B17" s="3">
        <f>VLOOKUP(DATE($A17,10,1),Patch!$A$4:$X$675,20,FALSE)</f>
        <v>0</v>
      </c>
      <c r="C17">
        <f>VLOOKUP(DATE($A17,10,1),Patch!$A$4:$X$675,21,FALSE)</f>
        <v>218.96</v>
      </c>
      <c r="D17" s="3">
        <f>VLOOKUP(DATE($A17,11,1),Patch!$A$4:$X$675,20,FALSE)</f>
        <v>0</v>
      </c>
      <c r="E17">
        <f>VLOOKUP(DATE($A17,11,1),Patch!$A$4:$X$675,21,FALSE)</f>
        <v>0</v>
      </c>
      <c r="F17" s="3">
        <f>VLOOKUP(DATE($A17,12,1),Patch!$A$4:$X$675,20,FALSE)</f>
        <v>0</v>
      </c>
      <c r="G17">
        <f>VLOOKUP(DATE($A17,12,1),Patch!$A$4:$X$675,21,FALSE)</f>
        <v>85.14</v>
      </c>
      <c r="H17" s="3">
        <f>VLOOKUP(DATE($A17+1,1,1),Patch!$A$4:$X$675,20,FALSE)</f>
        <v>0</v>
      </c>
      <c r="I17" s="3">
        <f>VLOOKUP(DATE($A17+1,1,1),Patch!$A$4:$X$675,21,FALSE)</f>
        <v>0</v>
      </c>
      <c r="J17" s="3">
        <f>VLOOKUP(DATE($A17+1,2,1),Patch!$A$4:$X$675,20,FALSE)</f>
        <v>0</v>
      </c>
      <c r="K17" s="3">
        <f>VLOOKUP(DATE($A17+1,2,1),Patch!$A$4:$X$675,21,FALSE)</f>
        <v>75.260000000000005</v>
      </c>
      <c r="L17" s="3">
        <f>VLOOKUP(DATE($A17+1,3,1),Patch!$A$4:$X$675,20,FALSE)</f>
        <v>0</v>
      </c>
      <c r="M17" s="3">
        <f>VLOOKUP(DATE($A17+1,3,1),Patch!$A$4:$X$675,21,FALSE)</f>
        <v>0</v>
      </c>
      <c r="N17" s="3">
        <f>VLOOKUP(DATE($A17+1,4,1),Patch!$A$4:$X$675,20,FALSE)</f>
        <v>0</v>
      </c>
      <c r="O17" s="3">
        <f>VLOOKUP(DATE($A17+1,4,1),Patch!$A$4:$X$675,21,FALSE)</f>
        <v>92.56</v>
      </c>
      <c r="P17" s="3">
        <f>VLOOKUP(DATE($A17+1,5,1),Patch!$A$4:$X$675,20,FALSE)</f>
        <v>0</v>
      </c>
      <c r="Q17" s="3">
        <f>VLOOKUP(DATE($A17+1,5,1),Patch!$A$4:$X$675,21,FALSE)</f>
        <v>0</v>
      </c>
      <c r="R17" s="3">
        <f>VLOOKUP(DATE($A17+1,6,1),Patch!$A$4:$X$675,20,FALSE)</f>
        <v>0</v>
      </c>
      <c r="S17" s="3">
        <f>VLOOKUP(DATE($A17+1,6,1),Patch!$A$4:$X$675,21,FALSE)</f>
        <v>25.43</v>
      </c>
      <c r="T17" s="3">
        <f>VLOOKUP(DATE($A17+1,7,1),Patch!$A$4:$X$675,20,FALSE)</f>
        <v>0</v>
      </c>
      <c r="U17" s="3">
        <f>VLOOKUP(DATE($A17+1,7,1),Patch!$A$4:$X$675,21,FALSE)</f>
        <v>0</v>
      </c>
      <c r="V17" s="3">
        <f>VLOOKUP(DATE($A17+1,8,1),Patch!$A$4:$X$675,20,FALSE)</f>
        <v>0</v>
      </c>
      <c r="W17" s="3">
        <f>VLOOKUP(DATE($A17+1,8,1),Patch!$A$4:$X$675,21,FALSE)</f>
        <v>3.76</v>
      </c>
      <c r="X17" s="3">
        <f>VLOOKUP(DATE($A17+1,9,1),Patch!$A$4:$X$675,20,FALSE)</f>
        <v>0</v>
      </c>
      <c r="Y17" s="3">
        <f>VLOOKUP(DATE($A17+1,9,1),Patch!$A$4:$X$675,21,FALSE)</f>
        <v>0</v>
      </c>
    </row>
    <row r="18" spans="1:25">
      <c r="A18">
        <v>1965</v>
      </c>
      <c r="B18" s="3">
        <f>VLOOKUP(DATE($A18,10,1),Patch!$A$4:$X$675,20,FALSE)</f>
        <v>0</v>
      </c>
      <c r="C18">
        <f>VLOOKUP(DATE($A18,10,1),Patch!$A$4:$X$675,21,FALSE)</f>
        <v>3.85</v>
      </c>
      <c r="D18" s="3">
        <f>VLOOKUP(DATE($A18,11,1),Patch!$A$4:$X$675,20,FALSE)</f>
        <v>0</v>
      </c>
      <c r="E18">
        <f>VLOOKUP(DATE($A18,11,1),Patch!$A$4:$X$675,21,FALSE)</f>
        <v>0</v>
      </c>
      <c r="F18" s="3">
        <f>VLOOKUP(DATE($A18,12,1),Patch!$A$4:$X$675,20,FALSE)</f>
        <v>0</v>
      </c>
      <c r="G18">
        <f>VLOOKUP(DATE($A18,12,1),Patch!$A$4:$X$675,21,FALSE)</f>
        <v>39.69</v>
      </c>
      <c r="H18" s="3">
        <f>VLOOKUP(DATE($A18+1,1,1),Patch!$A$4:$X$675,20,FALSE)</f>
        <v>0</v>
      </c>
      <c r="I18" s="3">
        <f>VLOOKUP(DATE($A18+1,1,1),Patch!$A$4:$X$675,21,FALSE)</f>
        <v>0</v>
      </c>
      <c r="J18" s="3">
        <f>VLOOKUP(DATE($A18+1,2,1),Patch!$A$4:$X$675,20,FALSE)</f>
        <v>0</v>
      </c>
      <c r="K18" s="3">
        <f>VLOOKUP(DATE($A18+1,2,1),Patch!$A$4:$X$675,21,FALSE)</f>
        <v>14.11</v>
      </c>
      <c r="L18" s="3">
        <f>VLOOKUP(DATE($A18+1,3,1),Patch!$A$4:$X$675,20,FALSE)</f>
        <v>0</v>
      </c>
      <c r="M18" s="3">
        <f>VLOOKUP(DATE($A18+1,3,1),Patch!$A$4:$X$675,21,FALSE)</f>
        <v>0</v>
      </c>
      <c r="N18" s="3">
        <f>VLOOKUP(DATE($A18+1,4,1),Patch!$A$4:$X$675,20,FALSE)</f>
        <v>0</v>
      </c>
      <c r="O18" s="3">
        <f>VLOOKUP(DATE($A18+1,4,1),Patch!$A$4:$X$675,21,FALSE)</f>
        <v>900.28</v>
      </c>
      <c r="P18" s="3">
        <f>VLOOKUP(DATE($A18+1,5,1),Patch!$A$4:$X$675,20,FALSE)</f>
        <v>0</v>
      </c>
      <c r="Q18" s="3">
        <f>VLOOKUP(DATE($A18+1,5,1),Patch!$A$4:$X$675,21,FALSE)</f>
        <v>0</v>
      </c>
      <c r="R18" s="3">
        <f>VLOOKUP(DATE($A18+1,6,1),Patch!$A$4:$X$675,20,FALSE)</f>
        <v>0</v>
      </c>
      <c r="S18" s="3">
        <f>VLOOKUP(DATE($A18+1,6,1),Patch!$A$4:$X$675,21,FALSE)</f>
        <v>360.02</v>
      </c>
      <c r="T18" s="3">
        <f>VLOOKUP(DATE($A18+1,7,1),Patch!$A$4:$X$675,20,FALSE)</f>
        <v>0</v>
      </c>
      <c r="U18" s="3">
        <f>VLOOKUP(DATE($A18+1,7,1),Patch!$A$4:$X$675,21,FALSE)</f>
        <v>0</v>
      </c>
      <c r="V18" s="3">
        <f>VLOOKUP(DATE($A18+1,8,1),Patch!$A$4:$X$675,20,FALSE)</f>
        <v>0</v>
      </c>
      <c r="W18" s="3">
        <f>VLOOKUP(DATE($A18+1,8,1),Patch!$A$4:$X$675,21,FALSE)</f>
        <v>18.98</v>
      </c>
      <c r="X18" s="3">
        <f>VLOOKUP(DATE($A18+1,9,1),Patch!$A$4:$X$675,20,FALSE)</f>
        <v>0</v>
      </c>
      <c r="Y18" s="3">
        <f>VLOOKUP(DATE($A18+1,9,1),Patch!$A$4:$X$675,21,FALSE)</f>
        <v>0</v>
      </c>
    </row>
    <row r="19" spans="1:25">
      <c r="A19">
        <v>1966</v>
      </c>
      <c r="B19" s="3">
        <f>VLOOKUP(DATE($A19,10,1),Patch!$A$4:$X$675,20,FALSE)</f>
        <v>0</v>
      </c>
      <c r="C19">
        <f>VLOOKUP(DATE($A19,10,1),Patch!$A$4:$X$675,21,FALSE)</f>
        <v>3.56</v>
      </c>
      <c r="D19" s="3">
        <f>VLOOKUP(DATE($A19,11,1),Patch!$A$4:$X$675,20,FALSE)</f>
        <v>0</v>
      </c>
      <c r="E19">
        <f>VLOOKUP(DATE($A19,11,1),Patch!$A$4:$X$675,21,FALSE)</f>
        <v>0</v>
      </c>
      <c r="F19" s="3">
        <f>VLOOKUP(DATE($A19,12,1),Patch!$A$4:$X$675,20,FALSE)</f>
        <v>0</v>
      </c>
      <c r="G19">
        <f>VLOOKUP(DATE($A19,12,1),Patch!$A$4:$X$675,21,FALSE)</f>
        <v>12.4</v>
      </c>
      <c r="H19" s="3">
        <f>VLOOKUP(DATE($A19+1,1,1),Patch!$A$4:$X$675,20,FALSE)</f>
        <v>0</v>
      </c>
      <c r="I19" s="3">
        <f>VLOOKUP(DATE($A19+1,1,1),Patch!$A$4:$X$675,21,FALSE)</f>
        <v>0</v>
      </c>
      <c r="J19" s="3">
        <f>VLOOKUP(DATE($A19+1,2,1),Patch!$A$4:$X$675,20,FALSE)</f>
        <v>0</v>
      </c>
      <c r="K19" s="3">
        <f>VLOOKUP(DATE($A19+1,2,1),Patch!$A$4:$X$675,21,FALSE)</f>
        <v>56.68</v>
      </c>
      <c r="L19" s="3">
        <f>VLOOKUP(DATE($A19+1,3,1),Patch!$A$4:$X$675,20,FALSE)</f>
        <v>0</v>
      </c>
      <c r="M19" s="3">
        <f>VLOOKUP(DATE($A19+1,3,1),Patch!$A$4:$X$675,21,FALSE)</f>
        <v>0</v>
      </c>
      <c r="N19" s="3">
        <f>VLOOKUP(DATE($A19+1,4,1),Patch!$A$4:$X$675,20,FALSE)</f>
        <v>0</v>
      </c>
      <c r="O19" s="3">
        <f>VLOOKUP(DATE($A19+1,4,1),Patch!$A$4:$X$675,21,FALSE)</f>
        <v>940.5</v>
      </c>
      <c r="P19" s="3">
        <f>VLOOKUP(DATE($A19+1,5,1),Patch!$A$4:$X$675,20,FALSE)</f>
        <v>0</v>
      </c>
      <c r="Q19" s="3">
        <f>VLOOKUP(DATE($A19+1,5,1),Patch!$A$4:$X$675,21,FALSE)</f>
        <v>0</v>
      </c>
      <c r="R19" s="3">
        <f>VLOOKUP(DATE($A19+1,6,1),Patch!$A$4:$X$675,20,FALSE)</f>
        <v>0</v>
      </c>
      <c r="S19" s="3">
        <f>VLOOKUP(DATE($A19+1,6,1),Patch!$A$4:$X$675,21,FALSE)</f>
        <v>747.28</v>
      </c>
      <c r="T19" s="3">
        <f>VLOOKUP(DATE($A19+1,7,1),Patch!$A$4:$X$675,20,FALSE)</f>
        <v>0</v>
      </c>
      <c r="U19" s="3">
        <f>VLOOKUP(DATE($A19+1,7,1),Patch!$A$4:$X$675,21,FALSE)</f>
        <v>0</v>
      </c>
      <c r="V19" s="3">
        <f>VLOOKUP(DATE($A19+1,8,1),Patch!$A$4:$X$675,20,FALSE)</f>
        <v>0</v>
      </c>
      <c r="W19" s="3">
        <f>VLOOKUP(DATE($A19+1,8,1),Patch!$A$4:$X$675,21,FALSE)</f>
        <v>225.34</v>
      </c>
      <c r="X19" s="3">
        <f>VLOOKUP(DATE($A19+1,9,1),Patch!$A$4:$X$675,20,FALSE)</f>
        <v>0</v>
      </c>
      <c r="Y19" s="3">
        <f>VLOOKUP(DATE($A19+1,9,1),Patch!$A$4:$X$675,21,FALSE)</f>
        <v>0</v>
      </c>
    </row>
    <row r="20" spans="1:25">
      <c r="A20">
        <v>1967</v>
      </c>
      <c r="B20" s="3">
        <f>VLOOKUP(DATE($A20,10,1),Patch!$A$4:$X$675,20,FALSE)</f>
        <v>0</v>
      </c>
      <c r="C20">
        <f>VLOOKUP(DATE($A20,10,1),Patch!$A$4:$X$675,21,FALSE)</f>
        <v>11.92</v>
      </c>
      <c r="D20" s="3">
        <f>VLOOKUP(DATE($A20,11,1),Patch!$A$4:$X$675,20,FALSE)</f>
        <v>0</v>
      </c>
      <c r="E20">
        <f>VLOOKUP(DATE($A20,11,1),Patch!$A$4:$X$675,21,FALSE)</f>
        <v>0</v>
      </c>
      <c r="F20" s="3">
        <f>VLOOKUP(DATE($A20,12,1),Patch!$A$4:$X$675,20,FALSE)</f>
        <v>0</v>
      </c>
      <c r="G20">
        <f>VLOOKUP(DATE($A20,12,1),Patch!$A$4:$X$675,21,FALSE)</f>
        <v>26.61</v>
      </c>
      <c r="H20" s="3">
        <f>VLOOKUP(DATE($A20+1,1,1),Patch!$A$4:$X$675,20,FALSE)</f>
        <v>0</v>
      </c>
      <c r="I20" s="3">
        <f>VLOOKUP(DATE($A20+1,1,1),Patch!$A$4:$X$675,21,FALSE)</f>
        <v>0</v>
      </c>
      <c r="J20" s="3">
        <f>VLOOKUP(DATE($A20+1,2,1),Patch!$A$4:$X$675,20,FALSE)</f>
        <v>0</v>
      </c>
      <c r="K20" s="3">
        <f>VLOOKUP(DATE($A20+1,2,1),Patch!$A$4:$X$675,21,FALSE)</f>
        <v>15.39</v>
      </c>
      <c r="L20" s="3">
        <f>VLOOKUP(DATE($A20+1,3,1),Patch!$A$4:$X$675,20,FALSE)</f>
        <v>0</v>
      </c>
      <c r="M20" s="3">
        <f>VLOOKUP(DATE($A20+1,3,1),Patch!$A$4:$X$675,21,FALSE)</f>
        <v>0</v>
      </c>
      <c r="N20" s="3">
        <f>VLOOKUP(DATE($A20+1,4,1),Patch!$A$4:$X$675,20,FALSE)</f>
        <v>0</v>
      </c>
      <c r="O20" s="3">
        <f>VLOOKUP(DATE($A20+1,4,1),Patch!$A$4:$X$675,21,FALSE)</f>
        <v>4.29</v>
      </c>
      <c r="P20" s="3">
        <f>VLOOKUP(DATE($A20+1,5,1),Patch!$A$4:$X$675,20,FALSE)</f>
        <v>0</v>
      </c>
      <c r="Q20" s="3">
        <f>VLOOKUP(DATE($A20+1,5,1),Patch!$A$4:$X$675,21,FALSE)</f>
        <v>0</v>
      </c>
      <c r="R20" s="3">
        <f>VLOOKUP(DATE($A20+1,6,1),Patch!$A$4:$X$675,20,FALSE)</f>
        <v>0</v>
      </c>
      <c r="S20" s="3">
        <f>VLOOKUP(DATE($A20+1,6,1),Patch!$A$4:$X$675,21,FALSE)</f>
        <v>1.95</v>
      </c>
      <c r="T20" s="3">
        <f>VLOOKUP(DATE($A20+1,7,1),Patch!$A$4:$X$675,20,FALSE)</f>
        <v>0</v>
      </c>
      <c r="U20" s="3">
        <f>VLOOKUP(DATE($A20+1,7,1),Patch!$A$4:$X$675,21,FALSE)</f>
        <v>0</v>
      </c>
      <c r="V20" s="3">
        <f>VLOOKUP(DATE($A20+1,8,1),Patch!$A$4:$X$675,20,FALSE)</f>
        <v>0</v>
      </c>
      <c r="W20" s="3">
        <f>VLOOKUP(DATE($A20+1,8,1),Patch!$A$4:$X$675,21,FALSE)</f>
        <v>67.260000000000005</v>
      </c>
      <c r="X20" s="3">
        <f>VLOOKUP(DATE($A20+1,9,1),Patch!$A$4:$X$675,20,FALSE)</f>
        <v>0</v>
      </c>
      <c r="Y20" s="3">
        <f>VLOOKUP(DATE($A20+1,9,1),Patch!$A$4:$X$675,21,FALSE)</f>
        <v>0</v>
      </c>
    </row>
    <row r="21" spans="1:25">
      <c r="A21">
        <v>1968</v>
      </c>
      <c r="B21" s="3">
        <f>VLOOKUP(DATE($A21,10,1),Patch!$A$4:$X$675,20,FALSE)</f>
        <v>0</v>
      </c>
      <c r="C21">
        <f>VLOOKUP(DATE($A21,10,1),Patch!$A$4:$X$675,21,FALSE)</f>
        <v>5.3</v>
      </c>
      <c r="D21" s="3">
        <f>VLOOKUP(DATE($A21,11,1),Patch!$A$4:$X$675,20,FALSE)</f>
        <v>0</v>
      </c>
      <c r="E21">
        <f>VLOOKUP(DATE($A21,11,1),Patch!$A$4:$X$675,21,FALSE)</f>
        <v>0</v>
      </c>
      <c r="F21" s="3">
        <f>VLOOKUP(DATE($A21,12,1),Patch!$A$4:$X$675,20,FALSE)</f>
        <v>0</v>
      </c>
      <c r="G21">
        <f>VLOOKUP(DATE($A21,12,1),Patch!$A$4:$X$675,21,FALSE)</f>
        <v>9</v>
      </c>
      <c r="H21" s="3">
        <f>VLOOKUP(DATE($A21+1,1,1),Patch!$A$4:$X$675,20,FALSE)</f>
        <v>0</v>
      </c>
      <c r="I21" s="3">
        <f>VLOOKUP(DATE($A21+1,1,1),Patch!$A$4:$X$675,21,FALSE)</f>
        <v>0</v>
      </c>
      <c r="J21" s="3">
        <f>VLOOKUP(DATE($A21+1,2,1),Patch!$A$4:$X$675,20,FALSE)</f>
        <v>0</v>
      </c>
      <c r="K21" s="3">
        <f>VLOOKUP(DATE($A21+1,2,1),Patch!$A$4:$X$675,21,FALSE)</f>
        <v>82.42</v>
      </c>
      <c r="L21" s="3">
        <f>VLOOKUP(DATE($A21+1,3,1),Patch!$A$4:$X$675,20,FALSE)</f>
        <v>0</v>
      </c>
      <c r="M21" s="3">
        <f>VLOOKUP(DATE($A21+1,3,1),Patch!$A$4:$X$675,21,FALSE)</f>
        <v>0</v>
      </c>
      <c r="N21" s="3">
        <f>VLOOKUP(DATE($A21+1,4,1),Patch!$A$4:$X$675,20,FALSE)</f>
        <v>0</v>
      </c>
      <c r="O21" s="3">
        <f>VLOOKUP(DATE($A21+1,4,1),Patch!$A$4:$X$675,21,FALSE)</f>
        <v>30.63</v>
      </c>
      <c r="P21" s="3">
        <f>VLOOKUP(DATE($A21+1,5,1),Patch!$A$4:$X$675,20,FALSE)</f>
        <v>0</v>
      </c>
      <c r="Q21" s="3">
        <f>VLOOKUP(DATE($A21+1,5,1),Patch!$A$4:$X$675,21,FALSE)</f>
        <v>0</v>
      </c>
      <c r="R21" s="3">
        <f>VLOOKUP(DATE($A21+1,6,1),Patch!$A$4:$X$675,20,FALSE)</f>
        <v>0</v>
      </c>
      <c r="S21" s="3">
        <f>VLOOKUP(DATE($A21+1,6,1),Patch!$A$4:$X$675,21,FALSE)</f>
        <v>41.92</v>
      </c>
      <c r="T21" s="3">
        <f>VLOOKUP(DATE($A21+1,7,1),Patch!$A$4:$X$675,20,FALSE)</f>
        <v>0</v>
      </c>
      <c r="U21" s="3">
        <f>VLOOKUP(DATE($A21+1,7,1),Patch!$A$4:$X$675,21,FALSE)</f>
        <v>0</v>
      </c>
      <c r="V21" s="3">
        <f>VLOOKUP(DATE($A21+1,8,1),Patch!$A$4:$X$675,20,FALSE)</f>
        <v>0</v>
      </c>
      <c r="W21" s="3">
        <f>VLOOKUP(DATE($A21+1,8,1),Patch!$A$4:$X$675,21,FALSE)</f>
        <v>228.1</v>
      </c>
      <c r="X21" s="3">
        <f>VLOOKUP(DATE($A21+1,9,1),Patch!$A$4:$X$675,20,FALSE)</f>
        <v>0</v>
      </c>
      <c r="Y21" s="3">
        <f>VLOOKUP(DATE($A21+1,9,1),Patch!$A$4:$X$675,21,FALSE)</f>
        <v>0</v>
      </c>
    </row>
    <row r="22" spans="1:25">
      <c r="A22">
        <v>1969</v>
      </c>
      <c r="B22" s="3">
        <f>VLOOKUP(DATE($A22,10,1),Patch!$A$4:$X$675,20,FALSE)</f>
        <v>0</v>
      </c>
      <c r="C22">
        <f>VLOOKUP(DATE($A22,10,1),Patch!$A$4:$X$675,21,FALSE)</f>
        <v>105.04</v>
      </c>
      <c r="D22" s="3">
        <f>VLOOKUP(DATE($A22,11,1),Patch!$A$4:$X$675,20,FALSE)</f>
        <v>0</v>
      </c>
      <c r="E22">
        <f>VLOOKUP(DATE($A22,11,1),Patch!$A$4:$X$675,21,FALSE)</f>
        <v>0</v>
      </c>
      <c r="F22" s="3">
        <f>VLOOKUP(DATE($A22,12,1),Patch!$A$4:$X$675,20,FALSE)</f>
        <v>0</v>
      </c>
      <c r="G22">
        <f>VLOOKUP(DATE($A22,12,1),Patch!$A$4:$X$675,21,FALSE)</f>
        <v>43.7</v>
      </c>
      <c r="H22" s="3">
        <f>VLOOKUP(DATE($A22+1,1,1),Patch!$A$4:$X$675,20,FALSE)</f>
        <v>0</v>
      </c>
      <c r="I22" s="3">
        <f>VLOOKUP(DATE($A22+1,1,1),Patch!$A$4:$X$675,21,FALSE)</f>
        <v>0</v>
      </c>
      <c r="J22" s="3">
        <f>VLOOKUP(DATE($A22+1,2,1),Patch!$A$4:$X$675,20,FALSE)</f>
        <v>0</v>
      </c>
      <c r="K22" s="3">
        <f>VLOOKUP(DATE($A22+1,2,1),Patch!$A$4:$X$675,21,FALSE)</f>
        <v>56.26</v>
      </c>
      <c r="L22" s="3">
        <f>VLOOKUP(DATE($A22+1,3,1),Patch!$A$4:$X$675,20,FALSE)</f>
        <v>0</v>
      </c>
      <c r="M22" s="3">
        <f>VLOOKUP(DATE($A22+1,3,1),Patch!$A$4:$X$675,21,FALSE)</f>
        <v>0</v>
      </c>
      <c r="N22" s="3">
        <f>VLOOKUP(DATE($A22+1,4,1),Patch!$A$4:$X$675,20,FALSE)</f>
        <v>0</v>
      </c>
      <c r="O22" s="3">
        <f>VLOOKUP(DATE($A22+1,4,1),Patch!$A$4:$X$675,21,FALSE)</f>
        <v>51.83</v>
      </c>
      <c r="P22" s="3">
        <f>VLOOKUP(DATE($A22+1,5,1),Patch!$A$4:$X$675,20,FALSE)</f>
        <v>0</v>
      </c>
      <c r="Q22" s="3">
        <f>VLOOKUP(DATE($A22+1,5,1),Patch!$A$4:$X$675,21,FALSE)</f>
        <v>0</v>
      </c>
      <c r="R22" s="3">
        <f>VLOOKUP(DATE($A22+1,6,1),Patch!$A$4:$X$675,20,FALSE)</f>
        <v>0</v>
      </c>
      <c r="S22" s="3">
        <f>VLOOKUP(DATE($A22+1,6,1),Patch!$A$4:$X$675,21,FALSE)</f>
        <v>19.420000000000002</v>
      </c>
      <c r="T22" s="3">
        <f>VLOOKUP(DATE($A22+1,7,1),Patch!$A$4:$X$675,20,FALSE)</f>
        <v>0</v>
      </c>
      <c r="U22" s="3">
        <f>VLOOKUP(DATE($A22+1,7,1),Patch!$A$4:$X$675,21,FALSE)</f>
        <v>0</v>
      </c>
      <c r="V22" s="3">
        <f>VLOOKUP(DATE($A22+1,8,1),Patch!$A$4:$X$675,20,FALSE)</f>
        <v>0</v>
      </c>
      <c r="W22" s="3">
        <f>VLOOKUP(DATE($A22+1,8,1),Patch!$A$4:$X$675,21,FALSE)</f>
        <v>8.44</v>
      </c>
      <c r="X22" s="3">
        <f>VLOOKUP(DATE($A22+1,9,1),Patch!$A$4:$X$675,20,FALSE)</f>
        <v>0</v>
      </c>
      <c r="Y22" s="3">
        <f>VLOOKUP(DATE($A22+1,9,1),Patch!$A$4:$X$675,21,FALSE)</f>
        <v>0</v>
      </c>
    </row>
    <row r="23" spans="1:25">
      <c r="A23">
        <v>1970</v>
      </c>
      <c r="B23" s="3">
        <f>VLOOKUP(DATE($A23,10,1),Patch!$A$4:$X$675,20,FALSE)</f>
        <v>0</v>
      </c>
      <c r="C23">
        <f>VLOOKUP(DATE($A23,10,1),Patch!$A$4:$X$675,21,FALSE)</f>
        <v>9.82</v>
      </c>
      <c r="D23" s="3">
        <f>VLOOKUP(DATE($A23,11,1),Patch!$A$4:$X$675,20,FALSE)</f>
        <v>0</v>
      </c>
      <c r="E23">
        <f>VLOOKUP(DATE($A23,11,1),Patch!$A$4:$X$675,21,FALSE)</f>
        <v>0</v>
      </c>
      <c r="F23" s="3">
        <f>VLOOKUP(DATE($A23,12,1),Patch!$A$4:$X$675,20,FALSE)</f>
        <v>0</v>
      </c>
      <c r="G23">
        <f>VLOOKUP(DATE($A23,12,1),Patch!$A$4:$X$675,21,FALSE)</f>
        <v>6.32</v>
      </c>
      <c r="H23" s="3">
        <f>VLOOKUP(DATE($A23+1,1,1),Patch!$A$4:$X$675,20,FALSE)</f>
        <v>0</v>
      </c>
      <c r="I23" s="3">
        <f>VLOOKUP(DATE($A23+1,1,1),Patch!$A$4:$X$675,21,FALSE)</f>
        <v>0</v>
      </c>
      <c r="J23" s="3">
        <f>VLOOKUP(DATE($A23+1,2,1),Patch!$A$4:$X$675,20,FALSE)</f>
        <v>0</v>
      </c>
      <c r="K23" s="3">
        <f>VLOOKUP(DATE($A23+1,2,1),Patch!$A$4:$X$675,21,FALSE)</f>
        <v>307.85000000000002</v>
      </c>
      <c r="L23" s="3">
        <f>VLOOKUP(DATE($A23+1,3,1),Patch!$A$4:$X$675,20,FALSE)</f>
        <v>0</v>
      </c>
      <c r="M23" s="3">
        <f>VLOOKUP(DATE($A23+1,3,1),Patch!$A$4:$X$675,21,FALSE)</f>
        <v>0</v>
      </c>
      <c r="N23" s="3">
        <f>VLOOKUP(DATE($A23+1,4,1),Patch!$A$4:$X$675,20,FALSE)</f>
        <v>0</v>
      </c>
      <c r="O23" s="3">
        <f>VLOOKUP(DATE($A23+1,4,1),Patch!$A$4:$X$675,21,FALSE)</f>
        <v>274.05</v>
      </c>
      <c r="P23" s="3">
        <f>VLOOKUP(DATE($A23+1,5,1),Patch!$A$4:$X$675,20,FALSE)</f>
        <v>0</v>
      </c>
      <c r="Q23" s="3">
        <f>VLOOKUP(DATE($A23+1,5,1),Patch!$A$4:$X$675,21,FALSE)</f>
        <v>0</v>
      </c>
      <c r="R23" s="3">
        <f>VLOOKUP(DATE($A23+1,6,1),Patch!$A$4:$X$675,20,FALSE)</f>
        <v>0</v>
      </c>
      <c r="S23" s="3">
        <f>VLOOKUP(DATE($A23+1,6,1),Patch!$A$4:$X$675,21,FALSE)</f>
        <v>100.61</v>
      </c>
      <c r="T23" s="3">
        <f>VLOOKUP(DATE($A23+1,7,1),Patch!$A$4:$X$675,20,FALSE)</f>
        <v>0</v>
      </c>
      <c r="U23" s="3">
        <f>VLOOKUP(DATE($A23+1,7,1),Patch!$A$4:$X$675,21,FALSE)</f>
        <v>0</v>
      </c>
      <c r="V23" s="3">
        <f>VLOOKUP(DATE($A23+1,8,1),Patch!$A$4:$X$675,20,FALSE)</f>
        <v>0</v>
      </c>
      <c r="W23" s="3">
        <f>VLOOKUP(DATE($A23+1,8,1),Patch!$A$4:$X$675,21,FALSE)</f>
        <v>42.24</v>
      </c>
      <c r="X23" s="3">
        <f>VLOOKUP(DATE($A23+1,9,1),Patch!$A$4:$X$675,20,FALSE)</f>
        <v>0</v>
      </c>
      <c r="Y23" s="3">
        <f>VLOOKUP(DATE($A23+1,9,1),Patch!$A$4:$X$675,21,FALSE)</f>
        <v>0</v>
      </c>
    </row>
    <row r="24" spans="1:25">
      <c r="A24">
        <v>1971</v>
      </c>
      <c r="B24" s="3">
        <f>VLOOKUP(DATE($A24,10,1),Patch!$A$4:$X$675,20,FALSE)</f>
        <v>0</v>
      </c>
      <c r="C24">
        <f>VLOOKUP(DATE($A24,10,1),Patch!$A$4:$X$675,21,FALSE)</f>
        <v>1.38</v>
      </c>
      <c r="D24" s="3">
        <f>VLOOKUP(DATE($A24,11,1),Patch!$A$4:$X$675,20,FALSE)</f>
        <v>0</v>
      </c>
      <c r="E24">
        <f>VLOOKUP(DATE($A24,11,1),Patch!$A$4:$X$675,21,FALSE)</f>
        <v>0</v>
      </c>
      <c r="F24" s="3">
        <f>VLOOKUP(DATE($A24,12,1),Patch!$A$4:$X$675,20,FALSE)</f>
        <v>0</v>
      </c>
      <c r="G24">
        <f>VLOOKUP(DATE($A24,12,1),Patch!$A$4:$X$675,21,FALSE)</f>
        <v>3.26</v>
      </c>
      <c r="H24" s="3">
        <f>VLOOKUP(DATE($A24+1,1,1),Patch!$A$4:$X$675,20,FALSE)</f>
        <v>0</v>
      </c>
      <c r="I24" s="3">
        <f>VLOOKUP(DATE($A24+1,1,1),Patch!$A$4:$X$675,21,FALSE)</f>
        <v>0</v>
      </c>
      <c r="J24" s="3">
        <f>VLOOKUP(DATE($A24+1,2,1),Patch!$A$4:$X$675,20,FALSE)</f>
        <v>0</v>
      </c>
      <c r="K24" s="3">
        <f>VLOOKUP(DATE($A24+1,2,1),Patch!$A$4:$X$675,21,FALSE)</f>
        <v>13.3</v>
      </c>
      <c r="L24" s="3">
        <f>VLOOKUP(DATE($A24+1,3,1),Patch!$A$4:$X$675,20,FALSE)</f>
        <v>0</v>
      </c>
      <c r="M24" s="3">
        <f>VLOOKUP(DATE($A24+1,3,1),Patch!$A$4:$X$675,21,FALSE)</f>
        <v>0</v>
      </c>
      <c r="N24" s="3">
        <f>VLOOKUP(DATE($A24+1,4,1),Patch!$A$4:$X$675,20,FALSE)</f>
        <v>0</v>
      </c>
      <c r="O24" s="3">
        <f>VLOOKUP(DATE($A24+1,4,1),Patch!$A$4:$X$675,21,FALSE)</f>
        <v>312.11</v>
      </c>
      <c r="P24" s="3">
        <f>VLOOKUP(DATE($A24+1,5,1),Patch!$A$4:$X$675,20,FALSE)</f>
        <v>0</v>
      </c>
      <c r="Q24" s="3">
        <f>VLOOKUP(DATE($A24+1,5,1),Patch!$A$4:$X$675,21,FALSE)</f>
        <v>0</v>
      </c>
      <c r="R24" s="3">
        <f>VLOOKUP(DATE($A24+1,6,1),Patch!$A$4:$X$675,20,FALSE)</f>
        <v>0</v>
      </c>
      <c r="S24" s="3">
        <f>VLOOKUP(DATE($A24+1,6,1),Patch!$A$4:$X$675,21,FALSE)</f>
        <v>758.06</v>
      </c>
      <c r="T24" s="3">
        <f>VLOOKUP(DATE($A24+1,7,1),Patch!$A$4:$X$675,20,FALSE)</f>
        <v>0</v>
      </c>
      <c r="U24" s="3">
        <f>VLOOKUP(DATE($A24+1,7,1),Patch!$A$4:$X$675,21,FALSE)</f>
        <v>0</v>
      </c>
      <c r="V24" s="3">
        <f>VLOOKUP(DATE($A24+1,8,1),Patch!$A$4:$X$675,20,FALSE)</f>
        <v>0</v>
      </c>
      <c r="W24" s="3">
        <f>VLOOKUP(DATE($A24+1,8,1),Patch!$A$4:$X$675,21,FALSE)</f>
        <v>719.42</v>
      </c>
      <c r="X24" s="3">
        <f>VLOOKUP(DATE($A24+1,9,1),Patch!$A$4:$X$675,20,FALSE)</f>
        <v>0</v>
      </c>
      <c r="Y24" s="3">
        <f>VLOOKUP(DATE($A24+1,9,1),Patch!$A$4:$X$675,21,FALSE)</f>
        <v>0</v>
      </c>
    </row>
    <row r="25" spans="1:25">
      <c r="A25">
        <v>1972</v>
      </c>
      <c r="B25" s="3">
        <f>VLOOKUP(DATE($A25,10,1),Patch!$A$4:$X$675,20,FALSE)</f>
        <v>0</v>
      </c>
      <c r="C25">
        <f>VLOOKUP(DATE($A25,10,1),Patch!$A$4:$X$675,21,FALSE)</f>
        <v>9.36</v>
      </c>
      <c r="D25" s="3">
        <f>VLOOKUP(DATE($A25,11,1),Patch!$A$4:$X$675,20,FALSE)</f>
        <v>0</v>
      </c>
      <c r="E25">
        <f>VLOOKUP(DATE($A25,11,1),Patch!$A$4:$X$675,21,FALSE)</f>
        <v>0</v>
      </c>
      <c r="F25" s="3">
        <f>VLOOKUP(DATE($A25,12,1),Patch!$A$4:$X$675,20,FALSE)</f>
        <v>0</v>
      </c>
      <c r="G25">
        <f>VLOOKUP(DATE($A25,12,1),Patch!$A$4:$X$675,21,FALSE)</f>
        <v>100.14</v>
      </c>
      <c r="H25" s="3">
        <f>VLOOKUP(DATE($A25+1,1,1),Patch!$A$4:$X$675,20,FALSE)</f>
        <v>0</v>
      </c>
      <c r="I25" s="3">
        <f>VLOOKUP(DATE($A25+1,1,1),Patch!$A$4:$X$675,21,FALSE)</f>
        <v>0</v>
      </c>
      <c r="J25" s="3">
        <f>VLOOKUP(DATE($A25+1,2,1),Patch!$A$4:$X$675,20,FALSE)</f>
        <v>0</v>
      </c>
      <c r="K25" s="3">
        <f>VLOOKUP(DATE($A25+1,2,1),Patch!$A$4:$X$675,21,FALSE)</f>
        <v>31.66</v>
      </c>
      <c r="L25" s="3">
        <f>VLOOKUP(DATE($A25+1,3,1),Patch!$A$4:$X$675,20,FALSE)</f>
        <v>0</v>
      </c>
      <c r="M25" s="3">
        <f>VLOOKUP(DATE($A25+1,3,1),Patch!$A$4:$X$675,21,FALSE)</f>
        <v>0</v>
      </c>
      <c r="N25" s="3">
        <f>VLOOKUP(DATE($A25+1,4,1),Patch!$A$4:$X$675,20,FALSE)</f>
        <v>0</v>
      </c>
      <c r="O25" s="3">
        <f>VLOOKUP(DATE($A25+1,4,1),Patch!$A$4:$X$675,21,FALSE)</f>
        <v>3.41</v>
      </c>
      <c r="P25" s="3">
        <f>VLOOKUP(DATE($A25+1,5,1),Patch!$A$4:$X$675,20,FALSE)</f>
        <v>0</v>
      </c>
      <c r="Q25" s="3">
        <f>VLOOKUP(DATE($A25+1,5,1),Patch!$A$4:$X$675,21,FALSE)</f>
        <v>0</v>
      </c>
      <c r="R25" s="3">
        <f>VLOOKUP(DATE($A25+1,6,1),Patch!$A$4:$X$675,20,FALSE)</f>
        <v>0</v>
      </c>
      <c r="S25" s="3">
        <f>VLOOKUP(DATE($A25+1,6,1),Patch!$A$4:$X$675,21,FALSE)</f>
        <v>247.08</v>
      </c>
      <c r="T25" s="3">
        <f>VLOOKUP(DATE($A25+1,7,1),Patch!$A$4:$X$675,20,FALSE)</f>
        <v>0</v>
      </c>
      <c r="U25" s="3">
        <f>VLOOKUP(DATE($A25+1,7,1),Patch!$A$4:$X$675,21,FALSE)</f>
        <v>0</v>
      </c>
      <c r="V25" s="3">
        <f>VLOOKUP(DATE($A25+1,8,1),Patch!$A$4:$X$675,20,FALSE)</f>
        <v>0</v>
      </c>
      <c r="W25" s="3">
        <f>VLOOKUP(DATE($A25+1,8,1),Patch!$A$4:$X$675,21,FALSE)</f>
        <v>93.6</v>
      </c>
      <c r="X25" s="3">
        <f>VLOOKUP(DATE($A25+1,9,1),Patch!$A$4:$X$675,20,FALSE)</f>
        <v>0</v>
      </c>
      <c r="Y25" s="3">
        <f>VLOOKUP(DATE($A25+1,9,1),Patch!$A$4:$X$675,21,FALSE)</f>
        <v>0</v>
      </c>
    </row>
    <row r="26" spans="1:25">
      <c r="A26">
        <v>1973</v>
      </c>
      <c r="B26" s="3">
        <f>VLOOKUP(DATE($A26,10,1),Patch!$A$4:$X$675,20,FALSE)</f>
        <v>0</v>
      </c>
      <c r="C26">
        <f>VLOOKUP(DATE($A26,10,1),Patch!$A$4:$X$675,21,FALSE)</f>
        <v>8</v>
      </c>
      <c r="D26" s="3">
        <f>VLOOKUP(DATE($A26,11,1),Patch!$A$4:$X$675,20,FALSE)</f>
        <v>0</v>
      </c>
      <c r="E26">
        <f>VLOOKUP(DATE($A26,11,1),Patch!$A$4:$X$675,21,FALSE)</f>
        <v>0</v>
      </c>
      <c r="F26" s="3">
        <f>VLOOKUP(DATE($A26,12,1),Patch!$A$4:$X$675,20,FALSE)</f>
        <v>0</v>
      </c>
      <c r="G26">
        <f>VLOOKUP(DATE($A26,12,1),Patch!$A$4:$X$675,21,FALSE)</f>
        <v>16.989999999999998</v>
      </c>
      <c r="H26" s="3">
        <f>VLOOKUP(DATE($A26+1,1,1),Patch!$A$4:$X$675,20,FALSE)</f>
        <v>0</v>
      </c>
      <c r="I26" s="3">
        <f>VLOOKUP(DATE($A26+1,1,1),Patch!$A$4:$X$675,21,FALSE)</f>
        <v>0</v>
      </c>
      <c r="J26" s="3">
        <f>VLOOKUP(DATE($A26+1,2,1),Patch!$A$4:$X$675,20,FALSE)</f>
        <v>0</v>
      </c>
      <c r="K26" s="3">
        <f>VLOOKUP(DATE($A26+1,2,1),Patch!$A$4:$X$675,21,FALSE)</f>
        <v>34.11</v>
      </c>
      <c r="L26" s="3">
        <f>VLOOKUP(DATE($A26+1,3,1),Patch!$A$4:$X$675,20,FALSE)</f>
        <v>0</v>
      </c>
      <c r="M26" s="3">
        <f>VLOOKUP(DATE($A26+1,3,1),Patch!$A$4:$X$675,21,FALSE)</f>
        <v>0</v>
      </c>
      <c r="N26" s="3">
        <f>VLOOKUP(DATE($A26+1,4,1),Patch!$A$4:$X$675,20,FALSE)</f>
        <v>0</v>
      </c>
      <c r="O26" s="3">
        <f>VLOOKUP(DATE($A26+1,4,1),Patch!$A$4:$X$675,21,FALSE)</f>
        <v>852.91</v>
      </c>
      <c r="P26" s="3">
        <f>VLOOKUP(DATE($A26+1,5,1),Patch!$A$4:$X$675,20,FALSE)</f>
        <v>0</v>
      </c>
      <c r="Q26" s="3">
        <f>VLOOKUP(DATE($A26+1,5,1),Patch!$A$4:$X$675,21,FALSE)</f>
        <v>0</v>
      </c>
      <c r="R26" s="3">
        <f>VLOOKUP(DATE($A26+1,6,1),Patch!$A$4:$X$675,20,FALSE)</f>
        <v>0</v>
      </c>
      <c r="S26" s="3">
        <f>VLOOKUP(DATE($A26+1,6,1),Patch!$A$4:$X$675,21,FALSE)</f>
        <v>464.41</v>
      </c>
      <c r="T26" s="3">
        <f>VLOOKUP(DATE($A26+1,7,1),Patch!$A$4:$X$675,20,FALSE)</f>
        <v>0</v>
      </c>
      <c r="U26" s="3">
        <f>VLOOKUP(DATE($A26+1,7,1),Patch!$A$4:$X$675,21,FALSE)</f>
        <v>0</v>
      </c>
      <c r="V26" s="3">
        <f>VLOOKUP(DATE($A26+1,8,1),Patch!$A$4:$X$675,20,FALSE)</f>
        <v>0</v>
      </c>
      <c r="W26" s="3">
        <f>VLOOKUP(DATE($A26+1,8,1),Patch!$A$4:$X$675,21,FALSE)</f>
        <v>129.68</v>
      </c>
      <c r="X26" s="3">
        <f>VLOOKUP(DATE($A26+1,9,1),Patch!$A$4:$X$675,20,FALSE)</f>
        <v>0</v>
      </c>
      <c r="Y26" s="3">
        <f>VLOOKUP(DATE($A26+1,9,1),Patch!$A$4:$X$675,21,FALSE)</f>
        <v>0</v>
      </c>
    </row>
    <row r="27" spans="1:25">
      <c r="A27">
        <v>1974</v>
      </c>
      <c r="B27" s="3">
        <f>VLOOKUP(DATE($A27,10,1),Patch!$A$4:$X$675,20,FALSE)</f>
        <v>0</v>
      </c>
      <c r="C27">
        <f>VLOOKUP(DATE($A27,10,1),Patch!$A$4:$X$675,21,FALSE)</f>
        <v>1.02</v>
      </c>
      <c r="D27" s="3">
        <f>VLOOKUP(DATE($A27,11,1),Patch!$A$4:$X$675,20,FALSE)</f>
        <v>0</v>
      </c>
      <c r="E27">
        <f>VLOOKUP(DATE($A27,11,1),Patch!$A$4:$X$675,21,FALSE)</f>
        <v>0</v>
      </c>
      <c r="F27" s="3">
        <f>VLOOKUP(DATE($A27,12,1),Patch!$A$4:$X$675,20,FALSE)</f>
        <v>0</v>
      </c>
      <c r="G27">
        <f>VLOOKUP(DATE($A27,12,1),Patch!$A$4:$X$675,21,FALSE)</f>
        <v>466.94</v>
      </c>
      <c r="H27" s="3">
        <f>VLOOKUP(DATE($A27+1,1,1),Patch!$A$4:$X$675,20,FALSE)</f>
        <v>0</v>
      </c>
      <c r="I27" s="3">
        <f>VLOOKUP(DATE($A27+1,1,1),Patch!$A$4:$X$675,21,FALSE)</f>
        <v>0</v>
      </c>
      <c r="J27" s="3">
        <f>VLOOKUP(DATE($A27+1,2,1),Patch!$A$4:$X$675,20,FALSE)</f>
        <v>0</v>
      </c>
      <c r="K27" s="3">
        <f>VLOOKUP(DATE($A27+1,2,1),Patch!$A$4:$X$675,21,FALSE)</f>
        <v>162.74</v>
      </c>
      <c r="L27" s="3">
        <f>VLOOKUP(DATE($A27+1,3,1),Patch!$A$4:$X$675,20,FALSE)</f>
        <v>0</v>
      </c>
      <c r="M27" s="3">
        <f>VLOOKUP(DATE($A27+1,3,1),Patch!$A$4:$X$675,21,FALSE)</f>
        <v>0</v>
      </c>
      <c r="N27" s="3">
        <f>VLOOKUP(DATE($A27+1,4,1),Patch!$A$4:$X$675,20,FALSE)</f>
        <v>0</v>
      </c>
      <c r="O27" s="3">
        <f>VLOOKUP(DATE($A27+1,4,1),Patch!$A$4:$X$675,21,FALSE)</f>
        <v>302.75</v>
      </c>
      <c r="P27" s="3">
        <f>VLOOKUP(DATE($A27+1,5,1),Patch!$A$4:$X$675,20,FALSE)</f>
        <v>0</v>
      </c>
      <c r="Q27" s="3">
        <f>VLOOKUP(DATE($A27+1,5,1),Patch!$A$4:$X$675,21,FALSE)</f>
        <v>0</v>
      </c>
      <c r="R27" s="3">
        <f>VLOOKUP(DATE($A27+1,6,1),Patch!$A$4:$X$675,20,FALSE)</f>
        <v>0</v>
      </c>
      <c r="S27" s="3">
        <f>VLOOKUP(DATE($A27+1,6,1),Patch!$A$4:$X$675,21,FALSE)</f>
        <v>436.75</v>
      </c>
      <c r="T27" s="3">
        <f>VLOOKUP(DATE($A27+1,7,1),Patch!$A$4:$X$675,20,FALSE)</f>
        <v>0</v>
      </c>
      <c r="U27" s="3">
        <f>VLOOKUP(DATE($A27+1,7,1),Patch!$A$4:$X$675,21,FALSE)</f>
        <v>0</v>
      </c>
      <c r="V27" s="3">
        <f>VLOOKUP(DATE($A27+1,8,1),Patch!$A$4:$X$675,20,FALSE)</f>
        <v>0</v>
      </c>
      <c r="W27" s="3">
        <f>VLOOKUP(DATE($A27+1,8,1),Patch!$A$4:$X$675,21,FALSE)</f>
        <v>305.13</v>
      </c>
      <c r="X27" s="3">
        <f>VLOOKUP(DATE($A27+1,9,1),Patch!$A$4:$X$675,20,FALSE)</f>
        <v>0</v>
      </c>
      <c r="Y27" s="3">
        <f>VLOOKUP(DATE($A27+1,9,1),Patch!$A$4:$X$675,21,FALSE)</f>
        <v>0</v>
      </c>
    </row>
    <row r="28" spans="1:25">
      <c r="A28">
        <v>1975</v>
      </c>
      <c r="B28" s="3">
        <f>VLOOKUP(DATE($A28,10,1),Patch!$A$4:$X$675,20,FALSE)</f>
        <v>0</v>
      </c>
      <c r="C28">
        <f>VLOOKUP(DATE($A28,10,1),Patch!$A$4:$X$675,21,FALSE)</f>
        <v>14.06</v>
      </c>
      <c r="D28" s="3">
        <f>VLOOKUP(DATE($A28,11,1),Patch!$A$4:$X$675,20,FALSE)</f>
        <v>0</v>
      </c>
      <c r="E28">
        <f>VLOOKUP(DATE($A28,11,1),Patch!$A$4:$X$675,21,FALSE)</f>
        <v>0</v>
      </c>
      <c r="F28" s="3">
        <f>VLOOKUP(DATE($A28,12,1),Patch!$A$4:$X$675,20,FALSE)</f>
        <v>0</v>
      </c>
      <c r="G28">
        <f>VLOOKUP(DATE($A28,12,1),Patch!$A$4:$X$675,21,FALSE)</f>
        <v>229.9</v>
      </c>
      <c r="H28" s="3">
        <f>VLOOKUP(DATE($A28+1,1,1),Patch!$A$4:$X$675,20,FALSE)</f>
        <v>0</v>
      </c>
      <c r="I28" s="3">
        <f>VLOOKUP(DATE($A28+1,1,1),Patch!$A$4:$X$675,21,FALSE)</f>
        <v>0</v>
      </c>
      <c r="J28" s="3">
        <f>VLOOKUP(DATE($A28+1,2,1),Patch!$A$4:$X$675,20,FALSE)</f>
        <v>0</v>
      </c>
      <c r="K28" s="3">
        <f>VLOOKUP(DATE($A28+1,2,1),Patch!$A$4:$X$675,21,FALSE)</f>
        <v>344.07</v>
      </c>
      <c r="L28" s="3">
        <f>VLOOKUP(DATE($A28+1,3,1),Patch!$A$4:$X$675,20,FALSE)</f>
        <v>0</v>
      </c>
      <c r="M28" s="3">
        <f>VLOOKUP(DATE($A28+1,3,1),Patch!$A$4:$X$675,21,FALSE)</f>
        <v>0</v>
      </c>
      <c r="N28" s="3">
        <f>VLOOKUP(DATE($A28+1,4,1),Patch!$A$4:$X$675,20,FALSE)</f>
        <v>0</v>
      </c>
      <c r="O28" s="3">
        <f>VLOOKUP(DATE($A28+1,4,1),Patch!$A$4:$X$675,21,FALSE)</f>
        <v>434.95</v>
      </c>
      <c r="P28" s="3">
        <f>VLOOKUP(DATE($A28+1,5,1),Patch!$A$4:$X$675,20,FALSE)</f>
        <v>0</v>
      </c>
      <c r="Q28" s="3">
        <f>VLOOKUP(DATE($A28+1,5,1),Patch!$A$4:$X$675,21,FALSE)</f>
        <v>0</v>
      </c>
      <c r="R28" s="3">
        <f>VLOOKUP(DATE($A28+1,6,1),Patch!$A$4:$X$675,20,FALSE)</f>
        <v>0</v>
      </c>
      <c r="S28" s="3">
        <f>VLOOKUP(DATE($A28+1,6,1),Patch!$A$4:$X$675,21,FALSE)</f>
        <v>492.23</v>
      </c>
      <c r="T28" s="3">
        <f>VLOOKUP(DATE($A28+1,7,1),Patch!$A$4:$X$675,20,FALSE)</f>
        <v>0</v>
      </c>
      <c r="U28" s="3">
        <f>VLOOKUP(DATE($A28+1,7,1),Patch!$A$4:$X$675,21,FALSE)</f>
        <v>0</v>
      </c>
      <c r="V28" s="3">
        <f>VLOOKUP(DATE($A28+1,8,1),Patch!$A$4:$X$675,20,FALSE)</f>
        <v>0</v>
      </c>
      <c r="W28" s="3">
        <f>VLOOKUP(DATE($A28+1,8,1),Patch!$A$4:$X$675,21,FALSE)</f>
        <v>763.92</v>
      </c>
      <c r="X28" s="3">
        <f>VLOOKUP(DATE($A28+1,9,1),Patch!$A$4:$X$675,20,FALSE)</f>
        <v>0</v>
      </c>
      <c r="Y28" s="3">
        <f>VLOOKUP(DATE($A28+1,9,1),Patch!$A$4:$X$675,21,FALSE)</f>
        <v>0</v>
      </c>
    </row>
    <row r="29" spans="1:25">
      <c r="A29">
        <v>1976</v>
      </c>
      <c r="B29" s="3" t="e">
        <f>VLOOKUP(DATE($A29,10,1),Patch!$A$4:$X$675,20,FALSE)</f>
        <v>#N/A</v>
      </c>
      <c r="C29" t="e">
        <f>VLOOKUP(DATE($A29,10,1),Patch!$A$4:$X$675,21,FALSE)</f>
        <v>#N/A</v>
      </c>
      <c r="D29" s="3" t="e">
        <f>VLOOKUP(DATE($A29,11,1),Patch!$A$4:$X$675,20,FALSE)</f>
        <v>#N/A</v>
      </c>
      <c r="E29" t="e">
        <f>VLOOKUP(DATE($A29,11,1),Patch!$A$4:$X$675,21,FALSE)</f>
        <v>#N/A</v>
      </c>
      <c r="F29" s="3" t="e">
        <f>VLOOKUP(DATE($A29,12,1),Patch!$A$4:$X$675,20,FALSE)</f>
        <v>#N/A</v>
      </c>
      <c r="G29" t="e">
        <f>VLOOKUP(DATE($A29,12,1),Patch!$A$4:$X$675,21,FALSE)</f>
        <v>#N/A</v>
      </c>
      <c r="H29" s="3" t="e">
        <f>VLOOKUP(DATE($A29+1,1,1),Patch!$A$4:$X$675,20,FALSE)</f>
        <v>#N/A</v>
      </c>
      <c r="I29" s="3" t="e">
        <f>VLOOKUP(DATE($A29+1,1,1),Patch!$A$4:$X$675,21,FALSE)</f>
        <v>#N/A</v>
      </c>
      <c r="J29" s="3" t="e">
        <f>VLOOKUP(DATE($A29+1,2,1),Patch!$A$4:$X$675,20,FALSE)</f>
        <v>#N/A</v>
      </c>
      <c r="K29" s="3" t="e">
        <f>VLOOKUP(DATE($A29+1,2,1),Patch!$A$4:$X$675,21,FALSE)</f>
        <v>#N/A</v>
      </c>
      <c r="L29" s="3" t="e">
        <f>VLOOKUP(DATE($A29+1,3,1),Patch!$A$4:$X$675,20,FALSE)</f>
        <v>#N/A</v>
      </c>
      <c r="M29" s="3" t="e">
        <f>VLOOKUP(DATE($A29+1,3,1),Patch!$A$4:$X$675,21,FALSE)</f>
        <v>#N/A</v>
      </c>
      <c r="N29" s="3" t="e">
        <f>VLOOKUP(DATE($A29+1,4,1),Patch!$A$4:$X$675,20,FALSE)</f>
        <v>#N/A</v>
      </c>
      <c r="O29" s="3" t="e">
        <f>VLOOKUP(DATE($A29+1,4,1),Patch!$A$4:$X$675,21,FALSE)</f>
        <v>#N/A</v>
      </c>
      <c r="P29" s="3" t="e">
        <f>VLOOKUP(DATE($A29+1,5,1),Patch!$A$4:$X$675,20,FALSE)</f>
        <v>#N/A</v>
      </c>
      <c r="Q29" s="3" t="e">
        <f>VLOOKUP(DATE($A29+1,5,1),Patch!$A$4:$X$675,21,FALSE)</f>
        <v>#N/A</v>
      </c>
      <c r="R29" s="3" t="e">
        <f>VLOOKUP(DATE($A29+1,6,1),Patch!$A$4:$X$675,20,FALSE)</f>
        <v>#N/A</v>
      </c>
      <c r="S29" s="3" t="e">
        <f>VLOOKUP(DATE($A29+1,6,1),Patch!$A$4:$X$675,21,FALSE)</f>
        <v>#N/A</v>
      </c>
      <c r="T29" s="3" t="e">
        <f>VLOOKUP(DATE($A29+1,7,1),Patch!$A$4:$X$675,20,FALSE)</f>
        <v>#N/A</v>
      </c>
      <c r="U29" s="3" t="e">
        <f>VLOOKUP(DATE($A29+1,7,1),Patch!$A$4:$X$675,21,FALSE)</f>
        <v>#N/A</v>
      </c>
      <c r="V29" s="3" t="e">
        <f>VLOOKUP(DATE($A29+1,8,1),Patch!$A$4:$X$675,20,FALSE)</f>
        <v>#N/A</v>
      </c>
      <c r="W29" s="3" t="e">
        <f>VLOOKUP(DATE($A29+1,8,1),Patch!$A$4:$X$675,21,FALSE)</f>
        <v>#N/A</v>
      </c>
      <c r="X29" s="3" t="e">
        <f>VLOOKUP(DATE($A29+1,9,1),Patch!$A$4:$X$675,20,FALSE)</f>
        <v>#N/A</v>
      </c>
      <c r="Y29" s="3" t="e">
        <f>VLOOKUP(DATE($A29+1,9,1),Patch!$A$4:$X$675,21,FALSE)</f>
        <v>#N/A</v>
      </c>
    </row>
    <row r="30" spans="1:25">
      <c r="A30">
        <v>1977</v>
      </c>
      <c r="B30" s="3" t="e">
        <f>VLOOKUP(DATE($A30,10,1),Patch!$A$4:$X$675,20,FALSE)</f>
        <v>#N/A</v>
      </c>
      <c r="C30" t="e">
        <f>VLOOKUP(DATE($A30,10,1),Patch!$A$4:$X$675,21,FALSE)</f>
        <v>#N/A</v>
      </c>
      <c r="D30" s="3" t="e">
        <f>VLOOKUP(DATE($A30,11,1),Patch!$A$4:$X$675,20,FALSE)</f>
        <v>#N/A</v>
      </c>
      <c r="E30" t="e">
        <f>VLOOKUP(DATE($A30,11,1),Patch!$A$4:$X$675,21,FALSE)</f>
        <v>#N/A</v>
      </c>
      <c r="F30" s="3" t="e">
        <f>VLOOKUP(DATE($A30,12,1),Patch!$A$4:$X$675,20,FALSE)</f>
        <v>#N/A</v>
      </c>
      <c r="G30" t="e">
        <f>VLOOKUP(DATE($A30,12,1),Patch!$A$4:$X$675,21,FALSE)</f>
        <v>#N/A</v>
      </c>
      <c r="H30" s="3" t="e">
        <f>VLOOKUP(DATE($A30+1,1,1),Patch!$A$4:$X$675,20,FALSE)</f>
        <v>#N/A</v>
      </c>
      <c r="I30" s="3" t="e">
        <f>VLOOKUP(DATE($A30+1,1,1),Patch!$A$4:$X$675,21,FALSE)</f>
        <v>#N/A</v>
      </c>
      <c r="J30" s="3" t="e">
        <f>VLOOKUP(DATE($A30+1,2,1),Patch!$A$4:$X$675,20,FALSE)</f>
        <v>#N/A</v>
      </c>
      <c r="K30" s="3" t="e">
        <f>VLOOKUP(DATE($A30+1,2,1),Patch!$A$4:$X$675,21,FALSE)</f>
        <v>#N/A</v>
      </c>
      <c r="L30" s="3" t="e">
        <f>VLOOKUP(DATE($A30+1,3,1),Patch!$A$4:$X$675,20,FALSE)</f>
        <v>#N/A</v>
      </c>
      <c r="M30" s="3" t="e">
        <f>VLOOKUP(DATE($A30+1,3,1),Patch!$A$4:$X$675,21,FALSE)</f>
        <v>#N/A</v>
      </c>
      <c r="N30" s="3" t="e">
        <f>VLOOKUP(DATE($A30+1,4,1),Patch!$A$4:$X$675,20,FALSE)</f>
        <v>#N/A</v>
      </c>
      <c r="O30" s="3" t="e">
        <f>VLOOKUP(DATE($A30+1,4,1),Patch!$A$4:$X$675,21,FALSE)</f>
        <v>#N/A</v>
      </c>
      <c r="P30" s="3" t="e">
        <f>VLOOKUP(DATE($A30+1,5,1),Patch!$A$4:$X$675,20,FALSE)</f>
        <v>#N/A</v>
      </c>
      <c r="Q30" s="3" t="e">
        <f>VLOOKUP(DATE($A30+1,5,1),Patch!$A$4:$X$675,21,FALSE)</f>
        <v>#N/A</v>
      </c>
      <c r="R30" s="3" t="e">
        <f>VLOOKUP(DATE($A30+1,6,1),Patch!$A$4:$X$675,20,FALSE)</f>
        <v>#N/A</v>
      </c>
      <c r="S30" s="3" t="e">
        <f>VLOOKUP(DATE($A30+1,6,1),Patch!$A$4:$X$675,21,FALSE)</f>
        <v>#N/A</v>
      </c>
      <c r="T30" s="3" t="e">
        <f>VLOOKUP(DATE($A30+1,7,1),Patch!$A$4:$X$675,20,FALSE)</f>
        <v>#N/A</v>
      </c>
      <c r="U30" s="3" t="e">
        <f>VLOOKUP(DATE($A30+1,7,1),Patch!$A$4:$X$675,21,FALSE)</f>
        <v>#N/A</v>
      </c>
      <c r="V30" s="3" t="e">
        <f>VLOOKUP(DATE($A30+1,8,1),Patch!$A$4:$X$675,20,FALSE)</f>
        <v>#N/A</v>
      </c>
      <c r="W30" s="3" t="e">
        <f>VLOOKUP(DATE($A30+1,8,1),Patch!$A$4:$X$675,21,FALSE)</f>
        <v>#N/A</v>
      </c>
      <c r="X30" s="3" t="e">
        <f>VLOOKUP(DATE($A30+1,9,1),Patch!$A$4:$X$675,20,FALSE)</f>
        <v>#N/A</v>
      </c>
      <c r="Y30" s="3" t="e">
        <f>VLOOKUP(DATE($A30+1,9,1),Patch!$A$4:$X$675,21,FALSE)</f>
        <v>#N/A</v>
      </c>
    </row>
    <row r="31" spans="1:25">
      <c r="A31">
        <v>1978</v>
      </c>
      <c r="B31" s="3" t="e">
        <f>VLOOKUP(DATE($A31,10,1),Patch!$A$4:$X$675,20,FALSE)</f>
        <v>#N/A</v>
      </c>
      <c r="C31" t="e">
        <f>VLOOKUP(DATE($A31,10,1),Patch!$A$4:$X$675,21,FALSE)</f>
        <v>#N/A</v>
      </c>
      <c r="D31" s="3" t="e">
        <f>VLOOKUP(DATE($A31,11,1),Patch!$A$4:$X$675,20,FALSE)</f>
        <v>#N/A</v>
      </c>
      <c r="E31" t="e">
        <f>VLOOKUP(DATE($A31,11,1),Patch!$A$4:$X$675,21,FALSE)</f>
        <v>#N/A</v>
      </c>
      <c r="F31" s="3" t="e">
        <f>VLOOKUP(DATE($A31,12,1),Patch!$A$4:$X$675,20,FALSE)</f>
        <v>#N/A</v>
      </c>
      <c r="G31" t="e">
        <f>VLOOKUP(DATE($A31,12,1),Patch!$A$4:$X$675,21,FALSE)</f>
        <v>#N/A</v>
      </c>
      <c r="H31" s="3" t="e">
        <f>VLOOKUP(DATE($A31+1,1,1),Patch!$A$4:$X$675,20,FALSE)</f>
        <v>#N/A</v>
      </c>
      <c r="I31" s="3" t="e">
        <f>VLOOKUP(DATE($A31+1,1,1),Patch!$A$4:$X$675,21,FALSE)</f>
        <v>#N/A</v>
      </c>
      <c r="J31" s="3" t="e">
        <f>VLOOKUP(DATE($A31+1,2,1),Patch!$A$4:$X$675,20,FALSE)</f>
        <v>#N/A</v>
      </c>
      <c r="K31" s="3" t="e">
        <f>VLOOKUP(DATE($A31+1,2,1),Patch!$A$4:$X$675,21,FALSE)</f>
        <v>#N/A</v>
      </c>
      <c r="L31" s="3" t="e">
        <f>VLOOKUP(DATE($A31+1,3,1),Patch!$A$4:$X$675,20,FALSE)</f>
        <v>#N/A</v>
      </c>
      <c r="M31" s="3" t="e">
        <f>VLOOKUP(DATE($A31+1,3,1),Patch!$A$4:$X$675,21,FALSE)</f>
        <v>#N/A</v>
      </c>
      <c r="N31" s="3" t="e">
        <f>VLOOKUP(DATE($A31+1,4,1),Patch!$A$4:$X$675,20,FALSE)</f>
        <v>#N/A</v>
      </c>
      <c r="O31" s="3" t="e">
        <f>VLOOKUP(DATE($A31+1,4,1),Patch!$A$4:$X$675,21,FALSE)</f>
        <v>#N/A</v>
      </c>
      <c r="P31" s="3" t="e">
        <f>VLOOKUP(DATE($A31+1,5,1),Patch!$A$4:$X$675,20,FALSE)</f>
        <v>#N/A</v>
      </c>
      <c r="Q31" s="3" t="e">
        <f>VLOOKUP(DATE($A31+1,5,1),Patch!$A$4:$X$675,21,FALSE)</f>
        <v>#N/A</v>
      </c>
      <c r="R31" s="3" t="e">
        <f>VLOOKUP(DATE($A31+1,6,1),Patch!$A$4:$X$675,20,FALSE)</f>
        <v>#N/A</v>
      </c>
      <c r="S31" s="3" t="e">
        <f>VLOOKUP(DATE($A31+1,6,1),Patch!$A$4:$X$675,21,FALSE)</f>
        <v>#N/A</v>
      </c>
      <c r="T31" s="3" t="e">
        <f>VLOOKUP(DATE($A31+1,7,1),Patch!$A$4:$X$675,20,FALSE)</f>
        <v>#N/A</v>
      </c>
      <c r="U31" s="3" t="e">
        <f>VLOOKUP(DATE($A31+1,7,1),Patch!$A$4:$X$675,21,FALSE)</f>
        <v>#N/A</v>
      </c>
      <c r="V31" s="3" t="e">
        <f>VLOOKUP(DATE($A31+1,8,1),Patch!$A$4:$X$675,20,FALSE)</f>
        <v>#N/A</v>
      </c>
      <c r="W31" s="3" t="e">
        <f>VLOOKUP(DATE($A31+1,8,1),Patch!$A$4:$X$675,21,FALSE)</f>
        <v>#N/A</v>
      </c>
      <c r="X31" s="3" t="e">
        <f>VLOOKUP(DATE($A31+1,9,1),Patch!$A$4:$X$675,20,FALSE)</f>
        <v>#N/A</v>
      </c>
      <c r="Y31" s="3" t="e">
        <f>VLOOKUP(DATE($A31+1,9,1),Patch!$A$4:$X$675,21,FALSE)</f>
        <v>#N/A</v>
      </c>
    </row>
    <row r="32" spans="1:25">
      <c r="A32">
        <v>1979</v>
      </c>
      <c r="B32" s="3" t="e">
        <f>VLOOKUP(DATE($A32,10,1),Patch!$A$4:$X$675,20,FALSE)</f>
        <v>#N/A</v>
      </c>
      <c r="C32" t="e">
        <f>VLOOKUP(DATE($A32,10,1),Patch!$A$4:$X$675,21,FALSE)</f>
        <v>#N/A</v>
      </c>
      <c r="D32" s="3" t="e">
        <f>VLOOKUP(DATE($A32,11,1),Patch!$A$4:$X$675,20,FALSE)</f>
        <v>#N/A</v>
      </c>
      <c r="E32" t="e">
        <f>VLOOKUP(DATE($A32,11,1),Patch!$A$4:$X$675,21,FALSE)</f>
        <v>#N/A</v>
      </c>
      <c r="F32" s="3" t="e">
        <f>VLOOKUP(DATE($A32,12,1),Patch!$A$4:$X$675,20,FALSE)</f>
        <v>#N/A</v>
      </c>
      <c r="G32" t="e">
        <f>VLOOKUP(DATE($A32,12,1),Patch!$A$4:$X$675,21,FALSE)</f>
        <v>#N/A</v>
      </c>
      <c r="H32" s="3" t="e">
        <f>VLOOKUP(DATE($A32+1,1,1),Patch!$A$4:$X$675,20,FALSE)</f>
        <v>#N/A</v>
      </c>
      <c r="I32" s="3" t="e">
        <f>VLOOKUP(DATE($A32+1,1,1),Patch!$A$4:$X$675,21,FALSE)</f>
        <v>#N/A</v>
      </c>
      <c r="J32" s="3" t="e">
        <f>VLOOKUP(DATE($A32+1,2,1),Patch!$A$4:$X$675,20,FALSE)</f>
        <v>#N/A</v>
      </c>
      <c r="K32" s="3" t="e">
        <f>VLOOKUP(DATE($A32+1,2,1),Patch!$A$4:$X$675,21,FALSE)</f>
        <v>#N/A</v>
      </c>
      <c r="L32" s="3" t="e">
        <f>VLOOKUP(DATE($A32+1,3,1),Patch!$A$4:$X$675,20,FALSE)</f>
        <v>#N/A</v>
      </c>
      <c r="M32" s="3" t="e">
        <f>VLOOKUP(DATE($A32+1,3,1),Patch!$A$4:$X$675,21,FALSE)</f>
        <v>#N/A</v>
      </c>
      <c r="N32" s="3" t="e">
        <f>VLOOKUP(DATE($A32+1,4,1),Patch!$A$4:$X$675,20,FALSE)</f>
        <v>#N/A</v>
      </c>
      <c r="O32" s="3" t="e">
        <f>VLOOKUP(DATE($A32+1,4,1),Patch!$A$4:$X$675,21,FALSE)</f>
        <v>#N/A</v>
      </c>
      <c r="P32" s="3" t="e">
        <f>VLOOKUP(DATE($A32+1,5,1),Patch!$A$4:$X$675,20,FALSE)</f>
        <v>#N/A</v>
      </c>
      <c r="Q32" s="3" t="e">
        <f>VLOOKUP(DATE($A32+1,5,1),Patch!$A$4:$X$675,21,FALSE)</f>
        <v>#N/A</v>
      </c>
      <c r="R32" s="3" t="e">
        <f>VLOOKUP(DATE($A32+1,6,1),Patch!$A$4:$X$675,20,FALSE)</f>
        <v>#N/A</v>
      </c>
      <c r="S32" s="3" t="e">
        <f>VLOOKUP(DATE($A32+1,6,1),Patch!$A$4:$X$675,21,FALSE)</f>
        <v>#N/A</v>
      </c>
      <c r="T32" s="3" t="e">
        <f>VLOOKUP(DATE($A32+1,7,1),Patch!$A$4:$X$675,20,FALSE)</f>
        <v>#N/A</v>
      </c>
      <c r="U32" s="3" t="e">
        <f>VLOOKUP(DATE($A32+1,7,1),Patch!$A$4:$X$675,21,FALSE)</f>
        <v>#N/A</v>
      </c>
      <c r="V32" s="3" t="e">
        <f>VLOOKUP(DATE($A32+1,8,1),Patch!$A$4:$X$675,20,FALSE)</f>
        <v>#N/A</v>
      </c>
      <c r="W32" s="3" t="e">
        <f>VLOOKUP(DATE($A32+1,8,1),Patch!$A$4:$X$675,21,FALSE)</f>
        <v>#N/A</v>
      </c>
      <c r="X32" s="3" t="e">
        <f>VLOOKUP(DATE($A32+1,9,1),Patch!$A$4:$X$675,20,FALSE)</f>
        <v>#N/A</v>
      </c>
      <c r="Y32" s="3" t="e">
        <f>VLOOKUP(DATE($A32+1,9,1),Patch!$A$4:$X$675,21,FALSE)</f>
        <v>#N/A</v>
      </c>
    </row>
    <row r="33" spans="1:25">
      <c r="A33">
        <v>1980</v>
      </c>
      <c r="B33" s="3" t="e">
        <f>VLOOKUP(DATE($A33,10,1),Patch!$A$4:$X$675,20,FALSE)</f>
        <v>#N/A</v>
      </c>
      <c r="C33" t="e">
        <f>VLOOKUP(DATE($A33,10,1),Patch!$A$4:$X$675,21,FALSE)</f>
        <v>#N/A</v>
      </c>
      <c r="D33" s="3" t="e">
        <f>VLOOKUP(DATE($A33,11,1),Patch!$A$4:$X$675,20,FALSE)</f>
        <v>#N/A</v>
      </c>
      <c r="E33" t="e">
        <f>VLOOKUP(DATE($A33,11,1),Patch!$A$4:$X$675,21,FALSE)</f>
        <v>#N/A</v>
      </c>
      <c r="F33" s="3" t="e">
        <f>VLOOKUP(DATE($A33,12,1),Patch!$A$4:$X$675,20,FALSE)</f>
        <v>#N/A</v>
      </c>
      <c r="G33" t="e">
        <f>VLOOKUP(DATE($A33,12,1),Patch!$A$4:$X$675,21,FALSE)</f>
        <v>#N/A</v>
      </c>
      <c r="H33" s="3" t="e">
        <f>VLOOKUP(DATE($A33+1,1,1),Patch!$A$4:$X$675,20,FALSE)</f>
        <v>#N/A</v>
      </c>
      <c r="I33" s="3" t="e">
        <f>VLOOKUP(DATE($A33+1,1,1),Patch!$A$4:$X$675,21,FALSE)</f>
        <v>#N/A</v>
      </c>
      <c r="J33" s="3" t="e">
        <f>VLOOKUP(DATE($A33+1,2,1),Patch!$A$4:$X$675,20,FALSE)</f>
        <v>#N/A</v>
      </c>
      <c r="K33" s="3" t="e">
        <f>VLOOKUP(DATE($A33+1,2,1),Patch!$A$4:$X$675,21,FALSE)</f>
        <v>#N/A</v>
      </c>
      <c r="L33" s="3" t="e">
        <f>VLOOKUP(DATE($A33+1,3,1),Patch!$A$4:$X$675,20,FALSE)</f>
        <v>#N/A</v>
      </c>
      <c r="M33" s="3" t="e">
        <f>VLOOKUP(DATE($A33+1,3,1),Patch!$A$4:$X$675,21,FALSE)</f>
        <v>#N/A</v>
      </c>
      <c r="N33" s="3" t="e">
        <f>VLOOKUP(DATE($A33+1,4,1),Patch!$A$4:$X$675,20,FALSE)</f>
        <v>#N/A</v>
      </c>
      <c r="O33" s="3" t="e">
        <f>VLOOKUP(DATE($A33+1,4,1),Patch!$A$4:$X$675,21,FALSE)</f>
        <v>#N/A</v>
      </c>
      <c r="P33" s="3" t="e">
        <f>VLOOKUP(DATE($A33+1,5,1),Patch!$A$4:$X$675,20,FALSE)</f>
        <v>#N/A</v>
      </c>
      <c r="Q33" s="3" t="e">
        <f>VLOOKUP(DATE($A33+1,5,1),Patch!$A$4:$X$675,21,FALSE)</f>
        <v>#N/A</v>
      </c>
      <c r="R33" s="3" t="e">
        <f>VLOOKUP(DATE($A33+1,6,1),Patch!$A$4:$X$675,20,FALSE)</f>
        <v>#N/A</v>
      </c>
      <c r="S33" s="3" t="e">
        <f>VLOOKUP(DATE($A33+1,6,1),Patch!$A$4:$X$675,21,FALSE)</f>
        <v>#N/A</v>
      </c>
      <c r="T33" s="3" t="e">
        <f>VLOOKUP(DATE($A33+1,7,1),Patch!$A$4:$X$675,20,FALSE)</f>
        <v>#N/A</v>
      </c>
      <c r="U33" s="3" t="e">
        <f>VLOOKUP(DATE($A33+1,7,1),Patch!$A$4:$X$675,21,FALSE)</f>
        <v>#N/A</v>
      </c>
      <c r="V33" s="3" t="e">
        <f>VLOOKUP(DATE($A33+1,8,1),Patch!$A$4:$X$675,20,FALSE)</f>
        <v>#N/A</v>
      </c>
      <c r="W33" s="3" t="e">
        <f>VLOOKUP(DATE($A33+1,8,1),Patch!$A$4:$X$675,21,FALSE)</f>
        <v>#N/A</v>
      </c>
      <c r="X33" s="3" t="e">
        <f>VLOOKUP(DATE($A33+1,9,1),Patch!$A$4:$X$675,20,FALSE)</f>
        <v>#N/A</v>
      </c>
      <c r="Y33" s="3" t="e">
        <f>VLOOKUP(DATE($A33+1,9,1),Patch!$A$4:$X$675,21,FALSE)</f>
        <v>#N/A</v>
      </c>
    </row>
    <row r="34" spans="1:25">
      <c r="A34">
        <v>1981</v>
      </c>
      <c r="B34" s="3" t="e">
        <f>VLOOKUP(DATE($A34,10,1),Patch!$A$4:$X$675,20,FALSE)</f>
        <v>#N/A</v>
      </c>
      <c r="C34" t="e">
        <f>VLOOKUP(DATE($A34,10,1),Patch!$A$4:$X$675,21,FALSE)</f>
        <v>#N/A</v>
      </c>
      <c r="D34" s="3" t="e">
        <f>VLOOKUP(DATE($A34,11,1),Patch!$A$4:$X$675,20,FALSE)</f>
        <v>#N/A</v>
      </c>
      <c r="E34" t="e">
        <f>VLOOKUP(DATE($A34,11,1),Patch!$A$4:$X$675,21,FALSE)</f>
        <v>#N/A</v>
      </c>
      <c r="F34" s="3" t="e">
        <f>VLOOKUP(DATE($A34,12,1),Patch!$A$4:$X$675,20,FALSE)</f>
        <v>#N/A</v>
      </c>
      <c r="G34" t="e">
        <f>VLOOKUP(DATE($A34,12,1),Patch!$A$4:$X$675,21,FALSE)</f>
        <v>#N/A</v>
      </c>
      <c r="H34" s="3" t="e">
        <f>VLOOKUP(DATE($A34+1,1,1),Patch!$A$4:$X$675,20,FALSE)</f>
        <v>#N/A</v>
      </c>
      <c r="I34" s="3" t="e">
        <f>VLOOKUP(DATE($A34+1,1,1),Patch!$A$4:$X$675,21,FALSE)</f>
        <v>#N/A</v>
      </c>
      <c r="J34" s="3" t="e">
        <f>VLOOKUP(DATE($A34+1,2,1),Patch!$A$4:$X$675,20,FALSE)</f>
        <v>#N/A</v>
      </c>
      <c r="K34" s="3" t="e">
        <f>VLOOKUP(DATE($A34+1,2,1),Patch!$A$4:$X$675,21,FALSE)</f>
        <v>#N/A</v>
      </c>
      <c r="L34" s="3" t="e">
        <f>VLOOKUP(DATE($A34+1,3,1),Patch!$A$4:$X$675,20,FALSE)</f>
        <v>#N/A</v>
      </c>
      <c r="M34" s="3" t="e">
        <f>VLOOKUP(DATE($A34+1,3,1),Patch!$A$4:$X$675,21,FALSE)</f>
        <v>#N/A</v>
      </c>
      <c r="N34" s="3" t="e">
        <f>VLOOKUP(DATE($A34+1,4,1),Patch!$A$4:$X$675,20,FALSE)</f>
        <v>#N/A</v>
      </c>
      <c r="O34" s="3" t="e">
        <f>VLOOKUP(DATE($A34+1,4,1),Patch!$A$4:$X$675,21,FALSE)</f>
        <v>#N/A</v>
      </c>
      <c r="P34" s="3" t="e">
        <f>VLOOKUP(DATE($A34+1,5,1),Patch!$A$4:$X$675,20,FALSE)</f>
        <v>#N/A</v>
      </c>
      <c r="Q34" s="3" t="e">
        <f>VLOOKUP(DATE($A34+1,5,1),Patch!$A$4:$X$675,21,FALSE)</f>
        <v>#N/A</v>
      </c>
      <c r="R34" s="3" t="e">
        <f>VLOOKUP(DATE($A34+1,6,1),Patch!$A$4:$X$675,20,FALSE)</f>
        <v>#N/A</v>
      </c>
      <c r="S34" s="3" t="e">
        <f>VLOOKUP(DATE($A34+1,6,1),Patch!$A$4:$X$675,21,FALSE)</f>
        <v>#N/A</v>
      </c>
      <c r="T34" s="3" t="e">
        <f>VLOOKUP(DATE($A34+1,7,1),Patch!$A$4:$X$675,20,FALSE)</f>
        <v>#N/A</v>
      </c>
      <c r="U34" s="3" t="e">
        <f>VLOOKUP(DATE($A34+1,7,1),Patch!$A$4:$X$675,21,FALSE)</f>
        <v>#N/A</v>
      </c>
      <c r="V34" s="3" t="e">
        <f>VLOOKUP(DATE($A34+1,8,1),Patch!$A$4:$X$675,20,FALSE)</f>
        <v>#N/A</v>
      </c>
      <c r="W34" s="3" t="e">
        <f>VLOOKUP(DATE($A34+1,8,1),Patch!$A$4:$X$675,21,FALSE)</f>
        <v>#N/A</v>
      </c>
      <c r="X34" s="3" t="e">
        <f>VLOOKUP(DATE($A34+1,9,1),Patch!$A$4:$X$675,20,FALSE)</f>
        <v>#N/A</v>
      </c>
      <c r="Y34" s="3" t="e">
        <f>VLOOKUP(DATE($A34+1,9,1),Patch!$A$4:$X$675,21,FALSE)</f>
        <v>#N/A</v>
      </c>
    </row>
    <row r="35" spans="1:25">
      <c r="A35">
        <v>1982</v>
      </c>
      <c r="B35" s="3" t="e">
        <f>VLOOKUP(DATE($A35,10,1),Patch!$A$4:$X$675,20,FALSE)</f>
        <v>#N/A</v>
      </c>
      <c r="C35" t="e">
        <f>VLOOKUP(DATE($A35,10,1),Patch!$A$4:$X$675,21,FALSE)</f>
        <v>#N/A</v>
      </c>
      <c r="D35" s="3" t="e">
        <f>VLOOKUP(DATE($A35,11,1),Patch!$A$4:$X$675,20,FALSE)</f>
        <v>#N/A</v>
      </c>
      <c r="E35" t="e">
        <f>VLOOKUP(DATE($A35,11,1),Patch!$A$4:$X$675,21,FALSE)</f>
        <v>#N/A</v>
      </c>
      <c r="F35" s="3" t="e">
        <f>VLOOKUP(DATE($A35,12,1),Patch!$A$4:$X$675,20,FALSE)</f>
        <v>#N/A</v>
      </c>
      <c r="G35" t="e">
        <f>VLOOKUP(DATE($A35,12,1),Patch!$A$4:$X$675,21,FALSE)</f>
        <v>#N/A</v>
      </c>
      <c r="H35" s="3" t="e">
        <f>VLOOKUP(DATE($A35+1,1,1),Patch!$A$4:$X$675,20,FALSE)</f>
        <v>#N/A</v>
      </c>
      <c r="I35" s="3" t="e">
        <f>VLOOKUP(DATE($A35+1,1,1),Patch!$A$4:$X$675,21,FALSE)</f>
        <v>#N/A</v>
      </c>
      <c r="J35" s="3" t="e">
        <f>VLOOKUP(DATE($A35+1,2,1),Patch!$A$4:$X$675,20,FALSE)</f>
        <v>#N/A</v>
      </c>
      <c r="K35" s="3" t="e">
        <f>VLOOKUP(DATE($A35+1,2,1),Patch!$A$4:$X$675,21,FALSE)</f>
        <v>#N/A</v>
      </c>
      <c r="L35" s="3" t="e">
        <f>VLOOKUP(DATE($A35+1,3,1),Patch!$A$4:$X$675,20,FALSE)</f>
        <v>#N/A</v>
      </c>
      <c r="M35" s="3" t="e">
        <f>VLOOKUP(DATE($A35+1,3,1),Patch!$A$4:$X$675,21,FALSE)</f>
        <v>#N/A</v>
      </c>
      <c r="N35" s="3" t="e">
        <f>VLOOKUP(DATE($A35+1,4,1),Patch!$A$4:$X$675,20,FALSE)</f>
        <v>#N/A</v>
      </c>
      <c r="O35" s="3" t="e">
        <f>VLOOKUP(DATE($A35+1,4,1),Patch!$A$4:$X$675,21,FALSE)</f>
        <v>#N/A</v>
      </c>
      <c r="P35" s="3" t="e">
        <f>VLOOKUP(DATE($A35+1,5,1),Patch!$A$4:$X$675,20,FALSE)</f>
        <v>#N/A</v>
      </c>
      <c r="Q35" s="3" t="e">
        <f>VLOOKUP(DATE($A35+1,5,1),Patch!$A$4:$X$675,21,FALSE)</f>
        <v>#N/A</v>
      </c>
      <c r="R35" s="3" t="e">
        <f>VLOOKUP(DATE($A35+1,6,1),Patch!$A$4:$X$675,20,FALSE)</f>
        <v>#N/A</v>
      </c>
      <c r="S35" s="3" t="e">
        <f>VLOOKUP(DATE($A35+1,6,1),Patch!$A$4:$X$675,21,FALSE)</f>
        <v>#N/A</v>
      </c>
      <c r="T35" s="3" t="e">
        <f>VLOOKUP(DATE($A35+1,7,1),Patch!$A$4:$X$675,20,FALSE)</f>
        <v>#N/A</v>
      </c>
      <c r="U35" s="3" t="e">
        <f>VLOOKUP(DATE($A35+1,7,1),Patch!$A$4:$X$675,21,FALSE)</f>
        <v>#N/A</v>
      </c>
      <c r="V35" s="3" t="e">
        <f>VLOOKUP(DATE($A35+1,8,1),Patch!$A$4:$X$675,20,FALSE)</f>
        <v>#N/A</v>
      </c>
      <c r="W35" s="3" t="e">
        <f>VLOOKUP(DATE($A35+1,8,1),Patch!$A$4:$X$675,21,FALSE)</f>
        <v>#N/A</v>
      </c>
      <c r="X35" s="3" t="e">
        <f>VLOOKUP(DATE($A35+1,9,1),Patch!$A$4:$X$675,20,FALSE)</f>
        <v>#N/A</v>
      </c>
      <c r="Y35" s="3" t="e">
        <f>VLOOKUP(DATE($A35+1,9,1),Patch!$A$4:$X$675,21,FALSE)</f>
        <v>#N/A</v>
      </c>
    </row>
    <row r="36" spans="1:25">
      <c r="A36">
        <v>1983</v>
      </c>
      <c r="B36" s="3" t="e">
        <f>VLOOKUP(DATE($A36,10,1),Patch!$A$4:$X$675,20,FALSE)</f>
        <v>#N/A</v>
      </c>
      <c r="C36" t="e">
        <f>VLOOKUP(DATE($A36,10,1),Patch!$A$4:$X$675,21,FALSE)</f>
        <v>#N/A</v>
      </c>
      <c r="D36" s="3" t="e">
        <f>VLOOKUP(DATE($A36,11,1),Patch!$A$4:$X$675,20,FALSE)</f>
        <v>#N/A</v>
      </c>
      <c r="E36" t="e">
        <f>VLOOKUP(DATE($A36,11,1),Patch!$A$4:$X$675,21,FALSE)</f>
        <v>#N/A</v>
      </c>
      <c r="F36" s="3" t="e">
        <f>VLOOKUP(DATE($A36,12,1),Patch!$A$4:$X$675,20,FALSE)</f>
        <v>#N/A</v>
      </c>
      <c r="G36" t="e">
        <f>VLOOKUP(DATE($A36,12,1),Patch!$A$4:$X$675,21,FALSE)</f>
        <v>#N/A</v>
      </c>
      <c r="H36" s="3" t="e">
        <f>VLOOKUP(DATE($A36+1,1,1),Patch!$A$4:$X$675,20,FALSE)</f>
        <v>#N/A</v>
      </c>
      <c r="I36" s="3" t="e">
        <f>VLOOKUP(DATE($A36+1,1,1),Patch!$A$4:$X$675,21,FALSE)</f>
        <v>#N/A</v>
      </c>
      <c r="J36" s="3" t="e">
        <f>VLOOKUP(DATE($A36+1,2,1),Patch!$A$4:$X$675,20,FALSE)</f>
        <v>#N/A</v>
      </c>
      <c r="K36" s="3" t="e">
        <f>VLOOKUP(DATE($A36+1,2,1),Patch!$A$4:$X$675,21,FALSE)</f>
        <v>#N/A</v>
      </c>
      <c r="L36" s="3" t="e">
        <f>VLOOKUP(DATE($A36+1,3,1),Patch!$A$4:$X$675,20,FALSE)</f>
        <v>#N/A</v>
      </c>
      <c r="M36" s="3" t="e">
        <f>VLOOKUP(DATE($A36+1,3,1),Patch!$A$4:$X$675,21,FALSE)</f>
        <v>#N/A</v>
      </c>
      <c r="N36" s="3" t="e">
        <f>VLOOKUP(DATE($A36+1,4,1),Patch!$A$4:$X$675,20,FALSE)</f>
        <v>#N/A</v>
      </c>
      <c r="O36" s="3" t="e">
        <f>VLOOKUP(DATE($A36+1,4,1),Patch!$A$4:$X$675,21,FALSE)</f>
        <v>#N/A</v>
      </c>
      <c r="P36" s="3" t="e">
        <f>VLOOKUP(DATE($A36+1,5,1),Patch!$A$4:$X$675,20,FALSE)</f>
        <v>#N/A</v>
      </c>
      <c r="Q36" s="3" t="e">
        <f>VLOOKUP(DATE($A36+1,5,1),Patch!$A$4:$X$675,21,FALSE)</f>
        <v>#N/A</v>
      </c>
      <c r="R36" s="3" t="e">
        <f>VLOOKUP(DATE($A36+1,6,1),Patch!$A$4:$X$675,20,FALSE)</f>
        <v>#N/A</v>
      </c>
      <c r="S36" s="3" t="e">
        <f>VLOOKUP(DATE($A36+1,6,1),Patch!$A$4:$X$675,21,FALSE)</f>
        <v>#N/A</v>
      </c>
      <c r="T36" s="3" t="e">
        <f>VLOOKUP(DATE($A36+1,7,1),Patch!$A$4:$X$675,20,FALSE)</f>
        <v>#N/A</v>
      </c>
      <c r="U36" s="3" t="e">
        <f>VLOOKUP(DATE($A36+1,7,1),Patch!$A$4:$X$675,21,FALSE)</f>
        <v>#N/A</v>
      </c>
      <c r="V36" s="3" t="e">
        <f>VLOOKUP(DATE($A36+1,8,1),Patch!$A$4:$X$675,20,FALSE)</f>
        <v>#N/A</v>
      </c>
      <c r="W36" s="3" t="e">
        <f>VLOOKUP(DATE($A36+1,8,1),Patch!$A$4:$X$675,21,FALSE)</f>
        <v>#N/A</v>
      </c>
      <c r="X36" s="3" t="e">
        <f>VLOOKUP(DATE($A36+1,9,1),Patch!$A$4:$X$675,20,FALSE)</f>
        <v>#N/A</v>
      </c>
      <c r="Y36" s="3" t="e">
        <f>VLOOKUP(DATE($A36+1,9,1),Patch!$A$4:$X$675,21,FALSE)</f>
        <v>#N/A</v>
      </c>
    </row>
    <row r="37" spans="1:25">
      <c r="A37">
        <v>1984</v>
      </c>
      <c r="B37" s="3" t="e">
        <f>VLOOKUP(DATE($A37,10,1),Patch!$A$4:$X$675,20,FALSE)</f>
        <v>#N/A</v>
      </c>
      <c r="C37" t="e">
        <f>VLOOKUP(DATE($A37,10,1),Patch!$A$4:$X$675,21,FALSE)</f>
        <v>#N/A</v>
      </c>
      <c r="D37" s="3" t="e">
        <f>VLOOKUP(DATE($A37,11,1),Patch!$A$4:$X$675,20,FALSE)</f>
        <v>#N/A</v>
      </c>
      <c r="E37" t="e">
        <f>VLOOKUP(DATE($A37,11,1),Patch!$A$4:$X$675,21,FALSE)</f>
        <v>#N/A</v>
      </c>
      <c r="F37" s="3" t="e">
        <f>VLOOKUP(DATE($A37,12,1),Patch!$A$4:$X$675,20,FALSE)</f>
        <v>#N/A</v>
      </c>
      <c r="G37" t="e">
        <f>VLOOKUP(DATE($A37,12,1),Patch!$A$4:$X$675,21,FALSE)</f>
        <v>#N/A</v>
      </c>
      <c r="H37" s="3" t="e">
        <f>VLOOKUP(DATE($A37+1,1,1),Patch!$A$4:$X$675,20,FALSE)</f>
        <v>#N/A</v>
      </c>
      <c r="I37" s="3" t="e">
        <f>VLOOKUP(DATE($A37+1,1,1),Patch!$A$4:$X$675,21,FALSE)</f>
        <v>#N/A</v>
      </c>
      <c r="J37" s="3" t="e">
        <f>VLOOKUP(DATE($A37+1,2,1),Patch!$A$4:$X$675,20,FALSE)</f>
        <v>#N/A</v>
      </c>
      <c r="K37" s="3" t="e">
        <f>VLOOKUP(DATE($A37+1,2,1),Patch!$A$4:$X$675,21,FALSE)</f>
        <v>#N/A</v>
      </c>
      <c r="L37" s="3" t="e">
        <f>VLOOKUP(DATE($A37+1,3,1),Patch!$A$4:$X$675,20,FALSE)</f>
        <v>#N/A</v>
      </c>
      <c r="M37" s="3" t="e">
        <f>VLOOKUP(DATE($A37+1,3,1),Patch!$A$4:$X$675,21,FALSE)</f>
        <v>#N/A</v>
      </c>
      <c r="N37" s="3" t="e">
        <f>VLOOKUP(DATE($A37+1,4,1),Patch!$A$4:$X$675,20,FALSE)</f>
        <v>#N/A</v>
      </c>
      <c r="O37" s="3" t="e">
        <f>VLOOKUP(DATE($A37+1,4,1),Patch!$A$4:$X$675,21,FALSE)</f>
        <v>#N/A</v>
      </c>
      <c r="P37" s="3" t="e">
        <f>VLOOKUP(DATE($A37+1,5,1),Patch!$A$4:$X$675,20,FALSE)</f>
        <v>#N/A</v>
      </c>
      <c r="Q37" s="3" t="e">
        <f>VLOOKUP(DATE($A37+1,5,1),Patch!$A$4:$X$675,21,FALSE)</f>
        <v>#N/A</v>
      </c>
      <c r="R37" s="3" t="e">
        <f>VLOOKUP(DATE($A37+1,6,1),Patch!$A$4:$X$675,20,FALSE)</f>
        <v>#N/A</v>
      </c>
      <c r="S37" s="3" t="e">
        <f>VLOOKUP(DATE($A37+1,6,1),Patch!$A$4:$X$675,21,FALSE)</f>
        <v>#N/A</v>
      </c>
      <c r="T37" s="3" t="e">
        <f>VLOOKUP(DATE($A37+1,7,1),Patch!$A$4:$X$675,20,FALSE)</f>
        <v>#N/A</v>
      </c>
      <c r="U37" s="3" t="e">
        <f>VLOOKUP(DATE($A37+1,7,1),Patch!$A$4:$X$675,21,FALSE)</f>
        <v>#N/A</v>
      </c>
      <c r="V37" s="3" t="e">
        <f>VLOOKUP(DATE($A37+1,8,1),Patch!$A$4:$X$675,20,FALSE)</f>
        <v>#N/A</v>
      </c>
      <c r="W37" s="3" t="e">
        <f>VLOOKUP(DATE($A37+1,8,1),Patch!$A$4:$X$675,21,FALSE)</f>
        <v>#N/A</v>
      </c>
      <c r="X37" s="3" t="e">
        <f>VLOOKUP(DATE($A37+1,9,1),Patch!$A$4:$X$675,20,FALSE)</f>
        <v>#N/A</v>
      </c>
      <c r="Y37" s="3" t="e">
        <f>VLOOKUP(DATE($A37+1,9,1),Patch!$A$4:$X$675,21,FALSE)</f>
        <v>#N/A</v>
      </c>
    </row>
    <row r="38" spans="1:25">
      <c r="A38">
        <v>1985</v>
      </c>
      <c r="B38" s="3" t="e">
        <f>VLOOKUP(DATE($A38,10,1),Patch!$A$4:$X$675,20,FALSE)</f>
        <v>#N/A</v>
      </c>
      <c r="C38" t="e">
        <f>VLOOKUP(DATE($A38,10,1),Patch!$A$4:$X$675,21,FALSE)</f>
        <v>#N/A</v>
      </c>
      <c r="D38" s="3" t="e">
        <f>VLOOKUP(DATE($A38,11,1),Patch!$A$4:$X$675,20,FALSE)</f>
        <v>#N/A</v>
      </c>
      <c r="E38" t="e">
        <f>VLOOKUP(DATE($A38,11,1),Patch!$A$4:$X$675,21,FALSE)</f>
        <v>#N/A</v>
      </c>
      <c r="F38" s="3" t="e">
        <f>VLOOKUP(DATE($A38,12,1),Patch!$A$4:$X$675,20,FALSE)</f>
        <v>#N/A</v>
      </c>
      <c r="G38" t="e">
        <f>VLOOKUP(DATE($A38,12,1),Patch!$A$4:$X$675,21,FALSE)</f>
        <v>#N/A</v>
      </c>
      <c r="H38" s="3" t="e">
        <f>VLOOKUP(DATE($A38+1,1,1),Patch!$A$4:$X$675,20,FALSE)</f>
        <v>#N/A</v>
      </c>
      <c r="I38" s="3" t="e">
        <f>VLOOKUP(DATE($A38+1,1,1),Patch!$A$4:$X$675,21,FALSE)</f>
        <v>#N/A</v>
      </c>
      <c r="J38" s="3" t="e">
        <f>VLOOKUP(DATE($A38+1,2,1),Patch!$A$4:$X$675,20,FALSE)</f>
        <v>#N/A</v>
      </c>
      <c r="K38" s="3" t="e">
        <f>VLOOKUP(DATE($A38+1,2,1),Patch!$A$4:$X$675,21,FALSE)</f>
        <v>#N/A</v>
      </c>
      <c r="L38" s="3" t="e">
        <f>VLOOKUP(DATE($A38+1,3,1),Patch!$A$4:$X$675,20,FALSE)</f>
        <v>#N/A</v>
      </c>
      <c r="M38" s="3" t="e">
        <f>VLOOKUP(DATE($A38+1,3,1),Patch!$A$4:$X$675,21,FALSE)</f>
        <v>#N/A</v>
      </c>
      <c r="N38" s="3" t="e">
        <f>VLOOKUP(DATE($A38+1,4,1),Patch!$A$4:$X$675,20,FALSE)</f>
        <v>#N/A</v>
      </c>
      <c r="O38" s="3" t="e">
        <f>VLOOKUP(DATE($A38+1,4,1),Patch!$A$4:$X$675,21,FALSE)</f>
        <v>#N/A</v>
      </c>
      <c r="P38" s="3" t="e">
        <f>VLOOKUP(DATE($A38+1,5,1),Patch!$A$4:$X$675,20,FALSE)</f>
        <v>#N/A</v>
      </c>
      <c r="Q38" s="3" t="e">
        <f>VLOOKUP(DATE($A38+1,5,1),Patch!$A$4:$X$675,21,FALSE)</f>
        <v>#N/A</v>
      </c>
      <c r="R38" s="3" t="e">
        <f>VLOOKUP(DATE($A38+1,6,1),Patch!$A$4:$X$675,20,FALSE)</f>
        <v>#N/A</v>
      </c>
      <c r="S38" s="3" t="e">
        <f>VLOOKUP(DATE($A38+1,6,1),Patch!$A$4:$X$675,21,FALSE)</f>
        <v>#N/A</v>
      </c>
      <c r="T38" s="3" t="e">
        <f>VLOOKUP(DATE($A38+1,7,1),Patch!$A$4:$X$675,20,FALSE)</f>
        <v>#N/A</v>
      </c>
      <c r="U38" s="3" t="e">
        <f>VLOOKUP(DATE($A38+1,7,1),Patch!$A$4:$X$675,21,FALSE)</f>
        <v>#N/A</v>
      </c>
      <c r="V38" s="3" t="e">
        <f>VLOOKUP(DATE($A38+1,8,1),Patch!$A$4:$X$675,20,FALSE)</f>
        <v>#N/A</v>
      </c>
      <c r="W38" s="3" t="e">
        <f>VLOOKUP(DATE($A38+1,8,1),Patch!$A$4:$X$675,21,FALSE)</f>
        <v>#N/A</v>
      </c>
      <c r="X38" s="3" t="e">
        <f>VLOOKUP(DATE($A38+1,9,1),Patch!$A$4:$X$675,20,FALSE)</f>
        <v>#N/A</v>
      </c>
      <c r="Y38" s="3" t="e">
        <f>VLOOKUP(DATE($A38+1,9,1),Patch!$A$4:$X$675,21,FALSE)</f>
        <v>#N/A</v>
      </c>
    </row>
    <row r="39" spans="1:25">
      <c r="A39">
        <v>1986</v>
      </c>
      <c r="B39" s="3" t="e">
        <f>VLOOKUP(DATE($A39,10,1),Patch!$A$4:$X$675,20,FALSE)</f>
        <v>#N/A</v>
      </c>
      <c r="C39" t="e">
        <f>VLOOKUP(DATE($A39,10,1),Patch!$A$4:$X$675,21,FALSE)</f>
        <v>#N/A</v>
      </c>
      <c r="D39" s="3" t="e">
        <f>VLOOKUP(DATE($A39,11,1),Patch!$A$4:$X$675,20,FALSE)</f>
        <v>#N/A</v>
      </c>
      <c r="E39" t="e">
        <f>VLOOKUP(DATE($A39,11,1),Patch!$A$4:$X$675,21,FALSE)</f>
        <v>#N/A</v>
      </c>
      <c r="F39" s="3" t="e">
        <f>VLOOKUP(DATE($A39,12,1),Patch!$A$4:$X$675,20,FALSE)</f>
        <v>#N/A</v>
      </c>
      <c r="G39" t="e">
        <f>VLOOKUP(DATE($A39,12,1),Patch!$A$4:$X$675,21,FALSE)</f>
        <v>#N/A</v>
      </c>
      <c r="H39" s="3" t="e">
        <f>VLOOKUP(DATE($A39+1,1,1),Patch!$A$4:$X$675,20,FALSE)</f>
        <v>#N/A</v>
      </c>
      <c r="I39" s="3" t="e">
        <f>VLOOKUP(DATE($A39+1,1,1),Patch!$A$4:$X$675,21,FALSE)</f>
        <v>#N/A</v>
      </c>
      <c r="J39" s="3" t="e">
        <f>VLOOKUP(DATE($A39+1,2,1),Patch!$A$4:$X$675,20,FALSE)</f>
        <v>#N/A</v>
      </c>
      <c r="K39" s="3" t="e">
        <f>VLOOKUP(DATE($A39+1,2,1),Patch!$A$4:$X$675,21,FALSE)</f>
        <v>#N/A</v>
      </c>
      <c r="L39" s="3" t="e">
        <f>VLOOKUP(DATE($A39+1,3,1),Patch!$A$4:$X$675,20,FALSE)</f>
        <v>#N/A</v>
      </c>
      <c r="M39" s="3" t="e">
        <f>VLOOKUP(DATE($A39+1,3,1),Patch!$A$4:$X$675,21,FALSE)</f>
        <v>#N/A</v>
      </c>
      <c r="N39" s="3" t="e">
        <f>VLOOKUP(DATE($A39+1,4,1),Patch!$A$4:$X$675,20,FALSE)</f>
        <v>#N/A</v>
      </c>
      <c r="O39" s="3" t="e">
        <f>VLOOKUP(DATE($A39+1,4,1),Patch!$A$4:$X$675,21,FALSE)</f>
        <v>#N/A</v>
      </c>
      <c r="P39" s="3" t="e">
        <f>VLOOKUP(DATE($A39+1,5,1),Patch!$A$4:$X$675,20,FALSE)</f>
        <v>#N/A</v>
      </c>
      <c r="Q39" s="3" t="e">
        <f>VLOOKUP(DATE($A39+1,5,1),Patch!$A$4:$X$675,21,FALSE)</f>
        <v>#N/A</v>
      </c>
      <c r="R39" s="3" t="e">
        <f>VLOOKUP(DATE($A39+1,6,1),Patch!$A$4:$X$675,20,FALSE)</f>
        <v>#N/A</v>
      </c>
      <c r="S39" s="3" t="e">
        <f>VLOOKUP(DATE($A39+1,6,1),Patch!$A$4:$X$675,21,FALSE)</f>
        <v>#N/A</v>
      </c>
      <c r="T39" s="3" t="e">
        <f>VLOOKUP(DATE($A39+1,7,1),Patch!$A$4:$X$675,20,FALSE)</f>
        <v>#N/A</v>
      </c>
      <c r="U39" s="3" t="e">
        <f>VLOOKUP(DATE($A39+1,7,1),Patch!$A$4:$X$675,21,FALSE)</f>
        <v>#N/A</v>
      </c>
      <c r="V39" s="3" t="e">
        <f>VLOOKUP(DATE($A39+1,8,1),Patch!$A$4:$X$675,20,FALSE)</f>
        <v>#N/A</v>
      </c>
      <c r="W39" s="3" t="e">
        <f>VLOOKUP(DATE($A39+1,8,1),Patch!$A$4:$X$675,21,FALSE)</f>
        <v>#N/A</v>
      </c>
      <c r="X39" s="3" t="e">
        <f>VLOOKUP(DATE($A39+1,9,1),Patch!$A$4:$X$675,20,FALSE)</f>
        <v>#N/A</v>
      </c>
      <c r="Y39" s="3" t="e">
        <f>VLOOKUP(DATE($A39+1,9,1),Patch!$A$4:$X$675,21,FALSE)</f>
        <v>#N/A</v>
      </c>
    </row>
    <row r="40" spans="1:25">
      <c r="A40">
        <v>1987</v>
      </c>
      <c r="B40" s="3" t="e">
        <f>VLOOKUP(DATE($A40,10,1),Patch!$A$4:$X$675,20,FALSE)</f>
        <v>#N/A</v>
      </c>
      <c r="C40" t="e">
        <f>VLOOKUP(DATE($A40,10,1),Patch!$A$4:$X$675,21,FALSE)</f>
        <v>#N/A</v>
      </c>
      <c r="D40" s="3" t="e">
        <f>VLOOKUP(DATE($A40,11,1),Patch!$A$4:$X$675,20,FALSE)</f>
        <v>#N/A</v>
      </c>
      <c r="E40" t="e">
        <f>VLOOKUP(DATE($A40,11,1),Patch!$A$4:$X$675,21,FALSE)</f>
        <v>#N/A</v>
      </c>
      <c r="F40" s="3" t="e">
        <f>VLOOKUP(DATE($A40,12,1),Patch!$A$4:$X$675,20,FALSE)</f>
        <v>#N/A</v>
      </c>
      <c r="G40" t="e">
        <f>VLOOKUP(DATE($A40,12,1),Patch!$A$4:$X$675,21,FALSE)</f>
        <v>#N/A</v>
      </c>
      <c r="H40" s="3" t="e">
        <f>VLOOKUP(DATE($A40+1,1,1),Patch!$A$4:$X$675,20,FALSE)</f>
        <v>#N/A</v>
      </c>
      <c r="I40" s="3" t="e">
        <f>VLOOKUP(DATE($A40+1,1,1),Patch!$A$4:$X$675,21,FALSE)</f>
        <v>#N/A</v>
      </c>
      <c r="J40" s="3" t="e">
        <f>VLOOKUP(DATE($A40+1,2,1),Patch!$A$4:$X$675,20,FALSE)</f>
        <v>#N/A</v>
      </c>
      <c r="K40" s="3" t="e">
        <f>VLOOKUP(DATE($A40+1,2,1),Patch!$A$4:$X$675,21,FALSE)</f>
        <v>#N/A</v>
      </c>
      <c r="L40" s="3" t="e">
        <f>VLOOKUP(DATE($A40+1,3,1),Patch!$A$4:$X$675,20,FALSE)</f>
        <v>#N/A</v>
      </c>
      <c r="M40" s="3" t="e">
        <f>VLOOKUP(DATE($A40+1,3,1),Patch!$A$4:$X$675,21,FALSE)</f>
        <v>#N/A</v>
      </c>
      <c r="N40" s="3" t="e">
        <f>VLOOKUP(DATE($A40+1,4,1),Patch!$A$4:$X$675,20,FALSE)</f>
        <v>#N/A</v>
      </c>
      <c r="O40" s="3" t="e">
        <f>VLOOKUP(DATE($A40+1,4,1),Patch!$A$4:$X$675,21,FALSE)</f>
        <v>#N/A</v>
      </c>
      <c r="P40" s="3" t="e">
        <f>VLOOKUP(DATE($A40+1,5,1),Patch!$A$4:$X$675,20,FALSE)</f>
        <v>#N/A</v>
      </c>
      <c r="Q40" s="3" t="e">
        <f>VLOOKUP(DATE($A40+1,5,1),Patch!$A$4:$X$675,21,FALSE)</f>
        <v>#N/A</v>
      </c>
      <c r="R40" s="3" t="e">
        <f>VLOOKUP(DATE($A40+1,6,1),Patch!$A$4:$X$675,20,FALSE)</f>
        <v>#N/A</v>
      </c>
      <c r="S40" s="3" t="e">
        <f>VLOOKUP(DATE($A40+1,6,1),Patch!$A$4:$X$675,21,FALSE)</f>
        <v>#N/A</v>
      </c>
      <c r="T40" s="3" t="e">
        <f>VLOOKUP(DATE($A40+1,7,1),Patch!$A$4:$X$675,20,FALSE)</f>
        <v>#N/A</v>
      </c>
      <c r="U40" s="3" t="e">
        <f>VLOOKUP(DATE($A40+1,7,1),Patch!$A$4:$X$675,21,FALSE)</f>
        <v>#N/A</v>
      </c>
      <c r="V40" s="3" t="e">
        <f>VLOOKUP(DATE($A40+1,8,1),Patch!$A$4:$X$675,20,FALSE)</f>
        <v>#N/A</v>
      </c>
      <c r="W40" s="3" t="e">
        <f>VLOOKUP(DATE($A40+1,8,1),Patch!$A$4:$X$675,21,FALSE)</f>
        <v>#N/A</v>
      </c>
      <c r="X40" s="3" t="e">
        <f>VLOOKUP(DATE($A40+1,9,1),Patch!$A$4:$X$675,20,FALSE)</f>
        <v>#N/A</v>
      </c>
      <c r="Y40" s="3" t="e">
        <f>VLOOKUP(DATE($A40+1,9,1),Patch!$A$4:$X$675,21,FALSE)</f>
        <v>#N/A</v>
      </c>
    </row>
    <row r="41" spans="1:25">
      <c r="A41">
        <v>1988</v>
      </c>
      <c r="B41" s="3" t="e">
        <f>VLOOKUP(DATE($A41,10,1),Patch!$A$4:$X$675,20,FALSE)</f>
        <v>#N/A</v>
      </c>
      <c r="C41" t="e">
        <f>VLOOKUP(DATE($A41,10,1),Patch!$A$4:$X$675,21,FALSE)</f>
        <v>#N/A</v>
      </c>
      <c r="D41" s="3" t="e">
        <f>VLOOKUP(DATE($A41,11,1),Patch!$A$4:$X$675,20,FALSE)</f>
        <v>#N/A</v>
      </c>
      <c r="E41" t="e">
        <f>VLOOKUP(DATE($A41,11,1),Patch!$A$4:$X$675,21,FALSE)</f>
        <v>#N/A</v>
      </c>
      <c r="F41" s="3" t="e">
        <f>VLOOKUP(DATE($A41,12,1),Patch!$A$4:$X$675,20,FALSE)</f>
        <v>#N/A</v>
      </c>
      <c r="G41" t="e">
        <f>VLOOKUP(DATE($A41,12,1),Patch!$A$4:$X$675,21,FALSE)</f>
        <v>#N/A</v>
      </c>
      <c r="H41" s="3" t="e">
        <f>VLOOKUP(DATE($A41+1,1,1),Patch!$A$4:$X$675,20,FALSE)</f>
        <v>#N/A</v>
      </c>
      <c r="I41" s="3" t="e">
        <f>VLOOKUP(DATE($A41+1,1,1),Patch!$A$4:$X$675,21,FALSE)</f>
        <v>#N/A</v>
      </c>
      <c r="J41" s="3" t="e">
        <f>VLOOKUP(DATE($A41+1,2,1),Patch!$A$4:$X$675,20,FALSE)</f>
        <v>#N/A</v>
      </c>
      <c r="K41" s="3" t="e">
        <f>VLOOKUP(DATE($A41+1,2,1),Patch!$A$4:$X$675,21,FALSE)</f>
        <v>#N/A</v>
      </c>
      <c r="L41" s="3" t="e">
        <f>VLOOKUP(DATE($A41+1,3,1),Patch!$A$4:$X$675,20,FALSE)</f>
        <v>#N/A</v>
      </c>
      <c r="M41" s="3" t="e">
        <f>VLOOKUP(DATE($A41+1,3,1),Patch!$A$4:$X$675,21,FALSE)</f>
        <v>#N/A</v>
      </c>
      <c r="N41" s="3" t="e">
        <f>VLOOKUP(DATE($A41+1,4,1),Patch!$A$4:$X$675,20,FALSE)</f>
        <v>#N/A</v>
      </c>
      <c r="O41" s="3" t="e">
        <f>VLOOKUP(DATE($A41+1,4,1),Patch!$A$4:$X$675,21,FALSE)</f>
        <v>#N/A</v>
      </c>
      <c r="P41" s="3" t="e">
        <f>VLOOKUP(DATE($A41+1,5,1),Patch!$A$4:$X$675,20,FALSE)</f>
        <v>#N/A</v>
      </c>
      <c r="Q41" s="3" t="e">
        <f>VLOOKUP(DATE($A41+1,5,1),Patch!$A$4:$X$675,21,FALSE)</f>
        <v>#N/A</v>
      </c>
      <c r="R41" s="3" t="e">
        <f>VLOOKUP(DATE($A41+1,6,1),Patch!$A$4:$X$675,20,FALSE)</f>
        <v>#N/A</v>
      </c>
      <c r="S41" s="3" t="e">
        <f>VLOOKUP(DATE($A41+1,6,1),Patch!$A$4:$X$675,21,FALSE)</f>
        <v>#N/A</v>
      </c>
      <c r="T41" s="3" t="e">
        <f>VLOOKUP(DATE($A41+1,7,1),Patch!$A$4:$X$675,20,FALSE)</f>
        <v>#N/A</v>
      </c>
      <c r="U41" s="3" t="e">
        <f>VLOOKUP(DATE($A41+1,7,1),Patch!$A$4:$X$675,21,FALSE)</f>
        <v>#N/A</v>
      </c>
      <c r="V41" s="3" t="e">
        <f>VLOOKUP(DATE($A41+1,8,1),Patch!$A$4:$X$675,20,FALSE)</f>
        <v>#N/A</v>
      </c>
      <c r="W41" s="3" t="e">
        <f>VLOOKUP(DATE($A41+1,8,1),Patch!$A$4:$X$675,21,FALSE)</f>
        <v>#N/A</v>
      </c>
      <c r="X41" s="3" t="e">
        <f>VLOOKUP(DATE($A41+1,9,1),Patch!$A$4:$X$675,20,FALSE)</f>
        <v>#N/A</v>
      </c>
      <c r="Y41" s="3" t="e">
        <f>VLOOKUP(DATE($A41+1,9,1),Patch!$A$4:$X$675,21,FALSE)</f>
        <v>#N/A</v>
      </c>
    </row>
    <row r="42" spans="1:25">
      <c r="A42">
        <v>1989</v>
      </c>
      <c r="B42" s="3" t="e">
        <f>VLOOKUP(DATE($A42,10,1),Patch!$A$4:$X$675,20,FALSE)</f>
        <v>#N/A</v>
      </c>
      <c r="C42" t="e">
        <f>VLOOKUP(DATE($A42,10,1),Patch!$A$4:$X$675,21,FALSE)</f>
        <v>#N/A</v>
      </c>
      <c r="D42" s="3" t="e">
        <f>VLOOKUP(DATE($A42,11,1),Patch!$A$4:$X$675,20,FALSE)</f>
        <v>#N/A</v>
      </c>
      <c r="E42" t="e">
        <f>VLOOKUP(DATE($A42,11,1),Patch!$A$4:$X$675,21,FALSE)</f>
        <v>#N/A</v>
      </c>
      <c r="F42" s="3" t="e">
        <f>VLOOKUP(DATE($A42,12,1),Patch!$A$4:$X$675,20,FALSE)</f>
        <v>#N/A</v>
      </c>
      <c r="G42" t="e">
        <f>VLOOKUP(DATE($A42,12,1),Patch!$A$4:$X$675,21,FALSE)</f>
        <v>#N/A</v>
      </c>
      <c r="H42" s="3" t="e">
        <f>VLOOKUP(DATE($A42+1,1,1),Patch!$A$4:$X$675,20,FALSE)</f>
        <v>#N/A</v>
      </c>
      <c r="I42" s="3" t="e">
        <f>VLOOKUP(DATE($A42+1,1,1),Patch!$A$4:$X$675,21,FALSE)</f>
        <v>#N/A</v>
      </c>
      <c r="J42" s="3" t="e">
        <f>VLOOKUP(DATE($A42+1,2,1),Patch!$A$4:$X$675,20,FALSE)</f>
        <v>#N/A</v>
      </c>
      <c r="K42" s="3" t="e">
        <f>VLOOKUP(DATE($A42+1,2,1),Patch!$A$4:$X$675,21,FALSE)</f>
        <v>#N/A</v>
      </c>
      <c r="L42" s="3" t="e">
        <f>VLOOKUP(DATE($A42+1,3,1),Patch!$A$4:$X$675,20,FALSE)</f>
        <v>#N/A</v>
      </c>
      <c r="M42" s="3" t="e">
        <f>VLOOKUP(DATE($A42+1,3,1),Patch!$A$4:$X$675,21,FALSE)</f>
        <v>#N/A</v>
      </c>
      <c r="N42" s="3" t="e">
        <f>VLOOKUP(DATE($A42+1,4,1),Patch!$A$4:$X$675,20,FALSE)</f>
        <v>#N/A</v>
      </c>
      <c r="O42" s="3" t="e">
        <f>VLOOKUP(DATE($A42+1,4,1),Patch!$A$4:$X$675,21,FALSE)</f>
        <v>#N/A</v>
      </c>
      <c r="P42" s="3" t="e">
        <f>VLOOKUP(DATE($A42+1,5,1),Patch!$A$4:$X$675,20,FALSE)</f>
        <v>#N/A</v>
      </c>
      <c r="Q42" s="3" t="e">
        <f>VLOOKUP(DATE($A42+1,5,1),Patch!$A$4:$X$675,21,FALSE)</f>
        <v>#N/A</v>
      </c>
      <c r="R42" s="3" t="e">
        <f>VLOOKUP(DATE($A42+1,6,1),Patch!$A$4:$X$675,20,FALSE)</f>
        <v>#N/A</v>
      </c>
      <c r="S42" s="3" t="e">
        <f>VLOOKUP(DATE($A42+1,6,1),Patch!$A$4:$X$675,21,FALSE)</f>
        <v>#N/A</v>
      </c>
      <c r="T42" s="3" t="e">
        <f>VLOOKUP(DATE($A42+1,7,1),Patch!$A$4:$X$675,20,FALSE)</f>
        <v>#N/A</v>
      </c>
      <c r="U42" s="3" t="e">
        <f>VLOOKUP(DATE($A42+1,7,1),Patch!$A$4:$X$675,21,FALSE)</f>
        <v>#N/A</v>
      </c>
      <c r="V42" s="3" t="e">
        <f>VLOOKUP(DATE($A42+1,8,1),Patch!$A$4:$X$675,20,FALSE)</f>
        <v>#N/A</v>
      </c>
      <c r="W42" s="3" t="e">
        <f>VLOOKUP(DATE($A42+1,8,1),Patch!$A$4:$X$675,21,FALSE)</f>
        <v>#N/A</v>
      </c>
      <c r="X42" s="3" t="e">
        <f>VLOOKUP(DATE($A42+1,9,1),Patch!$A$4:$X$675,20,FALSE)</f>
        <v>#N/A</v>
      </c>
      <c r="Y42" s="3" t="e">
        <f>VLOOKUP(DATE($A42+1,9,1),Patch!$A$4:$X$675,21,FALSE)</f>
        <v>#N/A</v>
      </c>
    </row>
    <row r="43" spans="1:25">
      <c r="A43">
        <v>1990</v>
      </c>
      <c r="B43" s="3" t="e">
        <f>VLOOKUP(DATE($A43,10,1),Patch!$A$4:$X$675,20,FALSE)</f>
        <v>#N/A</v>
      </c>
      <c r="C43" t="e">
        <f>VLOOKUP(DATE($A43,10,1),Patch!$A$4:$X$675,21,FALSE)</f>
        <v>#N/A</v>
      </c>
      <c r="D43" s="3" t="e">
        <f>VLOOKUP(DATE($A43,11,1),Patch!$A$4:$X$675,20,FALSE)</f>
        <v>#N/A</v>
      </c>
      <c r="E43" t="e">
        <f>VLOOKUP(DATE($A43,11,1),Patch!$A$4:$X$675,21,FALSE)</f>
        <v>#N/A</v>
      </c>
      <c r="F43" s="3" t="e">
        <f>VLOOKUP(DATE($A43,12,1),Patch!$A$4:$X$675,20,FALSE)</f>
        <v>#N/A</v>
      </c>
      <c r="G43" t="e">
        <f>VLOOKUP(DATE($A43,12,1),Patch!$A$4:$X$675,21,FALSE)</f>
        <v>#N/A</v>
      </c>
      <c r="H43" s="3" t="e">
        <f>VLOOKUP(DATE($A43+1,1,1),Patch!$A$4:$X$675,20,FALSE)</f>
        <v>#N/A</v>
      </c>
      <c r="I43" s="3" t="e">
        <f>VLOOKUP(DATE($A43+1,1,1),Patch!$A$4:$X$675,21,FALSE)</f>
        <v>#N/A</v>
      </c>
      <c r="J43" s="3" t="e">
        <f>VLOOKUP(DATE($A43+1,2,1),Patch!$A$4:$X$675,20,FALSE)</f>
        <v>#N/A</v>
      </c>
      <c r="K43" s="3" t="e">
        <f>VLOOKUP(DATE($A43+1,2,1),Patch!$A$4:$X$675,21,FALSE)</f>
        <v>#N/A</v>
      </c>
      <c r="L43" s="3" t="e">
        <f>VLOOKUP(DATE($A43+1,3,1),Patch!$A$4:$X$675,20,FALSE)</f>
        <v>#N/A</v>
      </c>
      <c r="M43" s="3" t="e">
        <f>VLOOKUP(DATE($A43+1,3,1),Patch!$A$4:$X$675,21,FALSE)</f>
        <v>#N/A</v>
      </c>
      <c r="N43" s="3" t="e">
        <f>VLOOKUP(DATE($A43+1,4,1),Patch!$A$4:$X$675,20,FALSE)</f>
        <v>#N/A</v>
      </c>
      <c r="O43" s="3" t="e">
        <f>VLOOKUP(DATE($A43+1,4,1),Patch!$A$4:$X$675,21,FALSE)</f>
        <v>#N/A</v>
      </c>
      <c r="P43" s="3" t="e">
        <f>VLOOKUP(DATE($A43+1,5,1),Patch!$A$4:$X$675,20,FALSE)</f>
        <v>#N/A</v>
      </c>
      <c r="Q43" s="3" t="e">
        <f>VLOOKUP(DATE($A43+1,5,1),Patch!$A$4:$X$675,21,FALSE)</f>
        <v>#N/A</v>
      </c>
      <c r="R43" s="3" t="e">
        <f>VLOOKUP(DATE($A43+1,6,1),Patch!$A$4:$X$675,20,FALSE)</f>
        <v>#N/A</v>
      </c>
      <c r="S43" s="3" t="e">
        <f>VLOOKUP(DATE($A43+1,6,1),Patch!$A$4:$X$675,21,FALSE)</f>
        <v>#N/A</v>
      </c>
      <c r="T43" s="3" t="e">
        <f>VLOOKUP(DATE($A43+1,7,1),Patch!$A$4:$X$675,20,FALSE)</f>
        <v>#N/A</v>
      </c>
      <c r="U43" s="3" t="e">
        <f>VLOOKUP(DATE($A43+1,7,1),Patch!$A$4:$X$675,21,FALSE)</f>
        <v>#N/A</v>
      </c>
      <c r="V43" s="3" t="e">
        <f>VLOOKUP(DATE($A43+1,8,1),Patch!$A$4:$X$675,20,FALSE)</f>
        <v>#N/A</v>
      </c>
      <c r="W43" s="3" t="e">
        <f>VLOOKUP(DATE($A43+1,8,1),Patch!$A$4:$X$675,21,FALSE)</f>
        <v>#N/A</v>
      </c>
      <c r="X43" s="3" t="e">
        <f>VLOOKUP(DATE($A43+1,9,1),Patch!$A$4:$X$675,20,FALSE)</f>
        <v>#N/A</v>
      </c>
      <c r="Y43" s="3" t="e">
        <f>VLOOKUP(DATE($A43+1,9,1),Patch!$A$4:$X$675,21,FALSE)</f>
        <v>#N/A</v>
      </c>
    </row>
    <row r="44" spans="1:25">
      <c r="A44">
        <v>1991</v>
      </c>
      <c r="B44" s="3" t="e">
        <f>VLOOKUP(DATE($A44,10,1),Patch!$A$4:$X$675,20,FALSE)</f>
        <v>#N/A</v>
      </c>
      <c r="C44" t="e">
        <f>VLOOKUP(DATE($A44,10,1),Patch!$A$4:$X$675,21,FALSE)</f>
        <v>#N/A</v>
      </c>
      <c r="D44" s="3" t="e">
        <f>VLOOKUP(DATE($A44,11,1),Patch!$A$4:$X$675,20,FALSE)</f>
        <v>#N/A</v>
      </c>
      <c r="E44" t="e">
        <f>VLOOKUP(DATE($A44,11,1),Patch!$A$4:$X$675,21,FALSE)</f>
        <v>#N/A</v>
      </c>
      <c r="F44" s="3" t="e">
        <f>VLOOKUP(DATE($A44,12,1),Patch!$A$4:$X$675,20,FALSE)</f>
        <v>#N/A</v>
      </c>
      <c r="G44" t="e">
        <f>VLOOKUP(DATE($A44,12,1),Patch!$A$4:$X$675,21,FALSE)</f>
        <v>#N/A</v>
      </c>
      <c r="H44" s="3" t="e">
        <f>VLOOKUP(DATE($A44+1,1,1),Patch!$A$4:$X$675,20,FALSE)</f>
        <v>#N/A</v>
      </c>
      <c r="I44" s="3" t="e">
        <f>VLOOKUP(DATE($A44+1,1,1),Patch!$A$4:$X$675,21,FALSE)</f>
        <v>#N/A</v>
      </c>
      <c r="J44" s="3" t="e">
        <f>VLOOKUP(DATE($A44+1,2,1),Patch!$A$4:$X$675,20,FALSE)</f>
        <v>#N/A</v>
      </c>
      <c r="K44" s="3" t="e">
        <f>VLOOKUP(DATE($A44+1,2,1),Patch!$A$4:$X$675,21,FALSE)</f>
        <v>#N/A</v>
      </c>
      <c r="L44" s="3" t="e">
        <f>VLOOKUP(DATE($A44+1,3,1),Patch!$A$4:$X$675,20,FALSE)</f>
        <v>#N/A</v>
      </c>
      <c r="M44" s="3" t="e">
        <f>VLOOKUP(DATE($A44+1,3,1),Patch!$A$4:$X$675,21,FALSE)</f>
        <v>#N/A</v>
      </c>
      <c r="N44" s="3" t="e">
        <f>VLOOKUP(DATE($A44+1,4,1),Patch!$A$4:$X$675,20,FALSE)</f>
        <v>#N/A</v>
      </c>
      <c r="O44" s="3" t="e">
        <f>VLOOKUP(DATE($A44+1,4,1),Patch!$A$4:$X$675,21,FALSE)</f>
        <v>#N/A</v>
      </c>
      <c r="P44" s="3" t="e">
        <f>VLOOKUP(DATE($A44+1,5,1),Patch!$A$4:$X$675,20,FALSE)</f>
        <v>#N/A</v>
      </c>
      <c r="Q44" s="3" t="e">
        <f>VLOOKUP(DATE($A44+1,5,1),Patch!$A$4:$X$675,21,FALSE)</f>
        <v>#N/A</v>
      </c>
      <c r="R44" s="3" t="e">
        <f>VLOOKUP(DATE($A44+1,6,1),Patch!$A$4:$X$675,20,FALSE)</f>
        <v>#N/A</v>
      </c>
      <c r="S44" s="3" t="e">
        <f>VLOOKUP(DATE($A44+1,6,1),Patch!$A$4:$X$675,21,FALSE)</f>
        <v>#N/A</v>
      </c>
      <c r="T44" s="3" t="e">
        <f>VLOOKUP(DATE($A44+1,7,1),Patch!$A$4:$X$675,20,FALSE)</f>
        <v>#N/A</v>
      </c>
      <c r="U44" s="3" t="e">
        <f>VLOOKUP(DATE($A44+1,7,1),Patch!$A$4:$X$675,21,FALSE)</f>
        <v>#N/A</v>
      </c>
      <c r="V44" s="3" t="e">
        <f>VLOOKUP(DATE($A44+1,8,1),Patch!$A$4:$X$675,20,FALSE)</f>
        <v>#N/A</v>
      </c>
      <c r="W44" s="3" t="e">
        <f>VLOOKUP(DATE($A44+1,8,1),Patch!$A$4:$X$675,21,FALSE)</f>
        <v>#N/A</v>
      </c>
      <c r="X44" s="3" t="e">
        <f>VLOOKUP(DATE($A44+1,9,1),Patch!$A$4:$X$675,20,FALSE)</f>
        <v>#N/A</v>
      </c>
      <c r="Y44" s="3" t="e">
        <f>VLOOKUP(DATE($A44+1,9,1),Patch!$A$4:$X$675,21,FALSE)</f>
        <v>#N/A</v>
      </c>
    </row>
    <row r="45" spans="1:25">
      <c r="A45">
        <v>1992</v>
      </c>
      <c r="B45" s="3" t="e">
        <f>VLOOKUP(DATE($A45,10,1),Patch!$A$4:$X$675,20,FALSE)</f>
        <v>#N/A</v>
      </c>
      <c r="C45" t="e">
        <f>VLOOKUP(DATE($A45,10,1),Patch!$A$4:$X$675,21,FALSE)</f>
        <v>#N/A</v>
      </c>
      <c r="D45" s="3" t="e">
        <f>VLOOKUP(DATE($A45,11,1),Patch!$A$4:$X$675,20,FALSE)</f>
        <v>#N/A</v>
      </c>
      <c r="E45" t="e">
        <f>VLOOKUP(DATE($A45,11,1),Patch!$A$4:$X$675,21,FALSE)</f>
        <v>#N/A</v>
      </c>
      <c r="F45" s="3" t="e">
        <f>VLOOKUP(DATE($A45,12,1),Patch!$A$4:$X$675,20,FALSE)</f>
        <v>#N/A</v>
      </c>
      <c r="G45" t="e">
        <f>VLOOKUP(DATE($A45,12,1),Patch!$A$4:$X$675,21,FALSE)</f>
        <v>#N/A</v>
      </c>
      <c r="H45" s="3" t="e">
        <f>VLOOKUP(DATE($A45+1,1,1),Patch!$A$4:$X$675,20,FALSE)</f>
        <v>#N/A</v>
      </c>
      <c r="I45" s="3" t="e">
        <f>VLOOKUP(DATE($A45+1,1,1),Patch!$A$4:$X$675,21,FALSE)</f>
        <v>#N/A</v>
      </c>
      <c r="J45" s="3" t="e">
        <f>VLOOKUP(DATE($A45+1,2,1),Patch!$A$4:$X$675,20,FALSE)</f>
        <v>#N/A</v>
      </c>
      <c r="K45" s="3" t="e">
        <f>VLOOKUP(DATE($A45+1,2,1),Patch!$A$4:$X$675,21,FALSE)</f>
        <v>#N/A</v>
      </c>
      <c r="L45" s="3" t="e">
        <f>VLOOKUP(DATE($A45+1,3,1),Patch!$A$4:$X$675,20,FALSE)</f>
        <v>#N/A</v>
      </c>
      <c r="M45" s="3" t="e">
        <f>VLOOKUP(DATE($A45+1,3,1),Patch!$A$4:$X$675,21,FALSE)</f>
        <v>#N/A</v>
      </c>
      <c r="N45" s="3" t="e">
        <f>VLOOKUP(DATE($A45+1,4,1),Patch!$A$4:$X$675,20,FALSE)</f>
        <v>#N/A</v>
      </c>
      <c r="O45" s="3" t="e">
        <f>VLOOKUP(DATE($A45+1,4,1),Patch!$A$4:$X$675,21,FALSE)</f>
        <v>#N/A</v>
      </c>
      <c r="P45" s="3" t="e">
        <f>VLOOKUP(DATE($A45+1,5,1),Patch!$A$4:$X$675,20,FALSE)</f>
        <v>#N/A</v>
      </c>
      <c r="Q45" s="3" t="e">
        <f>VLOOKUP(DATE($A45+1,5,1),Patch!$A$4:$X$675,21,FALSE)</f>
        <v>#N/A</v>
      </c>
      <c r="R45" s="3" t="e">
        <f>VLOOKUP(DATE($A45+1,6,1),Patch!$A$4:$X$675,20,FALSE)</f>
        <v>#N/A</v>
      </c>
      <c r="S45" s="3" t="e">
        <f>VLOOKUP(DATE($A45+1,6,1),Patch!$A$4:$X$675,21,FALSE)</f>
        <v>#N/A</v>
      </c>
      <c r="T45" s="3" t="e">
        <f>VLOOKUP(DATE($A45+1,7,1),Patch!$A$4:$X$675,20,FALSE)</f>
        <v>#N/A</v>
      </c>
      <c r="U45" s="3" t="e">
        <f>VLOOKUP(DATE($A45+1,7,1),Patch!$A$4:$X$675,21,FALSE)</f>
        <v>#N/A</v>
      </c>
      <c r="V45" s="3" t="e">
        <f>VLOOKUP(DATE($A45+1,8,1),Patch!$A$4:$X$675,20,FALSE)</f>
        <v>#N/A</v>
      </c>
      <c r="W45" s="3" t="e">
        <f>VLOOKUP(DATE($A45+1,8,1),Patch!$A$4:$X$675,21,FALSE)</f>
        <v>#N/A</v>
      </c>
      <c r="X45" s="3" t="e">
        <f>VLOOKUP(DATE($A45+1,9,1),Patch!$A$4:$X$675,20,FALSE)</f>
        <v>#N/A</v>
      </c>
      <c r="Y45" s="3" t="e">
        <f>VLOOKUP(DATE($A45+1,9,1),Patch!$A$4:$X$675,21,FALSE)</f>
        <v>#N/A</v>
      </c>
    </row>
    <row r="46" spans="1:25">
      <c r="A46">
        <v>1993</v>
      </c>
      <c r="B46" s="3" t="e">
        <f>VLOOKUP(DATE($A46,10,1),Patch!$A$4:$X$675,20,FALSE)</f>
        <v>#N/A</v>
      </c>
      <c r="C46" t="e">
        <f>VLOOKUP(DATE($A46,10,1),Patch!$A$4:$X$675,21,FALSE)</f>
        <v>#N/A</v>
      </c>
      <c r="D46" s="3" t="e">
        <f>VLOOKUP(DATE($A46,11,1),Patch!$A$4:$X$675,20,FALSE)</f>
        <v>#N/A</v>
      </c>
      <c r="E46" t="e">
        <f>VLOOKUP(DATE($A46,11,1),Patch!$A$4:$X$675,21,FALSE)</f>
        <v>#N/A</v>
      </c>
      <c r="F46" s="3" t="e">
        <f>VLOOKUP(DATE($A46,12,1),Patch!$A$4:$X$675,20,FALSE)</f>
        <v>#N/A</v>
      </c>
      <c r="G46" t="e">
        <f>VLOOKUP(DATE($A46,12,1),Patch!$A$4:$X$675,21,FALSE)</f>
        <v>#N/A</v>
      </c>
      <c r="H46" s="3" t="e">
        <f>VLOOKUP(DATE($A46+1,1,1),Patch!$A$4:$X$675,20,FALSE)</f>
        <v>#N/A</v>
      </c>
      <c r="I46" s="3" t="e">
        <f>VLOOKUP(DATE($A46+1,1,1),Patch!$A$4:$X$675,21,FALSE)</f>
        <v>#N/A</v>
      </c>
      <c r="J46" s="3" t="e">
        <f>VLOOKUP(DATE($A46+1,2,1),Patch!$A$4:$X$675,20,FALSE)</f>
        <v>#N/A</v>
      </c>
      <c r="K46" s="3" t="e">
        <f>VLOOKUP(DATE($A46+1,2,1),Patch!$A$4:$X$675,21,FALSE)</f>
        <v>#N/A</v>
      </c>
      <c r="L46" s="3" t="e">
        <f>VLOOKUP(DATE($A46+1,3,1),Patch!$A$4:$X$675,20,FALSE)</f>
        <v>#N/A</v>
      </c>
      <c r="M46" s="3" t="e">
        <f>VLOOKUP(DATE($A46+1,3,1),Patch!$A$4:$X$675,21,FALSE)</f>
        <v>#N/A</v>
      </c>
      <c r="N46" s="3" t="e">
        <f>VLOOKUP(DATE($A46+1,4,1),Patch!$A$4:$X$675,20,FALSE)</f>
        <v>#N/A</v>
      </c>
      <c r="O46" s="3" t="e">
        <f>VLOOKUP(DATE($A46+1,4,1),Patch!$A$4:$X$675,21,FALSE)</f>
        <v>#N/A</v>
      </c>
      <c r="P46" s="3" t="e">
        <f>VLOOKUP(DATE($A46+1,5,1),Patch!$A$4:$X$675,20,FALSE)</f>
        <v>#N/A</v>
      </c>
      <c r="Q46" s="3" t="e">
        <f>VLOOKUP(DATE($A46+1,5,1),Patch!$A$4:$X$675,21,FALSE)</f>
        <v>#N/A</v>
      </c>
      <c r="R46" s="3" t="e">
        <f>VLOOKUP(DATE($A46+1,6,1),Patch!$A$4:$X$675,20,FALSE)</f>
        <v>#N/A</v>
      </c>
      <c r="S46" s="3" t="e">
        <f>VLOOKUP(DATE($A46+1,6,1),Patch!$A$4:$X$675,21,FALSE)</f>
        <v>#N/A</v>
      </c>
      <c r="T46" s="3" t="e">
        <f>VLOOKUP(DATE($A46+1,7,1),Patch!$A$4:$X$675,20,FALSE)</f>
        <v>#N/A</v>
      </c>
      <c r="U46" s="3" t="e">
        <f>VLOOKUP(DATE($A46+1,7,1),Patch!$A$4:$X$675,21,FALSE)</f>
        <v>#N/A</v>
      </c>
      <c r="V46" s="3" t="e">
        <f>VLOOKUP(DATE($A46+1,8,1),Patch!$A$4:$X$675,20,FALSE)</f>
        <v>#N/A</v>
      </c>
      <c r="W46" s="3" t="e">
        <f>VLOOKUP(DATE($A46+1,8,1),Patch!$A$4:$X$675,21,FALSE)</f>
        <v>#N/A</v>
      </c>
      <c r="X46" s="3" t="e">
        <f>VLOOKUP(DATE($A46+1,9,1),Patch!$A$4:$X$675,20,FALSE)</f>
        <v>#N/A</v>
      </c>
      <c r="Y46" s="3" t="e">
        <f>VLOOKUP(DATE($A46+1,9,1),Patch!$A$4:$X$675,21,FALSE)</f>
        <v>#N/A</v>
      </c>
    </row>
    <row r="47" spans="1:25">
      <c r="A47">
        <v>1994</v>
      </c>
      <c r="B47" s="3" t="e">
        <f>VLOOKUP(DATE($A47,10,1),Patch!$A$4:$X$675,20,FALSE)</f>
        <v>#N/A</v>
      </c>
      <c r="C47" t="e">
        <f>VLOOKUP(DATE($A47,10,1),Patch!$A$4:$X$675,21,FALSE)</f>
        <v>#N/A</v>
      </c>
      <c r="D47" s="3" t="e">
        <f>VLOOKUP(DATE($A47,11,1),Patch!$A$4:$X$675,20,FALSE)</f>
        <v>#N/A</v>
      </c>
      <c r="E47" t="e">
        <f>VLOOKUP(DATE($A47,11,1),Patch!$A$4:$X$675,21,FALSE)</f>
        <v>#N/A</v>
      </c>
      <c r="F47" s="3" t="e">
        <f>VLOOKUP(DATE($A47,12,1),Patch!$A$4:$X$675,20,FALSE)</f>
        <v>#N/A</v>
      </c>
      <c r="G47" t="e">
        <f>VLOOKUP(DATE($A47,12,1),Patch!$A$4:$X$675,21,FALSE)</f>
        <v>#N/A</v>
      </c>
      <c r="H47" s="3" t="e">
        <f>VLOOKUP(DATE($A47+1,1,1),Patch!$A$4:$X$675,20,FALSE)</f>
        <v>#N/A</v>
      </c>
      <c r="I47" s="3" t="e">
        <f>VLOOKUP(DATE($A47+1,1,1),Patch!$A$4:$X$675,21,FALSE)</f>
        <v>#N/A</v>
      </c>
      <c r="J47" s="3" t="e">
        <f>VLOOKUP(DATE($A47+1,2,1),Patch!$A$4:$X$675,20,FALSE)</f>
        <v>#N/A</v>
      </c>
      <c r="K47" s="3" t="e">
        <f>VLOOKUP(DATE($A47+1,2,1),Patch!$A$4:$X$675,21,FALSE)</f>
        <v>#N/A</v>
      </c>
      <c r="L47" s="3" t="e">
        <f>VLOOKUP(DATE($A47+1,3,1),Patch!$A$4:$X$675,20,FALSE)</f>
        <v>#N/A</v>
      </c>
      <c r="M47" s="3" t="e">
        <f>VLOOKUP(DATE($A47+1,3,1),Patch!$A$4:$X$675,21,FALSE)</f>
        <v>#N/A</v>
      </c>
      <c r="N47" s="3" t="e">
        <f>VLOOKUP(DATE($A47+1,4,1),Patch!$A$4:$X$675,20,FALSE)</f>
        <v>#N/A</v>
      </c>
      <c r="O47" s="3" t="e">
        <f>VLOOKUP(DATE($A47+1,4,1),Patch!$A$4:$X$675,21,FALSE)</f>
        <v>#N/A</v>
      </c>
      <c r="P47" s="3" t="e">
        <f>VLOOKUP(DATE($A47+1,5,1),Patch!$A$4:$X$675,20,FALSE)</f>
        <v>#N/A</v>
      </c>
      <c r="Q47" s="3" t="e">
        <f>VLOOKUP(DATE($A47+1,5,1),Patch!$A$4:$X$675,21,FALSE)</f>
        <v>#N/A</v>
      </c>
      <c r="R47" s="3" t="e">
        <f>VLOOKUP(DATE($A47+1,6,1),Patch!$A$4:$X$675,20,FALSE)</f>
        <v>#N/A</v>
      </c>
      <c r="S47" s="3" t="e">
        <f>VLOOKUP(DATE($A47+1,6,1),Patch!$A$4:$X$675,21,FALSE)</f>
        <v>#N/A</v>
      </c>
      <c r="T47" s="3" t="e">
        <f>VLOOKUP(DATE($A47+1,7,1),Patch!$A$4:$X$675,20,FALSE)</f>
        <v>#N/A</v>
      </c>
      <c r="U47" s="3" t="e">
        <f>VLOOKUP(DATE($A47+1,7,1),Patch!$A$4:$X$675,21,FALSE)</f>
        <v>#N/A</v>
      </c>
      <c r="V47" s="3" t="e">
        <f>VLOOKUP(DATE($A47+1,8,1),Patch!$A$4:$X$675,20,FALSE)</f>
        <v>#N/A</v>
      </c>
      <c r="W47" s="3" t="e">
        <f>VLOOKUP(DATE($A47+1,8,1),Patch!$A$4:$X$675,21,FALSE)</f>
        <v>#N/A</v>
      </c>
      <c r="X47" s="3" t="e">
        <f>VLOOKUP(DATE($A47+1,9,1),Patch!$A$4:$X$675,20,FALSE)</f>
        <v>#N/A</v>
      </c>
      <c r="Y47" s="3" t="e">
        <f>VLOOKUP(DATE($A47+1,9,1),Patch!$A$4:$X$675,21,FALSE)</f>
        <v>#N/A</v>
      </c>
    </row>
    <row r="48" spans="1:25">
      <c r="A48">
        <v>1995</v>
      </c>
      <c r="B48" s="3" t="e">
        <f>VLOOKUP(DATE($A48,10,1),Patch!$A$4:$X$675,20,FALSE)</f>
        <v>#N/A</v>
      </c>
      <c r="C48" t="e">
        <f>VLOOKUP(DATE($A48,10,1),Patch!$A$4:$X$675,21,FALSE)</f>
        <v>#N/A</v>
      </c>
      <c r="D48" s="3" t="e">
        <f>VLOOKUP(DATE($A48,11,1),Patch!$A$4:$X$675,20,FALSE)</f>
        <v>#N/A</v>
      </c>
      <c r="E48" t="e">
        <f>VLOOKUP(DATE($A48,11,1),Patch!$A$4:$X$675,21,FALSE)</f>
        <v>#N/A</v>
      </c>
      <c r="F48" s="3" t="e">
        <f>VLOOKUP(DATE($A48,12,1),Patch!$A$4:$X$675,20,FALSE)</f>
        <v>#N/A</v>
      </c>
      <c r="G48" t="e">
        <f>VLOOKUP(DATE($A48,12,1),Patch!$A$4:$X$675,21,FALSE)</f>
        <v>#N/A</v>
      </c>
      <c r="H48" s="3" t="e">
        <f>VLOOKUP(DATE($A48+1,1,1),Patch!$A$4:$X$675,20,FALSE)</f>
        <v>#N/A</v>
      </c>
      <c r="I48" s="3" t="e">
        <f>VLOOKUP(DATE($A48+1,1,1),Patch!$A$4:$X$675,21,FALSE)</f>
        <v>#N/A</v>
      </c>
      <c r="J48" s="3" t="e">
        <f>VLOOKUP(DATE($A48+1,2,1),Patch!$A$4:$X$675,20,FALSE)</f>
        <v>#N/A</v>
      </c>
      <c r="K48" s="3" t="e">
        <f>VLOOKUP(DATE($A48+1,2,1),Patch!$A$4:$X$675,21,FALSE)</f>
        <v>#N/A</v>
      </c>
      <c r="L48" s="3" t="e">
        <f>VLOOKUP(DATE($A48+1,3,1),Patch!$A$4:$X$675,20,FALSE)</f>
        <v>#N/A</v>
      </c>
      <c r="M48" s="3" t="e">
        <f>VLOOKUP(DATE($A48+1,3,1),Patch!$A$4:$X$675,21,FALSE)</f>
        <v>#N/A</v>
      </c>
      <c r="N48" s="3" t="e">
        <f>VLOOKUP(DATE($A48+1,4,1),Patch!$A$4:$X$675,20,FALSE)</f>
        <v>#N/A</v>
      </c>
      <c r="O48" s="3" t="e">
        <f>VLOOKUP(DATE($A48+1,4,1),Patch!$A$4:$X$675,21,FALSE)</f>
        <v>#N/A</v>
      </c>
      <c r="P48" s="3" t="e">
        <f>VLOOKUP(DATE($A48+1,5,1),Patch!$A$4:$X$675,20,FALSE)</f>
        <v>#N/A</v>
      </c>
      <c r="Q48" s="3" t="e">
        <f>VLOOKUP(DATE($A48+1,5,1),Patch!$A$4:$X$675,21,FALSE)</f>
        <v>#N/A</v>
      </c>
      <c r="R48" s="3" t="e">
        <f>VLOOKUP(DATE($A48+1,6,1),Patch!$A$4:$X$675,20,FALSE)</f>
        <v>#N/A</v>
      </c>
      <c r="S48" s="3" t="e">
        <f>VLOOKUP(DATE($A48+1,6,1),Patch!$A$4:$X$675,21,FALSE)</f>
        <v>#N/A</v>
      </c>
      <c r="T48" s="3" t="e">
        <f>VLOOKUP(DATE($A48+1,7,1),Patch!$A$4:$X$675,20,FALSE)</f>
        <v>#N/A</v>
      </c>
      <c r="U48" s="3" t="e">
        <f>VLOOKUP(DATE($A48+1,7,1),Patch!$A$4:$X$675,21,FALSE)</f>
        <v>#N/A</v>
      </c>
      <c r="V48" s="3" t="e">
        <f>VLOOKUP(DATE($A48+1,8,1),Patch!$A$4:$X$675,20,FALSE)</f>
        <v>#N/A</v>
      </c>
      <c r="W48" s="3" t="e">
        <f>VLOOKUP(DATE($A48+1,8,1),Patch!$A$4:$X$675,21,FALSE)</f>
        <v>#N/A</v>
      </c>
      <c r="X48" s="3" t="e">
        <f>VLOOKUP(DATE($A48+1,9,1),Patch!$A$4:$X$675,20,FALSE)</f>
        <v>#N/A</v>
      </c>
      <c r="Y48" s="3" t="e">
        <f>VLOOKUP(DATE($A48+1,9,1),Patch!$A$4:$X$675,21,FALSE)</f>
        <v>#N/A</v>
      </c>
    </row>
    <row r="49" spans="1:25">
      <c r="A49">
        <v>1996</v>
      </c>
      <c r="B49" s="3" t="e">
        <f>VLOOKUP(DATE($A49,10,1),Patch!$A$4:$X$675,20,FALSE)</f>
        <v>#N/A</v>
      </c>
      <c r="C49" t="e">
        <f>VLOOKUP(DATE($A49,10,1),Patch!$A$4:$X$675,21,FALSE)</f>
        <v>#N/A</v>
      </c>
      <c r="D49" s="3" t="e">
        <f>VLOOKUP(DATE($A49,11,1),Patch!$A$4:$X$675,20,FALSE)</f>
        <v>#N/A</v>
      </c>
      <c r="E49" t="e">
        <f>VLOOKUP(DATE($A49,11,1),Patch!$A$4:$X$675,21,FALSE)</f>
        <v>#N/A</v>
      </c>
      <c r="F49" s="3" t="e">
        <f>VLOOKUP(DATE($A49,12,1),Patch!$A$4:$X$675,20,FALSE)</f>
        <v>#N/A</v>
      </c>
      <c r="G49" t="e">
        <f>VLOOKUP(DATE($A49,12,1),Patch!$A$4:$X$675,21,FALSE)</f>
        <v>#N/A</v>
      </c>
      <c r="H49" s="3" t="e">
        <f>VLOOKUP(DATE($A49+1,1,1),Patch!$A$4:$X$675,20,FALSE)</f>
        <v>#N/A</v>
      </c>
      <c r="I49" s="3" t="e">
        <f>VLOOKUP(DATE($A49+1,1,1),Patch!$A$4:$X$675,21,FALSE)</f>
        <v>#N/A</v>
      </c>
      <c r="J49" s="3" t="e">
        <f>VLOOKUP(DATE($A49+1,2,1),Patch!$A$4:$X$675,20,FALSE)</f>
        <v>#N/A</v>
      </c>
      <c r="K49" s="3" t="e">
        <f>VLOOKUP(DATE($A49+1,2,1),Patch!$A$4:$X$675,21,FALSE)</f>
        <v>#N/A</v>
      </c>
      <c r="L49" s="3" t="e">
        <f>VLOOKUP(DATE($A49+1,3,1),Patch!$A$4:$X$675,20,FALSE)</f>
        <v>#N/A</v>
      </c>
      <c r="M49" s="3" t="e">
        <f>VLOOKUP(DATE($A49+1,3,1),Patch!$A$4:$X$675,21,FALSE)</f>
        <v>#N/A</v>
      </c>
      <c r="N49" s="3" t="e">
        <f>VLOOKUP(DATE($A49+1,4,1),Patch!$A$4:$X$675,20,FALSE)</f>
        <v>#N/A</v>
      </c>
      <c r="O49" s="3" t="e">
        <f>VLOOKUP(DATE($A49+1,4,1),Patch!$A$4:$X$675,21,FALSE)</f>
        <v>#N/A</v>
      </c>
      <c r="P49" s="3" t="e">
        <f>VLOOKUP(DATE($A49+1,5,1),Patch!$A$4:$X$675,20,FALSE)</f>
        <v>#N/A</v>
      </c>
      <c r="Q49" s="3" t="e">
        <f>VLOOKUP(DATE($A49+1,5,1),Patch!$A$4:$X$675,21,FALSE)</f>
        <v>#N/A</v>
      </c>
      <c r="R49" s="3" t="e">
        <f>VLOOKUP(DATE($A49+1,6,1),Patch!$A$4:$X$675,20,FALSE)</f>
        <v>#N/A</v>
      </c>
      <c r="S49" s="3" t="e">
        <f>VLOOKUP(DATE($A49+1,6,1),Patch!$A$4:$X$675,21,FALSE)</f>
        <v>#N/A</v>
      </c>
      <c r="T49" s="3" t="e">
        <f>VLOOKUP(DATE($A49+1,7,1),Patch!$A$4:$X$675,20,FALSE)</f>
        <v>#N/A</v>
      </c>
      <c r="U49" s="3" t="e">
        <f>VLOOKUP(DATE($A49+1,7,1),Patch!$A$4:$X$675,21,FALSE)</f>
        <v>#N/A</v>
      </c>
      <c r="V49" s="3" t="e">
        <f>VLOOKUP(DATE($A49+1,8,1),Patch!$A$4:$X$675,20,FALSE)</f>
        <v>#N/A</v>
      </c>
      <c r="W49" s="3" t="e">
        <f>VLOOKUP(DATE($A49+1,8,1),Patch!$A$4:$X$675,21,FALSE)</f>
        <v>#N/A</v>
      </c>
      <c r="X49" s="3" t="e">
        <f>VLOOKUP(DATE($A49+1,9,1),Patch!$A$4:$X$675,20,FALSE)</f>
        <v>#N/A</v>
      </c>
      <c r="Y49" s="3" t="e">
        <f>VLOOKUP(DATE($A49+1,9,1),Patch!$A$4:$X$675,21,FALSE)</f>
        <v>#N/A</v>
      </c>
    </row>
    <row r="50" spans="1:25">
      <c r="A50">
        <v>1997</v>
      </c>
      <c r="B50" s="3" t="e">
        <f>VLOOKUP(DATE($A50,10,1),Patch!$A$4:$X$675,20,FALSE)</f>
        <v>#N/A</v>
      </c>
      <c r="C50" t="e">
        <f>VLOOKUP(DATE($A50,10,1),Patch!$A$4:$X$675,21,FALSE)</f>
        <v>#N/A</v>
      </c>
      <c r="D50" s="3" t="e">
        <f>VLOOKUP(DATE($A50,11,1),Patch!$A$4:$X$675,20,FALSE)</f>
        <v>#N/A</v>
      </c>
      <c r="E50" t="e">
        <f>VLOOKUP(DATE($A50,11,1),Patch!$A$4:$X$675,21,FALSE)</f>
        <v>#N/A</v>
      </c>
      <c r="F50" s="3" t="e">
        <f>VLOOKUP(DATE($A50,12,1),Patch!$A$4:$X$675,20,FALSE)</f>
        <v>#N/A</v>
      </c>
      <c r="G50" t="e">
        <f>VLOOKUP(DATE($A50,12,1),Patch!$A$4:$X$675,21,FALSE)</f>
        <v>#N/A</v>
      </c>
      <c r="H50" s="3" t="e">
        <f>VLOOKUP(DATE($A50+1,1,1),Patch!$A$4:$X$675,20,FALSE)</f>
        <v>#N/A</v>
      </c>
      <c r="I50" s="3" t="e">
        <f>VLOOKUP(DATE($A50+1,1,1),Patch!$A$4:$X$675,21,FALSE)</f>
        <v>#N/A</v>
      </c>
      <c r="J50" s="3" t="e">
        <f>VLOOKUP(DATE($A50+1,2,1),Patch!$A$4:$X$675,20,FALSE)</f>
        <v>#N/A</v>
      </c>
      <c r="K50" s="3" t="e">
        <f>VLOOKUP(DATE($A50+1,2,1),Patch!$A$4:$X$675,21,FALSE)</f>
        <v>#N/A</v>
      </c>
      <c r="L50" s="3" t="e">
        <f>VLOOKUP(DATE($A50+1,3,1),Patch!$A$4:$X$675,20,FALSE)</f>
        <v>#N/A</v>
      </c>
      <c r="M50" s="3" t="e">
        <f>VLOOKUP(DATE($A50+1,3,1),Patch!$A$4:$X$675,21,FALSE)</f>
        <v>#N/A</v>
      </c>
      <c r="N50" s="3" t="e">
        <f>VLOOKUP(DATE($A50+1,4,1),Patch!$A$4:$X$675,20,FALSE)</f>
        <v>#N/A</v>
      </c>
      <c r="O50" s="3" t="e">
        <f>VLOOKUP(DATE($A50+1,4,1),Patch!$A$4:$X$675,21,FALSE)</f>
        <v>#N/A</v>
      </c>
      <c r="P50" s="3" t="e">
        <f>VLOOKUP(DATE($A50+1,5,1),Patch!$A$4:$X$675,20,FALSE)</f>
        <v>#N/A</v>
      </c>
      <c r="Q50" s="3" t="e">
        <f>VLOOKUP(DATE($A50+1,5,1),Patch!$A$4:$X$675,21,FALSE)</f>
        <v>#N/A</v>
      </c>
      <c r="R50" s="3" t="e">
        <f>VLOOKUP(DATE($A50+1,6,1),Patch!$A$4:$X$675,20,FALSE)</f>
        <v>#N/A</v>
      </c>
      <c r="S50" s="3" t="e">
        <f>VLOOKUP(DATE($A50+1,6,1),Patch!$A$4:$X$675,21,FALSE)</f>
        <v>#N/A</v>
      </c>
      <c r="T50" s="3" t="e">
        <f>VLOOKUP(DATE($A50+1,7,1),Patch!$A$4:$X$675,20,FALSE)</f>
        <v>#N/A</v>
      </c>
      <c r="U50" s="3" t="e">
        <f>VLOOKUP(DATE($A50+1,7,1),Patch!$A$4:$X$675,21,FALSE)</f>
        <v>#N/A</v>
      </c>
      <c r="V50" s="3" t="e">
        <f>VLOOKUP(DATE($A50+1,8,1),Patch!$A$4:$X$675,20,FALSE)</f>
        <v>#N/A</v>
      </c>
      <c r="W50" s="3" t="e">
        <f>VLOOKUP(DATE($A50+1,8,1),Patch!$A$4:$X$675,21,FALSE)</f>
        <v>#N/A</v>
      </c>
      <c r="X50" s="3" t="e">
        <f>VLOOKUP(DATE($A50+1,9,1),Patch!$A$4:$X$675,20,FALSE)</f>
        <v>#N/A</v>
      </c>
      <c r="Y50" s="3" t="e">
        <f>VLOOKUP(DATE($A50+1,9,1),Patch!$A$4:$X$675,21,FALSE)</f>
        <v>#N/A</v>
      </c>
    </row>
    <row r="51" spans="1:25">
      <c r="A51">
        <v>1998</v>
      </c>
      <c r="B51" s="3" t="e">
        <f>VLOOKUP(DATE($A51,10,1),Patch!$A$4:$X$675,20,FALSE)</f>
        <v>#N/A</v>
      </c>
      <c r="C51" t="e">
        <f>VLOOKUP(DATE($A51,10,1),Patch!$A$4:$X$675,21,FALSE)</f>
        <v>#N/A</v>
      </c>
      <c r="D51" s="3" t="e">
        <f>VLOOKUP(DATE($A51,11,1),Patch!$A$4:$X$675,20,FALSE)</f>
        <v>#N/A</v>
      </c>
      <c r="E51" t="e">
        <f>VLOOKUP(DATE($A51,11,1),Patch!$A$4:$X$675,21,FALSE)</f>
        <v>#N/A</v>
      </c>
      <c r="F51" s="3" t="e">
        <f>VLOOKUP(DATE($A51,12,1),Patch!$A$4:$X$675,20,FALSE)</f>
        <v>#N/A</v>
      </c>
      <c r="G51" t="e">
        <f>VLOOKUP(DATE($A51,12,1),Patch!$A$4:$X$675,21,FALSE)</f>
        <v>#N/A</v>
      </c>
      <c r="H51" s="3" t="e">
        <f>VLOOKUP(DATE($A51+1,1,1),Patch!$A$4:$X$675,20,FALSE)</f>
        <v>#N/A</v>
      </c>
      <c r="I51" s="3" t="e">
        <f>VLOOKUP(DATE($A51+1,1,1),Patch!$A$4:$X$675,21,FALSE)</f>
        <v>#N/A</v>
      </c>
      <c r="J51" s="3" t="e">
        <f>VLOOKUP(DATE($A51+1,2,1),Patch!$A$4:$X$675,20,FALSE)</f>
        <v>#N/A</v>
      </c>
      <c r="K51" s="3" t="e">
        <f>VLOOKUP(DATE($A51+1,2,1),Patch!$A$4:$X$675,21,FALSE)</f>
        <v>#N/A</v>
      </c>
      <c r="L51" s="3" t="e">
        <f>VLOOKUP(DATE($A51+1,3,1),Patch!$A$4:$X$675,20,FALSE)</f>
        <v>#N/A</v>
      </c>
      <c r="M51" s="3" t="e">
        <f>VLOOKUP(DATE($A51+1,3,1),Patch!$A$4:$X$675,21,FALSE)</f>
        <v>#N/A</v>
      </c>
      <c r="N51" s="3" t="e">
        <f>VLOOKUP(DATE($A51+1,4,1),Patch!$A$4:$X$675,20,FALSE)</f>
        <v>#N/A</v>
      </c>
      <c r="O51" s="3" t="e">
        <f>VLOOKUP(DATE($A51+1,4,1),Patch!$A$4:$X$675,21,FALSE)</f>
        <v>#N/A</v>
      </c>
      <c r="P51" s="3" t="e">
        <f>VLOOKUP(DATE($A51+1,5,1),Patch!$A$4:$X$675,20,FALSE)</f>
        <v>#N/A</v>
      </c>
      <c r="Q51" s="3" t="e">
        <f>VLOOKUP(DATE($A51+1,5,1),Patch!$A$4:$X$675,21,FALSE)</f>
        <v>#N/A</v>
      </c>
      <c r="R51" s="3" t="e">
        <f>VLOOKUP(DATE($A51+1,6,1),Patch!$A$4:$X$675,20,FALSE)</f>
        <v>#N/A</v>
      </c>
      <c r="S51" s="3" t="e">
        <f>VLOOKUP(DATE($A51+1,6,1),Patch!$A$4:$X$675,21,FALSE)</f>
        <v>#N/A</v>
      </c>
      <c r="T51" s="3" t="e">
        <f>VLOOKUP(DATE($A51+1,7,1),Patch!$A$4:$X$675,20,FALSE)</f>
        <v>#N/A</v>
      </c>
      <c r="U51" s="3" t="e">
        <f>VLOOKUP(DATE($A51+1,7,1),Patch!$A$4:$X$675,21,FALSE)</f>
        <v>#N/A</v>
      </c>
      <c r="V51" s="3" t="e">
        <f>VLOOKUP(DATE($A51+1,8,1),Patch!$A$4:$X$675,20,FALSE)</f>
        <v>#N/A</v>
      </c>
      <c r="W51" s="3" t="e">
        <f>VLOOKUP(DATE($A51+1,8,1),Patch!$A$4:$X$675,21,FALSE)</f>
        <v>#N/A</v>
      </c>
      <c r="X51" s="3" t="e">
        <f>VLOOKUP(DATE($A51+1,9,1),Patch!$A$4:$X$675,20,FALSE)</f>
        <v>#N/A</v>
      </c>
      <c r="Y51" s="3" t="e">
        <f>VLOOKUP(DATE($A51+1,9,1),Patch!$A$4:$X$675,21,FALSE)</f>
        <v>#N/A</v>
      </c>
    </row>
    <row r="52" spans="1:25">
      <c r="A52">
        <v>1999</v>
      </c>
      <c r="B52" s="3" t="e">
        <f>VLOOKUP(DATE($A52,10,1),Patch!$A$4:$X$675,20,FALSE)</f>
        <v>#N/A</v>
      </c>
      <c r="C52" t="e">
        <f>VLOOKUP(DATE($A52,10,1),Patch!$A$4:$X$675,21,FALSE)</f>
        <v>#N/A</v>
      </c>
      <c r="D52" s="3" t="e">
        <f>VLOOKUP(DATE($A52,11,1),Patch!$A$4:$X$675,20,FALSE)</f>
        <v>#N/A</v>
      </c>
      <c r="E52" t="e">
        <f>VLOOKUP(DATE($A52,11,1),Patch!$A$4:$X$675,21,FALSE)</f>
        <v>#N/A</v>
      </c>
      <c r="F52" s="3" t="e">
        <f>VLOOKUP(DATE($A52,12,1),Patch!$A$4:$X$675,20,FALSE)</f>
        <v>#N/A</v>
      </c>
      <c r="G52" t="e">
        <f>VLOOKUP(DATE($A52,12,1),Patch!$A$4:$X$675,21,FALSE)</f>
        <v>#N/A</v>
      </c>
      <c r="H52" s="3" t="e">
        <f>VLOOKUP(DATE($A52+1,1,1),Patch!$A$4:$X$675,20,FALSE)</f>
        <v>#N/A</v>
      </c>
      <c r="I52" s="3" t="e">
        <f>VLOOKUP(DATE($A52+1,1,1),Patch!$A$4:$X$675,21,FALSE)</f>
        <v>#N/A</v>
      </c>
      <c r="J52" s="3" t="e">
        <f>VLOOKUP(DATE($A52+1,2,1),Patch!$A$4:$X$675,20,FALSE)</f>
        <v>#N/A</v>
      </c>
      <c r="K52" s="3" t="e">
        <f>VLOOKUP(DATE($A52+1,2,1),Patch!$A$4:$X$675,21,FALSE)</f>
        <v>#N/A</v>
      </c>
      <c r="L52" s="3" t="e">
        <f>VLOOKUP(DATE($A52+1,3,1),Patch!$A$4:$X$675,20,FALSE)</f>
        <v>#N/A</v>
      </c>
      <c r="M52" s="3" t="e">
        <f>VLOOKUP(DATE($A52+1,3,1),Patch!$A$4:$X$675,21,FALSE)</f>
        <v>#N/A</v>
      </c>
      <c r="N52" s="3" t="e">
        <f>VLOOKUP(DATE($A52+1,4,1),Patch!$A$4:$X$675,20,FALSE)</f>
        <v>#N/A</v>
      </c>
      <c r="O52" s="3" t="e">
        <f>VLOOKUP(DATE($A52+1,4,1),Patch!$A$4:$X$675,21,FALSE)</f>
        <v>#N/A</v>
      </c>
      <c r="P52" s="3" t="e">
        <f>VLOOKUP(DATE($A52+1,5,1),Patch!$A$4:$X$675,20,FALSE)</f>
        <v>#N/A</v>
      </c>
      <c r="Q52" s="3" t="e">
        <f>VLOOKUP(DATE($A52+1,5,1),Patch!$A$4:$X$675,21,FALSE)</f>
        <v>#N/A</v>
      </c>
      <c r="R52" s="3" t="e">
        <f>VLOOKUP(DATE($A52+1,6,1),Patch!$A$4:$X$675,20,FALSE)</f>
        <v>#N/A</v>
      </c>
      <c r="S52" s="3" t="e">
        <f>VLOOKUP(DATE($A52+1,6,1),Patch!$A$4:$X$675,21,FALSE)</f>
        <v>#N/A</v>
      </c>
      <c r="T52" s="3" t="e">
        <f>VLOOKUP(DATE($A52+1,7,1),Patch!$A$4:$X$675,20,FALSE)</f>
        <v>#N/A</v>
      </c>
      <c r="U52" s="3" t="e">
        <f>VLOOKUP(DATE($A52+1,7,1),Patch!$A$4:$X$675,21,FALSE)</f>
        <v>#N/A</v>
      </c>
      <c r="V52" s="3" t="e">
        <f>VLOOKUP(DATE($A52+1,8,1),Patch!$A$4:$X$675,20,FALSE)</f>
        <v>#N/A</v>
      </c>
      <c r="W52" s="3" t="e">
        <f>VLOOKUP(DATE($A52+1,8,1),Patch!$A$4:$X$675,21,FALSE)</f>
        <v>#N/A</v>
      </c>
      <c r="X52" s="3" t="e">
        <f>VLOOKUP(DATE($A52+1,9,1),Patch!$A$4:$X$675,20,FALSE)</f>
        <v>#N/A</v>
      </c>
      <c r="Y52" s="3" t="e">
        <f>VLOOKUP(DATE($A52+1,9,1),Patch!$A$4:$X$675,21,FALSE)</f>
        <v>#N/A</v>
      </c>
    </row>
    <row r="53" spans="1:25">
      <c r="A53">
        <v>2000</v>
      </c>
      <c r="B53" s="3" t="e">
        <f>VLOOKUP(DATE($A53,10,1),Patch!$A$4:$X$675,20,FALSE)</f>
        <v>#N/A</v>
      </c>
      <c r="C53" t="e">
        <f>VLOOKUP(DATE($A53,10,1),Patch!$A$4:$X$675,21,FALSE)</f>
        <v>#N/A</v>
      </c>
      <c r="D53" s="3" t="e">
        <f>VLOOKUP(DATE($A53,11,1),Patch!$A$4:$X$675,20,FALSE)</f>
        <v>#N/A</v>
      </c>
      <c r="E53" t="e">
        <f>VLOOKUP(DATE($A53,11,1),Patch!$A$4:$X$675,21,FALSE)</f>
        <v>#N/A</v>
      </c>
      <c r="F53" s="3" t="e">
        <f>VLOOKUP(DATE($A53,12,1),Patch!$A$4:$X$675,20,FALSE)</f>
        <v>#N/A</v>
      </c>
      <c r="G53" t="e">
        <f>VLOOKUP(DATE($A53,12,1),Patch!$A$4:$X$675,21,FALSE)</f>
        <v>#N/A</v>
      </c>
      <c r="H53" s="3" t="e">
        <f>VLOOKUP(DATE($A53+1,1,1),Patch!$A$4:$X$675,20,FALSE)</f>
        <v>#N/A</v>
      </c>
      <c r="I53" s="3" t="e">
        <f>VLOOKUP(DATE($A53+1,1,1),Patch!$A$4:$X$675,21,FALSE)</f>
        <v>#N/A</v>
      </c>
      <c r="J53" s="3" t="e">
        <f>VLOOKUP(DATE($A53+1,2,1),Patch!$A$4:$X$675,20,FALSE)</f>
        <v>#N/A</v>
      </c>
      <c r="K53" s="3" t="e">
        <f>VLOOKUP(DATE($A53+1,2,1),Patch!$A$4:$X$675,21,FALSE)</f>
        <v>#N/A</v>
      </c>
      <c r="L53" s="3" t="e">
        <f>VLOOKUP(DATE($A53+1,3,1),Patch!$A$4:$X$675,20,FALSE)</f>
        <v>#N/A</v>
      </c>
      <c r="M53" s="3" t="e">
        <f>VLOOKUP(DATE($A53+1,3,1),Patch!$A$4:$X$675,21,FALSE)</f>
        <v>#N/A</v>
      </c>
      <c r="N53" s="3" t="e">
        <f>VLOOKUP(DATE($A53+1,4,1),Patch!$A$4:$X$675,20,FALSE)</f>
        <v>#N/A</v>
      </c>
      <c r="O53" s="3" t="e">
        <f>VLOOKUP(DATE($A53+1,4,1),Patch!$A$4:$X$675,21,FALSE)</f>
        <v>#N/A</v>
      </c>
      <c r="P53" s="3" t="e">
        <f>VLOOKUP(DATE($A53+1,5,1),Patch!$A$4:$X$675,20,FALSE)</f>
        <v>#N/A</v>
      </c>
      <c r="Q53" s="3" t="e">
        <f>VLOOKUP(DATE($A53+1,5,1),Patch!$A$4:$X$675,21,FALSE)</f>
        <v>#N/A</v>
      </c>
      <c r="R53" s="3" t="e">
        <f>VLOOKUP(DATE($A53+1,6,1),Patch!$A$4:$X$675,20,FALSE)</f>
        <v>#N/A</v>
      </c>
      <c r="S53" s="3" t="e">
        <f>VLOOKUP(DATE($A53+1,6,1),Patch!$A$4:$X$675,21,FALSE)</f>
        <v>#N/A</v>
      </c>
      <c r="T53" s="3" t="e">
        <f>VLOOKUP(DATE($A53+1,7,1),Patch!$A$4:$X$675,20,FALSE)</f>
        <v>#N/A</v>
      </c>
      <c r="U53" s="3" t="e">
        <f>VLOOKUP(DATE($A53+1,7,1),Patch!$A$4:$X$675,21,FALSE)</f>
        <v>#N/A</v>
      </c>
      <c r="V53" s="3" t="e">
        <f>VLOOKUP(DATE($A53+1,8,1),Patch!$A$4:$X$675,20,FALSE)</f>
        <v>#N/A</v>
      </c>
      <c r="W53" s="3" t="e">
        <f>VLOOKUP(DATE($A53+1,8,1),Patch!$A$4:$X$675,21,FALSE)</f>
        <v>#N/A</v>
      </c>
      <c r="X53" s="3" t="e">
        <f>VLOOKUP(DATE($A53+1,9,1),Patch!$A$4:$X$675,20,FALSE)</f>
        <v>#N/A</v>
      </c>
      <c r="Y53" s="3" t="e">
        <f>VLOOKUP(DATE($A53+1,9,1),Patch!$A$4:$X$675,21,FALSE)</f>
        <v>#N/A</v>
      </c>
    </row>
    <row r="54" spans="1:25">
      <c r="A54">
        <v>2001</v>
      </c>
      <c r="B54" s="3" t="e">
        <f>VLOOKUP(DATE($A54,10,1),Patch!$A$4:$X$675,20,FALSE)</f>
        <v>#N/A</v>
      </c>
      <c r="C54" t="e">
        <f>VLOOKUP(DATE($A54,10,1),Patch!$A$4:$X$675,21,FALSE)</f>
        <v>#N/A</v>
      </c>
      <c r="D54" s="3" t="e">
        <f>VLOOKUP(DATE($A54,11,1),Patch!$A$4:$X$675,20,FALSE)</f>
        <v>#N/A</v>
      </c>
      <c r="E54" t="e">
        <f>VLOOKUP(DATE($A54,11,1),Patch!$A$4:$X$675,21,FALSE)</f>
        <v>#N/A</v>
      </c>
      <c r="F54" s="3" t="e">
        <f>VLOOKUP(DATE($A54,12,1),Patch!$A$4:$X$675,20,FALSE)</f>
        <v>#N/A</v>
      </c>
      <c r="G54" t="e">
        <f>VLOOKUP(DATE($A54,12,1),Patch!$A$4:$X$675,21,FALSE)</f>
        <v>#N/A</v>
      </c>
      <c r="H54" s="3" t="e">
        <f>VLOOKUP(DATE($A54+1,1,1),Patch!$A$4:$X$675,20,FALSE)</f>
        <v>#N/A</v>
      </c>
      <c r="I54" s="3" t="e">
        <f>VLOOKUP(DATE($A54+1,1,1),Patch!$A$4:$X$675,21,FALSE)</f>
        <v>#N/A</v>
      </c>
      <c r="J54" s="3" t="e">
        <f>VLOOKUP(DATE($A54+1,2,1),Patch!$A$4:$X$675,20,FALSE)</f>
        <v>#N/A</v>
      </c>
      <c r="K54" s="3" t="e">
        <f>VLOOKUP(DATE($A54+1,2,1),Patch!$A$4:$X$675,21,FALSE)</f>
        <v>#N/A</v>
      </c>
      <c r="L54" s="3" t="e">
        <f>VLOOKUP(DATE($A54+1,3,1),Patch!$A$4:$X$675,20,FALSE)</f>
        <v>#N/A</v>
      </c>
      <c r="M54" s="3" t="e">
        <f>VLOOKUP(DATE($A54+1,3,1),Patch!$A$4:$X$675,21,FALSE)</f>
        <v>#N/A</v>
      </c>
      <c r="N54" s="3" t="e">
        <f>VLOOKUP(DATE($A54+1,4,1),Patch!$A$4:$X$675,20,FALSE)</f>
        <v>#N/A</v>
      </c>
      <c r="O54" s="3" t="e">
        <f>VLOOKUP(DATE($A54+1,4,1),Patch!$A$4:$X$675,21,FALSE)</f>
        <v>#N/A</v>
      </c>
      <c r="P54" s="3" t="e">
        <f>VLOOKUP(DATE($A54+1,5,1),Patch!$A$4:$X$675,20,FALSE)</f>
        <v>#N/A</v>
      </c>
      <c r="Q54" s="3" t="e">
        <f>VLOOKUP(DATE($A54+1,5,1),Patch!$A$4:$X$675,21,FALSE)</f>
        <v>#N/A</v>
      </c>
      <c r="R54" s="3" t="e">
        <f>VLOOKUP(DATE($A54+1,6,1),Patch!$A$4:$X$675,20,FALSE)</f>
        <v>#N/A</v>
      </c>
      <c r="S54" s="3" t="e">
        <f>VLOOKUP(DATE($A54+1,6,1),Patch!$A$4:$X$675,21,FALSE)</f>
        <v>#N/A</v>
      </c>
      <c r="T54" s="3" t="e">
        <f>VLOOKUP(DATE($A54+1,7,1),Patch!$A$4:$X$675,20,FALSE)</f>
        <v>#N/A</v>
      </c>
      <c r="U54" s="3" t="e">
        <f>VLOOKUP(DATE($A54+1,7,1),Patch!$A$4:$X$675,21,FALSE)</f>
        <v>#N/A</v>
      </c>
      <c r="V54" s="3" t="e">
        <f>VLOOKUP(DATE($A54+1,8,1),Patch!$A$4:$X$675,20,FALSE)</f>
        <v>#N/A</v>
      </c>
      <c r="W54" s="3" t="e">
        <f>VLOOKUP(DATE($A54+1,8,1),Patch!$A$4:$X$675,21,FALSE)</f>
        <v>#N/A</v>
      </c>
      <c r="X54" s="3" t="e">
        <f>VLOOKUP(DATE($A54+1,9,1),Patch!$A$4:$X$675,20,FALSE)</f>
        <v>#N/A</v>
      </c>
      <c r="Y54" s="3" t="e">
        <f>VLOOKUP(DATE($A54+1,9,1),Patch!$A$4:$X$675,21,FALSE)</f>
        <v>#N/A</v>
      </c>
    </row>
    <row r="55" spans="1:25">
      <c r="A55">
        <v>2002</v>
      </c>
      <c r="B55" s="3" t="e">
        <f>VLOOKUP(DATE($A55,10,1),Patch!$A$4:$X$675,20,FALSE)</f>
        <v>#N/A</v>
      </c>
      <c r="C55" t="e">
        <f>VLOOKUP(DATE($A55,10,1),Patch!$A$4:$X$675,21,FALSE)</f>
        <v>#N/A</v>
      </c>
      <c r="D55" s="3" t="e">
        <f>VLOOKUP(DATE($A55,11,1),Patch!$A$4:$X$675,20,FALSE)</f>
        <v>#N/A</v>
      </c>
      <c r="E55" t="e">
        <f>VLOOKUP(DATE($A55,11,1),Patch!$A$4:$X$675,21,FALSE)</f>
        <v>#N/A</v>
      </c>
      <c r="F55" s="3" t="e">
        <f>VLOOKUP(DATE($A55,12,1),Patch!$A$4:$X$675,20,FALSE)</f>
        <v>#N/A</v>
      </c>
      <c r="G55" t="e">
        <f>VLOOKUP(DATE($A55,12,1),Patch!$A$4:$X$675,21,FALSE)</f>
        <v>#N/A</v>
      </c>
      <c r="H55" s="3" t="e">
        <f>VLOOKUP(DATE($A55+1,1,1),Patch!$A$4:$X$675,20,FALSE)</f>
        <v>#N/A</v>
      </c>
      <c r="I55" s="3" t="e">
        <f>VLOOKUP(DATE($A55+1,1,1),Patch!$A$4:$X$675,21,FALSE)</f>
        <v>#N/A</v>
      </c>
      <c r="J55" s="3" t="e">
        <f>VLOOKUP(DATE($A55+1,2,1),Patch!$A$4:$X$675,20,FALSE)</f>
        <v>#N/A</v>
      </c>
      <c r="K55" s="3" t="e">
        <f>VLOOKUP(DATE($A55+1,2,1),Patch!$A$4:$X$675,21,FALSE)</f>
        <v>#N/A</v>
      </c>
      <c r="L55" s="3" t="e">
        <f>VLOOKUP(DATE($A55+1,3,1),Patch!$A$4:$X$675,20,FALSE)</f>
        <v>#N/A</v>
      </c>
      <c r="M55" s="3" t="e">
        <f>VLOOKUP(DATE($A55+1,3,1),Patch!$A$4:$X$675,21,FALSE)</f>
        <v>#N/A</v>
      </c>
      <c r="N55" s="3" t="e">
        <f>VLOOKUP(DATE($A55+1,4,1),Patch!$A$4:$X$675,20,FALSE)</f>
        <v>#N/A</v>
      </c>
      <c r="O55" s="3" t="e">
        <f>VLOOKUP(DATE($A55+1,4,1),Patch!$A$4:$X$675,21,FALSE)</f>
        <v>#N/A</v>
      </c>
      <c r="P55" s="3" t="e">
        <f>VLOOKUP(DATE($A55+1,5,1),Patch!$A$4:$X$675,20,FALSE)</f>
        <v>#N/A</v>
      </c>
      <c r="Q55" s="3" t="e">
        <f>VLOOKUP(DATE($A55+1,5,1),Patch!$A$4:$X$675,21,FALSE)</f>
        <v>#N/A</v>
      </c>
      <c r="R55" s="3" t="e">
        <f>VLOOKUP(DATE($A55+1,6,1),Patch!$A$4:$X$675,20,FALSE)</f>
        <v>#N/A</v>
      </c>
      <c r="S55" s="3" t="e">
        <f>VLOOKUP(DATE($A55+1,6,1),Patch!$A$4:$X$675,21,FALSE)</f>
        <v>#N/A</v>
      </c>
      <c r="T55" s="3" t="e">
        <f>VLOOKUP(DATE($A55+1,7,1),Patch!$A$4:$X$675,20,FALSE)</f>
        <v>#N/A</v>
      </c>
      <c r="U55" s="3" t="e">
        <f>VLOOKUP(DATE($A55+1,7,1),Patch!$A$4:$X$675,21,FALSE)</f>
        <v>#N/A</v>
      </c>
      <c r="V55" s="3" t="e">
        <f>VLOOKUP(DATE($A55+1,8,1),Patch!$A$4:$X$675,20,FALSE)</f>
        <v>#N/A</v>
      </c>
      <c r="W55" s="3" t="e">
        <f>VLOOKUP(DATE($A55+1,8,1),Patch!$A$4:$X$675,21,FALSE)</f>
        <v>#N/A</v>
      </c>
      <c r="X55" s="3" t="e">
        <f>VLOOKUP(DATE($A55+1,9,1),Patch!$A$4:$X$675,20,FALSE)</f>
        <v>#N/A</v>
      </c>
      <c r="Y55" s="3" t="e">
        <f>VLOOKUP(DATE($A55+1,9,1),Patch!$A$4:$X$675,21,FALSE)</f>
        <v>#N/A</v>
      </c>
    </row>
    <row r="56" spans="1:25">
      <c r="A56">
        <v>2003</v>
      </c>
      <c r="B56" s="3" t="e">
        <f>VLOOKUP(DATE($A56,10,1),Patch!$A$4:$X$675,20,FALSE)</f>
        <v>#N/A</v>
      </c>
      <c r="C56" t="e">
        <f>VLOOKUP(DATE($A56,10,1),Patch!$A$4:$X$675,21,FALSE)</f>
        <v>#N/A</v>
      </c>
      <c r="D56" s="3" t="e">
        <f>VLOOKUP(DATE($A56,11,1),Patch!$A$4:$X$675,20,FALSE)</f>
        <v>#N/A</v>
      </c>
      <c r="E56" t="e">
        <f>VLOOKUP(DATE($A56,11,1),Patch!$A$4:$X$675,21,FALSE)</f>
        <v>#N/A</v>
      </c>
      <c r="F56" s="3" t="e">
        <f>VLOOKUP(DATE($A56,12,1),Patch!$A$4:$X$675,20,FALSE)</f>
        <v>#N/A</v>
      </c>
      <c r="G56" t="e">
        <f>VLOOKUP(DATE($A56,12,1),Patch!$A$4:$X$675,21,FALSE)</f>
        <v>#N/A</v>
      </c>
      <c r="H56" s="3" t="e">
        <f>VLOOKUP(DATE($A56+1,1,1),Patch!$A$4:$X$675,20,FALSE)</f>
        <v>#N/A</v>
      </c>
      <c r="I56" s="3" t="e">
        <f>VLOOKUP(DATE($A56+1,1,1),Patch!$A$4:$X$675,21,FALSE)</f>
        <v>#N/A</v>
      </c>
      <c r="J56" s="3" t="e">
        <f>VLOOKUP(DATE($A56+1,2,1),Patch!$A$4:$X$675,20,FALSE)</f>
        <v>#N/A</v>
      </c>
      <c r="K56" s="3" t="e">
        <f>VLOOKUP(DATE($A56+1,2,1),Patch!$A$4:$X$675,21,FALSE)</f>
        <v>#N/A</v>
      </c>
      <c r="L56" s="3" t="e">
        <f>VLOOKUP(DATE($A56+1,3,1),Patch!$A$4:$X$675,20,FALSE)</f>
        <v>#N/A</v>
      </c>
      <c r="M56" s="3" t="e">
        <f>VLOOKUP(DATE($A56+1,3,1),Patch!$A$4:$X$675,21,FALSE)</f>
        <v>#N/A</v>
      </c>
      <c r="N56" s="3" t="e">
        <f>VLOOKUP(DATE($A56+1,4,1),Patch!$A$4:$X$675,20,FALSE)</f>
        <v>#N/A</v>
      </c>
      <c r="O56" s="3" t="e">
        <f>VLOOKUP(DATE($A56+1,4,1),Patch!$A$4:$X$675,21,FALSE)</f>
        <v>#N/A</v>
      </c>
      <c r="P56" s="3" t="e">
        <f>VLOOKUP(DATE($A56+1,5,1),Patch!$A$4:$X$675,20,FALSE)</f>
        <v>#N/A</v>
      </c>
      <c r="Q56" s="3" t="e">
        <f>VLOOKUP(DATE($A56+1,5,1),Patch!$A$4:$X$675,21,FALSE)</f>
        <v>#N/A</v>
      </c>
      <c r="R56" s="3" t="e">
        <f>VLOOKUP(DATE($A56+1,6,1),Patch!$A$4:$X$675,20,FALSE)</f>
        <v>#N/A</v>
      </c>
      <c r="S56" s="3" t="e">
        <f>VLOOKUP(DATE($A56+1,6,1),Patch!$A$4:$X$675,21,FALSE)</f>
        <v>#N/A</v>
      </c>
      <c r="T56" s="3" t="e">
        <f>VLOOKUP(DATE($A56+1,7,1),Patch!$A$4:$X$675,20,FALSE)</f>
        <v>#N/A</v>
      </c>
      <c r="U56" s="3" t="e">
        <f>VLOOKUP(DATE($A56+1,7,1),Patch!$A$4:$X$675,21,FALSE)</f>
        <v>#N/A</v>
      </c>
      <c r="V56" s="3" t="e">
        <f>VLOOKUP(DATE($A56+1,8,1),Patch!$A$4:$X$675,20,FALSE)</f>
        <v>#N/A</v>
      </c>
      <c r="W56" s="3" t="e">
        <f>VLOOKUP(DATE($A56+1,8,1),Patch!$A$4:$X$675,21,FALSE)</f>
        <v>#N/A</v>
      </c>
      <c r="X56" s="3" t="e">
        <f>VLOOKUP(DATE($A56+1,9,1),Patch!$A$4:$X$675,20,FALSE)</f>
        <v>#N/A</v>
      </c>
      <c r="Y56" s="3" t="e">
        <f>VLOOKUP(DATE($A56+1,9,1),Patch!$A$4:$X$675,21,FALSE)</f>
        <v>#N/A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6"/>
  <sheetViews>
    <sheetView zoomScale="50" zoomScaleNormal="80" workbookViewId="0">
      <pane ySplit="3" topLeftCell="A4" activePane="bottomLeft" state="frozen"/>
      <selection pane="bottomLeft" activeCell="L680" sqref="L680"/>
    </sheetView>
  </sheetViews>
  <sheetFormatPr defaultRowHeight="12.75"/>
  <cols>
    <col min="3" max="3" width="5.7109375" customWidth="1"/>
    <col min="7" max="7" width="9.28515625" bestFit="1" customWidth="1"/>
    <col min="10" max="10" width="9.85546875" customWidth="1"/>
  </cols>
  <sheetData>
    <row r="1" spans="1:12">
      <c r="A1" t="s">
        <v>6</v>
      </c>
      <c r="F1" t="s">
        <v>7</v>
      </c>
      <c r="J1" t="s">
        <v>8</v>
      </c>
    </row>
    <row r="3" spans="1:12">
      <c r="B3" t="s">
        <v>3</v>
      </c>
      <c r="C3" t="s">
        <v>4</v>
      </c>
      <c r="D3" t="s">
        <v>13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14</v>
      </c>
    </row>
    <row r="4" spans="1:12">
      <c r="A4" s="2">
        <v>17807</v>
      </c>
      <c r="B4">
        <f>VLOOKUP((IF(MONTH($A4)=10,YEAR($A4),IF(MONTH($A4)=11,YEAR($A4),IF(MONTH($A4)=12, YEAR($A4),YEAR($A4)-1)))),File_1.prn!$A$2:$AA$57,VLOOKUP(MONTH($A4),Conversion!$A$1:$B$12,2),FALSE)</f>
        <v>0.85</v>
      </c>
      <c r="C4" t="str">
        <f>IF(VLOOKUP((IF(MONTH($A4)=10,YEAR($A4),IF(MONTH($A4)=11,YEAR($A4),IF(MONTH($A4)=12, YEAR($A4),YEAR($A4)-1)))),File_1.prn!$A$2:$AA$57,VLOOKUP(MONTH($A4),'Patch Conversion'!$A$1:$B$12,2),FALSE)="","",VLOOKUP((IF(MONTH($A4)=10,YEAR($A4),IF(MONTH($A4)=11,YEAR($A4),IF(MONTH($A4)=12, YEAR($A4),YEAR($A4)-1)))),File_1.prn!$A$2:$AA$57,VLOOKUP(MONTH($A4),'Patch Conversion'!$A$1:$B$12,2),FALSE))</f>
        <v/>
      </c>
      <c r="F4">
        <f>VLOOKUP((IF(MONTH($A4)=10,YEAR($A4),IF(MONTH($A4)=11,YEAR($A4),IF(MONTH($A4)=12, YEAR($A4),YEAR($A4)-1)))),FirstSim!$A$1:$Y$84,VLOOKUP(MONTH($A4),Conversion!$A$1:$B$12,2),FALSE)</f>
        <v>0.36</v>
      </c>
      <c r="H4" t="str">
        <f>IF(G4="","",F4)</f>
        <v/>
      </c>
      <c r="J4" t="e">
        <f>VLOOKUP((IF(MONTH($A4)=10,YEAR($A4),IF(MONTH($A4)=11,YEAR($A4),IF(MONTH($A4)=12, YEAR($A4),YEAR($A4)-1)))),#REF!,VLOOKUP(MONTH($A4),Conversion!$A$1:$B$12,2),FALSE)</f>
        <v>#REF!</v>
      </c>
      <c r="K4" t="e">
        <f>VLOOKUP((IF(MONTH($A4)=10,YEAR($A4),IF(MONTH($A4)=11,YEAR($A4),IF(MONTH($A4)=12, YEAR($A4),YEAR($A4)-1)))),#REF!,VLOOKUP(MONTH($A4),'Patch Conversion'!$A$1:$B$12,2),FALSE)</f>
        <v>#REF!</v>
      </c>
    </row>
    <row r="5" spans="1:12">
      <c r="A5" s="2">
        <v>17838</v>
      </c>
      <c r="B5">
        <f>VLOOKUP((IF(MONTH($A5)=10,YEAR($A5),IF(MONTH($A5)=11,YEAR($A5),IF(MONTH($A5)=12, YEAR($A5),YEAR($A5)-1)))),File_1.prn!$A$2:$AA$57,VLOOKUP(MONTH($A5),Conversion!$A$1:$B$12,2),FALSE)</f>
        <v>0</v>
      </c>
      <c r="C5" t="str">
        <f>IF(VLOOKUP((IF(MONTH($A5)=10,YEAR($A5),IF(MONTH($A5)=11,YEAR($A5),IF(MONTH($A5)=12, YEAR($A5),YEAR($A5)-1)))),File_1.prn!$A$2:$AA$57,VLOOKUP(MONTH($A5),'Patch Conversion'!$A$1:$B$12,2),FALSE)="","",VLOOKUP((IF(MONTH($A5)=10,YEAR($A5),IF(MONTH($A5)=11,YEAR($A5),IF(MONTH($A5)=12, YEAR($A5),YEAR($A5)-1)))),File_1.prn!$A$2:$AA$57,VLOOKUP(MONTH($A5),'Patch Conversion'!$A$1:$B$12,2),FALSE))</f>
        <v/>
      </c>
      <c r="D5" t="str">
        <f>IF(C5="","",B5)</f>
        <v/>
      </c>
      <c r="F5">
        <f>VLOOKUP((IF(MONTH($A5)=10,YEAR($A5),IF(MONTH($A5)=11,YEAR($A5),IF(MONTH($A5)=12, YEAR($A5),YEAR($A5)-1)))),FirstSim!$A$1:$Y$84,VLOOKUP(MONTH($A5),Conversion!$A$1:$B$12,2),FALSE)</f>
        <v>0.22</v>
      </c>
      <c r="J5" t="e">
        <f>VLOOKUP((IF(MONTH($A5)=10,YEAR($A5),IF(MONTH($A5)=11,YEAR($A5),IF(MONTH($A5)=12, YEAR($A5),YEAR($A5)-1)))),#REF!,VLOOKUP(MONTH($A5),Conversion!$A$1:$B$12,2),FALSE)</f>
        <v>#REF!</v>
      </c>
      <c r="K5" t="e">
        <f>VLOOKUP((IF(MONTH($A5)=10,YEAR($A5),IF(MONTH($A5)=11,YEAR($A5),IF(MONTH($A5)=12, YEAR($A5),YEAR($A5)-1)))),#REF!,VLOOKUP(MONTH($A5),'Patch Conversion'!$A$1:$B$12,2),FALSE)</f>
        <v>#REF!</v>
      </c>
    </row>
    <row r="6" spans="1:12">
      <c r="A6" s="2">
        <v>17868</v>
      </c>
      <c r="B6">
        <f>VLOOKUP((IF(MONTH($A6)=10,YEAR($A6),IF(MONTH($A6)=11,YEAR($A6),IF(MONTH($A6)=12, YEAR($A6),YEAR($A6)-1)))),File_1.prn!$A$2:$AA$57,VLOOKUP(MONTH($A6),Conversion!$A$1:$B$12,2),FALSE)</f>
        <v>0</v>
      </c>
      <c r="C6" t="str">
        <f>IF(VLOOKUP((IF(MONTH($A6)=10,YEAR($A6),IF(MONTH($A6)=11,YEAR($A6),IF(MONTH($A6)=12, YEAR($A6),YEAR($A6)-1)))),File_1.prn!$A$2:$AA$57,VLOOKUP(MONTH($A6),'Patch Conversion'!$A$1:$B$12,2),FALSE)="","",VLOOKUP((IF(MONTH($A6)=10,YEAR($A6),IF(MONTH($A6)=11,YEAR($A6),IF(MONTH($A6)=12, YEAR($A6),YEAR($A6)-1)))),File_1.prn!$A$2:$AA$57,VLOOKUP(MONTH($A6),'Patch Conversion'!$A$1:$B$12,2),FALSE))</f>
        <v/>
      </c>
      <c r="F6">
        <f>VLOOKUP((IF(MONTH($A6)=10,YEAR($A6),IF(MONTH($A6)=11,YEAR($A6),IF(MONTH($A6)=12, YEAR($A6),YEAR($A6)-1)))),FirstSim!$A$1:$Y$84,VLOOKUP(MONTH($A6),Conversion!$A$1:$B$12,2),FALSE)</f>
        <v>0.13</v>
      </c>
      <c r="J6" t="e">
        <f>VLOOKUP((IF(MONTH($A6)=10,YEAR($A6),IF(MONTH($A6)=11,YEAR($A6),IF(MONTH($A6)=12, YEAR($A6),YEAR($A6)-1)))),#REF!,VLOOKUP(MONTH($A6),Conversion!$A$1:$B$12,2),FALSE)</f>
        <v>#REF!</v>
      </c>
      <c r="K6" t="e">
        <f>VLOOKUP((IF(MONTH($A6)=10,YEAR($A6),IF(MONTH($A6)=11,YEAR($A6),IF(MONTH($A6)=12, YEAR($A6),YEAR($A6)-1)))),#REF!,VLOOKUP(MONTH($A6),'Patch Conversion'!$A$1:$B$12,2),FALSE)</f>
        <v>#REF!</v>
      </c>
    </row>
    <row r="7" spans="1:12">
      <c r="A7" s="2">
        <v>17899</v>
      </c>
      <c r="B7">
        <f>VLOOKUP((IF(MONTH($A7)=10,YEAR($A7),IF(MONTH($A7)=11,YEAR($A7),IF(MONTH($A7)=12, YEAR($A7),YEAR($A7)-1)))),File_1.prn!$A$2:$AA$57,VLOOKUP(MONTH($A7),Conversion!$A$1:$B$12,2),FALSE)</f>
        <v>0.2</v>
      </c>
      <c r="C7" t="str">
        <f>IF(VLOOKUP((IF(MONTH($A7)=10,YEAR($A7),IF(MONTH($A7)=11,YEAR($A7),IF(MONTH($A7)=12, YEAR($A7),YEAR($A7)-1)))),File_1.prn!$A$2:$AA$57,VLOOKUP(MONTH($A7),'Patch Conversion'!$A$1:$B$12,2),FALSE)="","",VLOOKUP((IF(MONTH($A7)=10,YEAR($A7),IF(MONTH($A7)=11,YEAR($A7),IF(MONTH($A7)=12, YEAR($A7),YEAR($A7)-1)))),File_1.prn!$A$2:$AA$57,VLOOKUP(MONTH($A7),'Patch Conversion'!$A$1:$B$12,2),FALSE))</f>
        <v/>
      </c>
      <c r="F7">
        <f>VLOOKUP((IF(MONTH($A7)=10,YEAR($A7),IF(MONTH($A7)=11,YEAR($A7),IF(MONTH($A7)=12, YEAR($A7),YEAR($A7)-1)))),FirstSim!$A$1:$Y$84,VLOOKUP(MONTH($A7),Conversion!$A$1:$B$12,2),FALSE)</f>
        <v>0.08</v>
      </c>
      <c r="J7" t="e">
        <f>VLOOKUP((IF(MONTH($A7)=10,YEAR($A7),IF(MONTH($A7)=11,YEAR($A7),IF(MONTH($A7)=12, YEAR($A7),YEAR($A7)-1)))),#REF!,VLOOKUP(MONTH($A7),Conversion!$A$1:$B$12,2),FALSE)</f>
        <v>#REF!</v>
      </c>
      <c r="K7" t="e">
        <f>VLOOKUP((IF(MONTH($A7)=10,YEAR($A7),IF(MONTH($A7)=11,YEAR($A7),IF(MONTH($A7)=12, YEAR($A7),YEAR($A7)-1)))),#REF!,VLOOKUP(MONTH($A7),'Patch Conversion'!$A$1:$B$12,2),FALSE)</f>
        <v>#REF!</v>
      </c>
    </row>
    <row r="8" spans="1:12">
      <c r="A8" s="2">
        <v>17930</v>
      </c>
      <c r="B8">
        <f>VLOOKUP((IF(MONTH($A8)=10,YEAR($A8),IF(MONTH($A8)=11,YEAR($A8),IF(MONTH($A8)=12, YEAR($A8),YEAR($A8)-1)))),File_1.prn!$A$2:$AA$57,VLOOKUP(MONTH($A8),Conversion!$A$1:$B$12,2),FALSE)</f>
        <v>0.14000000000000001</v>
      </c>
      <c r="C8" t="str">
        <f>IF(VLOOKUP((IF(MONTH($A8)=10,YEAR($A8),IF(MONTH($A8)=11,YEAR($A8),IF(MONTH($A8)=12, YEAR($A8),YEAR($A8)-1)))),File_1.prn!$A$2:$AA$57,VLOOKUP(MONTH($A8),'Patch Conversion'!$A$1:$B$12,2),FALSE)="","",VLOOKUP((IF(MONTH($A8)=10,YEAR($A8),IF(MONTH($A8)=11,YEAR($A8),IF(MONTH($A8)=12, YEAR($A8),YEAR($A8)-1)))),File_1.prn!$A$2:$AA$57,VLOOKUP(MONTH($A8),'Patch Conversion'!$A$1:$B$12,2),FALSE))</f>
        <v/>
      </c>
      <c r="D8" t="str">
        <f>IF(C8="","",B8)</f>
        <v/>
      </c>
      <c r="F8">
        <f>VLOOKUP((IF(MONTH($A8)=10,YEAR($A8),IF(MONTH($A8)=11,YEAR($A8),IF(MONTH($A8)=12, YEAR($A8),YEAR($A8)-1)))),FirstSim!$A$1:$Y$84,VLOOKUP(MONTH($A8),Conversion!$A$1:$B$12,2),FALSE)</f>
        <v>7.0000000000000007E-2</v>
      </c>
      <c r="J8" t="e">
        <f>VLOOKUP((IF(MONTH($A8)=10,YEAR($A8),IF(MONTH($A8)=11,YEAR($A8),IF(MONTH($A8)=12, YEAR($A8),YEAR($A8)-1)))),#REF!,VLOOKUP(MONTH($A8),Conversion!$A$1:$B$12,2),FALSE)</f>
        <v>#REF!</v>
      </c>
      <c r="K8" t="e">
        <f>VLOOKUP((IF(MONTH($A8)=10,YEAR($A8),IF(MONTH($A8)=11,YEAR($A8),IF(MONTH($A8)=12, YEAR($A8),YEAR($A8)-1)))),#REF!,VLOOKUP(MONTH($A8),'Patch Conversion'!$A$1:$B$12,2),FALSE)</f>
        <v>#REF!</v>
      </c>
    </row>
    <row r="9" spans="1:12">
      <c r="A9" s="2">
        <v>17958</v>
      </c>
      <c r="B9">
        <f>VLOOKUP((IF(MONTH($A9)=10,YEAR($A9),IF(MONTH($A9)=11,YEAR($A9),IF(MONTH($A9)=12, YEAR($A9),YEAR($A9)-1)))),File_1.prn!$A$2:$AA$57,VLOOKUP(MONTH($A9),Conversion!$A$1:$B$12,2),FALSE)</f>
        <v>1.19</v>
      </c>
      <c r="C9" t="str">
        <f>IF(VLOOKUP((IF(MONTH($A9)=10,YEAR($A9),IF(MONTH($A9)=11,YEAR($A9),IF(MONTH($A9)=12, YEAR($A9),YEAR($A9)-1)))),File_1.prn!$A$2:$AA$57,VLOOKUP(MONTH($A9),'Patch Conversion'!$A$1:$B$12,2),FALSE)="","",VLOOKUP((IF(MONTH($A9)=10,YEAR($A9),IF(MONTH($A9)=11,YEAR($A9),IF(MONTH($A9)=12, YEAR($A9),YEAR($A9)-1)))),File_1.prn!$A$2:$AA$57,VLOOKUP(MONTH($A9),'Patch Conversion'!$A$1:$B$12,2),FALSE))</f>
        <v/>
      </c>
      <c r="F9">
        <f>VLOOKUP((IF(MONTH($A9)=10,YEAR($A9),IF(MONTH($A9)=11,YEAR($A9),IF(MONTH($A9)=12, YEAR($A9),YEAR($A9)-1)))),FirstSim!$A$1:$Y$84,VLOOKUP(MONTH($A9),Conversion!$A$1:$B$12,2),FALSE)</f>
        <v>0.42</v>
      </c>
      <c r="J9" t="e">
        <f>VLOOKUP((IF(MONTH($A9)=10,YEAR($A9),IF(MONTH($A9)=11,YEAR($A9),IF(MONTH($A9)=12, YEAR($A9),YEAR($A9)-1)))),#REF!,VLOOKUP(MONTH($A9),Conversion!$A$1:$B$12,2),FALSE)</f>
        <v>#REF!</v>
      </c>
      <c r="K9" t="e">
        <f>VLOOKUP((IF(MONTH($A9)=10,YEAR($A9),IF(MONTH($A9)=11,YEAR($A9),IF(MONTH($A9)=12, YEAR($A9),YEAR($A9)-1)))),#REF!,VLOOKUP(MONTH($A9),'Patch Conversion'!$A$1:$B$12,2),FALSE)</f>
        <v>#REF!</v>
      </c>
    </row>
    <row r="10" spans="1:12">
      <c r="A10" s="2">
        <v>17989</v>
      </c>
      <c r="B10">
        <f>VLOOKUP((IF(MONTH($A10)=10,YEAR($A10),IF(MONTH($A10)=11,YEAR($A10),IF(MONTH($A10)=12, YEAR($A10),YEAR($A10)-1)))),File_1.prn!$A$2:$AA$57,VLOOKUP(MONTH($A10),Conversion!$A$1:$B$12,2),FALSE)</f>
        <v>0</v>
      </c>
      <c r="C10" t="str">
        <f>IF(VLOOKUP((IF(MONTH($A10)=10,YEAR($A10),IF(MONTH($A10)=11,YEAR($A10),IF(MONTH($A10)=12, YEAR($A10),YEAR($A10)-1)))),File_1.prn!$A$2:$AA$57,VLOOKUP(MONTH($A10),'Patch Conversion'!$A$1:$B$12,2),FALSE)="","",VLOOKUP((IF(MONTH($A10)=10,YEAR($A10),IF(MONTH($A10)=11,YEAR($A10),IF(MONTH($A10)=12, YEAR($A10),YEAR($A10)-1)))),File_1.prn!$A$2:$AA$57,VLOOKUP(MONTH($A10),'Patch Conversion'!$A$1:$B$12,2),FALSE))</f>
        <v/>
      </c>
      <c r="F10">
        <f>VLOOKUP((IF(MONTH($A10)=10,YEAR($A10),IF(MONTH($A10)=11,YEAR($A10),IF(MONTH($A10)=12, YEAR($A10),YEAR($A10)-1)))),FirstSim!$A$1:$Y$84,VLOOKUP(MONTH($A10),Conversion!$A$1:$B$12,2),FALSE)</f>
        <v>0.35</v>
      </c>
      <c r="J10" t="e">
        <f>VLOOKUP((IF(MONTH($A10)=10,YEAR($A10),IF(MONTH($A10)=11,YEAR($A10),IF(MONTH($A10)=12, YEAR($A10),YEAR($A10)-1)))),#REF!,VLOOKUP(MONTH($A10),Conversion!$A$1:$B$12,2),FALSE)</f>
        <v>#REF!</v>
      </c>
      <c r="K10" t="e">
        <f>VLOOKUP((IF(MONTH($A10)=10,YEAR($A10),IF(MONTH($A10)=11,YEAR($A10),IF(MONTH($A10)=12, YEAR($A10),YEAR($A10)-1)))),#REF!,VLOOKUP(MONTH($A10),'Patch Conversion'!$A$1:$B$12,2),FALSE)</f>
        <v>#REF!</v>
      </c>
    </row>
    <row r="11" spans="1:12">
      <c r="A11" s="2">
        <v>18019</v>
      </c>
      <c r="B11">
        <f>VLOOKUP((IF(MONTH($A11)=10,YEAR($A11),IF(MONTH($A11)=11,YEAR($A11),IF(MONTH($A11)=12, YEAR($A11),YEAR($A11)-1)))),File_1.prn!$A$2:$AA$57,VLOOKUP(MONTH($A11),Conversion!$A$1:$B$12,2),FALSE)</f>
        <v>0.06</v>
      </c>
      <c r="C11" t="str">
        <f>IF(VLOOKUP((IF(MONTH($A11)=10,YEAR($A11),IF(MONTH($A11)=11,YEAR($A11),IF(MONTH($A11)=12, YEAR($A11),YEAR($A11)-1)))),File_1.prn!$A$2:$AA$57,VLOOKUP(MONTH($A11),'Patch Conversion'!$A$1:$B$12,2),FALSE)="","",VLOOKUP((IF(MONTH($A11)=10,YEAR($A11),IF(MONTH($A11)=11,YEAR($A11),IF(MONTH($A11)=12, YEAR($A11),YEAR($A11)-1)))),File_1.prn!$A$2:$AA$57,VLOOKUP(MONTH($A11),'Patch Conversion'!$A$1:$B$12,2),FALSE))</f>
        <v/>
      </c>
      <c r="F11">
        <f>VLOOKUP((IF(MONTH($A11)=10,YEAR($A11),IF(MONTH($A11)=11,YEAR($A11),IF(MONTH($A11)=12, YEAR($A11),YEAR($A11)-1)))),FirstSim!$A$1:$Y$84,VLOOKUP(MONTH($A11),Conversion!$A$1:$B$12,2),FALSE)</f>
        <v>0.43</v>
      </c>
      <c r="J11" t="e">
        <f>VLOOKUP((IF(MONTH($A11)=10,YEAR($A11),IF(MONTH($A11)=11,YEAR($A11),IF(MONTH($A11)=12, YEAR($A11),YEAR($A11)-1)))),#REF!,VLOOKUP(MONTH($A11),Conversion!$A$1:$B$12,2),FALSE)</f>
        <v>#REF!</v>
      </c>
      <c r="K11" t="e">
        <f>VLOOKUP((IF(MONTH($A11)=10,YEAR($A11),IF(MONTH($A11)=11,YEAR($A11),IF(MONTH($A11)=12, YEAR($A11),YEAR($A11)-1)))),#REF!,VLOOKUP(MONTH($A11),'Patch Conversion'!$A$1:$B$12,2),FALSE)</f>
        <v>#REF!</v>
      </c>
    </row>
    <row r="12" spans="1:12">
      <c r="A12" s="2">
        <v>18050</v>
      </c>
      <c r="B12">
        <f>VLOOKUP((IF(MONTH($A12)=10,YEAR($A12),IF(MONTH($A12)=11,YEAR($A12),IF(MONTH($A12)=12, YEAR($A12),YEAR($A12)-1)))),File_1.prn!$A$2:$AA$57,VLOOKUP(MONTH($A12),Conversion!$A$1:$B$12,2),FALSE)</f>
        <v>0.05</v>
      </c>
      <c r="C12" t="str">
        <f>IF(VLOOKUP((IF(MONTH($A12)=10,YEAR($A12),IF(MONTH($A12)=11,YEAR($A12),IF(MONTH($A12)=12, YEAR($A12),YEAR($A12)-1)))),File_1.prn!$A$2:$AA$57,VLOOKUP(MONTH($A12),'Patch Conversion'!$A$1:$B$12,2),FALSE)="","",VLOOKUP((IF(MONTH($A12)=10,YEAR($A12),IF(MONTH($A12)=11,YEAR($A12),IF(MONTH($A12)=12, YEAR($A12),YEAR($A12)-1)))),File_1.prn!$A$2:$AA$57,VLOOKUP(MONTH($A12),'Patch Conversion'!$A$1:$B$12,2),FALSE))</f>
        <v/>
      </c>
      <c r="F12">
        <f>VLOOKUP((IF(MONTH($A12)=10,YEAR($A12),IF(MONTH($A12)=11,YEAR($A12),IF(MONTH($A12)=12, YEAR($A12),YEAR($A12)-1)))),FirstSim!$A$1:$Y$84,VLOOKUP(MONTH($A12),Conversion!$A$1:$B$12,2),FALSE)</f>
        <v>0.45</v>
      </c>
      <c r="J12" t="e">
        <f>VLOOKUP((IF(MONTH($A12)=10,YEAR($A12),IF(MONTH($A12)=11,YEAR($A12),IF(MONTH($A12)=12, YEAR($A12),YEAR($A12)-1)))),#REF!,VLOOKUP(MONTH($A12),Conversion!$A$1:$B$12,2),FALSE)</f>
        <v>#REF!</v>
      </c>
      <c r="K12" t="e">
        <f>VLOOKUP((IF(MONTH($A12)=10,YEAR($A12),IF(MONTH($A12)=11,YEAR($A12),IF(MONTH($A12)=12, YEAR($A12),YEAR($A12)-1)))),#REF!,VLOOKUP(MONTH($A12),'Patch Conversion'!$A$1:$B$12,2),FALSE)</f>
        <v>#REF!</v>
      </c>
    </row>
    <row r="13" spans="1:12">
      <c r="A13" s="2">
        <v>18080</v>
      </c>
      <c r="B13">
        <f>VLOOKUP((IF(MONTH($A13)=10,YEAR($A13),IF(MONTH($A13)=11,YEAR($A13),IF(MONTH($A13)=12, YEAR($A13),YEAR($A13)-1)))),File_1.prn!$A$2:$AA$57,VLOOKUP(MONTH($A13),Conversion!$A$1:$B$12,2),FALSE)</f>
        <v>0</v>
      </c>
      <c r="C13" t="str">
        <f>IF(VLOOKUP((IF(MONTH($A13)=10,YEAR($A13),IF(MONTH($A13)=11,YEAR($A13),IF(MONTH($A13)=12, YEAR($A13),YEAR($A13)-1)))),File_1.prn!$A$2:$AA$57,VLOOKUP(MONTH($A13),'Patch Conversion'!$A$1:$B$12,2),FALSE)="","",VLOOKUP((IF(MONTH($A13)=10,YEAR($A13),IF(MONTH($A13)=11,YEAR($A13),IF(MONTH($A13)=12, YEAR($A13),YEAR($A13)-1)))),File_1.prn!$A$2:$AA$57,VLOOKUP(MONTH($A13),'Patch Conversion'!$A$1:$B$12,2),FALSE))</f>
        <v/>
      </c>
      <c r="F13">
        <f>VLOOKUP((IF(MONTH($A13)=10,YEAR($A13),IF(MONTH($A13)=11,YEAR($A13),IF(MONTH($A13)=12, YEAR($A13),YEAR($A13)-1)))),FirstSim!$A$1:$Y$84,VLOOKUP(MONTH($A13),Conversion!$A$1:$B$12,2),FALSE)</f>
        <v>0.35</v>
      </c>
      <c r="J13" t="e">
        <f>VLOOKUP((IF(MONTH($A13)=10,YEAR($A13),IF(MONTH($A13)=11,YEAR($A13),IF(MONTH($A13)=12, YEAR($A13),YEAR($A13)-1)))),#REF!,VLOOKUP(MONTH($A13),Conversion!$A$1:$B$12,2),FALSE)</f>
        <v>#REF!</v>
      </c>
      <c r="K13" t="e">
        <f>VLOOKUP((IF(MONTH($A13)=10,YEAR($A13),IF(MONTH($A13)=11,YEAR($A13),IF(MONTH($A13)=12, YEAR($A13),YEAR($A13)-1)))),#REF!,VLOOKUP(MONTH($A13),'Patch Conversion'!$A$1:$B$12,2),FALSE)</f>
        <v>#REF!</v>
      </c>
    </row>
    <row r="14" spans="1:12">
      <c r="A14" s="2">
        <v>18111</v>
      </c>
      <c r="B14">
        <f>VLOOKUP((IF(MONTH($A14)=10,YEAR($A14),IF(MONTH($A14)=11,YEAR($A14),IF(MONTH($A14)=12, YEAR($A14),YEAR($A14)-1)))),File_1.prn!$A$2:$AA$57,VLOOKUP(MONTH($A14),Conversion!$A$1:$B$12,2),FALSE)</f>
        <v>0</v>
      </c>
      <c r="C14" t="str">
        <f>IF(VLOOKUP((IF(MONTH($A14)=10,YEAR($A14),IF(MONTH($A14)=11,YEAR($A14),IF(MONTH($A14)=12, YEAR($A14),YEAR($A14)-1)))),File_1.prn!$A$2:$AA$57,VLOOKUP(MONTH($A14),'Patch Conversion'!$A$1:$B$12,2),FALSE)="","",VLOOKUP((IF(MONTH($A14)=10,YEAR($A14),IF(MONTH($A14)=11,YEAR($A14),IF(MONTH($A14)=12, YEAR($A14),YEAR($A14)-1)))),File_1.prn!$A$2:$AA$57,VLOOKUP(MONTH($A14),'Patch Conversion'!$A$1:$B$12,2),FALSE))</f>
        <v/>
      </c>
      <c r="F14">
        <f>VLOOKUP((IF(MONTH($A14)=10,YEAR($A14),IF(MONTH($A14)=11,YEAR($A14),IF(MONTH($A14)=12, YEAR($A14),YEAR($A14)-1)))),FirstSim!$A$1:$Y$84,VLOOKUP(MONTH($A14),Conversion!$A$1:$B$12,2),FALSE)</f>
        <v>0.22</v>
      </c>
      <c r="J14" t="e">
        <f>VLOOKUP((IF(MONTH($A14)=10,YEAR($A14),IF(MONTH($A14)=11,YEAR($A14),IF(MONTH($A14)=12, YEAR($A14),YEAR($A14)-1)))),#REF!,VLOOKUP(MONTH($A14),Conversion!$A$1:$B$12,2),FALSE)</f>
        <v>#REF!</v>
      </c>
      <c r="K14" t="e">
        <f>VLOOKUP((IF(MONTH($A14)=10,YEAR($A14),IF(MONTH($A14)=11,YEAR($A14),IF(MONTH($A14)=12, YEAR($A14),YEAR($A14)-1)))),#REF!,VLOOKUP(MONTH($A14),'Patch Conversion'!$A$1:$B$12,2),FALSE)</f>
        <v>#REF!</v>
      </c>
    </row>
    <row r="15" spans="1:12">
      <c r="A15" s="2">
        <v>18142</v>
      </c>
      <c r="B15">
        <f>VLOOKUP((IF(MONTH($A15)=10,YEAR($A15),IF(MONTH($A15)=11,YEAR($A15),IF(MONTH($A15)=12, YEAR($A15),YEAR($A15)-1)))),File_1.prn!$A$2:$AA$57,VLOOKUP(MONTH($A15),Conversion!$A$1:$B$12,2),FALSE)</f>
        <v>0</v>
      </c>
      <c r="C15" t="str">
        <f>IF(VLOOKUP((IF(MONTH($A15)=10,YEAR($A15),IF(MONTH($A15)=11,YEAR($A15),IF(MONTH($A15)=12, YEAR($A15),YEAR($A15)-1)))),File_1.prn!$A$2:$AA$57,VLOOKUP(MONTH($A15),'Patch Conversion'!$A$1:$B$12,2),FALSE)="","",VLOOKUP((IF(MONTH($A15)=10,YEAR($A15),IF(MONTH($A15)=11,YEAR($A15),IF(MONTH($A15)=12, YEAR($A15),YEAR($A15)-1)))),File_1.prn!$A$2:$AA$57,VLOOKUP(MONTH($A15),'Patch Conversion'!$A$1:$B$12,2),FALSE))</f>
        <v/>
      </c>
      <c r="F15">
        <f>VLOOKUP((IF(MONTH($A15)=10,YEAR($A15),IF(MONTH($A15)=11,YEAR($A15),IF(MONTH($A15)=12, YEAR($A15),YEAR($A15)-1)))),FirstSim!$A$1:$Y$84,VLOOKUP(MONTH($A15),Conversion!$A$1:$B$12,2),FALSE)</f>
        <v>0.09</v>
      </c>
      <c r="J15" t="e">
        <f>VLOOKUP((IF(MONTH($A15)=10,YEAR($A15),IF(MONTH($A15)=11,YEAR($A15),IF(MONTH($A15)=12, YEAR($A15),YEAR($A15)-1)))),#REF!,VLOOKUP(MONTH($A15),Conversion!$A$1:$B$12,2),FALSE)</f>
        <v>#REF!</v>
      </c>
      <c r="K15" t="e">
        <f>VLOOKUP((IF(MONTH($A15)=10,YEAR($A15),IF(MONTH($A15)=11,YEAR($A15),IF(MONTH($A15)=12, YEAR($A15),YEAR($A15)-1)))),#REF!,VLOOKUP(MONTH($A15),'Patch Conversion'!$A$1:$B$12,2),FALSE)</f>
        <v>#REF!</v>
      </c>
    </row>
    <row r="16" spans="1:12">
      <c r="A16" s="2">
        <v>18172</v>
      </c>
      <c r="B16">
        <f>VLOOKUP((IF(MONTH($A16)=10,YEAR($A16),IF(MONTH($A16)=11,YEAR($A16),IF(MONTH($A16)=12, YEAR($A16),YEAR($A16)-1)))),File_1.prn!$A$2:$AA$57,VLOOKUP(MONTH($A16),Conversion!$A$1:$B$12,2),FALSE)</f>
        <v>0</v>
      </c>
      <c r="C16" t="str">
        <f>IF(VLOOKUP((IF(MONTH($A16)=10,YEAR($A16),IF(MONTH($A16)=11,YEAR($A16),IF(MONTH($A16)=12, YEAR($A16),YEAR($A16)-1)))),File_1.prn!$A$2:$AA$57,VLOOKUP(MONTH($A16),'Patch Conversion'!$A$1:$B$12,2),FALSE)="","",VLOOKUP((IF(MONTH($A16)=10,YEAR($A16),IF(MONTH($A16)=11,YEAR($A16),IF(MONTH($A16)=12, YEAR($A16),YEAR($A16)-1)))),File_1.prn!$A$2:$AA$57,VLOOKUP(MONTH($A16),'Patch Conversion'!$A$1:$B$12,2),FALSE))</f>
        <v/>
      </c>
      <c r="F16">
        <f>VLOOKUP((IF(MONTH($A16)=10,YEAR($A16),IF(MONTH($A16)=11,YEAR($A16),IF(MONTH($A16)=12, YEAR($A16),YEAR($A16)-1)))),FirstSim!$A$1:$Y$84,VLOOKUP(MONTH($A16),Conversion!$A$1:$B$12,2),FALSE)</f>
        <v>0</v>
      </c>
      <c r="J16" t="e">
        <f>VLOOKUP((IF(MONTH($A16)=10,YEAR($A16),IF(MONTH($A16)=11,YEAR($A16),IF(MONTH($A16)=12, YEAR($A16),YEAR($A16)-1)))),#REF!,VLOOKUP(MONTH($A16),Conversion!$A$1:$B$12,2),FALSE)</f>
        <v>#REF!</v>
      </c>
      <c r="K16" t="e">
        <f>VLOOKUP((IF(MONTH($A16)=10,YEAR($A16),IF(MONTH($A16)=11,YEAR($A16),IF(MONTH($A16)=12, YEAR($A16),YEAR($A16)-1)))),#REF!,VLOOKUP(MONTH($A16),'Patch Conversion'!$A$1:$B$12,2),FALSE)</f>
        <v>#REF!</v>
      </c>
    </row>
    <row r="17" spans="1:11">
      <c r="A17" s="2">
        <v>18203</v>
      </c>
      <c r="B17">
        <f>VLOOKUP((IF(MONTH($A17)=10,YEAR($A17),IF(MONTH($A17)=11,YEAR($A17),IF(MONTH($A17)=12, YEAR($A17),YEAR($A17)-1)))),File_1.prn!$A$2:$AA$57,VLOOKUP(MONTH($A17),Conversion!$A$1:$B$12,2),FALSE)</f>
        <v>9.36</v>
      </c>
      <c r="C17" t="str">
        <f>IF(VLOOKUP((IF(MONTH($A17)=10,YEAR($A17),IF(MONTH($A17)=11,YEAR($A17),IF(MONTH($A17)=12, YEAR($A17),YEAR($A17)-1)))),File_1.prn!$A$2:$AA$57,VLOOKUP(MONTH($A17),'Patch Conversion'!$A$1:$B$12,2),FALSE)="","",VLOOKUP((IF(MONTH($A17)=10,YEAR($A17),IF(MONTH($A17)=11,YEAR($A17),IF(MONTH($A17)=12, YEAR($A17),YEAR($A17)-1)))),File_1.prn!$A$2:$AA$57,VLOOKUP(MONTH($A17),'Patch Conversion'!$A$1:$B$12,2),FALSE))</f>
        <v/>
      </c>
      <c r="D17" t="str">
        <f>IF(C17="","",B17)</f>
        <v/>
      </c>
      <c r="F17">
        <f>VLOOKUP((IF(MONTH($A17)=10,YEAR($A17),IF(MONTH($A17)=11,YEAR($A17),IF(MONTH($A17)=12, YEAR($A17),YEAR($A17)-1)))),FirstSim!$A$1:$Y$84,VLOOKUP(MONTH($A17),Conversion!$A$1:$B$12,2),FALSE)</f>
        <v>0.05</v>
      </c>
      <c r="J17" t="e">
        <f>VLOOKUP((IF(MONTH($A17)=10,YEAR($A17),IF(MONTH($A17)=11,YEAR($A17),IF(MONTH($A17)=12, YEAR($A17),YEAR($A17)-1)))),#REF!,VLOOKUP(MONTH($A17),Conversion!$A$1:$B$12,2),FALSE)</f>
        <v>#REF!</v>
      </c>
      <c r="K17" t="e">
        <f>VLOOKUP((IF(MONTH($A17)=10,YEAR($A17),IF(MONTH($A17)=11,YEAR($A17),IF(MONTH($A17)=12, YEAR($A17),YEAR($A17)-1)))),#REF!,VLOOKUP(MONTH($A17),'Patch Conversion'!$A$1:$B$12,2),FALSE)</f>
        <v>#REF!</v>
      </c>
    </row>
    <row r="18" spans="1:11">
      <c r="A18" s="2">
        <v>18233</v>
      </c>
      <c r="B18">
        <f>VLOOKUP((IF(MONTH($A18)=10,YEAR($A18),IF(MONTH($A18)=11,YEAR($A18),IF(MONTH($A18)=12, YEAR($A18),YEAR($A18)-1)))),File_1.prn!$A$2:$AA$57,VLOOKUP(MONTH($A18),Conversion!$A$1:$B$12,2),FALSE)</f>
        <v>0.69</v>
      </c>
      <c r="C18" t="str">
        <f>IF(VLOOKUP((IF(MONTH($A18)=10,YEAR($A18),IF(MONTH($A18)=11,YEAR($A18),IF(MONTH($A18)=12, YEAR($A18),YEAR($A18)-1)))),File_1.prn!$A$2:$AA$57,VLOOKUP(MONTH($A18),'Patch Conversion'!$A$1:$B$12,2),FALSE)="","",VLOOKUP((IF(MONTH($A18)=10,YEAR($A18),IF(MONTH($A18)=11,YEAR($A18),IF(MONTH($A18)=12, YEAR($A18),YEAR($A18)-1)))),File_1.prn!$A$2:$AA$57,VLOOKUP(MONTH($A18),'Patch Conversion'!$A$1:$B$12,2),FALSE))</f>
        <v/>
      </c>
      <c r="F18">
        <f>VLOOKUP((IF(MONTH($A18)=10,YEAR($A18),IF(MONTH($A18)=11,YEAR($A18),IF(MONTH($A18)=12, YEAR($A18),YEAR($A18)-1)))),FirstSim!$A$1:$Y$84,VLOOKUP(MONTH($A18),Conversion!$A$1:$B$12,2),FALSE)</f>
        <v>0.11</v>
      </c>
      <c r="J18" t="e">
        <f>VLOOKUP((IF(MONTH($A18)=10,YEAR($A18),IF(MONTH($A18)=11,YEAR($A18),IF(MONTH($A18)=12, YEAR($A18),YEAR($A18)-1)))),#REF!,VLOOKUP(MONTH($A18),Conversion!$A$1:$B$12,2),FALSE)</f>
        <v>#REF!</v>
      </c>
      <c r="K18" t="e">
        <f>VLOOKUP((IF(MONTH($A18)=10,YEAR($A18),IF(MONTH($A18)=11,YEAR($A18),IF(MONTH($A18)=12, YEAR($A18),YEAR($A18)-1)))),#REF!,VLOOKUP(MONTH($A18),'Patch Conversion'!$A$1:$B$12,2),FALSE)</f>
        <v>#REF!</v>
      </c>
    </row>
    <row r="19" spans="1:11">
      <c r="A19" s="2">
        <v>18264</v>
      </c>
      <c r="B19">
        <f>VLOOKUP((IF(MONTH($A19)=10,YEAR($A19),IF(MONTH($A19)=11,YEAR($A19),IF(MONTH($A19)=12, YEAR($A19),YEAR($A19)-1)))),File_1.prn!$A$2:$AA$57,VLOOKUP(MONTH($A19),Conversion!$A$1:$B$12,2),FALSE)</f>
        <v>3.48</v>
      </c>
      <c r="C19" t="str">
        <f>IF(VLOOKUP((IF(MONTH($A19)=10,YEAR($A19),IF(MONTH($A19)=11,YEAR($A19),IF(MONTH($A19)=12, YEAR($A19),YEAR($A19)-1)))),File_1.prn!$A$2:$AA$57,VLOOKUP(MONTH($A19),'Patch Conversion'!$A$1:$B$12,2),FALSE)="","",VLOOKUP((IF(MONTH($A19)=10,YEAR($A19),IF(MONTH($A19)=11,YEAR($A19),IF(MONTH($A19)=12, YEAR($A19),YEAR($A19)-1)))),File_1.prn!$A$2:$AA$57,VLOOKUP(MONTH($A19),'Patch Conversion'!$A$1:$B$12,2),FALSE))</f>
        <v/>
      </c>
      <c r="F19">
        <f>VLOOKUP((IF(MONTH($A19)=10,YEAR($A19),IF(MONTH($A19)=11,YEAR($A19),IF(MONTH($A19)=12, YEAR($A19),YEAR($A19)-1)))),FirstSim!$A$1:$Y$84,VLOOKUP(MONTH($A19),Conversion!$A$1:$B$12,2),FALSE)</f>
        <v>0.02</v>
      </c>
      <c r="J19" t="e">
        <f>VLOOKUP((IF(MONTH($A19)=10,YEAR($A19),IF(MONTH($A19)=11,YEAR($A19),IF(MONTH($A19)=12, YEAR($A19),YEAR($A19)-1)))),#REF!,VLOOKUP(MONTH($A19),Conversion!$A$1:$B$12,2),FALSE)</f>
        <v>#REF!</v>
      </c>
      <c r="K19" t="e">
        <f>VLOOKUP((IF(MONTH($A19)=10,YEAR($A19),IF(MONTH($A19)=11,YEAR($A19),IF(MONTH($A19)=12, YEAR($A19),YEAR($A19)-1)))),#REF!,VLOOKUP(MONTH($A19),'Patch Conversion'!$A$1:$B$12,2),FALSE)</f>
        <v>#REF!</v>
      </c>
    </row>
    <row r="20" spans="1:11">
      <c r="A20" s="2">
        <v>18295</v>
      </c>
      <c r="B20">
        <f>VLOOKUP((IF(MONTH($A20)=10,YEAR($A20),IF(MONTH($A20)=11,YEAR($A20),IF(MONTH($A20)=12, YEAR($A20),YEAR($A20)-1)))),File_1.prn!$A$2:$AA$57,VLOOKUP(MONTH($A20),Conversion!$A$1:$B$12,2),FALSE)</f>
        <v>11.9</v>
      </c>
      <c r="C20" t="str">
        <f>IF(VLOOKUP((IF(MONTH($A20)=10,YEAR($A20),IF(MONTH($A20)=11,YEAR($A20),IF(MONTH($A20)=12, YEAR($A20),YEAR($A20)-1)))),File_1.prn!$A$2:$AA$57,VLOOKUP(MONTH($A20),'Patch Conversion'!$A$1:$B$12,2),FALSE)="","",VLOOKUP((IF(MONTH($A20)=10,YEAR($A20),IF(MONTH($A20)=11,YEAR($A20),IF(MONTH($A20)=12, YEAR($A20),YEAR($A20)-1)))),File_1.prn!$A$2:$AA$57,VLOOKUP(MONTH($A20),'Patch Conversion'!$A$1:$B$12,2),FALSE))</f>
        <v>#</v>
      </c>
      <c r="F20">
        <f>VLOOKUP((IF(MONTH($A20)=10,YEAR($A20),IF(MONTH($A20)=11,YEAR($A20),IF(MONTH($A20)=12, YEAR($A20),YEAR($A20)-1)))),FirstSim!$A$1:$Y$84,VLOOKUP(MONTH($A20),Conversion!$A$1:$B$12,2),FALSE)</f>
        <v>1.32</v>
      </c>
      <c r="J20" t="e">
        <f>VLOOKUP((IF(MONTH($A20)=10,YEAR($A20),IF(MONTH($A20)=11,YEAR($A20),IF(MONTH($A20)=12, YEAR($A20),YEAR($A20)-1)))),#REF!,VLOOKUP(MONTH($A20),Conversion!$A$1:$B$12,2),FALSE)</f>
        <v>#REF!</v>
      </c>
      <c r="K20" t="e">
        <f>VLOOKUP((IF(MONTH($A20)=10,YEAR($A20),IF(MONTH($A20)=11,YEAR($A20),IF(MONTH($A20)=12, YEAR($A20),YEAR($A20)-1)))),#REF!,VLOOKUP(MONTH($A20),'Patch Conversion'!$A$1:$B$12,2),FALSE)</f>
        <v>#REF!</v>
      </c>
    </row>
    <row r="21" spans="1:11">
      <c r="A21" s="2">
        <v>18323</v>
      </c>
      <c r="B21">
        <f>VLOOKUP((IF(MONTH($A21)=10,YEAR($A21),IF(MONTH($A21)=11,YEAR($A21),IF(MONTH($A21)=12, YEAR($A21),YEAR($A21)-1)))),File_1.prn!$A$2:$AA$57,VLOOKUP(MONTH($A21),Conversion!$A$1:$B$12,2),FALSE)</f>
        <v>23.2</v>
      </c>
      <c r="C21" t="str">
        <f>IF(VLOOKUP((IF(MONTH($A21)=10,YEAR($A21),IF(MONTH($A21)=11,YEAR($A21),IF(MONTH($A21)=12, YEAR($A21),YEAR($A21)-1)))),File_1.prn!$A$2:$AA$57,VLOOKUP(MONTH($A21),'Patch Conversion'!$A$1:$B$12,2),FALSE)="","",VLOOKUP((IF(MONTH($A21)=10,YEAR($A21),IF(MONTH($A21)=11,YEAR($A21),IF(MONTH($A21)=12, YEAR($A21),YEAR($A21)-1)))),File_1.prn!$A$2:$AA$57,VLOOKUP(MONTH($A21),'Patch Conversion'!$A$1:$B$12,2),FALSE))</f>
        <v/>
      </c>
      <c r="F21">
        <f>VLOOKUP((IF(MONTH($A21)=10,YEAR($A21),IF(MONTH($A21)=11,YEAR($A21),IF(MONTH($A21)=12, YEAR($A21),YEAR($A21)-1)))),FirstSim!$A$1:$Y$84,VLOOKUP(MONTH($A21),Conversion!$A$1:$B$12,2),FALSE)</f>
        <v>12.58</v>
      </c>
      <c r="J21" t="e">
        <f>VLOOKUP((IF(MONTH($A21)=10,YEAR($A21),IF(MONTH($A21)=11,YEAR($A21),IF(MONTH($A21)=12, YEAR($A21),YEAR($A21)-1)))),#REF!,VLOOKUP(MONTH($A21),Conversion!$A$1:$B$12,2),FALSE)</f>
        <v>#REF!</v>
      </c>
      <c r="K21" t="e">
        <f>VLOOKUP((IF(MONTH($A21)=10,YEAR($A21),IF(MONTH($A21)=11,YEAR($A21),IF(MONTH($A21)=12, YEAR($A21),YEAR($A21)-1)))),#REF!,VLOOKUP(MONTH($A21),'Patch Conversion'!$A$1:$B$12,2),FALSE)</f>
        <v>#REF!</v>
      </c>
    </row>
    <row r="22" spans="1:11">
      <c r="A22" s="2">
        <v>18354</v>
      </c>
      <c r="B22">
        <f>VLOOKUP((IF(MONTH($A22)=10,YEAR($A22),IF(MONTH($A22)=11,YEAR($A22),IF(MONTH($A22)=12, YEAR($A22),YEAR($A22)-1)))),File_1.prn!$A$2:$AA$57,VLOOKUP(MONTH($A22),Conversion!$A$1:$B$12,2),FALSE)</f>
        <v>33.5</v>
      </c>
      <c r="C22" t="str">
        <f>IF(VLOOKUP((IF(MONTH($A22)=10,YEAR($A22),IF(MONTH($A22)=11,YEAR($A22),IF(MONTH($A22)=12, YEAR($A22),YEAR($A22)-1)))),File_1.prn!$A$2:$AA$57,VLOOKUP(MONTH($A22),'Patch Conversion'!$A$1:$B$12,2),FALSE)="","",VLOOKUP((IF(MONTH($A22)=10,YEAR($A22),IF(MONTH($A22)=11,YEAR($A22),IF(MONTH($A22)=12, YEAR($A22),YEAR($A22)-1)))),File_1.prn!$A$2:$AA$57,VLOOKUP(MONTH($A22),'Patch Conversion'!$A$1:$B$12,2),FALSE))</f>
        <v/>
      </c>
      <c r="F22">
        <f>VLOOKUP((IF(MONTH($A22)=10,YEAR($A22),IF(MONTH($A22)=11,YEAR($A22),IF(MONTH($A22)=12, YEAR($A22),YEAR($A22)-1)))),FirstSim!$A$1:$Y$84,VLOOKUP(MONTH($A22),Conversion!$A$1:$B$12,2),FALSE)</f>
        <v>13.14</v>
      </c>
      <c r="J22" t="e">
        <f>VLOOKUP((IF(MONTH($A22)=10,YEAR($A22),IF(MONTH($A22)=11,YEAR($A22),IF(MONTH($A22)=12, YEAR($A22),YEAR($A22)-1)))),#REF!,VLOOKUP(MONTH($A22),Conversion!$A$1:$B$12,2),FALSE)</f>
        <v>#REF!</v>
      </c>
      <c r="K22" t="e">
        <f>VLOOKUP((IF(MONTH($A22)=10,YEAR($A22),IF(MONTH($A22)=11,YEAR($A22),IF(MONTH($A22)=12, YEAR($A22),YEAR($A22)-1)))),#REF!,VLOOKUP(MONTH($A22),'Patch Conversion'!$A$1:$B$12,2),FALSE)</f>
        <v>#REF!</v>
      </c>
    </row>
    <row r="23" spans="1:11">
      <c r="A23" s="2">
        <v>18384</v>
      </c>
      <c r="B23">
        <f>VLOOKUP((IF(MONTH($A23)=10,YEAR($A23),IF(MONTH($A23)=11,YEAR($A23),IF(MONTH($A23)=12, YEAR($A23),YEAR($A23)-1)))),File_1.prn!$A$2:$AA$57,VLOOKUP(MONTH($A23),Conversion!$A$1:$B$12,2),FALSE)</f>
        <v>38.4</v>
      </c>
      <c r="C23" t="str">
        <f>IF(VLOOKUP((IF(MONTH($A23)=10,YEAR($A23),IF(MONTH($A23)=11,YEAR($A23),IF(MONTH($A23)=12, YEAR($A23),YEAR($A23)-1)))),File_1.prn!$A$2:$AA$57,VLOOKUP(MONTH($A23),'Patch Conversion'!$A$1:$B$12,2),FALSE)="","",VLOOKUP((IF(MONTH($A23)=10,YEAR($A23),IF(MONTH($A23)=11,YEAR($A23),IF(MONTH($A23)=12, YEAR($A23),YEAR($A23)-1)))),File_1.prn!$A$2:$AA$57,VLOOKUP(MONTH($A23),'Patch Conversion'!$A$1:$B$12,2),FALSE))</f>
        <v/>
      </c>
      <c r="F23">
        <f>VLOOKUP((IF(MONTH($A23)=10,YEAR($A23),IF(MONTH($A23)=11,YEAR($A23),IF(MONTH($A23)=12, YEAR($A23),YEAR($A23)-1)))),FirstSim!$A$1:$Y$84,VLOOKUP(MONTH($A23),Conversion!$A$1:$B$12,2),FALSE)</f>
        <v>22.43</v>
      </c>
      <c r="J23" t="e">
        <f>VLOOKUP((IF(MONTH($A23)=10,YEAR($A23),IF(MONTH($A23)=11,YEAR($A23),IF(MONTH($A23)=12, YEAR($A23),YEAR($A23)-1)))),#REF!,VLOOKUP(MONTH($A23),Conversion!$A$1:$B$12,2),FALSE)</f>
        <v>#REF!</v>
      </c>
      <c r="K23" t="e">
        <f>VLOOKUP((IF(MONTH($A23)=10,YEAR($A23),IF(MONTH($A23)=11,YEAR($A23),IF(MONTH($A23)=12, YEAR($A23),YEAR($A23)-1)))),#REF!,VLOOKUP(MONTH($A23),'Patch Conversion'!$A$1:$B$12,2),FALSE)</f>
        <v>#REF!</v>
      </c>
    </row>
    <row r="24" spans="1:11">
      <c r="A24" s="2">
        <v>18415</v>
      </c>
      <c r="B24">
        <f>VLOOKUP((IF(MONTH($A24)=10,YEAR($A24),IF(MONTH($A24)=11,YEAR($A24),IF(MONTH($A24)=12, YEAR($A24),YEAR($A24)-1)))),File_1.prn!$A$2:$AA$57,VLOOKUP(MONTH($A24),Conversion!$A$1:$B$12,2),FALSE)</f>
        <v>1.32</v>
      </c>
      <c r="C24" t="str">
        <f>IF(VLOOKUP((IF(MONTH($A24)=10,YEAR($A24),IF(MONTH($A24)=11,YEAR($A24),IF(MONTH($A24)=12, YEAR($A24),YEAR($A24)-1)))),File_1.prn!$A$2:$AA$57,VLOOKUP(MONTH($A24),'Patch Conversion'!$A$1:$B$12,2),FALSE)="","",VLOOKUP((IF(MONTH($A24)=10,YEAR($A24),IF(MONTH($A24)=11,YEAR($A24),IF(MONTH($A24)=12, YEAR($A24),YEAR($A24)-1)))),File_1.prn!$A$2:$AA$57,VLOOKUP(MONTH($A24),'Patch Conversion'!$A$1:$B$12,2),FALSE))</f>
        <v/>
      </c>
      <c r="F24">
        <f>VLOOKUP((IF(MONTH($A24)=10,YEAR($A24),IF(MONTH($A24)=11,YEAR($A24),IF(MONTH($A24)=12, YEAR($A24),YEAR($A24)-1)))),FirstSim!$A$1:$Y$84,VLOOKUP(MONTH($A24),Conversion!$A$1:$B$12,2),FALSE)</f>
        <v>15.39</v>
      </c>
      <c r="J24" t="e">
        <f>VLOOKUP((IF(MONTH($A24)=10,YEAR($A24),IF(MONTH($A24)=11,YEAR($A24),IF(MONTH($A24)=12, YEAR($A24),YEAR($A24)-1)))),#REF!,VLOOKUP(MONTH($A24),Conversion!$A$1:$B$12,2),FALSE)</f>
        <v>#REF!</v>
      </c>
      <c r="K24" t="e">
        <f>VLOOKUP((IF(MONTH($A24)=10,YEAR($A24),IF(MONTH($A24)=11,YEAR($A24),IF(MONTH($A24)=12, YEAR($A24),YEAR($A24)-1)))),#REF!,VLOOKUP(MONTH($A24),'Patch Conversion'!$A$1:$B$12,2),FALSE)</f>
        <v>#REF!</v>
      </c>
    </row>
    <row r="25" spans="1:11">
      <c r="A25" s="2">
        <v>18445</v>
      </c>
      <c r="B25">
        <f>VLOOKUP((IF(MONTH($A25)=10,YEAR($A25),IF(MONTH($A25)=11,YEAR($A25),IF(MONTH($A25)=12, YEAR($A25),YEAR($A25)-1)))),File_1.prn!$A$2:$AA$57,VLOOKUP(MONTH($A25),Conversion!$A$1:$B$12,2),FALSE)</f>
        <v>0.53</v>
      </c>
      <c r="C25" t="str">
        <f>IF(VLOOKUP((IF(MONTH($A25)=10,YEAR($A25),IF(MONTH($A25)=11,YEAR($A25),IF(MONTH($A25)=12, YEAR($A25),YEAR($A25)-1)))),File_1.prn!$A$2:$AA$57,VLOOKUP(MONTH($A25),'Patch Conversion'!$A$1:$B$12,2),FALSE)="","",VLOOKUP((IF(MONTH($A25)=10,YEAR($A25),IF(MONTH($A25)=11,YEAR($A25),IF(MONTH($A25)=12, YEAR($A25),YEAR($A25)-1)))),File_1.prn!$A$2:$AA$57,VLOOKUP(MONTH($A25),'Patch Conversion'!$A$1:$B$12,2),FALSE))</f>
        <v/>
      </c>
      <c r="F25">
        <f>VLOOKUP((IF(MONTH($A25)=10,YEAR($A25),IF(MONTH($A25)=11,YEAR($A25),IF(MONTH($A25)=12, YEAR($A25),YEAR($A25)-1)))),FirstSim!$A$1:$Y$84,VLOOKUP(MONTH($A25),Conversion!$A$1:$B$12,2),FALSE)</f>
        <v>7.54</v>
      </c>
      <c r="J25" t="e">
        <f>VLOOKUP((IF(MONTH($A25)=10,YEAR($A25),IF(MONTH($A25)=11,YEAR($A25),IF(MONTH($A25)=12, YEAR($A25),YEAR($A25)-1)))),#REF!,VLOOKUP(MONTH($A25),Conversion!$A$1:$B$12,2),FALSE)</f>
        <v>#REF!</v>
      </c>
      <c r="K25" t="e">
        <f>VLOOKUP((IF(MONTH($A25)=10,YEAR($A25),IF(MONTH($A25)=11,YEAR($A25),IF(MONTH($A25)=12, YEAR($A25),YEAR($A25)-1)))),#REF!,VLOOKUP(MONTH($A25),'Patch Conversion'!$A$1:$B$12,2),FALSE)</f>
        <v>#REF!</v>
      </c>
    </row>
    <row r="26" spans="1:11">
      <c r="A26" s="2">
        <v>18476</v>
      </c>
      <c r="B26">
        <f>VLOOKUP((IF(MONTH($A26)=10,YEAR($A26),IF(MONTH($A26)=11,YEAR($A26),IF(MONTH($A26)=12, YEAR($A26),YEAR($A26)-1)))),File_1.prn!$A$2:$AA$57,VLOOKUP(MONTH($A26),Conversion!$A$1:$B$12,2),FALSE)</f>
        <v>1.31</v>
      </c>
      <c r="C26" t="str">
        <f>IF(VLOOKUP((IF(MONTH($A26)=10,YEAR($A26),IF(MONTH($A26)=11,YEAR($A26),IF(MONTH($A26)=12, YEAR($A26),YEAR($A26)-1)))),File_1.prn!$A$2:$AA$57,VLOOKUP(MONTH($A26),'Patch Conversion'!$A$1:$B$12,2),FALSE)="","",VLOOKUP((IF(MONTH($A26)=10,YEAR($A26),IF(MONTH($A26)=11,YEAR($A26),IF(MONTH($A26)=12, YEAR($A26),YEAR($A26)-1)))),File_1.prn!$A$2:$AA$57,VLOOKUP(MONTH($A26),'Patch Conversion'!$A$1:$B$12,2),FALSE))</f>
        <v/>
      </c>
      <c r="F26">
        <f>VLOOKUP((IF(MONTH($A26)=10,YEAR($A26),IF(MONTH($A26)=11,YEAR($A26),IF(MONTH($A26)=12, YEAR($A26),YEAR($A26)-1)))),FirstSim!$A$1:$Y$84,VLOOKUP(MONTH($A26),Conversion!$A$1:$B$12,2),FALSE)</f>
        <v>5.0599999999999996</v>
      </c>
      <c r="J26" t="e">
        <f>VLOOKUP((IF(MONTH($A26)=10,YEAR($A26),IF(MONTH($A26)=11,YEAR($A26),IF(MONTH($A26)=12, YEAR($A26),YEAR($A26)-1)))),#REF!,VLOOKUP(MONTH($A26),Conversion!$A$1:$B$12,2),FALSE)</f>
        <v>#REF!</v>
      </c>
      <c r="K26" t="e">
        <f>VLOOKUP((IF(MONTH($A26)=10,YEAR($A26),IF(MONTH($A26)=11,YEAR($A26),IF(MONTH($A26)=12, YEAR($A26),YEAR($A26)-1)))),#REF!,VLOOKUP(MONTH($A26),'Patch Conversion'!$A$1:$B$12,2),FALSE)</f>
        <v>#REF!</v>
      </c>
    </row>
    <row r="27" spans="1:11">
      <c r="A27" s="2">
        <v>18507</v>
      </c>
      <c r="B27">
        <f>VLOOKUP((IF(MONTH($A27)=10,YEAR($A27),IF(MONTH($A27)=11,YEAR($A27),IF(MONTH($A27)=12, YEAR($A27),YEAR($A27)-1)))),File_1.prn!$A$2:$AA$57,VLOOKUP(MONTH($A27),Conversion!$A$1:$B$12,2),FALSE)</f>
        <v>3.93</v>
      </c>
      <c r="C27" t="str">
        <f>IF(VLOOKUP((IF(MONTH($A27)=10,YEAR($A27),IF(MONTH($A27)=11,YEAR($A27),IF(MONTH($A27)=12, YEAR($A27),YEAR($A27)-1)))),File_1.prn!$A$2:$AA$57,VLOOKUP(MONTH($A27),'Patch Conversion'!$A$1:$B$12,2),FALSE)="","",VLOOKUP((IF(MONTH($A27)=10,YEAR($A27),IF(MONTH($A27)=11,YEAR($A27),IF(MONTH($A27)=12, YEAR($A27),YEAR($A27)-1)))),File_1.prn!$A$2:$AA$57,VLOOKUP(MONTH($A27),'Patch Conversion'!$A$1:$B$12,2),FALSE))</f>
        <v/>
      </c>
      <c r="F27">
        <f>VLOOKUP((IF(MONTH($A27)=10,YEAR($A27),IF(MONTH($A27)=11,YEAR($A27),IF(MONTH($A27)=12, YEAR($A27),YEAR($A27)-1)))),FirstSim!$A$1:$Y$84,VLOOKUP(MONTH($A27),Conversion!$A$1:$B$12,2),FALSE)</f>
        <v>3.28</v>
      </c>
      <c r="J27" t="e">
        <f>VLOOKUP((IF(MONTH($A27)=10,YEAR($A27),IF(MONTH($A27)=11,YEAR($A27),IF(MONTH($A27)=12, YEAR($A27),YEAR($A27)-1)))),#REF!,VLOOKUP(MONTH($A27),Conversion!$A$1:$B$12,2),FALSE)</f>
        <v>#REF!</v>
      </c>
      <c r="K27" t="e">
        <f>VLOOKUP((IF(MONTH($A27)=10,YEAR($A27),IF(MONTH($A27)=11,YEAR($A27),IF(MONTH($A27)=12, YEAR($A27),YEAR($A27)-1)))),#REF!,VLOOKUP(MONTH($A27),'Patch Conversion'!$A$1:$B$12,2),FALSE)</f>
        <v>#REF!</v>
      </c>
    </row>
    <row r="28" spans="1:11">
      <c r="A28" s="2">
        <v>18537</v>
      </c>
      <c r="B28">
        <f>VLOOKUP((IF(MONTH($A28)=10,YEAR($A28),IF(MONTH($A28)=11,YEAR($A28),IF(MONTH($A28)=12, YEAR($A28),YEAR($A28)-1)))),File_1.prn!$A$2:$AA$57,VLOOKUP(MONTH($A28),Conversion!$A$1:$B$12,2),FALSE)</f>
        <v>0.56000000000000005</v>
      </c>
      <c r="C28" t="str">
        <f>IF(VLOOKUP((IF(MONTH($A28)=10,YEAR($A28),IF(MONTH($A28)=11,YEAR($A28),IF(MONTH($A28)=12, YEAR($A28),YEAR($A28)-1)))),File_1.prn!$A$2:$AA$57,VLOOKUP(MONTH($A28),'Patch Conversion'!$A$1:$B$12,2),FALSE)="","",VLOOKUP((IF(MONTH($A28)=10,YEAR($A28),IF(MONTH($A28)=11,YEAR($A28),IF(MONTH($A28)=12, YEAR($A28),YEAR($A28)-1)))),File_1.prn!$A$2:$AA$57,VLOOKUP(MONTH($A28),'Patch Conversion'!$A$1:$B$12,2),FALSE))</f>
        <v/>
      </c>
      <c r="F28">
        <f>VLOOKUP((IF(MONTH($A28)=10,YEAR($A28),IF(MONTH($A28)=11,YEAR($A28),IF(MONTH($A28)=12, YEAR($A28),YEAR($A28)-1)))),FirstSim!$A$1:$Y$84,VLOOKUP(MONTH($A28),Conversion!$A$1:$B$12,2),FALSE)</f>
        <v>1.51</v>
      </c>
      <c r="J28" t="e">
        <f>VLOOKUP((IF(MONTH($A28)=10,YEAR($A28),IF(MONTH($A28)=11,YEAR($A28),IF(MONTH($A28)=12, YEAR($A28),YEAR($A28)-1)))),#REF!,VLOOKUP(MONTH($A28),Conversion!$A$1:$B$12,2),FALSE)</f>
        <v>#REF!</v>
      </c>
      <c r="K28" t="e">
        <f>VLOOKUP((IF(MONTH($A28)=10,YEAR($A28),IF(MONTH($A28)=11,YEAR($A28),IF(MONTH($A28)=12, YEAR($A28),YEAR($A28)-1)))),#REF!,VLOOKUP(MONTH($A28),'Patch Conversion'!$A$1:$B$12,2),FALSE)</f>
        <v>#REF!</v>
      </c>
    </row>
    <row r="29" spans="1:11">
      <c r="A29" s="2">
        <v>18568</v>
      </c>
      <c r="B29">
        <f>VLOOKUP((IF(MONTH($A29)=10,YEAR($A29),IF(MONTH($A29)=11,YEAR($A29),IF(MONTH($A29)=12, YEAR($A29),YEAR($A29)-1)))),File_1.prn!$A$2:$AA$57,VLOOKUP(MONTH($A29),Conversion!$A$1:$B$12,2),FALSE)</f>
        <v>0</v>
      </c>
      <c r="C29" t="str">
        <f>IF(VLOOKUP((IF(MONTH($A29)=10,YEAR($A29),IF(MONTH($A29)=11,YEAR($A29),IF(MONTH($A29)=12, YEAR($A29),YEAR($A29)-1)))),File_1.prn!$A$2:$AA$57,VLOOKUP(MONTH($A29),'Patch Conversion'!$A$1:$B$12,2),FALSE)="","",VLOOKUP((IF(MONTH($A29)=10,YEAR($A29),IF(MONTH($A29)=11,YEAR($A29),IF(MONTH($A29)=12, YEAR($A29),YEAR($A29)-1)))),File_1.prn!$A$2:$AA$57,VLOOKUP(MONTH($A29),'Patch Conversion'!$A$1:$B$12,2),FALSE))</f>
        <v/>
      </c>
      <c r="F29">
        <f>VLOOKUP((IF(MONTH($A29)=10,YEAR($A29),IF(MONTH($A29)=11,YEAR($A29),IF(MONTH($A29)=12, YEAR($A29),YEAR($A29)-1)))),FirstSim!$A$1:$Y$84,VLOOKUP(MONTH($A29),Conversion!$A$1:$B$12,2),FALSE)</f>
        <v>0.96</v>
      </c>
      <c r="J29" t="e">
        <f>VLOOKUP((IF(MONTH($A29)=10,YEAR($A29),IF(MONTH($A29)=11,YEAR($A29),IF(MONTH($A29)=12, YEAR($A29),YEAR($A29)-1)))),#REF!,VLOOKUP(MONTH($A29),Conversion!$A$1:$B$12,2),FALSE)</f>
        <v>#REF!</v>
      </c>
      <c r="K29" t="e">
        <f>VLOOKUP((IF(MONTH($A29)=10,YEAR($A29),IF(MONTH($A29)=11,YEAR($A29),IF(MONTH($A29)=12, YEAR($A29),YEAR($A29)-1)))),#REF!,VLOOKUP(MONTH($A29),'Patch Conversion'!$A$1:$B$12,2),FALSE)</f>
        <v>#REF!</v>
      </c>
    </row>
    <row r="30" spans="1:11">
      <c r="A30" s="2">
        <v>18598</v>
      </c>
      <c r="B30">
        <f>VLOOKUP((IF(MONTH($A30)=10,YEAR($A30),IF(MONTH($A30)=11,YEAR($A30),IF(MONTH($A30)=12, YEAR($A30),YEAR($A30)-1)))),File_1.prn!$A$2:$AA$57,VLOOKUP(MONTH($A30),Conversion!$A$1:$B$12,2),FALSE)</f>
        <v>8.5</v>
      </c>
      <c r="C30" t="str">
        <f>IF(VLOOKUP((IF(MONTH($A30)=10,YEAR($A30),IF(MONTH($A30)=11,YEAR($A30),IF(MONTH($A30)=12, YEAR($A30),YEAR($A30)-1)))),File_1.prn!$A$2:$AA$57,VLOOKUP(MONTH($A30),'Patch Conversion'!$A$1:$B$12,2),FALSE)="","",VLOOKUP((IF(MONTH($A30)=10,YEAR($A30),IF(MONTH($A30)=11,YEAR($A30),IF(MONTH($A30)=12, YEAR($A30),YEAR($A30)-1)))),File_1.prn!$A$2:$AA$57,VLOOKUP(MONTH($A30),'Patch Conversion'!$A$1:$B$12,2),FALSE))</f>
        <v/>
      </c>
      <c r="D30" t="str">
        <f>IF(C30="","",B30)</f>
        <v/>
      </c>
      <c r="F30">
        <f>VLOOKUP((IF(MONTH($A30)=10,YEAR($A30),IF(MONTH($A30)=11,YEAR($A30),IF(MONTH($A30)=12, YEAR($A30),YEAR($A30)-1)))),FirstSim!$A$1:$Y$84,VLOOKUP(MONTH($A30),Conversion!$A$1:$B$12,2),FALSE)</f>
        <v>5.37</v>
      </c>
      <c r="J30" t="e">
        <f>VLOOKUP((IF(MONTH($A30)=10,YEAR($A30),IF(MONTH($A30)=11,YEAR($A30),IF(MONTH($A30)=12, YEAR($A30),YEAR($A30)-1)))),#REF!,VLOOKUP(MONTH($A30),Conversion!$A$1:$B$12,2),FALSE)</f>
        <v>#REF!</v>
      </c>
      <c r="K30" t="e">
        <f>VLOOKUP((IF(MONTH($A30)=10,YEAR($A30),IF(MONTH($A30)=11,YEAR($A30),IF(MONTH($A30)=12, YEAR($A30),YEAR($A30)-1)))),#REF!,VLOOKUP(MONTH($A30),'Patch Conversion'!$A$1:$B$12,2),FALSE)</f>
        <v>#REF!</v>
      </c>
    </row>
    <row r="31" spans="1:11">
      <c r="A31" s="2">
        <v>18629</v>
      </c>
      <c r="B31">
        <f>VLOOKUP((IF(MONTH($A31)=10,YEAR($A31),IF(MONTH($A31)=11,YEAR($A31),IF(MONTH($A31)=12, YEAR($A31),YEAR($A31)-1)))),File_1.prn!$A$2:$AA$57,VLOOKUP(MONTH($A31),Conversion!$A$1:$B$12,2),FALSE)</f>
        <v>9.23</v>
      </c>
      <c r="C31" t="str">
        <f>IF(VLOOKUP((IF(MONTH($A31)=10,YEAR($A31),IF(MONTH($A31)=11,YEAR($A31),IF(MONTH($A31)=12, YEAR($A31),YEAR($A31)-1)))),File_1.prn!$A$2:$AA$57,VLOOKUP(MONTH($A31),'Patch Conversion'!$A$1:$B$12,2),FALSE)="","",VLOOKUP((IF(MONTH($A31)=10,YEAR($A31),IF(MONTH($A31)=11,YEAR($A31),IF(MONTH($A31)=12, YEAR($A31),YEAR($A31)-1)))),File_1.prn!$A$2:$AA$57,VLOOKUP(MONTH($A31),'Patch Conversion'!$A$1:$B$12,2),FALSE))</f>
        <v/>
      </c>
      <c r="F31">
        <f>VLOOKUP((IF(MONTH($A31)=10,YEAR($A31),IF(MONTH($A31)=11,YEAR($A31),IF(MONTH($A31)=12, YEAR($A31),YEAR($A31)-1)))),FirstSim!$A$1:$Y$84,VLOOKUP(MONTH($A31),Conversion!$A$1:$B$12,2),FALSE)</f>
        <v>2.5099999999999998</v>
      </c>
      <c r="J31" t="e">
        <f>VLOOKUP((IF(MONTH($A31)=10,YEAR($A31),IF(MONTH($A31)=11,YEAR($A31),IF(MONTH($A31)=12, YEAR($A31),YEAR($A31)-1)))),#REF!,VLOOKUP(MONTH($A31),Conversion!$A$1:$B$12,2),FALSE)</f>
        <v>#REF!</v>
      </c>
      <c r="K31" t="e">
        <f>VLOOKUP((IF(MONTH($A31)=10,YEAR($A31),IF(MONTH($A31)=11,YEAR($A31),IF(MONTH($A31)=12, YEAR($A31),YEAR($A31)-1)))),#REF!,VLOOKUP(MONTH($A31),'Patch Conversion'!$A$1:$B$12,2),FALSE)</f>
        <v>#REF!</v>
      </c>
    </row>
    <row r="32" spans="1:11">
      <c r="A32" s="2">
        <v>18660</v>
      </c>
      <c r="B32">
        <f>VLOOKUP((IF(MONTH($A32)=10,YEAR($A32),IF(MONTH($A32)=11,YEAR($A32),IF(MONTH($A32)=12, YEAR($A32),YEAR($A32)-1)))),File_1.prn!$A$2:$AA$57,VLOOKUP(MONTH($A32),Conversion!$A$1:$B$12,2),FALSE)</f>
        <v>4.16</v>
      </c>
      <c r="C32" t="str">
        <f>IF(VLOOKUP((IF(MONTH($A32)=10,YEAR($A32),IF(MONTH($A32)=11,YEAR($A32),IF(MONTH($A32)=12, YEAR($A32),YEAR($A32)-1)))),File_1.prn!$A$2:$AA$57,VLOOKUP(MONTH($A32),'Patch Conversion'!$A$1:$B$12,2),FALSE)="","",VLOOKUP((IF(MONTH($A32)=10,YEAR($A32),IF(MONTH($A32)=11,YEAR($A32),IF(MONTH($A32)=12, YEAR($A32),YEAR($A32)-1)))),File_1.prn!$A$2:$AA$57,VLOOKUP(MONTH($A32),'Patch Conversion'!$A$1:$B$12,2),FALSE))</f>
        <v/>
      </c>
      <c r="F32">
        <f>VLOOKUP((IF(MONTH($A32)=10,YEAR($A32),IF(MONTH($A32)=11,YEAR($A32),IF(MONTH($A32)=12, YEAR($A32),YEAR($A32)-1)))),FirstSim!$A$1:$Y$84,VLOOKUP(MONTH($A32),Conversion!$A$1:$B$12,2),FALSE)</f>
        <v>0.48</v>
      </c>
      <c r="J32" t="e">
        <f>VLOOKUP((IF(MONTH($A32)=10,YEAR($A32),IF(MONTH($A32)=11,YEAR($A32),IF(MONTH($A32)=12, YEAR($A32),YEAR($A32)-1)))),#REF!,VLOOKUP(MONTH($A32),Conversion!$A$1:$B$12,2),FALSE)</f>
        <v>#REF!</v>
      </c>
      <c r="K32" t="e">
        <f>VLOOKUP((IF(MONTH($A32)=10,YEAR($A32),IF(MONTH($A32)=11,YEAR($A32),IF(MONTH($A32)=12, YEAR($A32),YEAR($A32)-1)))),#REF!,VLOOKUP(MONTH($A32),'Patch Conversion'!$A$1:$B$12,2),FALSE)</f>
        <v>#REF!</v>
      </c>
    </row>
    <row r="33" spans="1:11">
      <c r="A33" s="2">
        <v>18688</v>
      </c>
      <c r="B33">
        <f>VLOOKUP((IF(MONTH($A33)=10,YEAR($A33),IF(MONTH($A33)=11,YEAR($A33),IF(MONTH($A33)=12, YEAR($A33),YEAR($A33)-1)))),File_1.prn!$A$2:$AA$57,VLOOKUP(MONTH($A33),Conversion!$A$1:$B$12,2),FALSE)</f>
        <v>4.67</v>
      </c>
      <c r="C33" t="str">
        <f>IF(VLOOKUP((IF(MONTH($A33)=10,YEAR($A33),IF(MONTH($A33)=11,YEAR($A33),IF(MONTH($A33)=12, YEAR($A33),YEAR($A33)-1)))),File_1.prn!$A$2:$AA$57,VLOOKUP(MONTH($A33),'Patch Conversion'!$A$1:$B$12,2),FALSE)="","",VLOOKUP((IF(MONTH($A33)=10,YEAR($A33),IF(MONTH($A33)=11,YEAR($A33),IF(MONTH($A33)=12, YEAR($A33),YEAR($A33)-1)))),File_1.prn!$A$2:$AA$57,VLOOKUP(MONTH($A33),'Patch Conversion'!$A$1:$B$12,2),FALSE))</f>
        <v/>
      </c>
      <c r="F33">
        <f>VLOOKUP((IF(MONTH($A33)=10,YEAR($A33),IF(MONTH($A33)=11,YEAR($A33),IF(MONTH($A33)=12, YEAR($A33),YEAR($A33)-1)))),FirstSim!$A$1:$Y$84,VLOOKUP(MONTH($A33),Conversion!$A$1:$B$12,2),FALSE)</f>
        <v>1.25</v>
      </c>
      <c r="J33" t="e">
        <f>VLOOKUP((IF(MONTH($A33)=10,YEAR($A33),IF(MONTH($A33)=11,YEAR($A33),IF(MONTH($A33)=12, YEAR($A33),YEAR($A33)-1)))),#REF!,VLOOKUP(MONTH($A33),Conversion!$A$1:$B$12,2),FALSE)</f>
        <v>#REF!</v>
      </c>
      <c r="K33" t="e">
        <f>VLOOKUP((IF(MONTH($A33)=10,YEAR($A33),IF(MONTH($A33)=11,YEAR($A33),IF(MONTH($A33)=12, YEAR($A33),YEAR($A33)-1)))),#REF!,VLOOKUP(MONTH($A33),'Patch Conversion'!$A$1:$B$12,2),FALSE)</f>
        <v>#REF!</v>
      </c>
    </row>
    <row r="34" spans="1:11">
      <c r="A34" s="2">
        <v>18719</v>
      </c>
      <c r="B34">
        <f>VLOOKUP((IF(MONTH($A34)=10,YEAR($A34),IF(MONTH($A34)=11,YEAR($A34),IF(MONTH($A34)=12, YEAR($A34),YEAR($A34)-1)))),File_1.prn!$A$2:$AA$57,VLOOKUP(MONTH($A34),Conversion!$A$1:$B$12,2),FALSE)</f>
        <v>0.98</v>
      </c>
      <c r="C34" t="str">
        <f>IF(VLOOKUP((IF(MONTH($A34)=10,YEAR($A34),IF(MONTH($A34)=11,YEAR($A34),IF(MONTH($A34)=12, YEAR($A34),YEAR($A34)-1)))),File_1.prn!$A$2:$AA$57,VLOOKUP(MONTH($A34),'Patch Conversion'!$A$1:$B$12,2),FALSE)="","",VLOOKUP((IF(MONTH($A34)=10,YEAR($A34),IF(MONTH($A34)=11,YEAR($A34),IF(MONTH($A34)=12, YEAR($A34),YEAR($A34)-1)))),File_1.prn!$A$2:$AA$57,VLOOKUP(MONTH($A34),'Patch Conversion'!$A$1:$B$12,2),FALSE))</f>
        <v/>
      </c>
      <c r="F34">
        <f>VLOOKUP((IF(MONTH($A34)=10,YEAR($A34),IF(MONTH($A34)=11,YEAR($A34),IF(MONTH($A34)=12, YEAR($A34),YEAR($A34)-1)))),FirstSim!$A$1:$Y$84,VLOOKUP(MONTH($A34),Conversion!$A$1:$B$12,2),FALSE)</f>
        <v>0.62</v>
      </c>
      <c r="J34" t="e">
        <f>VLOOKUP((IF(MONTH($A34)=10,YEAR($A34),IF(MONTH($A34)=11,YEAR($A34),IF(MONTH($A34)=12, YEAR($A34),YEAR($A34)-1)))),#REF!,VLOOKUP(MONTH($A34),Conversion!$A$1:$B$12,2),FALSE)</f>
        <v>#REF!</v>
      </c>
      <c r="K34" t="e">
        <f>VLOOKUP((IF(MONTH($A34)=10,YEAR($A34),IF(MONTH($A34)=11,YEAR($A34),IF(MONTH($A34)=12, YEAR($A34),YEAR($A34)-1)))),#REF!,VLOOKUP(MONTH($A34),'Patch Conversion'!$A$1:$B$12,2),FALSE)</f>
        <v>#REF!</v>
      </c>
    </row>
    <row r="35" spans="1:11">
      <c r="A35" s="2">
        <v>18749</v>
      </c>
      <c r="B35">
        <f>VLOOKUP((IF(MONTH($A35)=10,YEAR($A35),IF(MONTH($A35)=11,YEAR($A35),IF(MONTH($A35)=12, YEAR($A35),YEAR($A35)-1)))),File_1.prn!$A$2:$AA$57,VLOOKUP(MONTH($A35),Conversion!$A$1:$B$12,2),FALSE)</f>
        <v>0</v>
      </c>
      <c r="C35" t="str">
        <f>IF(VLOOKUP((IF(MONTH($A35)=10,YEAR($A35),IF(MONTH($A35)=11,YEAR($A35),IF(MONTH($A35)=12, YEAR($A35),YEAR($A35)-1)))),File_1.prn!$A$2:$AA$57,VLOOKUP(MONTH($A35),'Patch Conversion'!$A$1:$B$12,2),FALSE)="","",VLOOKUP((IF(MONTH($A35)=10,YEAR($A35),IF(MONTH($A35)=11,YEAR($A35),IF(MONTH($A35)=12, YEAR($A35),YEAR($A35)-1)))),File_1.prn!$A$2:$AA$57,VLOOKUP(MONTH($A35),'Patch Conversion'!$A$1:$B$12,2),FALSE))</f>
        <v/>
      </c>
      <c r="D35" t="str">
        <f>IF(C35="","",B35)</f>
        <v/>
      </c>
      <c r="F35">
        <f>VLOOKUP((IF(MONTH($A35)=10,YEAR($A35),IF(MONTH($A35)=11,YEAR($A35),IF(MONTH($A35)=12, YEAR($A35),YEAR($A35)-1)))),FirstSim!$A$1:$Y$84,VLOOKUP(MONTH($A35),Conversion!$A$1:$B$12,2),FALSE)</f>
        <v>0.34</v>
      </c>
      <c r="J35" t="e">
        <f>VLOOKUP((IF(MONTH($A35)=10,YEAR($A35),IF(MONTH($A35)=11,YEAR($A35),IF(MONTH($A35)=12, YEAR($A35),YEAR($A35)-1)))),#REF!,VLOOKUP(MONTH($A35),Conversion!$A$1:$B$12,2),FALSE)</f>
        <v>#REF!</v>
      </c>
      <c r="K35" t="e">
        <f>VLOOKUP((IF(MONTH($A35)=10,YEAR($A35),IF(MONTH($A35)=11,YEAR($A35),IF(MONTH($A35)=12, YEAR($A35),YEAR($A35)-1)))),#REF!,VLOOKUP(MONTH($A35),'Patch Conversion'!$A$1:$B$12,2),FALSE)</f>
        <v>#REF!</v>
      </c>
    </row>
    <row r="36" spans="1:11">
      <c r="A36" s="2">
        <v>18780</v>
      </c>
      <c r="B36">
        <f>VLOOKUP((IF(MONTH($A36)=10,YEAR($A36),IF(MONTH($A36)=11,YEAR($A36),IF(MONTH($A36)=12, YEAR($A36),YEAR($A36)-1)))),File_1.prn!$A$2:$AA$57,VLOOKUP(MONTH($A36),Conversion!$A$1:$B$12,2),FALSE)</f>
        <v>0</v>
      </c>
      <c r="C36" t="str">
        <f>IF(VLOOKUP((IF(MONTH($A36)=10,YEAR($A36),IF(MONTH($A36)=11,YEAR($A36),IF(MONTH($A36)=12, YEAR($A36),YEAR($A36)-1)))),File_1.prn!$A$2:$AA$57,VLOOKUP(MONTH($A36),'Patch Conversion'!$A$1:$B$12,2),FALSE)="","",VLOOKUP((IF(MONTH($A36)=10,YEAR($A36),IF(MONTH($A36)=11,YEAR($A36),IF(MONTH($A36)=12, YEAR($A36),YEAR($A36)-1)))),File_1.prn!$A$2:$AA$57,VLOOKUP(MONTH($A36),'Patch Conversion'!$A$1:$B$12,2),FALSE))</f>
        <v/>
      </c>
      <c r="F36">
        <f>VLOOKUP((IF(MONTH($A36)=10,YEAR($A36),IF(MONTH($A36)=11,YEAR($A36),IF(MONTH($A36)=12, YEAR($A36),YEAR($A36)-1)))),FirstSim!$A$1:$Y$84,VLOOKUP(MONTH($A36),Conversion!$A$1:$B$12,2),FALSE)</f>
        <v>0.3</v>
      </c>
      <c r="J36" t="e">
        <f>VLOOKUP((IF(MONTH($A36)=10,YEAR($A36),IF(MONTH($A36)=11,YEAR($A36),IF(MONTH($A36)=12, YEAR($A36),YEAR($A36)-1)))),#REF!,VLOOKUP(MONTH($A36),Conversion!$A$1:$B$12,2),FALSE)</f>
        <v>#REF!</v>
      </c>
      <c r="K36" t="e">
        <f>VLOOKUP((IF(MONTH($A36)=10,YEAR($A36),IF(MONTH($A36)=11,YEAR($A36),IF(MONTH($A36)=12, YEAR($A36),YEAR($A36)-1)))),#REF!,VLOOKUP(MONTH($A36),'Patch Conversion'!$A$1:$B$12,2),FALSE)</f>
        <v>#REF!</v>
      </c>
    </row>
    <row r="37" spans="1:11">
      <c r="A37" s="2">
        <v>18810</v>
      </c>
      <c r="B37">
        <f>VLOOKUP((IF(MONTH($A37)=10,YEAR($A37),IF(MONTH($A37)=11,YEAR($A37),IF(MONTH($A37)=12, YEAR($A37),YEAR($A37)-1)))),File_1.prn!$A$2:$AA$57,VLOOKUP(MONTH($A37),Conversion!$A$1:$B$12,2),FALSE)</f>
        <v>0</v>
      </c>
      <c r="C37" t="str">
        <f>IF(VLOOKUP((IF(MONTH($A37)=10,YEAR($A37),IF(MONTH($A37)=11,YEAR($A37),IF(MONTH($A37)=12, YEAR($A37),YEAR($A37)-1)))),File_1.prn!$A$2:$AA$57,VLOOKUP(MONTH($A37),'Patch Conversion'!$A$1:$B$12,2),FALSE)="","",VLOOKUP((IF(MONTH($A37)=10,YEAR($A37),IF(MONTH($A37)=11,YEAR($A37),IF(MONTH($A37)=12, YEAR($A37),YEAR($A37)-1)))),File_1.prn!$A$2:$AA$57,VLOOKUP(MONTH($A37),'Patch Conversion'!$A$1:$B$12,2),FALSE))</f>
        <v/>
      </c>
      <c r="F37">
        <f>VLOOKUP((IF(MONTH($A37)=10,YEAR($A37),IF(MONTH($A37)=11,YEAR($A37),IF(MONTH($A37)=12, YEAR($A37),YEAR($A37)-1)))),FirstSim!$A$1:$Y$84,VLOOKUP(MONTH($A37),Conversion!$A$1:$B$12,2),FALSE)</f>
        <v>0.26</v>
      </c>
      <c r="J37" t="e">
        <f>VLOOKUP((IF(MONTH($A37)=10,YEAR($A37),IF(MONTH($A37)=11,YEAR($A37),IF(MONTH($A37)=12, YEAR($A37),YEAR($A37)-1)))),#REF!,VLOOKUP(MONTH($A37),Conversion!$A$1:$B$12,2),FALSE)</f>
        <v>#REF!</v>
      </c>
      <c r="K37" t="e">
        <f>VLOOKUP((IF(MONTH($A37)=10,YEAR($A37),IF(MONTH($A37)=11,YEAR($A37),IF(MONTH($A37)=12, YEAR($A37),YEAR($A37)-1)))),#REF!,VLOOKUP(MONTH($A37),'Patch Conversion'!$A$1:$B$12,2),FALSE)</f>
        <v>#REF!</v>
      </c>
    </row>
    <row r="38" spans="1:11">
      <c r="A38" s="2">
        <v>18841</v>
      </c>
      <c r="B38">
        <f>VLOOKUP((IF(MONTH($A38)=10,YEAR($A38),IF(MONTH($A38)=11,YEAR($A38),IF(MONTH($A38)=12, YEAR($A38),YEAR($A38)-1)))),File_1.prn!$A$2:$AA$57,VLOOKUP(MONTH($A38),Conversion!$A$1:$B$12,2),FALSE)</f>
        <v>0</v>
      </c>
      <c r="C38" t="str">
        <f>IF(VLOOKUP((IF(MONTH($A38)=10,YEAR($A38),IF(MONTH($A38)=11,YEAR($A38),IF(MONTH($A38)=12, YEAR($A38),YEAR($A38)-1)))),File_1.prn!$A$2:$AA$57,VLOOKUP(MONTH($A38),'Patch Conversion'!$A$1:$B$12,2),FALSE)="","",VLOOKUP((IF(MONTH($A38)=10,YEAR($A38),IF(MONTH($A38)=11,YEAR($A38),IF(MONTH($A38)=12, YEAR($A38),YEAR($A38)-1)))),File_1.prn!$A$2:$AA$57,VLOOKUP(MONTH($A38),'Patch Conversion'!$A$1:$B$12,2),FALSE))</f>
        <v/>
      </c>
      <c r="F38">
        <f>VLOOKUP((IF(MONTH($A38)=10,YEAR($A38),IF(MONTH($A38)=11,YEAR($A38),IF(MONTH($A38)=12, YEAR($A38),YEAR($A38)-1)))),FirstSim!$A$1:$Y$84,VLOOKUP(MONTH($A38),Conversion!$A$1:$B$12,2),FALSE)</f>
        <v>0.17</v>
      </c>
      <c r="J38" t="e">
        <f>VLOOKUP((IF(MONTH($A38)=10,YEAR($A38),IF(MONTH($A38)=11,YEAR($A38),IF(MONTH($A38)=12, YEAR($A38),YEAR($A38)-1)))),#REF!,VLOOKUP(MONTH($A38),Conversion!$A$1:$B$12,2),FALSE)</f>
        <v>#REF!</v>
      </c>
      <c r="K38" t="e">
        <f>VLOOKUP((IF(MONTH($A38)=10,YEAR($A38),IF(MONTH($A38)=11,YEAR($A38),IF(MONTH($A38)=12, YEAR($A38),YEAR($A38)-1)))),#REF!,VLOOKUP(MONTH($A38),'Patch Conversion'!$A$1:$B$12,2),FALSE)</f>
        <v>#REF!</v>
      </c>
    </row>
    <row r="39" spans="1:11">
      <c r="A39" s="2">
        <v>18872</v>
      </c>
      <c r="B39">
        <f>VLOOKUP((IF(MONTH($A39)=10,YEAR($A39),IF(MONTH($A39)=11,YEAR($A39),IF(MONTH($A39)=12, YEAR($A39),YEAR($A39)-1)))),File_1.prn!$A$2:$AA$57,VLOOKUP(MONTH($A39),Conversion!$A$1:$B$12,2),FALSE)</f>
        <v>0</v>
      </c>
      <c r="C39" t="str">
        <f>IF(VLOOKUP((IF(MONTH($A39)=10,YEAR($A39),IF(MONTH($A39)=11,YEAR($A39),IF(MONTH($A39)=12, YEAR($A39),YEAR($A39)-1)))),File_1.prn!$A$2:$AA$57,VLOOKUP(MONTH($A39),'Patch Conversion'!$A$1:$B$12,2),FALSE)="","",VLOOKUP((IF(MONTH($A39)=10,YEAR($A39),IF(MONTH($A39)=11,YEAR($A39),IF(MONTH($A39)=12, YEAR($A39),YEAR($A39)-1)))),File_1.prn!$A$2:$AA$57,VLOOKUP(MONTH($A39),'Patch Conversion'!$A$1:$B$12,2),FALSE))</f>
        <v/>
      </c>
      <c r="D39" t="str">
        <f t="shared" ref="D39:D45" si="0">IF(C39="","",B39)</f>
        <v/>
      </c>
      <c r="F39">
        <f>VLOOKUP((IF(MONTH($A39)=10,YEAR($A39),IF(MONTH($A39)=11,YEAR($A39),IF(MONTH($A39)=12, YEAR($A39),YEAR($A39)-1)))),FirstSim!$A$1:$Y$84,VLOOKUP(MONTH($A39),Conversion!$A$1:$B$12,2),FALSE)</f>
        <v>0.16</v>
      </c>
      <c r="J39" t="e">
        <f>VLOOKUP((IF(MONTH($A39)=10,YEAR($A39),IF(MONTH($A39)=11,YEAR($A39),IF(MONTH($A39)=12, YEAR($A39),YEAR($A39)-1)))),#REF!,VLOOKUP(MONTH($A39),Conversion!$A$1:$B$12,2),FALSE)</f>
        <v>#REF!</v>
      </c>
      <c r="K39" t="e">
        <f>VLOOKUP((IF(MONTH($A39)=10,YEAR($A39),IF(MONTH($A39)=11,YEAR($A39),IF(MONTH($A39)=12, YEAR($A39),YEAR($A39)-1)))),#REF!,VLOOKUP(MONTH($A39),'Patch Conversion'!$A$1:$B$12,2),FALSE)</f>
        <v>#REF!</v>
      </c>
    </row>
    <row r="40" spans="1:11">
      <c r="A40" s="2">
        <v>18902</v>
      </c>
      <c r="B40">
        <f>VLOOKUP((IF(MONTH($A40)=10,YEAR($A40),IF(MONTH($A40)=11,YEAR($A40),IF(MONTH($A40)=12, YEAR($A40),YEAR($A40)-1)))),File_1.prn!$A$2:$AA$57,VLOOKUP(MONTH($A40),Conversion!$A$1:$B$12,2),FALSE)</f>
        <v>4.9000000000000004</v>
      </c>
      <c r="C40" t="str">
        <f>IF(VLOOKUP((IF(MONTH($A40)=10,YEAR($A40),IF(MONTH($A40)=11,YEAR($A40),IF(MONTH($A40)=12, YEAR($A40),YEAR($A40)-1)))),File_1.prn!$A$2:$AA$57,VLOOKUP(MONTH($A40),'Patch Conversion'!$A$1:$B$12,2),FALSE)="","",VLOOKUP((IF(MONTH($A40)=10,YEAR($A40),IF(MONTH($A40)=11,YEAR($A40),IF(MONTH($A40)=12, YEAR($A40),YEAR($A40)-1)))),File_1.prn!$A$2:$AA$57,VLOOKUP(MONTH($A40),'Patch Conversion'!$A$1:$B$12,2),FALSE))</f>
        <v/>
      </c>
      <c r="D40" t="str">
        <f t="shared" si="0"/>
        <v/>
      </c>
      <c r="F40">
        <f>VLOOKUP((IF(MONTH($A40)=10,YEAR($A40),IF(MONTH($A40)=11,YEAR($A40),IF(MONTH($A40)=12, YEAR($A40),YEAR($A40)-1)))),FirstSim!$A$1:$Y$84,VLOOKUP(MONTH($A40),Conversion!$A$1:$B$12,2),FALSE)</f>
        <v>0.37</v>
      </c>
      <c r="J40" t="e">
        <f>VLOOKUP((IF(MONTH($A40)=10,YEAR($A40),IF(MONTH($A40)=11,YEAR($A40),IF(MONTH($A40)=12, YEAR($A40),YEAR($A40)-1)))),#REF!,VLOOKUP(MONTH($A40),Conversion!$A$1:$B$12,2),FALSE)</f>
        <v>#REF!</v>
      </c>
      <c r="K40" t="e">
        <f>VLOOKUP((IF(MONTH($A40)=10,YEAR($A40),IF(MONTH($A40)=11,YEAR($A40),IF(MONTH($A40)=12, YEAR($A40),YEAR($A40)-1)))),#REF!,VLOOKUP(MONTH($A40),'Patch Conversion'!$A$1:$B$12,2),FALSE)</f>
        <v>#REF!</v>
      </c>
    </row>
    <row r="41" spans="1:11">
      <c r="A41" s="2">
        <v>18933</v>
      </c>
      <c r="B41">
        <f>VLOOKUP((IF(MONTH($A41)=10,YEAR($A41),IF(MONTH($A41)=11,YEAR($A41),IF(MONTH($A41)=12, YEAR($A41),YEAR($A41)-1)))),File_1.prn!$A$2:$AA$57,VLOOKUP(MONTH($A41),Conversion!$A$1:$B$12,2),FALSE)</f>
        <v>0.41</v>
      </c>
      <c r="C41" t="str">
        <f>IF(VLOOKUP((IF(MONTH($A41)=10,YEAR($A41),IF(MONTH($A41)=11,YEAR($A41),IF(MONTH($A41)=12, YEAR($A41),YEAR($A41)-1)))),File_1.prn!$A$2:$AA$57,VLOOKUP(MONTH($A41),'Patch Conversion'!$A$1:$B$12,2),FALSE)="","",VLOOKUP((IF(MONTH($A41)=10,YEAR($A41),IF(MONTH($A41)=11,YEAR($A41),IF(MONTH($A41)=12, YEAR($A41),YEAR($A41)-1)))),File_1.prn!$A$2:$AA$57,VLOOKUP(MONTH($A41),'Patch Conversion'!$A$1:$B$12,2),FALSE))</f>
        <v/>
      </c>
      <c r="D41" t="str">
        <f t="shared" si="0"/>
        <v/>
      </c>
      <c r="F41">
        <f>VLOOKUP((IF(MONTH($A41)=10,YEAR($A41),IF(MONTH($A41)=11,YEAR($A41),IF(MONTH($A41)=12, YEAR($A41),YEAR($A41)-1)))),FirstSim!$A$1:$Y$84,VLOOKUP(MONTH($A41),Conversion!$A$1:$B$12,2),FALSE)</f>
        <v>0.06</v>
      </c>
      <c r="J41" t="e">
        <f>VLOOKUP((IF(MONTH($A41)=10,YEAR($A41),IF(MONTH($A41)=11,YEAR($A41),IF(MONTH($A41)=12, YEAR($A41),YEAR($A41)-1)))),#REF!,VLOOKUP(MONTH($A41),Conversion!$A$1:$B$12,2),FALSE)</f>
        <v>#REF!</v>
      </c>
      <c r="K41" t="e">
        <f>VLOOKUP((IF(MONTH($A41)=10,YEAR($A41),IF(MONTH($A41)=11,YEAR($A41),IF(MONTH($A41)=12, YEAR($A41),YEAR($A41)-1)))),#REF!,VLOOKUP(MONTH($A41),'Patch Conversion'!$A$1:$B$12,2),FALSE)</f>
        <v>#REF!</v>
      </c>
    </row>
    <row r="42" spans="1:11">
      <c r="A42" s="2">
        <v>18963</v>
      </c>
      <c r="B42">
        <f>VLOOKUP((IF(MONTH($A42)=10,YEAR($A42),IF(MONTH($A42)=11,YEAR($A42),IF(MONTH($A42)=12, YEAR($A42),YEAR($A42)-1)))),File_1.prn!$A$2:$AA$57,VLOOKUP(MONTH($A42),Conversion!$A$1:$B$12,2),FALSE)</f>
        <v>0</v>
      </c>
      <c r="C42" t="str">
        <f>IF(VLOOKUP((IF(MONTH($A42)=10,YEAR($A42),IF(MONTH($A42)=11,YEAR($A42),IF(MONTH($A42)=12, YEAR($A42),YEAR($A42)-1)))),File_1.prn!$A$2:$AA$57,VLOOKUP(MONTH($A42),'Patch Conversion'!$A$1:$B$12,2),FALSE)="","",VLOOKUP((IF(MONTH($A42)=10,YEAR($A42),IF(MONTH($A42)=11,YEAR($A42),IF(MONTH($A42)=12, YEAR($A42),YEAR($A42)-1)))),File_1.prn!$A$2:$AA$57,VLOOKUP(MONTH($A42),'Patch Conversion'!$A$1:$B$12,2),FALSE))</f>
        <v/>
      </c>
      <c r="D42" t="str">
        <f t="shared" si="0"/>
        <v/>
      </c>
      <c r="F42">
        <f>VLOOKUP((IF(MONTH($A42)=10,YEAR($A42),IF(MONTH($A42)=11,YEAR($A42),IF(MONTH($A42)=12, YEAR($A42),YEAR($A42)-1)))),FirstSim!$A$1:$Y$84,VLOOKUP(MONTH($A42),Conversion!$A$1:$B$12,2),FALSE)</f>
        <v>0</v>
      </c>
      <c r="J42" t="e">
        <f>VLOOKUP((IF(MONTH($A42)=10,YEAR($A42),IF(MONTH($A42)=11,YEAR($A42),IF(MONTH($A42)=12, YEAR($A42),YEAR($A42)-1)))),#REF!,VLOOKUP(MONTH($A42),Conversion!$A$1:$B$12,2),FALSE)</f>
        <v>#REF!</v>
      </c>
      <c r="K42" t="e">
        <f>VLOOKUP((IF(MONTH($A42)=10,YEAR($A42),IF(MONTH($A42)=11,YEAR($A42),IF(MONTH($A42)=12, YEAR($A42),YEAR($A42)-1)))),#REF!,VLOOKUP(MONTH($A42),'Patch Conversion'!$A$1:$B$12,2),FALSE)</f>
        <v>#REF!</v>
      </c>
    </row>
    <row r="43" spans="1:11">
      <c r="A43" s="2">
        <v>18994</v>
      </c>
      <c r="B43">
        <f>VLOOKUP((IF(MONTH($A43)=10,YEAR($A43),IF(MONTH($A43)=11,YEAR($A43),IF(MONTH($A43)=12, YEAR($A43),YEAR($A43)-1)))),File_1.prn!$A$2:$AA$57,VLOOKUP(MONTH($A43),Conversion!$A$1:$B$12,2),FALSE)</f>
        <v>1.27</v>
      </c>
      <c r="C43" t="str">
        <f>IF(VLOOKUP((IF(MONTH($A43)=10,YEAR($A43),IF(MONTH($A43)=11,YEAR($A43),IF(MONTH($A43)=12, YEAR($A43),YEAR($A43)-1)))),File_1.prn!$A$2:$AA$57,VLOOKUP(MONTH($A43),'Patch Conversion'!$A$1:$B$12,2),FALSE)="","",VLOOKUP((IF(MONTH($A43)=10,YEAR($A43),IF(MONTH($A43)=11,YEAR($A43),IF(MONTH($A43)=12, YEAR($A43),YEAR($A43)-1)))),File_1.prn!$A$2:$AA$57,VLOOKUP(MONTH($A43),'Patch Conversion'!$A$1:$B$12,2),FALSE))</f>
        <v/>
      </c>
      <c r="D43" t="str">
        <f t="shared" si="0"/>
        <v/>
      </c>
      <c r="F43">
        <f>VLOOKUP((IF(MONTH($A43)=10,YEAR($A43),IF(MONTH($A43)=11,YEAR($A43),IF(MONTH($A43)=12, YEAR($A43),YEAR($A43)-1)))),FirstSim!$A$1:$Y$84,VLOOKUP(MONTH($A43),Conversion!$A$1:$B$12,2),FALSE)</f>
        <v>0.01</v>
      </c>
      <c r="J43" t="e">
        <f>VLOOKUP((IF(MONTH($A43)=10,YEAR($A43),IF(MONTH($A43)=11,YEAR($A43),IF(MONTH($A43)=12, YEAR($A43),YEAR($A43)-1)))),#REF!,VLOOKUP(MONTH($A43),Conversion!$A$1:$B$12,2),FALSE)</f>
        <v>#REF!</v>
      </c>
      <c r="K43" t="e">
        <f>VLOOKUP((IF(MONTH($A43)=10,YEAR($A43),IF(MONTH($A43)=11,YEAR($A43),IF(MONTH($A43)=12, YEAR($A43),YEAR($A43)-1)))),#REF!,VLOOKUP(MONTH($A43),'Patch Conversion'!$A$1:$B$12,2),FALSE)</f>
        <v>#REF!</v>
      </c>
    </row>
    <row r="44" spans="1:11">
      <c r="A44" s="2">
        <v>19025</v>
      </c>
      <c r="B44">
        <f>VLOOKUP((IF(MONTH($A44)=10,YEAR($A44),IF(MONTH($A44)=11,YEAR($A44),IF(MONTH($A44)=12, YEAR($A44),YEAR($A44)-1)))),File_1.prn!$A$2:$AA$57,VLOOKUP(MONTH($A44),Conversion!$A$1:$B$12,2),FALSE)</f>
        <v>10.199999999999999</v>
      </c>
      <c r="C44" t="str">
        <f>IF(VLOOKUP((IF(MONTH($A44)=10,YEAR($A44),IF(MONTH($A44)=11,YEAR($A44),IF(MONTH($A44)=12, YEAR($A44),YEAR($A44)-1)))),File_1.prn!$A$2:$AA$57,VLOOKUP(MONTH($A44),'Patch Conversion'!$A$1:$B$12,2),FALSE)="","",VLOOKUP((IF(MONTH($A44)=10,YEAR($A44),IF(MONTH($A44)=11,YEAR($A44),IF(MONTH($A44)=12, YEAR($A44),YEAR($A44)-1)))),File_1.prn!$A$2:$AA$57,VLOOKUP(MONTH($A44),'Patch Conversion'!$A$1:$B$12,2),FALSE))</f>
        <v/>
      </c>
      <c r="D44" t="str">
        <f t="shared" si="0"/>
        <v/>
      </c>
      <c r="F44">
        <f>VLOOKUP((IF(MONTH($A44)=10,YEAR($A44),IF(MONTH($A44)=11,YEAR($A44),IF(MONTH($A44)=12, YEAR($A44),YEAR($A44)-1)))),FirstSim!$A$1:$Y$84,VLOOKUP(MONTH($A44),Conversion!$A$1:$B$12,2),FALSE)</f>
        <v>2.34</v>
      </c>
      <c r="J44" t="e">
        <f>VLOOKUP((IF(MONTH($A44)=10,YEAR($A44),IF(MONTH($A44)=11,YEAR($A44),IF(MONTH($A44)=12, YEAR($A44),YEAR($A44)-1)))),#REF!,VLOOKUP(MONTH($A44),Conversion!$A$1:$B$12,2),FALSE)</f>
        <v>#REF!</v>
      </c>
      <c r="K44" t="e">
        <f>VLOOKUP((IF(MONTH($A44)=10,YEAR($A44),IF(MONTH($A44)=11,YEAR($A44),IF(MONTH($A44)=12, YEAR($A44),YEAR($A44)-1)))),#REF!,VLOOKUP(MONTH($A44),'Patch Conversion'!$A$1:$B$12,2),FALSE)</f>
        <v>#REF!</v>
      </c>
    </row>
    <row r="45" spans="1:11">
      <c r="A45" s="2">
        <v>19054</v>
      </c>
      <c r="B45">
        <f>VLOOKUP((IF(MONTH($A45)=10,YEAR($A45),IF(MONTH($A45)=11,YEAR($A45),IF(MONTH($A45)=12, YEAR($A45),YEAR($A45)-1)))),File_1.prn!$A$2:$AA$57,VLOOKUP(MONTH($A45),Conversion!$A$1:$B$12,2),FALSE)</f>
        <v>0.43</v>
      </c>
      <c r="C45" t="str">
        <f>IF(VLOOKUP((IF(MONTH($A45)=10,YEAR($A45),IF(MONTH($A45)=11,YEAR($A45),IF(MONTH($A45)=12, YEAR($A45),YEAR($A45)-1)))),File_1.prn!$A$2:$AA$57,VLOOKUP(MONTH($A45),'Patch Conversion'!$A$1:$B$12,2),FALSE)="","",VLOOKUP((IF(MONTH($A45)=10,YEAR($A45),IF(MONTH($A45)=11,YEAR($A45),IF(MONTH($A45)=12, YEAR($A45),YEAR($A45)-1)))),File_1.prn!$A$2:$AA$57,VLOOKUP(MONTH($A45),'Patch Conversion'!$A$1:$B$12,2),FALSE))</f>
        <v/>
      </c>
      <c r="D45" t="str">
        <f t="shared" si="0"/>
        <v/>
      </c>
      <c r="F45">
        <f>VLOOKUP((IF(MONTH($A45)=10,YEAR($A45),IF(MONTH($A45)=11,YEAR($A45),IF(MONTH($A45)=12, YEAR($A45),YEAR($A45)-1)))),FirstSim!$A$1:$Y$84,VLOOKUP(MONTH($A45),Conversion!$A$1:$B$12,2),FALSE)</f>
        <v>0.88</v>
      </c>
      <c r="J45" t="e">
        <f>VLOOKUP((IF(MONTH($A45)=10,YEAR($A45),IF(MONTH($A45)=11,YEAR($A45),IF(MONTH($A45)=12, YEAR($A45),YEAR($A45)-1)))),#REF!,VLOOKUP(MONTH($A45),Conversion!$A$1:$B$12,2),FALSE)</f>
        <v>#REF!</v>
      </c>
      <c r="K45" t="e">
        <f>VLOOKUP((IF(MONTH($A45)=10,YEAR($A45),IF(MONTH($A45)=11,YEAR($A45),IF(MONTH($A45)=12, YEAR($A45),YEAR($A45)-1)))),#REF!,VLOOKUP(MONTH($A45),'Patch Conversion'!$A$1:$B$12,2),FALSE)</f>
        <v>#REF!</v>
      </c>
    </row>
    <row r="46" spans="1:11">
      <c r="A46" s="2">
        <v>19085</v>
      </c>
      <c r="B46">
        <f>VLOOKUP((IF(MONTH($A46)=10,YEAR($A46),IF(MONTH($A46)=11,YEAR($A46),IF(MONTH($A46)=12, YEAR($A46),YEAR($A46)-1)))),File_1.prn!$A$2:$AA$57,VLOOKUP(MONTH($A46),Conversion!$A$1:$B$12,2),FALSE)</f>
        <v>1.44</v>
      </c>
      <c r="C46" t="str">
        <f>IF(VLOOKUP((IF(MONTH($A46)=10,YEAR($A46),IF(MONTH($A46)=11,YEAR($A46),IF(MONTH($A46)=12, YEAR($A46),YEAR($A46)-1)))),File_1.prn!$A$2:$AA$57,VLOOKUP(MONTH($A46),'Patch Conversion'!$A$1:$B$12,2),FALSE)="","",VLOOKUP((IF(MONTH($A46)=10,YEAR($A46),IF(MONTH($A46)=11,YEAR($A46),IF(MONTH($A46)=12, YEAR($A46),YEAR($A46)-1)))),File_1.prn!$A$2:$AA$57,VLOOKUP(MONTH($A46),'Patch Conversion'!$A$1:$B$12,2),FALSE))</f>
        <v/>
      </c>
      <c r="F46">
        <f>VLOOKUP((IF(MONTH($A46)=10,YEAR($A46),IF(MONTH($A46)=11,YEAR($A46),IF(MONTH($A46)=12, YEAR($A46),YEAR($A46)-1)))),FirstSim!$A$1:$Y$84,VLOOKUP(MONTH($A46),Conversion!$A$1:$B$12,2),FALSE)</f>
        <v>0.31</v>
      </c>
      <c r="J46" t="e">
        <f>VLOOKUP((IF(MONTH($A46)=10,YEAR($A46),IF(MONTH($A46)=11,YEAR($A46),IF(MONTH($A46)=12, YEAR($A46),YEAR($A46)-1)))),#REF!,VLOOKUP(MONTH($A46),Conversion!$A$1:$B$12,2),FALSE)</f>
        <v>#REF!</v>
      </c>
      <c r="K46" t="e">
        <f>VLOOKUP((IF(MONTH($A46)=10,YEAR($A46),IF(MONTH($A46)=11,YEAR($A46),IF(MONTH($A46)=12, YEAR($A46),YEAR($A46)-1)))),#REF!,VLOOKUP(MONTH($A46),'Patch Conversion'!$A$1:$B$12,2),FALSE)</f>
        <v>#REF!</v>
      </c>
    </row>
    <row r="47" spans="1:11">
      <c r="A47" s="2">
        <v>19115</v>
      </c>
      <c r="B47">
        <f>VLOOKUP((IF(MONTH($A47)=10,YEAR($A47),IF(MONTH($A47)=11,YEAR($A47),IF(MONTH($A47)=12, YEAR($A47),YEAR($A47)-1)))),File_1.prn!$A$2:$AA$57,VLOOKUP(MONTH($A47),Conversion!$A$1:$B$12,2),FALSE)</f>
        <v>0</v>
      </c>
      <c r="C47" t="str">
        <f>IF(VLOOKUP((IF(MONTH($A47)=10,YEAR($A47),IF(MONTH($A47)=11,YEAR($A47),IF(MONTH($A47)=12, YEAR($A47),YEAR($A47)-1)))),File_1.prn!$A$2:$AA$57,VLOOKUP(MONTH($A47),'Patch Conversion'!$A$1:$B$12,2),FALSE)="","",VLOOKUP((IF(MONTH($A47)=10,YEAR($A47),IF(MONTH($A47)=11,YEAR($A47),IF(MONTH($A47)=12, YEAR($A47),YEAR($A47)-1)))),File_1.prn!$A$2:$AA$57,VLOOKUP(MONTH($A47),'Patch Conversion'!$A$1:$B$12,2),FALSE))</f>
        <v/>
      </c>
      <c r="F47">
        <f>VLOOKUP((IF(MONTH($A47)=10,YEAR($A47),IF(MONTH($A47)=11,YEAR($A47),IF(MONTH($A47)=12, YEAR($A47),YEAR($A47)-1)))),FirstSim!$A$1:$Y$84,VLOOKUP(MONTH($A47),Conversion!$A$1:$B$12,2),FALSE)</f>
        <v>0.31</v>
      </c>
      <c r="J47" t="e">
        <f>VLOOKUP((IF(MONTH($A47)=10,YEAR($A47),IF(MONTH($A47)=11,YEAR($A47),IF(MONTH($A47)=12, YEAR($A47),YEAR($A47)-1)))),#REF!,VLOOKUP(MONTH($A47),Conversion!$A$1:$B$12,2),FALSE)</f>
        <v>#REF!</v>
      </c>
      <c r="K47" t="e">
        <f>VLOOKUP((IF(MONTH($A47)=10,YEAR($A47),IF(MONTH($A47)=11,YEAR($A47),IF(MONTH($A47)=12, YEAR($A47),YEAR($A47)-1)))),#REF!,VLOOKUP(MONTH($A47),'Patch Conversion'!$A$1:$B$12,2),FALSE)</f>
        <v>#REF!</v>
      </c>
    </row>
    <row r="48" spans="1:11">
      <c r="A48" s="2">
        <v>19146</v>
      </c>
      <c r="B48">
        <f>VLOOKUP((IF(MONTH($A48)=10,YEAR($A48),IF(MONTH($A48)=11,YEAR($A48),IF(MONTH($A48)=12, YEAR($A48),YEAR($A48)-1)))),File_1.prn!$A$2:$AA$57,VLOOKUP(MONTH($A48),Conversion!$A$1:$B$12,2),FALSE)</f>
        <v>0</v>
      </c>
      <c r="C48" t="str">
        <f>IF(VLOOKUP((IF(MONTH($A48)=10,YEAR($A48),IF(MONTH($A48)=11,YEAR($A48),IF(MONTH($A48)=12, YEAR($A48),YEAR($A48)-1)))),File_1.prn!$A$2:$AA$57,VLOOKUP(MONTH($A48),'Patch Conversion'!$A$1:$B$12,2),FALSE)="","",VLOOKUP((IF(MONTH($A48)=10,YEAR($A48),IF(MONTH($A48)=11,YEAR($A48),IF(MONTH($A48)=12, YEAR($A48),YEAR($A48)-1)))),File_1.prn!$A$2:$AA$57,VLOOKUP(MONTH($A48),'Patch Conversion'!$A$1:$B$12,2),FALSE))</f>
        <v/>
      </c>
      <c r="F48">
        <f>VLOOKUP((IF(MONTH($A48)=10,YEAR($A48),IF(MONTH($A48)=11,YEAR($A48),IF(MONTH($A48)=12, YEAR($A48),YEAR($A48)-1)))),FirstSim!$A$1:$Y$84,VLOOKUP(MONTH($A48),Conversion!$A$1:$B$12,2),FALSE)</f>
        <v>0.3</v>
      </c>
      <c r="J48" t="e">
        <f>VLOOKUP((IF(MONTH($A48)=10,YEAR($A48),IF(MONTH($A48)=11,YEAR($A48),IF(MONTH($A48)=12, YEAR($A48),YEAR($A48)-1)))),#REF!,VLOOKUP(MONTH($A48),Conversion!$A$1:$B$12,2),FALSE)</f>
        <v>#REF!</v>
      </c>
      <c r="K48" t="e">
        <f>VLOOKUP((IF(MONTH($A48)=10,YEAR($A48),IF(MONTH($A48)=11,YEAR($A48),IF(MONTH($A48)=12, YEAR($A48),YEAR($A48)-1)))),#REF!,VLOOKUP(MONTH($A48),'Patch Conversion'!$A$1:$B$12,2),FALSE)</f>
        <v>#REF!</v>
      </c>
    </row>
    <row r="49" spans="1:11">
      <c r="A49" s="2">
        <v>19176</v>
      </c>
      <c r="B49">
        <f>VLOOKUP((IF(MONTH($A49)=10,YEAR($A49),IF(MONTH($A49)=11,YEAR($A49),IF(MONTH($A49)=12, YEAR($A49),YEAR($A49)-1)))),File_1.prn!$A$2:$AA$57,VLOOKUP(MONTH($A49),Conversion!$A$1:$B$12,2),FALSE)</f>
        <v>2.0499999999999998</v>
      </c>
      <c r="C49" t="str">
        <f>IF(VLOOKUP((IF(MONTH($A49)=10,YEAR($A49),IF(MONTH($A49)=11,YEAR($A49),IF(MONTH($A49)=12, YEAR($A49),YEAR($A49)-1)))),File_1.prn!$A$2:$AA$57,VLOOKUP(MONTH($A49),'Patch Conversion'!$A$1:$B$12,2),FALSE)="","",VLOOKUP((IF(MONTH($A49)=10,YEAR($A49),IF(MONTH($A49)=11,YEAR($A49),IF(MONTH($A49)=12, YEAR($A49),YEAR($A49)-1)))),File_1.prn!$A$2:$AA$57,VLOOKUP(MONTH($A49),'Patch Conversion'!$A$1:$B$12,2),FALSE))</f>
        <v/>
      </c>
      <c r="F49">
        <f>VLOOKUP((IF(MONTH($A49)=10,YEAR($A49),IF(MONTH($A49)=11,YEAR($A49),IF(MONTH($A49)=12, YEAR($A49),YEAR($A49)-1)))),FirstSim!$A$1:$Y$84,VLOOKUP(MONTH($A49),Conversion!$A$1:$B$12,2),FALSE)</f>
        <v>2.35</v>
      </c>
      <c r="J49" t="e">
        <f>VLOOKUP((IF(MONTH($A49)=10,YEAR($A49),IF(MONTH($A49)=11,YEAR($A49),IF(MONTH($A49)=12, YEAR($A49),YEAR($A49)-1)))),#REF!,VLOOKUP(MONTH($A49),Conversion!$A$1:$B$12,2),FALSE)</f>
        <v>#REF!</v>
      </c>
      <c r="K49" t="e">
        <f>VLOOKUP((IF(MONTH($A49)=10,YEAR($A49),IF(MONTH($A49)=11,YEAR($A49),IF(MONTH($A49)=12, YEAR($A49),YEAR($A49)-1)))),#REF!,VLOOKUP(MONTH($A49),'Patch Conversion'!$A$1:$B$12,2),FALSE)</f>
        <v>#REF!</v>
      </c>
    </row>
    <row r="50" spans="1:11">
      <c r="A50" s="2">
        <v>19207</v>
      </c>
      <c r="B50">
        <f>VLOOKUP((IF(MONTH($A50)=10,YEAR($A50),IF(MONTH($A50)=11,YEAR($A50),IF(MONTH($A50)=12, YEAR($A50),YEAR($A50)-1)))),File_1.prn!$A$2:$AA$57,VLOOKUP(MONTH($A50),Conversion!$A$1:$B$12,2),FALSE)</f>
        <v>0</v>
      </c>
      <c r="C50" t="str">
        <f>IF(VLOOKUP((IF(MONTH($A50)=10,YEAR($A50),IF(MONTH($A50)=11,YEAR($A50),IF(MONTH($A50)=12, YEAR($A50),YEAR($A50)-1)))),File_1.prn!$A$2:$AA$57,VLOOKUP(MONTH($A50),'Patch Conversion'!$A$1:$B$12,2),FALSE)="","",VLOOKUP((IF(MONTH($A50)=10,YEAR($A50),IF(MONTH($A50)=11,YEAR($A50),IF(MONTH($A50)=12, YEAR($A50),YEAR($A50)-1)))),File_1.prn!$A$2:$AA$57,VLOOKUP(MONTH($A50),'Patch Conversion'!$A$1:$B$12,2),FALSE))</f>
        <v/>
      </c>
      <c r="F50">
        <f>VLOOKUP((IF(MONTH($A50)=10,YEAR($A50),IF(MONTH($A50)=11,YEAR($A50),IF(MONTH($A50)=12, YEAR($A50),YEAR($A50)-1)))),FirstSim!$A$1:$Y$84,VLOOKUP(MONTH($A50),Conversion!$A$1:$B$12,2),FALSE)</f>
        <v>1.54</v>
      </c>
      <c r="J50" t="e">
        <f>VLOOKUP((IF(MONTH($A50)=10,YEAR($A50),IF(MONTH($A50)=11,YEAR($A50),IF(MONTH($A50)=12, YEAR($A50),YEAR($A50)-1)))),#REF!,VLOOKUP(MONTH($A50),Conversion!$A$1:$B$12,2),FALSE)</f>
        <v>#REF!</v>
      </c>
      <c r="K50" t="e">
        <f>VLOOKUP((IF(MONTH($A50)=10,YEAR($A50),IF(MONTH($A50)=11,YEAR($A50),IF(MONTH($A50)=12, YEAR($A50),YEAR($A50)-1)))),#REF!,VLOOKUP(MONTH($A50),'Patch Conversion'!$A$1:$B$12,2),FALSE)</f>
        <v>#REF!</v>
      </c>
    </row>
    <row r="51" spans="1:11">
      <c r="A51" s="2">
        <v>19238</v>
      </c>
      <c r="B51">
        <f>VLOOKUP((IF(MONTH($A51)=10,YEAR($A51),IF(MONTH($A51)=11,YEAR($A51),IF(MONTH($A51)=12, YEAR($A51),YEAR($A51)-1)))),File_1.prn!$A$2:$AA$57,VLOOKUP(MONTH($A51),Conversion!$A$1:$B$12,2),FALSE)</f>
        <v>0.61</v>
      </c>
      <c r="C51" t="str">
        <f>IF(VLOOKUP((IF(MONTH($A51)=10,YEAR($A51),IF(MONTH($A51)=11,YEAR($A51),IF(MONTH($A51)=12, YEAR($A51),YEAR($A51)-1)))),File_1.prn!$A$2:$AA$57,VLOOKUP(MONTH($A51),'Patch Conversion'!$A$1:$B$12,2),FALSE)="","",VLOOKUP((IF(MONTH($A51)=10,YEAR($A51),IF(MONTH($A51)=11,YEAR($A51),IF(MONTH($A51)=12, YEAR($A51),YEAR($A51)-1)))),File_1.prn!$A$2:$AA$57,VLOOKUP(MONTH($A51),'Patch Conversion'!$A$1:$B$12,2),FALSE))</f>
        <v/>
      </c>
      <c r="F51">
        <f>VLOOKUP((IF(MONTH($A51)=10,YEAR($A51),IF(MONTH($A51)=11,YEAR($A51),IF(MONTH($A51)=12, YEAR($A51),YEAR($A51)-1)))),FirstSim!$A$1:$Y$84,VLOOKUP(MONTH($A51),Conversion!$A$1:$B$12,2),FALSE)</f>
        <v>0.81</v>
      </c>
      <c r="J51" t="e">
        <f>VLOOKUP((IF(MONTH($A51)=10,YEAR($A51),IF(MONTH($A51)=11,YEAR($A51),IF(MONTH($A51)=12, YEAR($A51),YEAR($A51)-1)))),#REF!,VLOOKUP(MONTH($A51),Conversion!$A$1:$B$12,2),FALSE)</f>
        <v>#REF!</v>
      </c>
      <c r="K51" t="e">
        <f>VLOOKUP((IF(MONTH($A51)=10,YEAR($A51),IF(MONTH($A51)=11,YEAR($A51),IF(MONTH($A51)=12, YEAR($A51),YEAR($A51)-1)))),#REF!,VLOOKUP(MONTH($A51),'Patch Conversion'!$A$1:$B$12,2),FALSE)</f>
        <v>#REF!</v>
      </c>
    </row>
    <row r="52" spans="1:11">
      <c r="A52" s="2">
        <v>19268</v>
      </c>
      <c r="B52">
        <f>VLOOKUP((IF(MONTH($A52)=10,YEAR($A52),IF(MONTH($A52)=11,YEAR($A52),IF(MONTH($A52)=12, YEAR($A52),YEAR($A52)-1)))),File_1.prn!$A$2:$AA$57,VLOOKUP(MONTH($A52),Conversion!$A$1:$B$12,2),FALSE)</f>
        <v>0.79</v>
      </c>
      <c r="C52" t="str">
        <f>IF(VLOOKUP((IF(MONTH($A52)=10,YEAR($A52),IF(MONTH($A52)=11,YEAR($A52),IF(MONTH($A52)=12, YEAR($A52),YEAR($A52)-1)))),File_1.prn!$A$2:$AA$57,VLOOKUP(MONTH($A52),'Patch Conversion'!$A$1:$B$12,2),FALSE)="","",VLOOKUP((IF(MONTH($A52)=10,YEAR($A52),IF(MONTH($A52)=11,YEAR($A52),IF(MONTH($A52)=12, YEAR($A52),YEAR($A52)-1)))),File_1.prn!$A$2:$AA$57,VLOOKUP(MONTH($A52),'Patch Conversion'!$A$1:$B$12,2),FALSE))</f>
        <v/>
      </c>
      <c r="F52">
        <f>VLOOKUP((IF(MONTH($A52)=10,YEAR($A52),IF(MONTH($A52)=11,YEAR($A52),IF(MONTH($A52)=12, YEAR($A52),YEAR($A52)-1)))),FirstSim!$A$1:$Y$84,VLOOKUP(MONTH($A52),Conversion!$A$1:$B$12,2),FALSE)</f>
        <v>0.2</v>
      </c>
      <c r="J52" t="e">
        <f>VLOOKUP((IF(MONTH($A52)=10,YEAR($A52),IF(MONTH($A52)=11,YEAR($A52),IF(MONTH($A52)=12, YEAR($A52),YEAR($A52)-1)))),#REF!,VLOOKUP(MONTH($A52),Conversion!$A$1:$B$12,2),FALSE)</f>
        <v>#REF!</v>
      </c>
      <c r="K52" t="e">
        <f>VLOOKUP((IF(MONTH($A52)=10,YEAR($A52),IF(MONTH($A52)=11,YEAR($A52),IF(MONTH($A52)=12, YEAR($A52),YEAR($A52)-1)))),#REF!,VLOOKUP(MONTH($A52),'Patch Conversion'!$A$1:$B$12,2),FALSE)</f>
        <v>#REF!</v>
      </c>
    </row>
    <row r="53" spans="1:11">
      <c r="A53" s="2">
        <v>19299</v>
      </c>
      <c r="B53">
        <f>VLOOKUP((IF(MONTH($A53)=10,YEAR($A53),IF(MONTH($A53)=11,YEAR($A53),IF(MONTH($A53)=12, YEAR($A53),YEAR($A53)-1)))),File_1.prn!$A$2:$AA$57,VLOOKUP(MONTH($A53),Conversion!$A$1:$B$12,2),FALSE)</f>
        <v>2.15</v>
      </c>
      <c r="C53" t="str">
        <f>IF(VLOOKUP((IF(MONTH($A53)=10,YEAR($A53),IF(MONTH($A53)=11,YEAR($A53),IF(MONTH($A53)=12, YEAR($A53),YEAR($A53)-1)))),File_1.prn!$A$2:$AA$57,VLOOKUP(MONTH($A53),'Patch Conversion'!$A$1:$B$12,2),FALSE)="","",VLOOKUP((IF(MONTH($A53)=10,YEAR($A53),IF(MONTH($A53)=11,YEAR($A53),IF(MONTH($A53)=12, YEAR($A53),YEAR($A53)-1)))),File_1.prn!$A$2:$AA$57,VLOOKUP(MONTH($A53),'Patch Conversion'!$A$1:$B$12,2),FALSE))</f>
        <v/>
      </c>
      <c r="F53">
        <f>VLOOKUP((IF(MONTH($A53)=10,YEAR($A53),IF(MONTH($A53)=11,YEAR($A53),IF(MONTH($A53)=12, YEAR($A53),YEAR($A53)-1)))),FirstSim!$A$1:$Y$84,VLOOKUP(MONTH($A53),Conversion!$A$1:$B$12,2),FALSE)</f>
        <v>0.02</v>
      </c>
      <c r="J53" t="e">
        <f>VLOOKUP((IF(MONTH($A53)=10,YEAR($A53),IF(MONTH($A53)=11,YEAR($A53),IF(MONTH($A53)=12, YEAR($A53),YEAR($A53)-1)))),#REF!,VLOOKUP(MONTH($A53),Conversion!$A$1:$B$12,2),FALSE)</f>
        <v>#REF!</v>
      </c>
      <c r="K53" t="e">
        <f>VLOOKUP((IF(MONTH($A53)=10,YEAR($A53),IF(MONTH($A53)=11,YEAR($A53),IF(MONTH($A53)=12, YEAR($A53),YEAR($A53)-1)))),#REF!,VLOOKUP(MONTH($A53),'Patch Conversion'!$A$1:$B$12,2),FALSE)</f>
        <v>#REF!</v>
      </c>
    </row>
    <row r="54" spans="1:11">
      <c r="A54" s="2">
        <v>19329</v>
      </c>
      <c r="B54">
        <f>VLOOKUP((IF(MONTH($A54)=10,YEAR($A54),IF(MONTH($A54)=11,YEAR($A54),IF(MONTH($A54)=12, YEAR($A54),YEAR($A54)-1)))),File_1.prn!$A$2:$AA$57,VLOOKUP(MONTH($A54),Conversion!$A$1:$B$12,2),FALSE)</f>
        <v>11.2</v>
      </c>
      <c r="C54" t="str">
        <f>IF(VLOOKUP((IF(MONTH($A54)=10,YEAR($A54),IF(MONTH($A54)=11,YEAR($A54),IF(MONTH($A54)=12, YEAR($A54),YEAR($A54)-1)))),File_1.prn!$A$2:$AA$57,VLOOKUP(MONTH($A54),'Patch Conversion'!$A$1:$B$12,2),FALSE)="","",VLOOKUP((IF(MONTH($A54)=10,YEAR($A54),IF(MONTH($A54)=11,YEAR($A54),IF(MONTH($A54)=12, YEAR($A54),YEAR($A54)-1)))),File_1.prn!$A$2:$AA$57,VLOOKUP(MONTH($A54),'Patch Conversion'!$A$1:$B$12,2),FALSE))</f>
        <v/>
      </c>
      <c r="F54">
        <f>VLOOKUP((IF(MONTH($A54)=10,YEAR($A54),IF(MONTH($A54)=11,YEAR($A54),IF(MONTH($A54)=12, YEAR($A54),YEAR($A54)-1)))),FirstSim!$A$1:$Y$84,VLOOKUP(MONTH($A54),Conversion!$A$1:$B$12,2),FALSE)</f>
        <v>0.08</v>
      </c>
      <c r="J54" t="e">
        <f>VLOOKUP((IF(MONTH($A54)=10,YEAR($A54),IF(MONTH($A54)=11,YEAR($A54),IF(MONTH($A54)=12, YEAR($A54),YEAR($A54)-1)))),#REF!,VLOOKUP(MONTH($A54),Conversion!$A$1:$B$12,2),FALSE)</f>
        <v>#REF!</v>
      </c>
      <c r="K54" t="e">
        <f>VLOOKUP((IF(MONTH($A54)=10,YEAR($A54),IF(MONTH($A54)=11,YEAR($A54),IF(MONTH($A54)=12, YEAR($A54),YEAR($A54)-1)))),#REF!,VLOOKUP(MONTH($A54),'Patch Conversion'!$A$1:$B$12,2),FALSE)</f>
        <v>#REF!</v>
      </c>
    </row>
    <row r="55" spans="1:11">
      <c r="A55" s="2">
        <v>19360</v>
      </c>
      <c r="B55">
        <f>VLOOKUP((IF(MONTH($A55)=10,YEAR($A55),IF(MONTH($A55)=11,YEAR($A55),IF(MONTH($A55)=12, YEAR($A55),YEAR($A55)-1)))),File_1.prn!$A$2:$AA$57,VLOOKUP(MONTH($A55),Conversion!$A$1:$B$12,2),FALSE)</f>
        <v>0.31</v>
      </c>
      <c r="C55" t="str">
        <f>IF(VLOOKUP((IF(MONTH($A55)=10,YEAR($A55),IF(MONTH($A55)=11,YEAR($A55),IF(MONTH($A55)=12, YEAR($A55),YEAR($A55)-1)))),File_1.prn!$A$2:$AA$57,VLOOKUP(MONTH($A55),'Patch Conversion'!$A$1:$B$12,2),FALSE)="","",VLOOKUP((IF(MONTH($A55)=10,YEAR($A55),IF(MONTH($A55)=11,YEAR($A55),IF(MONTH($A55)=12, YEAR($A55),YEAR($A55)-1)))),File_1.prn!$A$2:$AA$57,VLOOKUP(MONTH($A55),'Patch Conversion'!$A$1:$B$12,2),FALSE))</f>
        <v/>
      </c>
      <c r="F55">
        <f>VLOOKUP((IF(MONTH($A55)=10,YEAR($A55),IF(MONTH($A55)=11,YEAR($A55),IF(MONTH($A55)=12, YEAR($A55),YEAR($A55)-1)))),FirstSim!$A$1:$Y$84,VLOOKUP(MONTH($A55),Conversion!$A$1:$B$12,2),FALSE)</f>
        <v>0.01</v>
      </c>
      <c r="J55" t="e">
        <f>VLOOKUP((IF(MONTH($A55)=10,YEAR($A55),IF(MONTH($A55)=11,YEAR($A55),IF(MONTH($A55)=12, YEAR($A55),YEAR($A55)-1)))),#REF!,VLOOKUP(MONTH($A55),Conversion!$A$1:$B$12,2),FALSE)</f>
        <v>#REF!</v>
      </c>
      <c r="K55" t="e">
        <f>VLOOKUP((IF(MONTH($A55)=10,YEAR($A55),IF(MONTH($A55)=11,YEAR($A55),IF(MONTH($A55)=12, YEAR($A55),YEAR($A55)-1)))),#REF!,VLOOKUP(MONTH($A55),'Patch Conversion'!$A$1:$B$12,2),FALSE)</f>
        <v>#REF!</v>
      </c>
    </row>
    <row r="56" spans="1:11">
      <c r="A56" s="2">
        <v>19391</v>
      </c>
      <c r="B56">
        <f>VLOOKUP((IF(MONTH($A56)=10,YEAR($A56),IF(MONTH($A56)=11,YEAR($A56),IF(MONTH($A56)=12, YEAR($A56),YEAR($A56)-1)))),File_1.prn!$A$2:$AA$57,VLOOKUP(MONTH($A56),Conversion!$A$1:$B$12,2),FALSE)</f>
        <v>1.22</v>
      </c>
      <c r="C56" t="str">
        <f>IF(VLOOKUP((IF(MONTH($A56)=10,YEAR($A56),IF(MONTH($A56)=11,YEAR($A56),IF(MONTH($A56)=12, YEAR($A56),YEAR($A56)-1)))),File_1.prn!$A$2:$AA$57,VLOOKUP(MONTH($A56),'Patch Conversion'!$A$1:$B$12,2),FALSE)="","",VLOOKUP((IF(MONTH($A56)=10,YEAR($A56),IF(MONTH($A56)=11,YEAR($A56),IF(MONTH($A56)=12, YEAR($A56),YEAR($A56)-1)))),File_1.prn!$A$2:$AA$57,VLOOKUP(MONTH($A56),'Patch Conversion'!$A$1:$B$12,2),FALSE))</f>
        <v/>
      </c>
      <c r="D56" t="str">
        <f>IF(C56="","",B56)</f>
        <v/>
      </c>
      <c r="F56">
        <f>VLOOKUP((IF(MONTH($A56)=10,YEAR($A56),IF(MONTH($A56)=11,YEAR($A56),IF(MONTH($A56)=12, YEAR($A56),YEAR($A56)-1)))),FirstSim!$A$1:$Y$84,VLOOKUP(MONTH($A56),Conversion!$A$1:$B$12,2),FALSE)</f>
        <v>5.58</v>
      </c>
      <c r="J56" t="e">
        <f>VLOOKUP((IF(MONTH($A56)=10,YEAR($A56),IF(MONTH($A56)=11,YEAR($A56),IF(MONTH($A56)=12, YEAR($A56),YEAR($A56)-1)))),#REF!,VLOOKUP(MONTH($A56),Conversion!$A$1:$B$12,2),FALSE)</f>
        <v>#REF!</v>
      </c>
      <c r="K56" t="e">
        <f>VLOOKUP((IF(MONTH($A56)=10,YEAR($A56),IF(MONTH($A56)=11,YEAR($A56),IF(MONTH($A56)=12, YEAR($A56),YEAR($A56)-1)))),#REF!,VLOOKUP(MONTH($A56),'Patch Conversion'!$A$1:$B$12,2),FALSE)</f>
        <v>#REF!</v>
      </c>
    </row>
    <row r="57" spans="1:11">
      <c r="A57" s="2">
        <v>19419</v>
      </c>
      <c r="B57">
        <f>VLOOKUP((IF(MONTH($A57)=10,YEAR($A57),IF(MONTH($A57)=11,YEAR($A57),IF(MONTH($A57)=12, YEAR($A57),YEAR($A57)-1)))),File_1.prn!$A$2:$AA$57,VLOOKUP(MONTH($A57),Conversion!$A$1:$B$12,2),FALSE)</f>
        <v>0.64</v>
      </c>
      <c r="C57" t="str">
        <f>IF(VLOOKUP((IF(MONTH($A57)=10,YEAR($A57),IF(MONTH($A57)=11,YEAR($A57),IF(MONTH($A57)=12, YEAR($A57),YEAR($A57)-1)))),File_1.prn!$A$2:$AA$57,VLOOKUP(MONTH($A57),'Patch Conversion'!$A$1:$B$12,2),FALSE)="","",VLOOKUP((IF(MONTH($A57)=10,YEAR($A57),IF(MONTH($A57)=11,YEAR($A57),IF(MONTH($A57)=12, YEAR($A57),YEAR($A57)-1)))),File_1.prn!$A$2:$AA$57,VLOOKUP(MONTH($A57),'Patch Conversion'!$A$1:$B$12,2),FALSE))</f>
        <v/>
      </c>
      <c r="D57" t="str">
        <f>IF(C57="","",B57)</f>
        <v/>
      </c>
      <c r="F57">
        <f>VLOOKUP((IF(MONTH($A57)=10,YEAR($A57),IF(MONTH($A57)=11,YEAR($A57),IF(MONTH($A57)=12, YEAR($A57),YEAR($A57)-1)))),FirstSim!$A$1:$Y$84,VLOOKUP(MONTH($A57),Conversion!$A$1:$B$12,2),FALSE)</f>
        <v>2.33</v>
      </c>
      <c r="J57" t="e">
        <f>VLOOKUP((IF(MONTH($A57)=10,YEAR($A57),IF(MONTH($A57)=11,YEAR($A57),IF(MONTH($A57)=12, YEAR($A57),YEAR($A57)-1)))),#REF!,VLOOKUP(MONTH($A57),Conversion!$A$1:$B$12,2),FALSE)</f>
        <v>#REF!</v>
      </c>
      <c r="K57" t="e">
        <f>VLOOKUP((IF(MONTH($A57)=10,YEAR($A57),IF(MONTH($A57)=11,YEAR($A57),IF(MONTH($A57)=12, YEAR($A57),YEAR($A57)-1)))),#REF!,VLOOKUP(MONTH($A57),'Patch Conversion'!$A$1:$B$12,2),FALSE)</f>
        <v>#REF!</v>
      </c>
    </row>
    <row r="58" spans="1:11">
      <c r="A58" s="2">
        <v>19450</v>
      </c>
      <c r="B58">
        <f>VLOOKUP((IF(MONTH($A58)=10,YEAR($A58),IF(MONTH($A58)=11,YEAR($A58),IF(MONTH($A58)=12, YEAR($A58),YEAR($A58)-1)))),File_1.prn!$A$2:$AA$57,VLOOKUP(MONTH($A58),Conversion!$A$1:$B$12,2),FALSE)</f>
        <v>0.78</v>
      </c>
      <c r="C58" t="str">
        <f>IF(VLOOKUP((IF(MONTH($A58)=10,YEAR($A58),IF(MONTH($A58)=11,YEAR($A58),IF(MONTH($A58)=12, YEAR($A58),YEAR($A58)-1)))),File_1.prn!$A$2:$AA$57,VLOOKUP(MONTH($A58),'Patch Conversion'!$A$1:$B$12,2),FALSE)="","",VLOOKUP((IF(MONTH($A58)=10,YEAR($A58),IF(MONTH($A58)=11,YEAR($A58),IF(MONTH($A58)=12, YEAR($A58),YEAR($A58)-1)))),File_1.prn!$A$2:$AA$57,VLOOKUP(MONTH($A58),'Patch Conversion'!$A$1:$B$12,2),FALSE))</f>
        <v/>
      </c>
      <c r="D58" t="str">
        <f>IF(C58="","",B58)</f>
        <v/>
      </c>
      <c r="F58">
        <f>VLOOKUP((IF(MONTH($A58)=10,YEAR($A58),IF(MONTH($A58)=11,YEAR($A58),IF(MONTH($A58)=12, YEAR($A58),YEAR($A58)-1)))),FirstSim!$A$1:$Y$84,VLOOKUP(MONTH($A58),Conversion!$A$1:$B$12,2),FALSE)</f>
        <v>2.35</v>
      </c>
      <c r="J58" t="e">
        <f>VLOOKUP((IF(MONTH($A58)=10,YEAR($A58),IF(MONTH($A58)=11,YEAR($A58),IF(MONTH($A58)=12, YEAR($A58),YEAR($A58)-1)))),#REF!,VLOOKUP(MONTH($A58),Conversion!$A$1:$B$12,2),FALSE)</f>
        <v>#REF!</v>
      </c>
      <c r="K58" t="e">
        <f>VLOOKUP((IF(MONTH($A58)=10,YEAR($A58),IF(MONTH($A58)=11,YEAR($A58),IF(MONTH($A58)=12, YEAR($A58),YEAR($A58)-1)))),#REF!,VLOOKUP(MONTH($A58),'Patch Conversion'!$A$1:$B$12,2),FALSE)</f>
        <v>#REF!</v>
      </c>
    </row>
    <row r="59" spans="1:11">
      <c r="A59" s="2">
        <v>19480</v>
      </c>
      <c r="B59">
        <f>VLOOKUP((IF(MONTH($A59)=10,YEAR($A59),IF(MONTH($A59)=11,YEAR($A59),IF(MONTH($A59)=12, YEAR($A59),YEAR($A59)-1)))),File_1.prn!$A$2:$AA$57,VLOOKUP(MONTH($A59),Conversion!$A$1:$B$12,2),FALSE)</f>
        <v>0</v>
      </c>
      <c r="C59" t="str">
        <f>IF(VLOOKUP((IF(MONTH($A59)=10,YEAR($A59),IF(MONTH($A59)=11,YEAR($A59),IF(MONTH($A59)=12, YEAR($A59),YEAR($A59)-1)))),File_1.prn!$A$2:$AA$57,VLOOKUP(MONTH($A59),'Patch Conversion'!$A$1:$B$12,2),FALSE)="","",VLOOKUP((IF(MONTH($A59)=10,YEAR($A59),IF(MONTH($A59)=11,YEAR($A59),IF(MONTH($A59)=12, YEAR($A59),YEAR($A59)-1)))),File_1.prn!$A$2:$AA$57,VLOOKUP(MONTH($A59),'Patch Conversion'!$A$1:$B$12,2),FALSE))</f>
        <v/>
      </c>
      <c r="F59">
        <f>VLOOKUP((IF(MONTH($A59)=10,YEAR($A59),IF(MONTH($A59)=11,YEAR($A59),IF(MONTH($A59)=12, YEAR($A59),YEAR($A59)-1)))),FirstSim!$A$1:$Y$84,VLOOKUP(MONTH($A59),Conversion!$A$1:$B$12,2),FALSE)</f>
        <v>1.1599999999999999</v>
      </c>
      <c r="J59" t="e">
        <f>VLOOKUP((IF(MONTH($A59)=10,YEAR($A59),IF(MONTH($A59)=11,YEAR($A59),IF(MONTH($A59)=12, YEAR($A59),YEAR($A59)-1)))),#REF!,VLOOKUP(MONTH($A59),Conversion!$A$1:$B$12,2),FALSE)</f>
        <v>#REF!</v>
      </c>
      <c r="K59" t="e">
        <f>VLOOKUP((IF(MONTH($A59)=10,YEAR($A59),IF(MONTH($A59)=11,YEAR($A59),IF(MONTH($A59)=12, YEAR($A59),YEAR($A59)-1)))),#REF!,VLOOKUP(MONTH($A59),'Patch Conversion'!$A$1:$B$12,2),FALSE)</f>
        <v>#REF!</v>
      </c>
    </row>
    <row r="60" spans="1:11">
      <c r="A60" s="2">
        <v>19511</v>
      </c>
      <c r="B60">
        <f>VLOOKUP((IF(MONTH($A60)=10,YEAR($A60),IF(MONTH($A60)=11,YEAR($A60),IF(MONTH($A60)=12, YEAR($A60),YEAR($A60)-1)))),File_1.prn!$A$2:$AA$57,VLOOKUP(MONTH($A60),Conversion!$A$1:$B$12,2),FALSE)</f>
        <v>0</v>
      </c>
      <c r="C60" t="str">
        <f>IF(VLOOKUP((IF(MONTH($A60)=10,YEAR($A60),IF(MONTH($A60)=11,YEAR($A60),IF(MONTH($A60)=12, YEAR($A60),YEAR($A60)-1)))),File_1.prn!$A$2:$AA$57,VLOOKUP(MONTH($A60),'Patch Conversion'!$A$1:$B$12,2),FALSE)="","",VLOOKUP((IF(MONTH($A60)=10,YEAR($A60),IF(MONTH($A60)=11,YEAR($A60),IF(MONTH($A60)=12, YEAR($A60),YEAR($A60)-1)))),File_1.prn!$A$2:$AA$57,VLOOKUP(MONTH($A60),'Patch Conversion'!$A$1:$B$12,2),FALSE))</f>
        <v/>
      </c>
      <c r="F60">
        <f>VLOOKUP((IF(MONTH($A60)=10,YEAR($A60),IF(MONTH($A60)=11,YEAR($A60),IF(MONTH($A60)=12, YEAR($A60),YEAR($A60)-1)))),FirstSim!$A$1:$Y$84,VLOOKUP(MONTH($A60),Conversion!$A$1:$B$12,2),FALSE)</f>
        <v>0.37</v>
      </c>
      <c r="J60" t="e">
        <f>VLOOKUP((IF(MONTH($A60)=10,YEAR($A60),IF(MONTH($A60)=11,YEAR($A60),IF(MONTH($A60)=12, YEAR($A60),YEAR($A60)-1)))),#REF!,VLOOKUP(MONTH($A60),Conversion!$A$1:$B$12,2),FALSE)</f>
        <v>#REF!</v>
      </c>
      <c r="K60" t="e">
        <f>VLOOKUP((IF(MONTH($A60)=10,YEAR($A60),IF(MONTH($A60)=11,YEAR($A60),IF(MONTH($A60)=12, YEAR($A60),YEAR($A60)-1)))),#REF!,VLOOKUP(MONTH($A60),'Patch Conversion'!$A$1:$B$12,2),FALSE)</f>
        <v>#REF!</v>
      </c>
    </row>
    <row r="61" spans="1:11">
      <c r="A61" s="2">
        <v>19541</v>
      </c>
      <c r="B61">
        <f>VLOOKUP((IF(MONTH($A61)=10,YEAR($A61),IF(MONTH($A61)=11,YEAR($A61),IF(MONTH($A61)=12, YEAR($A61),YEAR($A61)-1)))),File_1.prn!$A$2:$AA$57,VLOOKUP(MONTH($A61),Conversion!$A$1:$B$12,2),FALSE)</f>
        <v>0</v>
      </c>
      <c r="C61" t="str">
        <f>IF(VLOOKUP((IF(MONTH($A61)=10,YEAR($A61),IF(MONTH($A61)=11,YEAR($A61),IF(MONTH($A61)=12, YEAR($A61),YEAR($A61)-1)))),File_1.prn!$A$2:$AA$57,VLOOKUP(MONTH($A61),'Patch Conversion'!$A$1:$B$12,2),FALSE)="","",VLOOKUP((IF(MONTH($A61)=10,YEAR($A61),IF(MONTH($A61)=11,YEAR($A61),IF(MONTH($A61)=12, YEAR($A61),YEAR($A61)-1)))),File_1.prn!$A$2:$AA$57,VLOOKUP(MONTH($A61),'Patch Conversion'!$A$1:$B$12,2),FALSE))</f>
        <v/>
      </c>
      <c r="F61">
        <f>VLOOKUP((IF(MONTH($A61)=10,YEAR($A61),IF(MONTH($A61)=11,YEAR($A61),IF(MONTH($A61)=12, YEAR($A61),YEAR($A61)-1)))),FirstSim!$A$1:$Y$84,VLOOKUP(MONTH($A61),Conversion!$A$1:$B$12,2),FALSE)</f>
        <v>0.22</v>
      </c>
      <c r="J61" t="e">
        <f>VLOOKUP((IF(MONTH($A61)=10,YEAR($A61),IF(MONTH($A61)=11,YEAR($A61),IF(MONTH($A61)=12, YEAR($A61),YEAR($A61)-1)))),#REF!,VLOOKUP(MONTH($A61),Conversion!$A$1:$B$12,2),FALSE)</f>
        <v>#REF!</v>
      </c>
      <c r="K61" t="e">
        <f>VLOOKUP((IF(MONTH($A61)=10,YEAR($A61),IF(MONTH($A61)=11,YEAR($A61),IF(MONTH($A61)=12, YEAR($A61),YEAR($A61)-1)))),#REF!,VLOOKUP(MONTH($A61),'Patch Conversion'!$A$1:$B$12,2),FALSE)</f>
        <v>#REF!</v>
      </c>
    </row>
    <row r="62" spans="1:11">
      <c r="A62" s="2">
        <v>19572</v>
      </c>
      <c r="B62">
        <f>VLOOKUP((IF(MONTH($A62)=10,YEAR($A62),IF(MONTH($A62)=11,YEAR($A62),IF(MONTH($A62)=12, YEAR($A62),YEAR($A62)-1)))),File_1.prn!$A$2:$AA$57,VLOOKUP(MONTH($A62),Conversion!$A$1:$B$12,2),FALSE)</f>
        <v>0</v>
      </c>
      <c r="C62" t="str">
        <f>IF(VLOOKUP((IF(MONTH($A62)=10,YEAR($A62),IF(MONTH($A62)=11,YEAR($A62),IF(MONTH($A62)=12, YEAR($A62),YEAR($A62)-1)))),File_1.prn!$A$2:$AA$57,VLOOKUP(MONTH($A62),'Patch Conversion'!$A$1:$B$12,2),FALSE)="","",VLOOKUP((IF(MONTH($A62)=10,YEAR($A62),IF(MONTH($A62)=11,YEAR($A62),IF(MONTH($A62)=12, YEAR($A62),YEAR($A62)-1)))),File_1.prn!$A$2:$AA$57,VLOOKUP(MONTH($A62),'Patch Conversion'!$A$1:$B$12,2),FALSE))</f>
        <v/>
      </c>
      <c r="F62">
        <f>VLOOKUP((IF(MONTH($A62)=10,YEAR($A62),IF(MONTH($A62)=11,YEAR($A62),IF(MONTH($A62)=12, YEAR($A62),YEAR($A62)-1)))),FirstSim!$A$1:$Y$84,VLOOKUP(MONTH($A62),Conversion!$A$1:$B$12,2),FALSE)</f>
        <v>0.16</v>
      </c>
      <c r="J62" t="e">
        <f>VLOOKUP((IF(MONTH($A62)=10,YEAR($A62),IF(MONTH($A62)=11,YEAR($A62),IF(MONTH($A62)=12, YEAR($A62),YEAR($A62)-1)))),#REF!,VLOOKUP(MONTH($A62),Conversion!$A$1:$B$12,2),FALSE)</f>
        <v>#REF!</v>
      </c>
      <c r="K62" t="e">
        <f>VLOOKUP((IF(MONTH($A62)=10,YEAR($A62),IF(MONTH($A62)=11,YEAR($A62),IF(MONTH($A62)=12, YEAR($A62),YEAR($A62)-1)))),#REF!,VLOOKUP(MONTH($A62),'Patch Conversion'!$A$1:$B$12,2),FALSE)</f>
        <v>#REF!</v>
      </c>
    </row>
    <row r="63" spans="1:11">
      <c r="A63" s="2">
        <v>19603</v>
      </c>
      <c r="B63">
        <f>VLOOKUP((IF(MONTH($A63)=10,YEAR($A63),IF(MONTH($A63)=11,YEAR($A63),IF(MONTH($A63)=12, YEAR($A63),YEAR($A63)-1)))),File_1.prn!$A$2:$AA$57,VLOOKUP(MONTH($A63),Conversion!$A$1:$B$12,2),FALSE)</f>
        <v>1.74</v>
      </c>
      <c r="C63" t="str">
        <f>IF(VLOOKUP((IF(MONTH($A63)=10,YEAR($A63),IF(MONTH($A63)=11,YEAR($A63),IF(MONTH($A63)=12, YEAR($A63),YEAR($A63)-1)))),File_1.prn!$A$2:$AA$57,VLOOKUP(MONTH($A63),'Patch Conversion'!$A$1:$B$12,2),FALSE)="","",VLOOKUP((IF(MONTH($A63)=10,YEAR($A63),IF(MONTH($A63)=11,YEAR($A63),IF(MONTH($A63)=12, YEAR($A63),YEAR($A63)-1)))),File_1.prn!$A$2:$AA$57,VLOOKUP(MONTH($A63),'Patch Conversion'!$A$1:$B$12,2),FALSE))</f>
        <v/>
      </c>
      <c r="F63">
        <f>VLOOKUP((IF(MONTH($A63)=10,YEAR($A63),IF(MONTH($A63)=11,YEAR($A63),IF(MONTH($A63)=12, YEAR($A63),YEAR($A63)-1)))),FirstSim!$A$1:$Y$84,VLOOKUP(MONTH($A63),Conversion!$A$1:$B$12,2),FALSE)</f>
        <v>0.12</v>
      </c>
      <c r="J63" t="e">
        <f>VLOOKUP((IF(MONTH($A63)=10,YEAR($A63),IF(MONTH($A63)=11,YEAR($A63),IF(MONTH($A63)=12, YEAR($A63),YEAR($A63)-1)))),#REF!,VLOOKUP(MONTH($A63),Conversion!$A$1:$B$12,2),FALSE)</f>
        <v>#REF!</v>
      </c>
      <c r="K63" t="e">
        <f>VLOOKUP((IF(MONTH($A63)=10,YEAR($A63),IF(MONTH($A63)=11,YEAR($A63),IF(MONTH($A63)=12, YEAR($A63),YEAR($A63)-1)))),#REF!,VLOOKUP(MONTH($A63),'Patch Conversion'!$A$1:$B$12,2),FALSE)</f>
        <v>#REF!</v>
      </c>
    </row>
    <row r="64" spans="1:11">
      <c r="A64" s="2">
        <v>19633</v>
      </c>
      <c r="B64">
        <f>VLOOKUP((IF(MONTH($A64)=10,YEAR($A64),IF(MONTH($A64)=11,YEAR($A64),IF(MONTH($A64)=12, YEAR($A64),YEAR($A64)-1)))),File_1.prn!$A$2:$AA$57,VLOOKUP(MONTH($A64),Conversion!$A$1:$B$12,2),FALSE)</f>
        <v>0.04</v>
      </c>
      <c r="C64" t="str">
        <f>IF(VLOOKUP((IF(MONTH($A64)=10,YEAR($A64),IF(MONTH($A64)=11,YEAR($A64),IF(MONTH($A64)=12, YEAR($A64),YEAR($A64)-1)))),File_1.prn!$A$2:$AA$57,VLOOKUP(MONTH($A64),'Patch Conversion'!$A$1:$B$12,2),FALSE)="","",VLOOKUP((IF(MONTH($A64)=10,YEAR($A64),IF(MONTH($A64)=11,YEAR($A64),IF(MONTH($A64)=12, YEAR($A64),YEAR($A64)-1)))),File_1.prn!$A$2:$AA$57,VLOOKUP(MONTH($A64),'Patch Conversion'!$A$1:$B$12,2),FALSE))</f>
        <v/>
      </c>
      <c r="F64">
        <f>VLOOKUP((IF(MONTH($A64)=10,YEAR($A64),IF(MONTH($A64)=11,YEAR($A64),IF(MONTH($A64)=12, YEAR($A64),YEAR($A64)-1)))),FirstSim!$A$1:$Y$84,VLOOKUP(MONTH($A64),Conversion!$A$1:$B$12,2),FALSE)</f>
        <v>0.08</v>
      </c>
      <c r="J64" t="e">
        <f>VLOOKUP((IF(MONTH($A64)=10,YEAR($A64),IF(MONTH($A64)=11,YEAR($A64),IF(MONTH($A64)=12, YEAR($A64),YEAR($A64)-1)))),#REF!,VLOOKUP(MONTH($A64),Conversion!$A$1:$B$12,2),FALSE)</f>
        <v>#REF!</v>
      </c>
      <c r="K64" t="e">
        <f>VLOOKUP((IF(MONTH($A64)=10,YEAR($A64),IF(MONTH($A64)=11,YEAR($A64),IF(MONTH($A64)=12, YEAR($A64),YEAR($A64)-1)))),#REF!,VLOOKUP(MONTH($A64),'Patch Conversion'!$A$1:$B$12,2),FALSE)</f>
        <v>#REF!</v>
      </c>
    </row>
    <row r="65" spans="1:11">
      <c r="A65" s="2">
        <v>19664</v>
      </c>
      <c r="B65">
        <f>VLOOKUP((IF(MONTH($A65)=10,YEAR($A65),IF(MONTH($A65)=11,YEAR($A65),IF(MONTH($A65)=12, YEAR($A65),YEAR($A65)-1)))),File_1.prn!$A$2:$AA$57,VLOOKUP(MONTH($A65),Conversion!$A$1:$B$12,2),FALSE)</f>
        <v>23</v>
      </c>
      <c r="C65" t="str">
        <f>IF(VLOOKUP((IF(MONTH($A65)=10,YEAR($A65),IF(MONTH($A65)=11,YEAR($A65),IF(MONTH($A65)=12, YEAR($A65),YEAR($A65)-1)))),File_1.prn!$A$2:$AA$57,VLOOKUP(MONTH($A65),'Patch Conversion'!$A$1:$B$12,2),FALSE)="","",VLOOKUP((IF(MONTH($A65)=10,YEAR($A65),IF(MONTH($A65)=11,YEAR($A65),IF(MONTH($A65)=12, YEAR($A65),YEAR($A65)-1)))),File_1.prn!$A$2:$AA$57,VLOOKUP(MONTH($A65),'Patch Conversion'!$A$1:$B$12,2),FALSE))</f>
        <v/>
      </c>
      <c r="F65">
        <f>VLOOKUP((IF(MONTH($A65)=10,YEAR($A65),IF(MONTH($A65)=11,YEAR($A65),IF(MONTH($A65)=12, YEAR($A65),YEAR($A65)-1)))),FirstSim!$A$1:$Y$84,VLOOKUP(MONTH($A65),Conversion!$A$1:$B$12,2),FALSE)</f>
        <v>1.73</v>
      </c>
      <c r="J65" t="e">
        <f>VLOOKUP((IF(MONTH($A65)=10,YEAR($A65),IF(MONTH($A65)=11,YEAR($A65),IF(MONTH($A65)=12, YEAR($A65),YEAR($A65)-1)))),#REF!,VLOOKUP(MONTH($A65),Conversion!$A$1:$B$12,2),FALSE)</f>
        <v>#REF!</v>
      </c>
      <c r="K65" t="e">
        <f>VLOOKUP((IF(MONTH($A65)=10,YEAR($A65),IF(MONTH($A65)=11,YEAR($A65),IF(MONTH($A65)=12, YEAR($A65),YEAR($A65)-1)))),#REF!,VLOOKUP(MONTH($A65),'Patch Conversion'!$A$1:$B$12,2),FALSE)</f>
        <v>#REF!</v>
      </c>
    </row>
    <row r="66" spans="1:11">
      <c r="A66" s="2">
        <v>19694</v>
      </c>
      <c r="B66">
        <f>VLOOKUP((IF(MONTH($A66)=10,YEAR($A66),IF(MONTH($A66)=11,YEAR($A66),IF(MONTH($A66)=12, YEAR($A66),YEAR($A66)-1)))),File_1.prn!$A$2:$AA$57,VLOOKUP(MONTH($A66),Conversion!$A$1:$B$12,2),FALSE)</f>
        <v>0.09</v>
      </c>
      <c r="C66" t="str">
        <f>IF(VLOOKUP((IF(MONTH($A66)=10,YEAR($A66),IF(MONTH($A66)=11,YEAR($A66),IF(MONTH($A66)=12, YEAR($A66),YEAR($A66)-1)))),File_1.prn!$A$2:$AA$57,VLOOKUP(MONTH($A66),'Patch Conversion'!$A$1:$B$12,2),FALSE)="","",VLOOKUP((IF(MONTH($A66)=10,YEAR($A66),IF(MONTH($A66)=11,YEAR($A66),IF(MONTH($A66)=12, YEAR($A66),YEAR($A66)-1)))),File_1.prn!$A$2:$AA$57,VLOOKUP(MONTH($A66),'Patch Conversion'!$A$1:$B$12,2),FALSE))</f>
        <v/>
      </c>
      <c r="F66">
        <f>VLOOKUP((IF(MONTH($A66)=10,YEAR($A66),IF(MONTH($A66)=11,YEAR($A66),IF(MONTH($A66)=12, YEAR($A66),YEAR($A66)-1)))),FirstSim!$A$1:$Y$84,VLOOKUP(MONTH($A66),Conversion!$A$1:$B$12,2),FALSE)</f>
        <v>1.93</v>
      </c>
      <c r="J66" t="e">
        <f>VLOOKUP((IF(MONTH($A66)=10,YEAR($A66),IF(MONTH($A66)=11,YEAR($A66),IF(MONTH($A66)=12, YEAR($A66),YEAR($A66)-1)))),#REF!,VLOOKUP(MONTH($A66),Conversion!$A$1:$B$12,2),FALSE)</f>
        <v>#REF!</v>
      </c>
      <c r="K66" t="e">
        <f>VLOOKUP((IF(MONTH($A66)=10,YEAR($A66),IF(MONTH($A66)=11,YEAR($A66),IF(MONTH($A66)=12, YEAR($A66),YEAR($A66)-1)))),#REF!,VLOOKUP(MONTH($A66),'Patch Conversion'!$A$1:$B$12,2),FALSE)</f>
        <v>#REF!</v>
      </c>
    </row>
    <row r="67" spans="1:11">
      <c r="A67" s="2">
        <v>19725</v>
      </c>
      <c r="B67">
        <f>VLOOKUP((IF(MONTH($A67)=10,YEAR($A67),IF(MONTH($A67)=11,YEAR($A67),IF(MONTH($A67)=12, YEAR($A67),YEAR($A67)-1)))),File_1.prn!$A$2:$AA$57,VLOOKUP(MONTH($A67),Conversion!$A$1:$B$12,2),FALSE)</f>
        <v>1</v>
      </c>
      <c r="C67" t="str">
        <f>IF(VLOOKUP((IF(MONTH($A67)=10,YEAR($A67),IF(MONTH($A67)=11,YEAR($A67),IF(MONTH($A67)=12, YEAR($A67),YEAR($A67)-1)))),File_1.prn!$A$2:$AA$57,VLOOKUP(MONTH($A67),'Patch Conversion'!$A$1:$B$12,2),FALSE)="","",VLOOKUP((IF(MONTH($A67)=10,YEAR($A67),IF(MONTH($A67)=11,YEAR($A67),IF(MONTH($A67)=12, YEAR($A67),YEAR($A67)-1)))),File_1.prn!$A$2:$AA$57,VLOOKUP(MONTH($A67),'Patch Conversion'!$A$1:$B$12,2),FALSE))</f>
        <v/>
      </c>
      <c r="F67">
        <f>VLOOKUP((IF(MONTH($A67)=10,YEAR($A67),IF(MONTH($A67)=11,YEAR($A67),IF(MONTH($A67)=12, YEAR($A67),YEAR($A67)-1)))),FirstSim!$A$1:$Y$84,VLOOKUP(MONTH($A67),Conversion!$A$1:$B$12,2),FALSE)</f>
        <v>0.39</v>
      </c>
      <c r="J67" t="e">
        <f>VLOOKUP((IF(MONTH($A67)=10,YEAR($A67),IF(MONTH($A67)=11,YEAR($A67),IF(MONTH($A67)=12, YEAR($A67),YEAR($A67)-1)))),#REF!,VLOOKUP(MONTH($A67),Conversion!$A$1:$B$12,2),FALSE)</f>
        <v>#REF!</v>
      </c>
      <c r="K67" t="e">
        <f>VLOOKUP((IF(MONTH($A67)=10,YEAR($A67),IF(MONTH($A67)=11,YEAR($A67),IF(MONTH($A67)=12, YEAR($A67),YEAR($A67)-1)))),#REF!,VLOOKUP(MONTH($A67),'Patch Conversion'!$A$1:$B$12,2),FALSE)</f>
        <v>#REF!</v>
      </c>
    </row>
    <row r="68" spans="1:11">
      <c r="A68" s="2">
        <v>19756</v>
      </c>
      <c r="B68">
        <f>VLOOKUP((IF(MONTH($A68)=10,YEAR($A68),IF(MONTH($A68)=11,YEAR($A68),IF(MONTH($A68)=12, YEAR($A68),YEAR($A68)-1)))),File_1.prn!$A$2:$AA$57,VLOOKUP(MONTH($A68),Conversion!$A$1:$B$12,2),FALSE)</f>
        <v>0.7</v>
      </c>
      <c r="C68" t="str">
        <f>IF(VLOOKUP((IF(MONTH($A68)=10,YEAR($A68),IF(MONTH($A68)=11,YEAR($A68),IF(MONTH($A68)=12, YEAR($A68),YEAR($A68)-1)))),File_1.prn!$A$2:$AA$57,VLOOKUP(MONTH($A68),'Patch Conversion'!$A$1:$B$12,2),FALSE)="","",VLOOKUP((IF(MONTH($A68)=10,YEAR($A68),IF(MONTH($A68)=11,YEAR($A68),IF(MONTH($A68)=12, YEAR($A68),YEAR($A68)-1)))),File_1.prn!$A$2:$AA$57,VLOOKUP(MONTH($A68),'Patch Conversion'!$A$1:$B$12,2),FALSE))</f>
        <v/>
      </c>
      <c r="D68" t="str">
        <f>IF(C68="","",B68)</f>
        <v/>
      </c>
      <c r="F68">
        <f>VLOOKUP((IF(MONTH($A68)=10,YEAR($A68),IF(MONTH($A68)=11,YEAR($A68),IF(MONTH($A68)=12, YEAR($A68),YEAR($A68)-1)))),FirstSim!$A$1:$Y$84,VLOOKUP(MONTH($A68),Conversion!$A$1:$B$12,2),FALSE)</f>
        <v>2.17</v>
      </c>
      <c r="J68" t="e">
        <f>VLOOKUP((IF(MONTH($A68)=10,YEAR($A68),IF(MONTH($A68)=11,YEAR($A68),IF(MONTH($A68)=12, YEAR($A68),YEAR($A68)-1)))),#REF!,VLOOKUP(MONTH($A68),Conversion!$A$1:$B$12,2),FALSE)</f>
        <v>#REF!</v>
      </c>
      <c r="K68" t="e">
        <f>VLOOKUP((IF(MONTH($A68)=10,YEAR($A68),IF(MONTH($A68)=11,YEAR($A68),IF(MONTH($A68)=12, YEAR($A68),YEAR($A68)-1)))),#REF!,VLOOKUP(MONTH($A68),'Patch Conversion'!$A$1:$B$12,2),FALSE)</f>
        <v>#REF!</v>
      </c>
    </row>
    <row r="69" spans="1:11">
      <c r="A69" s="2">
        <v>19784</v>
      </c>
      <c r="B69">
        <f>VLOOKUP((IF(MONTH($A69)=10,YEAR($A69),IF(MONTH($A69)=11,YEAR($A69),IF(MONTH($A69)=12, YEAR($A69),YEAR($A69)-1)))),File_1.prn!$A$2:$AA$57,VLOOKUP(MONTH($A69),Conversion!$A$1:$B$12,2),FALSE)</f>
        <v>4.45</v>
      </c>
      <c r="C69" t="str">
        <f>IF(VLOOKUP((IF(MONTH($A69)=10,YEAR($A69),IF(MONTH($A69)=11,YEAR($A69),IF(MONTH($A69)=12, YEAR($A69),YEAR($A69)-1)))),File_1.prn!$A$2:$AA$57,VLOOKUP(MONTH($A69),'Patch Conversion'!$A$1:$B$12,2),FALSE)="","",VLOOKUP((IF(MONTH($A69)=10,YEAR($A69),IF(MONTH($A69)=11,YEAR($A69),IF(MONTH($A69)=12, YEAR($A69),YEAR($A69)-1)))),File_1.prn!$A$2:$AA$57,VLOOKUP(MONTH($A69),'Patch Conversion'!$A$1:$B$12,2),FALSE))</f>
        <v/>
      </c>
      <c r="D69" t="str">
        <f>IF(C69="","",B69)</f>
        <v/>
      </c>
      <c r="F69">
        <f>VLOOKUP((IF(MONTH($A69)=10,YEAR($A69),IF(MONTH($A69)=11,YEAR($A69),IF(MONTH($A69)=12, YEAR($A69),YEAR($A69)-1)))),FirstSim!$A$1:$Y$84,VLOOKUP(MONTH($A69),Conversion!$A$1:$B$12,2),FALSE)</f>
        <v>38.369999999999997</v>
      </c>
      <c r="J69" t="e">
        <f>VLOOKUP((IF(MONTH($A69)=10,YEAR($A69),IF(MONTH($A69)=11,YEAR($A69),IF(MONTH($A69)=12, YEAR($A69),YEAR($A69)-1)))),#REF!,VLOOKUP(MONTH($A69),Conversion!$A$1:$B$12,2),FALSE)</f>
        <v>#REF!</v>
      </c>
      <c r="K69" t="e">
        <f>VLOOKUP((IF(MONTH($A69)=10,YEAR($A69),IF(MONTH($A69)=11,YEAR($A69),IF(MONTH($A69)=12, YEAR($A69),YEAR($A69)-1)))),#REF!,VLOOKUP(MONTH($A69),'Patch Conversion'!$A$1:$B$12,2),FALSE)</f>
        <v>#REF!</v>
      </c>
    </row>
    <row r="70" spans="1:11">
      <c r="A70" s="2">
        <v>19815</v>
      </c>
      <c r="B70">
        <f>VLOOKUP((IF(MONTH($A70)=10,YEAR($A70),IF(MONTH($A70)=11,YEAR($A70),IF(MONTH($A70)=12, YEAR($A70),YEAR($A70)-1)))),File_1.prn!$A$2:$AA$57,VLOOKUP(MONTH($A70),Conversion!$A$1:$B$12,2),FALSE)</f>
        <v>0.69</v>
      </c>
      <c r="C70" t="str">
        <f>IF(VLOOKUP((IF(MONTH($A70)=10,YEAR($A70),IF(MONTH($A70)=11,YEAR($A70),IF(MONTH($A70)=12, YEAR($A70),YEAR($A70)-1)))),File_1.prn!$A$2:$AA$57,VLOOKUP(MONTH($A70),'Patch Conversion'!$A$1:$B$12,2),FALSE)="","",VLOOKUP((IF(MONTH($A70)=10,YEAR($A70),IF(MONTH($A70)=11,YEAR($A70),IF(MONTH($A70)=12, YEAR($A70),YEAR($A70)-1)))),File_1.prn!$A$2:$AA$57,VLOOKUP(MONTH($A70),'Patch Conversion'!$A$1:$B$12,2),FALSE))</f>
        <v/>
      </c>
      <c r="D70" t="str">
        <f>IF(C70="","",B70)</f>
        <v/>
      </c>
      <c r="F70">
        <f>VLOOKUP((IF(MONTH($A70)=10,YEAR($A70),IF(MONTH($A70)=11,YEAR($A70),IF(MONTH($A70)=12, YEAR($A70),YEAR($A70)-1)))),FirstSim!$A$1:$Y$84,VLOOKUP(MONTH($A70),Conversion!$A$1:$B$12,2),FALSE)</f>
        <v>15.53</v>
      </c>
      <c r="J70" t="e">
        <f>VLOOKUP((IF(MONTH($A70)=10,YEAR($A70),IF(MONTH($A70)=11,YEAR($A70),IF(MONTH($A70)=12, YEAR($A70),YEAR($A70)-1)))),#REF!,VLOOKUP(MONTH($A70),Conversion!$A$1:$B$12,2),FALSE)</f>
        <v>#REF!</v>
      </c>
      <c r="K70" t="e">
        <f>VLOOKUP((IF(MONTH($A70)=10,YEAR($A70),IF(MONTH($A70)=11,YEAR($A70),IF(MONTH($A70)=12, YEAR($A70),YEAR($A70)-1)))),#REF!,VLOOKUP(MONTH($A70),'Patch Conversion'!$A$1:$B$12,2),FALSE)</f>
        <v>#REF!</v>
      </c>
    </row>
    <row r="71" spans="1:11">
      <c r="A71" s="2">
        <v>19845</v>
      </c>
      <c r="B71">
        <f>VLOOKUP((IF(MONTH($A71)=10,YEAR($A71),IF(MONTH($A71)=11,YEAR($A71),IF(MONTH($A71)=12, YEAR($A71),YEAR($A71)-1)))),File_1.prn!$A$2:$AA$57,VLOOKUP(MONTH($A71),Conversion!$A$1:$B$12,2),FALSE)</f>
        <v>0.52</v>
      </c>
      <c r="C71" t="str">
        <f>IF(VLOOKUP((IF(MONTH($A71)=10,YEAR($A71),IF(MONTH($A71)=11,YEAR($A71),IF(MONTH($A71)=12, YEAR($A71),YEAR($A71)-1)))),File_1.prn!$A$2:$AA$57,VLOOKUP(MONTH($A71),'Patch Conversion'!$A$1:$B$12,2),FALSE)="","",VLOOKUP((IF(MONTH($A71)=10,YEAR($A71),IF(MONTH($A71)=11,YEAR($A71),IF(MONTH($A71)=12, YEAR($A71),YEAR($A71)-1)))),File_1.prn!$A$2:$AA$57,VLOOKUP(MONTH($A71),'Patch Conversion'!$A$1:$B$12,2),FALSE))</f>
        <v/>
      </c>
      <c r="F71">
        <f>VLOOKUP((IF(MONTH($A71)=10,YEAR($A71),IF(MONTH($A71)=11,YEAR($A71),IF(MONTH($A71)=12, YEAR($A71),YEAR($A71)-1)))),FirstSim!$A$1:$Y$84,VLOOKUP(MONTH($A71),Conversion!$A$1:$B$12,2),FALSE)</f>
        <v>2.65</v>
      </c>
      <c r="J71" t="e">
        <f>VLOOKUP((IF(MONTH($A71)=10,YEAR($A71),IF(MONTH($A71)=11,YEAR($A71),IF(MONTH($A71)=12, YEAR($A71),YEAR($A71)-1)))),#REF!,VLOOKUP(MONTH($A71),Conversion!$A$1:$B$12,2),FALSE)</f>
        <v>#REF!</v>
      </c>
      <c r="K71" t="e">
        <f>VLOOKUP((IF(MONTH($A71)=10,YEAR($A71),IF(MONTH($A71)=11,YEAR($A71),IF(MONTH($A71)=12, YEAR($A71),YEAR($A71)-1)))),#REF!,VLOOKUP(MONTH($A71),'Patch Conversion'!$A$1:$B$12,2),FALSE)</f>
        <v>#REF!</v>
      </c>
    </row>
    <row r="72" spans="1:11">
      <c r="A72" s="2">
        <v>19876</v>
      </c>
      <c r="B72">
        <f>VLOOKUP((IF(MONTH($A72)=10,YEAR($A72),IF(MONTH($A72)=11,YEAR($A72),IF(MONTH($A72)=12, YEAR($A72),YEAR($A72)-1)))),File_1.prn!$A$2:$AA$57,VLOOKUP(MONTH($A72),Conversion!$A$1:$B$12,2),FALSE)</f>
        <v>0</v>
      </c>
      <c r="C72" t="str">
        <f>IF(VLOOKUP((IF(MONTH($A72)=10,YEAR($A72),IF(MONTH($A72)=11,YEAR($A72),IF(MONTH($A72)=12, YEAR($A72),YEAR($A72)-1)))),File_1.prn!$A$2:$AA$57,VLOOKUP(MONTH($A72),'Patch Conversion'!$A$1:$B$12,2),FALSE)="","",VLOOKUP((IF(MONTH($A72)=10,YEAR($A72),IF(MONTH($A72)=11,YEAR($A72),IF(MONTH($A72)=12, YEAR($A72),YEAR($A72)-1)))),File_1.prn!$A$2:$AA$57,VLOOKUP(MONTH($A72),'Patch Conversion'!$A$1:$B$12,2),FALSE))</f>
        <v/>
      </c>
      <c r="F72">
        <f>VLOOKUP((IF(MONTH($A72)=10,YEAR($A72),IF(MONTH($A72)=11,YEAR($A72),IF(MONTH($A72)=12, YEAR($A72),YEAR($A72)-1)))),FirstSim!$A$1:$Y$84,VLOOKUP(MONTH($A72),Conversion!$A$1:$B$12,2),FALSE)</f>
        <v>1.7</v>
      </c>
      <c r="J72" t="e">
        <f>VLOOKUP((IF(MONTH($A72)=10,YEAR($A72),IF(MONTH($A72)=11,YEAR($A72),IF(MONTH($A72)=12, YEAR($A72),YEAR($A72)-1)))),#REF!,VLOOKUP(MONTH($A72),Conversion!$A$1:$B$12,2),FALSE)</f>
        <v>#REF!</v>
      </c>
      <c r="K72" t="e">
        <f>VLOOKUP((IF(MONTH($A72)=10,YEAR($A72),IF(MONTH($A72)=11,YEAR($A72),IF(MONTH($A72)=12, YEAR($A72),YEAR($A72)-1)))),#REF!,VLOOKUP(MONTH($A72),'Patch Conversion'!$A$1:$B$12,2),FALSE)</f>
        <v>#REF!</v>
      </c>
    </row>
    <row r="73" spans="1:11">
      <c r="A73" s="2">
        <v>19906</v>
      </c>
      <c r="B73">
        <f>VLOOKUP((IF(MONTH($A73)=10,YEAR($A73),IF(MONTH($A73)=11,YEAR($A73),IF(MONTH($A73)=12, YEAR($A73),YEAR($A73)-1)))),File_1.prn!$A$2:$AA$57,VLOOKUP(MONTH($A73),Conversion!$A$1:$B$12,2),FALSE)</f>
        <v>0</v>
      </c>
      <c r="C73" t="str">
        <f>IF(VLOOKUP((IF(MONTH($A73)=10,YEAR($A73),IF(MONTH($A73)=11,YEAR($A73),IF(MONTH($A73)=12, YEAR($A73),YEAR($A73)-1)))),File_1.prn!$A$2:$AA$57,VLOOKUP(MONTH($A73),'Patch Conversion'!$A$1:$B$12,2),FALSE)="","",VLOOKUP((IF(MONTH($A73)=10,YEAR($A73),IF(MONTH($A73)=11,YEAR($A73),IF(MONTH($A73)=12, YEAR($A73),YEAR($A73)-1)))),File_1.prn!$A$2:$AA$57,VLOOKUP(MONTH($A73),'Patch Conversion'!$A$1:$B$12,2),FALSE))</f>
        <v/>
      </c>
      <c r="F73">
        <f>VLOOKUP((IF(MONTH($A73)=10,YEAR($A73),IF(MONTH($A73)=11,YEAR($A73),IF(MONTH($A73)=12, YEAR($A73),YEAR($A73)-1)))),FirstSim!$A$1:$Y$84,VLOOKUP(MONTH($A73),Conversion!$A$1:$B$12,2),FALSE)</f>
        <v>1.1200000000000001</v>
      </c>
      <c r="J73" t="e">
        <f>VLOOKUP((IF(MONTH($A73)=10,YEAR($A73),IF(MONTH($A73)=11,YEAR($A73),IF(MONTH($A73)=12, YEAR($A73),YEAR($A73)-1)))),#REF!,VLOOKUP(MONTH($A73),Conversion!$A$1:$B$12,2),FALSE)</f>
        <v>#REF!</v>
      </c>
      <c r="K73" t="e">
        <f>VLOOKUP((IF(MONTH($A73)=10,YEAR($A73),IF(MONTH($A73)=11,YEAR($A73),IF(MONTH($A73)=12, YEAR($A73),YEAR($A73)-1)))),#REF!,VLOOKUP(MONTH($A73),'Patch Conversion'!$A$1:$B$12,2),FALSE)</f>
        <v>#REF!</v>
      </c>
    </row>
    <row r="74" spans="1:11">
      <c r="A74" s="2">
        <v>19937</v>
      </c>
      <c r="B74">
        <f>VLOOKUP((IF(MONTH($A74)=10,YEAR($A74),IF(MONTH($A74)=11,YEAR($A74),IF(MONTH($A74)=12, YEAR($A74),YEAR($A74)-1)))),File_1.prn!$A$2:$AA$57,VLOOKUP(MONTH($A74),Conversion!$A$1:$B$12,2),FALSE)</f>
        <v>0</v>
      </c>
      <c r="C74" t="str">
        <f>IF(VLOOKUP((IF(MONTH($A74)=10,YEAR($A74),IF(MONTH($A74)=11,YEAR($A74),IF(MONTH($A74)=12, YEAR($A74),YEAR($A74)-1)))),File_1.prn!$A$2:$AA$57,VLOOKUP(MONTH($A74),'Patch Conversion'!$A$1:$B$12,2),FALSE)="","",VLOOKUP((IF(MONTH($A74)=10,YEAR($A74),IF(MONTH($A74)=11,YEAR($A74),IF(MONTH($A74)=12, YEAR($A74),YEAR($A74)-1)))),File_1.prn!$A$2:$AA$57,VLOOKUP(MONTH($A74),'Patch Conversion'!$A$1:$B$12,2),FALSE))</f>
        <v/>
      </c>
      <c r="F74">
        <f>VLOOKUP((IF(MONTH($A74)=10,YEAR($A74),IF(MONTH($A74)=11,YEAR($A74),IF(MONTH($A74)=12, YEAR($A74),YEAR($A74)-1)))),FirstSim!$A$1:$Y$84,VLOOKUP(MONTH($A74),Conversion!$A$1:$B$12,2),FALSE)</f>
        <v>0.62</v>
      </c>
      <c r="J74" t="e">
        <f>VLOOKUP((IF(MONTH($A74)=10,YEAR($A74),IF(MONTH($A74)=11,YEAR($A74),IF(MONTH($A74)=12, YEAR($A74),YEAR($A74)-1)))),#REF!,VLOOKUP(MONTH($A74),Conversion!$A$1:$B$12,2),FALSE)</f>
        <v>#REF!</v>
      </c>
      <c r="K74" t="e">
        <f>VLOOKUP((IF(MONTH($A74)=10,YEAR($A74),IF(MONTH($A74)=11,YEAR($A74),IF(MONTH($A74)=12, YEAR($A74),YEAR($A74)-1)))),#REF!,VLOOKUP(MONTH($A74),'Patch Conversion'!$A$1:$B$12,2),FALSE)</f>
        <v>#REF!</v>
      </c>
    </row>
    <row r="75" spans="1:11">
      <c r="A75" s="2">
        <v>19968</v>
      </c>
      <c r="B75">
        <f>VLOOKUP((IF(MONTH($A75)=10,YEAR($A75),IF(MONTH($A75)=11,YEAR($A75),IF(MONTH($A75)=12, YEAR($A75),YEAR($A75)-1)))),File_1.prn!$A$2:$AA$57,VLOOKUP(MONTH($A75),Conversion!$A$1:$B$12,2),FALSE)</f>
        <v>0</v>
      </c>
      <c r="C75" t="str">
        <f>IF(VLOOKUP((IF(MONTH($A75)=10,YEAR($A75),IF(MONTH($A75)=11,YEAR($A75),IF(MONTH($A75)=12, YEAR($A75),YEAR($A75)-1)))),File_1.prn!$A$2:$AA$57,VLOOKUP(MONTH($A75),'Patch Conversion'!$A$1:$B$12,2),FALSE)="","",VLOOKUP((IF(MONTH($A75)=10,YEAR($A75),IF(MONTH($A75)=11,YEAR($A75),IF(MONTH($A75)=12, YEAR($A75),YEAR($A75)-1)))),File_1.prn!$A$2:$AA$57,VLOOKUP(MONTH($A75),'Patch Conversion'!$A$1:$B$12,2),FALSE))</f>
        <v/>
      </c>
      <c r="F75">
        <f>VLOOKUP((IF(MONTH($A75)=10,YEAR($A75),IF(MONTH($A75)=11,YEAR($A75),IF(MONTH($A75)=12, YEAR($A75),YEAR($A75)-1)))),FirstSim!$A$1:$Y$84,VLOOKUP(MONTH($A75),Conversion!$A$1:$B$12,2),FALSE)</f>
        <v>0.28000000000000003</v>
      </c>
      <c r="J75" t="e">
        <f>VLOOKUP((IF(MONTH($A75)=10,YEAR($A75),IF(MONTH($A75)=11,YEAR($A75),IF(MONTH($A75)=12, YEAR($A75),YEAR($A75)-1)))),#REF!,VLOOKUP(MONTH($A75),Conversion!$A$1:$B$12,2),FALSE)</f>
        <v>#REF!</v>
      </c>
      <c r="K75" t="e">
        <f>VLOOKUP((IF(MONTH($A75)=10,YEAR($A75),IF(MONTH($A75)=11,YEAR($A75),IF(MONTH($A75)=12, YEAR($A75),YEAR($A75)-1)))),#REF!,VLOOKUP(MONTH($A75),'Patch Conversion'!$A$1:$B$12,2),FALSE)</f>
        <v>#REF!</v>
      </c>
    </row>
    <row r="76" spans="1:11">
      <c r="A76" s="2">
        <v>19998</v>
      </c>
      <c r="B76">
        <f>VLOOKUP((IF(MONTH($A76)=10,YEAR($A76),IF(MONTH($A76)=11,YEAR($A76),IF(MONTH($A76)=12, YEAR($A76),YEAR($A76)-1)))),File_1.prn!$A$2:$AA$57,VLOOKUP(MONTH($A76),Conversion!$A$1:$B$12,2),FALSE)</f>
        <v>0</v>
      </c>
      <c r="C76" t="str">
        <f>IF(VLOOKUP((IF(MONTH($A76)=10,YEAR($A76),IF(MONTH($A76)=11,YEAR($A76),IF(MONTH($A76)=12, YEAR($A76),YEAR($A76)-1)))),File_1.prn!$A$2:$AA$57,VLOOKUP(MONTH($A76),'Patch Conversion'!$A$1:$B$12,2),FALSE)="","",VLOOKUP((IF(MONTH($A76)=10,YEAR($A76),IF(MONTH($A76)=11,YEAR($A76),IF(MONTH($A76)=12, YEAR($A76),YEAR($A76)-1)))),File_1.prn!$A$2:$AA$57,VLOOKUP(MONTH($A76),'Patch Conversion'!$A$1:$B$12,2),FALSE))</f>
        <v/>
      </c>
      <c r="F76">
        <f>VLOOKUP((IF(MONTH($A76)=10,YEAR($A76),IF(MONTH($A76)=11,YEAR($A76),IF(MONTH($A76)=12, YEAR($A76),YEAR($A76)-1)))),FirstSim!$A$1:$Y$84,VLOOKUP(MONTH($A76),Conversion!$A$1:$B$12,2),FALSE)</f>
        <v>0.13</v>
      </c>
      <c r="J76" t="e">
        <f>VLOOKUP((IF(MONTH($A76)=10,YEAR($A76),IF(MONTH($A76)=11,YEAR($A76),IF(MONTH($A76)=12, YEAR($A76),YEAR($A76)-1)))),#REF!,VLOOKUP(MONTH($A76),Conversion!$A$1:$B$12,2),FALSE)</f>
        <v>#REF!</v>
      </c>
      <c r="K76" t="e">
        <f>VLOOKUP((IF(MONTH($A76)=10,YEAR($A76),IF(MONTH($A76)=11,YEAR($A76),IF(MONTH($A76)=12, YEAR($A76),YEAR($A76)-1)))),#REF!,VLOOKUP(MONTH($A76),'Patch Conversion'!$A$1:$B$12,2),FALSE)</f>
        <v>#REF!</v>
      </c>
    </row>
    <row r="77" spans="1:11">
      <c r="A77" s="2">
        <v>20029</v>
      </c>
      <c r="B77">
        <f>VLOOKUP((IF(MONTH($A77)=10,YEAR($A77),IF(MONTH($A77)=11,YEAR($A77),IF(MONTH($A77)=12, YEAR($A77),YEAR($A77)-1)))),File_1.prn!$A$2:$AA$57,VLOOKUP(MONTH($A77),Conversion!$A$1:$B$12,2),FALSE)</f>
        <v>2.0699999999999998</v>
      </c>
      <c r="C77" t="str">
        <f>IF(VLOOKUP((IF(MONTH($A77)=10,YEAR($A77),IF(MONTH($A77)=11,YEAR($A77),IF(MONTH($A77)=12, YEAR($A77),YEAR($A77)-1)))),File_1.prn!$A$2:$AA$57,VLOOKUP(MONTH($A77),'Patch Conversion'!$A$1:$B$12,2),FALSE)="","",VLOOKUP((IF(MONTH($A77)=10,YEAR($A77),IF(MONTH($A77)=11,YEAR($A77),IF(MONTH($A77)=12, YEAR($A77),YEAR($A77)-1)))),File_1.prn!$A$2:$AA$57,VLOOKUP(MONTH($A77),'Patch Conversion'!$A$1:$B$12,2),FALSE))</f>
        <v/>
      </c>
      <c r="F77">
        <f>VLOOKUP((IF(MONTH($A77)=10,YEAR($A77),IF(MONTH($A77)=11,YEAR($A77),IF(MONTH($A77)=12, YEAR($A77),YEAR($A77)-1)))),FirstSim!$A$1:$Y$84,VLOOKUP(MONTH($A77),Conversion!$A$1:$B$12,2),FALSE)</f>
        <v>0.11</v>
      </c>
      <c r="J77" t="e">
        <f>VLOOKUP((IF(MONTH($A77)=10,YEAR($A77),IF(MONTH($A77)=11,YEAR($A77),IF(MONTH($A77)=12, YEAR($A77),YEAR($A77)-1)))),#REF!,VLOOKUP(MONTH($A77),Conversion!$A$1:$B$12,2),FALSE)</f>
        <v>#REF!</v>
      </c>
      <c r="K77" t="e">
        <f>VLOOKUP((IF(MONTH($A77)=10,YEAR($A77),IF(MONTH($A77)=11,YEAR($A77),IF(MONTH($A77)=12, YEAR($A77),YEAR($A77)-1)))),#REF!,VLOOKUP(MONTH($A77),'Patch Conversion'!$A$1:$B$12,2),FALSE)</f>
        <v>#REF!</v>
      </c>
    </row>
    <row r="78" spans="1:11">
      <c r="A78" s="2">
        <v>20059</v>
      </c>
      <c r="B78">
        <f>VLOOKUP((IF(MONTH($A78)=10,YEAR($A78),IF(MONTH($A78)=11,YEAR($A78),IF(MONTH($A78)=12, YEAR($A78),YEAR($A78)-1)))),File_1.prn!$A$2:$AA$57,VLOOKUP(MONTH($A78),Conversion!$A$1:$B$12,2),FALSE)</f>
        <v>0.19</v>
      </c>
      <c r="C78" t="str">
        <f>IF(VLOOKUP((IF(MONTH($A78)=10,YEAR($A78),IF(MONTH($A78)=11,YEAR($A78),IF(MONTH($A78)=12, YEAR($A78),YEAR($A78)-1)))),File_1.prn!$A$2:$AA$57,VLOOKUP(MONTH($A78),'Patch Conversion'!$A$1:$B$12,2),FALSE)="","",VLOOKUP((IF(MONTH($A78)=10,YEAR($A78),IF(MONTH($A78)=11,YEAR($A78),IF(MONTH($A78)=12, YEAR($A78),YEAR($A78)-1)))),File_1.prn!$A$2:$AA$57,VLOOKUP(MONTH($A78),'Patch Conversion'!$A$1:$B$12,2),FALSE))</f>
        <v/>
      </c>
      <c r="F78">
        <f>VLOOKUP((IF(MONTH($A78)=10,YEAR($A78),IF(MONTH($A78)=11,YEAR($A78),IF(MONTH($A78)=12, YEAR($A78),YEAR($A78)-1)))),FirstSim!$A$1:$Y$84,VLOOKUP(MONTH($A78),Conversion!$A$1:$B$12,2),FALSE)</f>
        <v>0.05</v>
      </c>
      <c r="J78" t="e">
        <f>VLOOKUP((IF(MONTH($A78)=10,YEAR($A78),IF(MONTH($A78)=11,YEAR($A78),IF(MONTH($A78)=12, YEAR($A78),YEAR($A78)-1)))),#REF!,VLOOKUP(MONTH($A78),Conversion!$A$1:$B$12,2),FALSE)</f>
        <v>#REF!</v>
      </c>
      <c r="K78" t="e">
        <f>VLOOKUP((IF(MONTH($A78)=10,YEAR($A78),IF(MONTH($A78)=11,YEAR($A78),IF(MONTH($A78)=12, YEAR($A78),YEAR($A78)-1)))),#REF!,VLOOKUP(MONTH($A78),'Patch Conversion'!$A$1:$B$12,2),FALSE)</f>
        <v>#REF!</v>
      </c>
    </row>
    <row r="79" spans="1:11">
      <c r="A79" s="2">
        <v>20090</v>
      </c>
      <c r="B79">
        <f>VLOOKUP((IF(MONTH($A79)=10,YEAR($A79),IF(MONTH($A79)=11,YEAR($A79),IF(MONTH($A79)=12, YEAR($A79),YEAR($A79)-1)))),File_1.prn!$A$2:$AA$57,VLOOKUP(MONTH($A79),Conversion!$A$1:$B$12,2),FALSE)</f>
        <v>4.51</v>
      </c>
      <c r="C79" t="str">
        <f>IF(VLOOKUP((IF(MONTH($A79)=10,YEAR($A79),IF(MONTH($A79)=11,YEAR($A79),IF(MONTH($A79)=12, YEAR($A79),YEAR($A79)-1)))),File_1.prn!$A$2:$AA$57,VLOOKUP(MONTH($A79),'Patch Conversion'!$A$1:$B$12,2),FALSE)="","",VLOOKUP((IF(MONTH($A79)=10,YEAR($A79),IF(MONTH($A79)=11,YEAR($A79),IF(MONTH($A79)=12, YEAR($A79),YEAR($A79)-1)))),File_1.prn!$A$2:$AA$57,VLOOKUP(MONTH($A79),'Patch Conversion'!$A$1:$B$12,2),FALSE))</f>
        <v/>
      </c>
      <c r="D79" t="str">
        <f>IF(C79="","",B79)</f>
        <v/>
      </c>
      <c r="F79">
        <f>VLOOKUP((IF(MONTH($A79)=10,YEAR($A79),IF(MONTH($A79)=11,YEAR($A79),IF(MONTH($A79)=12, YEAR($A79),YEAR($A79)-1)))),FirstSim!$A$1:$Y$84,VLOOKUP(MONTH($A79),Conversion!$A$1:$B$12,2),FALSE)</f>
        <v>16.72</v>
      </c>
      <c r="J79" t="e">
        <f>VLOOKUP((IF(MONTH($A79)=10,YEAR($A79),IF(MONTH($A79)=11,YEAR($A79),IF(MONTH($A79)=12, YEAR($A79),YEAR($A79)-1)))),#REF!,VLOOKUP(MONTH($A79),Conversion!$A$1:$B$12,2),FALSE)</f>
        <v>#REF!</v>
      </c>
      <c r="K79" t="e">
        <f>VLOOKUP((IF(MONTH($A79)=10,YEAR($A79),IF(MONTH($A79)=11,YEAR($A79),IF(MONTH($A79)=12, YEAR($A79),YEAR($A79)-1)))),#REF!,VLOOKUP(MONTH($A79),'Patch Conversion'!$A$1:$B$12,2),FALSE)</f>
        <v>#REF!</v>
      </c>
    </row>
    <row r="80" spans="1:11">
      <c r="A80" s="2">
        <v>20121</v>
      </c>
      <c r="B80">
        <f>VLOOKUP((IF(MONTH($A80)=10,YEAR($A80),IF(MONTH($A80)=11,YEAR($A80),IF(MONTH($A80)=12, YEAR($A80),YEAR($A80)-1)))),File_1.prn!$A$2:$AA$57,VLOOKUP(MONTH($A80),Conversion!$A$1:$B$12,2),FALSE)</f>
        <v>10.9</v>
      </c>
      <c r="C80" t="str">
        <f>IF(VLOOKUP((IF(MONTH($A80)=10,YEAR($A80),IF(MONTH($A80)=11,YEAR($A80),IF(MONTH($A80)=12, YEAR($A80),YEAR($A80)-1)))),File_1.prn!$A$2:$AA$57,VLOOKUP(MONTH($A80),'Patch Conversion'!$A$1:$B$12,2),FALSE)="","",VLOOKUP((IF(MONTH($A80)=10,YEAR($A80),IF(MONTH($A80)=11,YEAR($A80),IF(MONTH($A80)=12, YEAR($A80),YEAR($A80)-1)))),File_1.prn!$A$2:$AA$57,VLOOKUP(MONTH($A80),'Patch Conversion'!$A$1:$B$12,2),FALSE))</f>
        <v/>
      </c>
      <c r="D80" t="str">
        <f>IF(C80="","",B80)</f>
        <v/>
      </c>
      <c r="F80">
        <f>VLOOKUP((IF(MONTH($A80)=10,YEAR($A80),IF(MONTH($A80)=11,YEAR($A80),IF(MONTH($A80)=12, YEAR($A80),YEAR($A80)-1)))),FirstSim!$A$1:$Y$84,VLOOKUP(MONTH($A80),Conversion!$A$1:$B$12,2),FALSE)</f>
        <v>21</v>
      </c>
      <c r="J80" t="e">
        <f>VLOOKUP((IF(MONTH($A80)=10,YEAR($A80),IF(MONTH($A80)=11,YEAR($A80),IF(MONTH($A80)=12, YEAR($A80),YEAR($A80)-1)))),#REF!,VLOOKUP(MONTH($A80),Conversion!$A$1:$B$12,2),FALSE)</f>
        <v>#REF!</v>
      </c>
      <c r="K80" t="e">
        <f>VLOOKUP((IF(MONTH($A80)=10,YEAR($A80),IF(MONTH($A80)=11,YEAR($A80),IF(MONTH($A80)=12, YEAR($A80),YEAR($A80)-1)))),#REF!,VLOOKUP(MONTH($A80),'Patch Conversion'!$A$1:$B$12,2),FALSE)</f>
        <v>#REF!</v>
      </c>
    </row>
    <row r="81" spans="1:11">
      <c r="A81" s="2">
        <v>20149</v>
      </c>
      <c r="B81">
        <f>VLOOKUP((IF(MONTH($A81)=10,YEAR($A81),IF(MONTH($A81)=11,YEAR($A81),IF(MONTH($A81)=12, YEAR($A81),YEAR($A81)-1)))),File_1.prn!$A$2:$AA$57,VLOOKUP(MONTH($A81),Conversion!$A$1:$B$12,2),FALSE)</f>
        <v>17.7</v>
      </c>
      <c r="C81" t="str">
        <f>IF(VLOOKUP((IF(MONTH($A81)=10,YEAR($A81),IF(MONTH($A81)=11,YEAR($A81),IF(MONTH($A81)=12, YEAR($A81),YEAR($A81)-1)))),File_1.prn!$A$2:$AA$57,VLOOKUP(MONTH($A81),'Patch Conversion'!$A$1:$B$12,2),FALSE)="","",VLOOKUP((IF(MONTH($A81)=10,YEAR($A81),IF(MONTH($A81)=11,YEAR($A81),IF(MONTH($A81)=12, YEAR($A81),YEAR($A81)-1)))),File_1.prn!$A$2:$AA$57,VLOOKUP(MONTH($A81),'Patch Conversion'!$A$1:$B$12,2),FALSE))</f>
        <v/>
      </c>
      <c r="D81" t="str">
        <f>IF(C81="","",B81)</f>
        <v/>
      </c>
      <c r="F81">
        <f>VLOOKUP((IF(MONTH($A81)=10,YEAR($A81),IF(MONTH($A81)=11,YEAR($A81),IF(MONTH($A81)=12, YEAR($A81),YEAR($A81)-1)))),FirstSim!$A$1:$Y$84,VLOOKUP(MONTH($A81),Conversion!$A$1:$B$12,2),FALSE)</f>
        <v>5.53</v>
      </c>
      <c r="J81" t="e">
        <f>VLOOKUP((IF(MONTH($A81)=10,YEAR($A81),IF(MONTH($A81)=11,YEAR($A81),IF(MONTH($A81)=12, YEAR($A81),YEAR($A81)-1)))),#REF!,VLOOKUP(MONTH($A81),Conversion!$A$1:$B$12,2),FALSE)</f>
        <v>#REF!</v>
      </c>
      <c r="K81" t="e">
        <f>VLOOKUP((IF(MONTH($A81)=10,YEAR($A81),IF(MONTH($A81)=11,YEAR($A81),IF(MONTH($A81)=12, YEAR($A81),YEAR($A81)-1)))),#REF!,VLOOKUP(MONTH($A81),'Patch Conversion'!$A$1:$B$12,2),FALSE)</f>
        <v>#REF!</v>
      </c>
    </row>
    <row r="82" spans="1:11">
      <c r="A82" s="2">
        <v>20180</v>
      </c>
      <c r="B82">
        <f>VLOOKUP((IF(MONTH($A82)=10,YEAR($A82),IF(MONTH($A82)=11,YEAR($A82),IF(MONTH($A82)=12, YEAR($A82),YEAR($A82)-1)))),File_1.prn!$A$2:$AA$57,VLOOKUP(MONTH($A82),Conversion!$A$1:$B$12,2),FALSE)</f>
        <v>1.33</v>
      </c>
      <c r="C82" t="str">
        <f>IF(VLOOKUP((IF(MONTH($A82)=10,YEAR($A82),IF(MONTH($A82)=11,YEAR($A82),IF(MONTH($A82)=12, YEAR($A82),YEAR($A82)-1)))),File_1.prn!$A$2:$AA$57,VLOOKUP(MONTH($A82),'Patch Conversion'!$A$1:$B$12,2),FALSE)="","",VLOOKUP((IF(MONTH($A82)=10,YEAR($A82),IF(MONTH($A82)=11,YEAR($A82),IF(MONTH($A82)=12, YEAR($A82),YEAR($A82)-1)))),File_1.prn!$A$2:$AA$57,VLOOKUP(MONTH($A82),'Patch Conversion'!$A$1:$B$12,2),FALSE))</f>
        <v/>
      </c>
      <c r="F82">
        <f>VLOOKUP((IF(MONTH($A82)=10,YEAR($A82),IF(MONTH($A82)=11,YEAR($A82),IF(MONTH($A82)=12, YEAR($A82),YEAR($A82)-1)))),FirstSim!$A$1:$Y$84,VLOOKUP(MONTH($A82),Conversion!$A$1:$B$12,2),FALSE)</f>
        <v>0.86</v>
      </c>
      <c r="J82" t="e">
        <f>VLOOKUP((IF(MONTH($A82)=10,YEAR($A82),IF(MONTH($A82)=11,YEAR($A82),IF(MONTH($A82)=12, YEAR($A82),YEAR($A82)-1)))),#REF!,VLOOKUP(MONTH($A82),Conversion!$A$1:$B$12,2),FALSE)</f>
        <v>#REF!</v>
      </c>
      <c r="K82" t="e">
        <f>VLOOKUP((IF(MONTH($A82)=10,YEAR($A82),IF(MONTH($A82)=11,YEAR($A82),IF(MONTH($A82)=12, YEAR($A82),YEAR($A82)-1)))),#REF!,VLOOKUP(MONTH($A82),'Patch Conversion'!$A$1:$B$12,2),FALSE)</f>
        <v>#REF!</v>
      </c>
    </row>
    <row r="83" spans="1:11">
      <c r="A83" s="2">
        <v>20210</v>
      </c>
      <c r="B83">
        <f>VLOOKUP((IF(MONTH($A83)=10,YEAR($A83),IF(MONTH($A83)=11,YEAR($A83),IF(MONTH($A83)=12, YEAR($A83),YEAR($A83)-1)))),File_1.prn!$A$2:$AA$57,VLOOKUP(MONTH($A83),Conversion!$A$1:$B$12,2),FALSE)</f>
        <v>0.35</v>
      </c>
      <c r="C83" t="str">
        <f>IF(VLOOKUP((IF(MONTH($A83)=10,YEAR($A83),IF(MONTH($A83)=11,YEAR($A83),IF(MONTH($A83)=12, YEAR($A83),YEAR($A83)-1)))),File_1.prn!$A$2:$AA$57,VLOOKUP(MONTH($A83),'Patch Conversion'!$A$1:$B$12,2),FALSE)="","",VLOOKUP((IF(MONTH($A83)=10,YEAR($A83),IF(MONTH($A83)=11,YEAR($A83),IF(MONTH($A83)=12, YEAR($A83),YEAR($A83)-1)))),File_1.prn!$A$2:$AA$57,VLOOKUP(MONTH($A83),'Patch Conversion'!$A$1:$B$12,2),FALSE))</f>
        <v/>
      </c>
      <c r="F83">
        <f>VLOOKUP((IF(MONTH($A83)=10,YEAR($A83),IF(MONTH($A83)=11,YEAR($A83),IF(MONTH($A83)=12, YEAR($A83),YEAR($A83)-1)))),FirstSim!$A$1:$Y$84,VLOOKUP(MONTH($A83),Conversion!$A$1:$B$12,2),FALSE)</f>
        <v>0.5</v>
      </c>
      <c r="J83" t="e">
        <f>VLOOKUP((IF(MONTH($A83)=10,YEAR($A83),IF(MONTH($A83)=11,YEAR($A83),IF(MONTH($A83)=12, YEAR($A83),YEAR($A83)-1)))),#REF!,VLOOKUP(MONTH($A83),Conversion!$A$1:$B$12,2),FALSE)</f>
        <v>#REF!</v>
      </c>
      <c r="K83" t="e">
        <f>VLOOKUP((IF(MONTH($A83)=10,YEAR($A83),IF(MONTH($A83)=11,YEAR($A83),IF(MONTH($A83)=12, YEAR($A83),YEAR($A83)-1)))),#REF!,VLOOKUP(MONTH($A83),'Patch Conversion'!$A$1:$B$12,2),FALSE)</f>
        <v>#REF!</v>
      </c>
    </row>
    <row r="84" spans="1:11">
      <c r="A84" s="2">
        <v>20241</v>
      </c>
      <c r="B84">
        <f>VLOOKUP((IF(MONTH($A84)=10,YEAR($A84),IF(MONTH($A84)=11,YEAR($A84),IF(MONTH($A84)=12, YEAR($A84),YEAR($A84)-1)))),File_1.prn!$A$2:$AA$57,VLOOKUP(MONTH($A84),Conversion!$A$1:$B$12,2),FALSE)</f>
        <v>0.08</v>
      </c>
      <c r="C84" t="str">
        <f>IF(VLOOKUP((IF(MONTH($A84)=10,YEAR($A84),IF(MONTH($A84)=11,YEAR($A84),IF(MONTH($A84)=12, YEAR($A84),YEAR($A84)-1)))),File_1.prn!$A$2:$AA$57,VLOOKUP(MONTH($A84),'Patch Conversion'!$A$1:$B$12,2),FALSE)="","",VLOOKUP((IF(MONTH($A84)=10,YEAR($A84),IF(MONTH($A84)=11,YEAR($A84),IF(MONTH($A84)=12, YEAR($A84),YEAR($A84)-1)))),File_1.prn!$A$2:$AA$57,VLOOKUP(MONTH($A84),'Patch Conversion'!$A$1:$B$12,2),FALSE))</f>
        <v/>
      </c>
      <c r="F84">
        <f>VLOOKUP((IF(MONTH($A84)=10,YEAR($A84),IF(MONTH($A84)=11,YEAR($A84),IF(MONTH($A84)=12, YEAR($A84),YEAR($A84)-1)))),FirstSim!$A$1:$Y$84,VLOOKUP(MONTH($A84),Conversion!$A$1:$B$12,2),FALSE)</f>
        <v>0.38</v>
      </c>
      <c r="J84" t="e">
        <f>VLOOKUP((IF(MONTH($A84)=10,YEAR($A84),IF(MONTH($A84)=11,YEAR($A84),IF(MONTH($A84)=12, YEAR($A84),YEAR($A84)-1)))),#REF!,VLOOKUP(MONTH($A84),Conversion!$A$1:$B$12,2),FALSE)</f>
        <v>#REF!</v>
      </c>
      <c r="K84" t="e">
        <f>VLOOKUP((IF(MONTH($A84)=10,YEAR($A84),IF(MONTH($A84)=11,YEAR($A84),IF(MONTH($A84)=12, YEAR($A84),YEAR($A84)-1)))),#REF!,VLOOKUP(MONTH($A84),'Patch Conversion'!$A$1:$B$12,2),FALSE)</f>
        <v>#REF!</v>
      </c>
    </row>
    <row r="85" spans="1:11">
      <c r="A85" s="2">
        <v>20271</v>
      </c>
      <c r="B85">
        <f>VLOOKUP((IF(MONTH($A85)=10,YEAR($A85),IF(MONTH($A85)=11,YEAR($A85),IF(MONTH($A85)=12, YEAR($A85),YEAR($A85)-1)))),File_1.prn!$A$2:$AA$57,VLOOKUP(MONTH($A85),Conversion!$A$1:$B$12,2),FALSE)</f>
        <v>0</v>
      </c>
      <c r="C85" t="str">
        <f>IF(VLOOKUP((IF(MONTH($A85)=10,YEAR($A85),IF(MONTH($A85)=11,YEAR($A85),IF(MONTH($A85)=12, YEAR($A85),YEAR($A85)-1)))),File_1.prn!$A$2:$AA$57,VLOOKUP(MONTH($A85),'Patch Conversion'!$A$1:$B$12,2),FALSE)="","",VLOOKUP((IF(MONTH($A85)=10,YEAR($A85),IF(MONTH($A85)=11,YEAR($A85),IF(MONTH($A85)=12, YEAR($A85),YEAR($A85)-1)))),File_1.prn!$A$2:$AA$57,VLOOKUP(MONTH($A85),'Patch Conversion'!$A$1:$B$12,2),FALSE))</f>
        <v/>
      </c>
      <c r="F85">
        <f>VLOOKUP((IF(MONTH($A85)=10,YEAR($A85),IF(MONTH($A85)=11,YEAR($A85),IF(MONTH($A85)=12, YEAR($A85),YEAR($A85)-1)))),FirstSim!$A$1:$Y$84,VLOOKUP(MONTH($A85),Conversion!$A$1:$B$12,2),FALSE)</f>
        <v>0.38</v>
      </c>
      <c r="J85" t="e">
        <f>VLOOKUP((IF(MONTH($A85)=10,YEAR($A85),IF(MONTH($A85)=11,YEAR($A85),IF(MONTH($A85)=12, YEAR($A85),YEAR($A85)-1)))),#REF!,VLOOKUP(MONTH($A85),Conversion!$A$1:$B$12,2),FALSE)</f>
        <v>#REF!</v>
      </c>
      <c r="K85" t="e">
        <f>VLOOKUP((IF(MONTH($A85)=10,YEAR($A85),IF(MONTH($A85)=11,YEAR($A85),IF(MONTH($A85)=12, YEAR($A85),YEAR($A85)-1)))),#REF!,VLOOKUP(MONTH($A85),'Patch Conversion'!$A$1:$B$12,2),FALSE)</f>
        <v>#REF!</v>
      </c>
    </row>
    <row r="86" spans="1:11">
      <c r="A86" s="2">
        <v>20302</v>
      </c>
      <c r="B86">
        <f>VLOOKUP((IF(MONTH($A86)=10,YEAR($A86),IF(MONTH($A86)=11,YEAR($A86),IF(MONTH($A86)=12, YEAR($A86),YEAR($A86)-1)))),File_1.prn!$A$2:$AA$57,VLOOKUP(MONTH($A86),Conversion!$A$1:$B$12,2),FALSE)</f>
        <v>0</v>
      </c>
      <c r="C86" t="str">
        <f>IF(VLOOKUP((IF(MONTH($A86)=10,YEAR($A86),IF(MONTH($A86)=11,YEAR($A86),IF(MONTH($A86)=12, YEAR($A86),YEAR($A86)-1)))),File_1.prn!$A$2:$AA$57,VLOOKUP(MONTH($A86),'Patch Conversion'!$A$1:$B$12,2),FALSE)="","",VLOOKUP((IF(MONTH($A86)=10,YEAR($A86),IF(MONTH($A86)=11,YEAR($A86),IF(MONTH($A86)=12, YEAR($A86),YEAR($A86)-1)))),File_1.prn!$A$2:$AA$57,VLOOKUP(MONTH($A86),'Patch Conversion'!$A$1:$B$12,2),FALSE))</f>
        <v/>
      </c>
      <c r="F86">
        <f>VLOOKUP((IF(MONTH($A86)=10,YEAR($A86),IF(MONTH($A86)=11,YEAR($A86),IF(MONTH($A86)=12, YEAR($A86),YEAR($A86)-1)))),FirstSim!$A$1:$Y$84,VLOOKUP(MONTH($A86),Conversion!$A$1:$B$12,2),FALSE)</f>
        <v>0.26</v>
      </c>
      <c r="J86" t="e">
        <f>VLOOKUP((IF(MONTH($A86)=10,YEAR($A86),IF(MONTH($A86)=11,YEAR($A86),IF(MONTH($A86)=12, YEAR($A86),YEAR($A86)-1)))),#REF!,VLOOKUP(MONTH($A86),Conversion!$A$1:$B$12,2),FALSE)</f>
        <v>#REF!</v>
      </c>
      <c r="K86" t="e">
        <f>VLOOKUP((IF(MONTH($A86)=10,YEAR($A86),IF(MONTH($A86)=11,YEAR($A86),IF(MONTH($A86)=12, YEAR($A86),YEAR($A86)-1)))),#REF!,VLOOKUP(MONTH($A86),'Patch Conversion'!$A$1:$B$12,2),FALSE)</f>
        <v>#REF!</v>
      </c>
    </row>
    <row r="87" spans="1:11">
      <c r="A87" s="2">
        <v>20333</v>
      </c>
      <c r="B87">
        <f>VLOOKUP((IF(MONTH($A87)=10,YEAR($A87),IF(MONTH($A87)=11,YEAR($A87),IF(MONTH($A87)=12, YEAR($A87),YEAR($A87)-1)))),File_1.prn!$A$2:$AA$57,VLOOKUP(MONTH($A87),Conversion!$A$1:$B$12,2),FALSE)</f>
        <v>0</v>
      </c>
      <c r="C87" t="str">
        <f>IF(VLOOKUP((IF(MONTH($A87)=10,YEAR($A87),IF(MONTH($A87)=11,YEAR($A87),IF(MONTH($A87)=12, YEAR($A87),YEAR($A87)-1)))),File_1.prn!$A$2:$AA$57,VLOOKUP(MONTH($A87),'Patch Conversion'!$A$1:$B$12,2),FALSE)="","",VLOOKUP((IF(MONTH($A87)=10,YEAR($A87),IF(MONTH($A87)=11,YEAR($A87),IF(MONTH($A87)=12, YEAR($A87),YEAR($A87)-1)))),File_1.prn!$A$2:$AA$57,VLOOKUP(MONTH($A87),'Patch Conversion'!$A$1:$B$12,2),FALSE))</f>
        <v/>
      </c>
      <c r="F87">
        <f>VLOOKUP((IF(MONTH($A87)=10,YEAR($A87),IF(MONTH($A87)=11,YEAR($A87),IF(MONTH($A87)=12, YEAR($A87),YEAR($A87)-1)))),FirstSim!$A$1:$Y$84,VLOOKUP(MONTH($A87),Conversion!$A$1:$B$12,2),FALSE)</f>
        <v>0.08</v>
      </c>
      <c r="J87" t="e">
        <f>VLOOKUP((IF(MONTH($A87)=10,YEAR($A87),IF(MONTH($A87)=11,YEAR($A87),IF(MONTH($A87)=12, YEAR($A87),YEAR($A87)-1)))),#REF!,VLOOKUP(MONTH($A87),Conversion!$A$1:$B$12,2),FALSE)</f>
        <v>#REF!</v>
      </c>
      <c r="K87" t="e">
        <f>VLOOKUP((IF(MONTH($A87)=10,YEAR($A87),IF(MONTH($A87)=11,YEAR($A87),IF(MONTH($A87)=12, YEAR($A87),YEAR($A87)-1)))),#REF!,VLOOKUP(MONTH($A87),'Patch Conversion'!$A$1:$B$12,2),FALSE)</f>
        <v>#REF!</v>
      </c>
    </row>
    <row r="88" spans="1:11">
      <c r="A88" s="2">
        <v>20363</v>
      </c>
      <c r="B88">
        <f>VLOOKUP((IF(MONTH($A88)=10,YEAR($A88),IF(MONTH($A88)=11,YEAR($A88),IF(MONTH($A88)=12, YEAR($A88),YEAR($A88)-1)))),File_1.prn!$A$2:$AA$57,VLOOKUP(MONTH($A88),Conversion!$A$1:$B$12,2),FALSE)</f>
        <v>1.05</v>
      </c>
      <c r="C88" t="str">
        <f>IF(VLOOKUP((IF(MONTH($A88)=10,YEAR($A88),IF(MONTH($A88)=11,YEAR($A88),IF(MONTH($A88)=12, YEAR($A88),YEAR($A88)-1)))),File_1.prn!$A$2:$AA$57,VLOOKUP(MONTH($A88),'Patch Conversion'!$A$1:$B$12,2),FALSE)="","",VLOOKUP((IF(MONTH($A88)=10,YEAR($A88),IF(MONTH($A88)=11,YEAR($A88),IF(MONTH($A88)=12, YEAR($A88),YEAR($A88)-1)))),File_1.prn!$A$2:$AA$57,VLOOKUP(MONTH($A88),'Patch Conversion'!$A$1:$B$12,2),FALSE))</f>
        <v/>
      </c>
      <c r="F88">
        <f>VLOOKUP((IF(MONTH($A88)=10,YEAR($A88),IF(MONTH($A88)=11,YEAR($A88),IF(MONTH($A88)=12, YEAR($A88),YEAR($A88)-1)))),FirstSim!$A$1:$Y$84,VLOOKUP(MONTH($A88),Conversion!$A$1:$B$12,2),FALSE)</f>
        <v>0</v>
      </c>
      <c r="J88" t="e">
        <f>VLOOKUP((IF(MONTH($A88)=10,YEAR($A88),IF(MONTH($A88)=11,YEAR($A88),IF(MONTH($A88)=12, YEAR($A88),YEAR($A88)-1)))),#REF!,VLOOKUP(MONTH($A88),Conversion!$A$1:$B$12,2),FALSE)</f>
        <v>#REF!</v>
      </c>
      <c r="K88" t="e">
        <f>VLOOKUP((IF(MONTH($A88)=10,YEAR($A88),IF(MONTH($A88)=11,YEAR($A88),IF(MONTH($A88)=12, YEAR($A88),YEAR($A88)-1)))),#REF!,VLOOKUP(MONTH($A88),'Patch Conversion'!$A$1:$B$12,2),FALSE)</f>
        <v>#REF!</v>
      </c>
    </row>
    <row r="89" spans="1:11">
      <c r="A89" s="2">
        <v>20394</v>
      </c>
      <c r="B89">
        <f>VLOOKUP((IF(MONTH($A89)=10,YEAR($A89),IF(MONTH($A89)=11,YEAR($A89),IF(MONTH($A89)=12, YEAR($A89),YEAR($A89)-1)))),File_1.prn!$A$2:$AA$57,VLOOKUP(MONTH($A89),Conversion!$A$1:$B$12,2),FALSE)</f>
        <v>0.75</v>
      </c>
      <c r="C89" t="str">
        <f>IF(VLOOKUP((IF(MONTH($A89)=10,YEAR($A89),IF(MONTH($A89)=11,YEAR($A89),IF(MONTH($A89)=12, YEAR($A89),YEAR($A89)-1)))),File_1.prn!$A$2:$AA$57,VLOOKUP(MONTH($A89),'Patch Conversion'!$A$1:$B$12,2),FALSE)="","",VLOOKUP((IF(MONTH($A89)=10,YEAR($A89),IF(MONTH($A89)=11,YEAR($A89),IF(MONTH($A89)=12, YEAR($A89),YEAR($A89)-1)))),File_1.prn!$A$2:$AA$57,VLOOKUP(MONTH($A89),'Patch Conversion'!$A$1:$B$12,2),FALSE))</f>
        <v/>
      </c>
      <c r="F89">
        <f>VLOOKUP((IF(MONTH($A89)=10,YEAR($A89),IF(MONTH($A89)=11,YEAR($A89),IF(MONTH($A89)=12, YEAR($A89),YEAR($A89)-1)))),FirstSim!$A$1:$Y$84,VLOOKUP(MONTH($A89),Conversion!$A$1:$B$12,2),FALSE)</f>
        <v>0.54</v>
      </c>
      <c r="J89" t="e">
        <f>VLOOKUP((IF(MONTH($A89)=10,YEAR($A89),IF(MONTH($A89)=11,YEAR($A89),IF(MONTH($A89)=12, YEAR($A89),YEAR($A89)-1)))),#REF!,VLOOKUP(MONTH($A89),Conversion!$A$1:$B$12,2),FALSE)</f>
        <v>#REF!</v>
      </c>
      <c r="K89" t="e">
        <f>VLOOKUP((IF(MONTH($A89)=10,YEAR($A89),IF(MONTH($A89)=11,YEAR($A89),IF(MONTH($A89)=12, YEAR($A89),YEAR($A89)-1)))),#REF!,VLOOKUP(MONTH($A89),'Patch Conversion'!$A$1:$B$12,2),FALSE)</f>
        <v>#REF!</v>
      </c>
    </row>
    <row r="90" spans="1:11">
      <c r="A90" s="2">
        <v>20424</v>
      </c>
      <c r="B90">
        <f>VLOOKUP((IF(MONTH($A90)=10,YEAR($A90),IF(MONTH($A90)=11,YEAR($A90),IF(MONTH($A90)=12, YEAR($A90),YEAR($A90)-1)))),File_1.prn!$A$2:$AA$57,VLOOKUP(MONTH($A90),Conversion!$A$1:$B$12,2),FALSE)</f>
        <v>0.85</v>
      </c>
      <c r="C90" t="str">
        <f>IF(VLOOKUP((IF(MONTH($A90)=10,YEAR($A90),IF(MONTH($A90)=11,YEAR($A90),IF(MONTH($A90)=12, YEAR($A90),YEAR($A90)-1)))),File_1.prn!$A$2:$AA$57,VLOOKUP(MONTH($A90),'Patch Conversion'!$A$1:$B$12,2),FALSE)="","",VLOOKUP((IF(MONTH($A90)=10,YEAR($A90),IF(MONTH($A90)=11,YEAR($A90),IF(MONTH($A90)=12, YEAR($A90),YEAR($A90)-1)))),File_1.prn!$A$2:$AA$57,VLOOKUP(MONTH($A90),'Patch Conversion'!$A$1:$B$12,2),FALSE))</f>
        <v/>
      </c>
      <c r="F90">
        <f>VLOOKUP((IF(MONTH($A90)=10,YEAR($A90),IF(MONTH($A90)=11,YEAR($A90),IF(MONTH($A90)=12, YEAR($A90),YEAR($A90)-1)))),FirstSim!$A$1:$Y$84,VLOOKUP(MONTH($A90),Conversion!$A$1:$B$12,2),FALSE)</f>
        <v>0.37</v>
      </c>
      <c r="J90" t="e">
        <f>VLOOKUP((IF(MONTH($A90)=10,YEAR($A90),IF(MONTH($A90)=11,YEAR($A90),IF(MONTH($A90)=12, YEAR($A90),YEAR($A90)-1)))),#REF!,VLOOKUP(MONTH($A90),Conversion!$A$1:$B$12,2),FALSE)</f>
        <v>#REF!</v>
      </c>
      <c r="K90" t="e">
        <f>VLOOKUP((IF(MONTH($A90)=10,YEAR($A90),IF(MONTH($A90)=11,YEAR($A90),IF(MONTH($A90)=12, YEAR($A90),YEAR($A90)-1)))),#REF!,VLOOKUP(MONTH($A90),'Patch Conversion'!$A$1:$B$12,2),FALSE)</f>
        <v>#REF!</v>
      </c>
    </row>
    <row r="91" spans="1:11">
      <c r="A91" s="2">
        <v>20455</v>
      </c>
      <c r="B91">
        <f>VLOOKUP((IF(MONTH($A91)=10,YEAR($A91),IF(MONTH($A91)=11,YEAR($A91),IF(MONTH($A91)=12, YEAR($A91),YEAR($A91)-1)))),File_1.prn!$A$2:$AA$57,VLOOKUP(MONTH($A91),Conversion!$A$1:$B$12,2),FALSE)</f>
        <v>1.83</v>
      </c>
      <c r="C91" t="str">
        <f>IF(VLOOKUP((IF(MONTH($A91)=10,YEAR($A91),IF(MONTH($A91)=11,YEAR($A91),IF(MONTH($A91)=12, YEAR($A91),YEAR($A91)-1)))),File_1.prn!$A$2:$AA$57,VLOOKUP(MONTH($A91),'Patch Conversion'!$A$1:$B$12,2),FALSE)="","",VLOOKUP((IF(MONTH($A91)=10,YEAR($A91),IF(MONTH($A91)=11,YEAR($A91),IF(MONTH($A91)=12, YEAR($A91),YEAR($A91)-1)))),File_1.prn!$A$2:$AA$57,VLOOKUP(MONTH($A91),'Patch Conversion'!$A$1:$B$12,2),FALSE))</f>
        <v/>
      </c>
      <c r="D91" t="str">
        <f>IF(C91="","",B91)</f>
        <v/>
      </c>
      <c r="F91">
        <f>VLOOKUP((IF(MONTH($A91)=10,YEAR($A91),IF(MONTH($A91)=11,YEAR($A91),IF(MONTH($A91)=12, YEAR($A91),YEAR($A91)-1)))),FirstSim!$A$1:$Y$84,VLOOKUP(MONTH($A91),Conversion!$A$1:$B$12,2),FALSE)</f>
        <v>0.04</v>
      </c>
      <c r="J91" t="e">
        <f>VLOOKUP((IF(MONTH($A91)=10,YEAR($A91),IF(MONTH($A91)=11,YEAR($A91),IF(MONTH($A91)=12, YEAR($A91),YEAR($A91)-1)))),#REF!,VLOOKUP(MONTH($A91),Conversion!$A$1:$B$12,2),FALSE)</f>
        <v>#REF!</v>
      </c>
      <c r="K91" t="e">
        <f>VLOOKUP((IF(MONTH($A91)=10,YEAR($A91),IF(MONTH($A91)=11,YEAR($A91),IF(MONTH($A91)=12, YEAR($A91),YEAR($A91)-1)))),#REF!,VLOOKUP(MONTH($A91),'Patch Conversion'!$A$1:$B$12,2),FALSE)</f>
        <v>#REF!</v>
      </c>
    </row>
    <row r="92" spans="1:11">
      <c r="A92" s="2">
        <v>20486</v>
      </c>
      <c r="B92">
        <f>VLOOKUP((IF(MONTH($A92)=10,YEAR($A92),IF(MONTH($A92)=11,YEAR($A92),IF(MONTH($A92)=12, YEAR($A92),YEAR($A92)-1)))),File_1.prn!$A$2:$AA$57,VLOOKUP(MONTH($A92),Conversion!$A$1:$B$12,2),FALSE)</f>
        <v>2.73</v>
      </c>
      <c r="C92" t="str">
        <f>IF(VLOOKUP((IF(MONTH($A92)=10,YEAR($A92),IF(MONTH($A92)=11,YEAR($A92),IF(MONTH($A92)=12, YEAR($A92),YEAR($A92)-1)))),File_1.prn!$A$2:$AA$57,VLOOKUP(MONTH($A92),'Patch Conversion'!$A$1:$B$12,2),FALSE)="","",VLOOKUP((IF(MONTH($A92)=10,YEAR($A92),IF(MONTH($A92)=11,YEAR($A92),IF(MONTH($A92)=12, YEAR($A92),YEAR($A92)-1)))),File_1.prn!$A$2:$AA$57,VLOOKUP(MONTH($A92),'Patch Conversion'!$A$1:$B$12,2),FALSE))</f>
        <v/>
      </c>
      <c r="D92" t="str">
        <f>IF(C92="","",B92)</f>
        <v/>
      </c>
      <c r="F92">
        <f>VLOOKUP((IF(MONTH($A92)=10,YEAR($A92),IF(MONTH($A92)=11,YEAR($A92),IF(MONTH($A92)=12, YEAR($A92),YEAR($A92)-1)))),FirstSim!$A$1:$Y$84,VLOOKUP(MONTH($A92),Conversion!$A$1:$B$12,2),FALSE)</f>
        <v>1.03</v>
      </c>
      <c r="J92" t="e">
        <f>VLOOKUP((IF(MONTH($A92)=10,YEAR($A92),IF(MONTH($A92)=11,YEAR($A92),IF(MONTH($A92)=12, YEAR($A92),YEAR($A92)-1)))),#REF!,VLOOKUP(MONTH($A92),Conversion!$A$1:$B$12,2),FALSE)</f>
        <v>#REF!</v>
      </c>
      <c r="K92" t="e">
        <f>VLOOKUP((IF(MONTH($A92)=10,YEAR($A92),IF(MONTH($A92)=11,YEAR($A92),IF(MONTH($A92)=12, YEAR($A92),YEAR($A92)-1)))),#REF!,VLOOKUP(MONTH($A92),'Patch Conversion'!$A$1:$B$12,2),FALSE)</f>
        <v>#REF!</v>
      </c>
    </row>
    <row r="93" spans="1:11">
      <c r="A93" s="2">
        <v>20515</v>
      </c>
      <c r="B93">
        <f>VLOOKUP((IF(MONTH($A93)=10,YEAR($A93),IF(MONTH($A93)=11,YEAR($A93),IF(MONTH($A93)=12, YEAR($A93),YEAR($A93)-1)))),File_1.prn!$A$2:$AA$57,VLOOKUP(MONTH($A93),Conversion!$A$1:$B$12,2),FALSE)</f>
        <v>7.21</v>
      </c>
      <c r="C93" t="str">
        <f>IF(VLOOKUP((IF(MONTH($A93)=10,YEAR($A93),IF(MONTH($A93)=11,YEAR($A93),IF(MONTH($A93)=12, YEAR($A93),YEAR($A93)-1)))),File_1.prn!$A$2:$AA$57,VLOOKUP(MONTH($A93),'Patch Conversion'!$A$1:$B$12,2),FALSE)="","",VLOOKUP((IF(MONTH($A93)=10,YEAR($A93),IF(MONTH($A93)=11,YEAR($A93),IF(MONTH($A93)=12, YEAR($A93),YEAR($A93)-1)))),File_1.prn!$A$2:$AA$57,VLOOKUP(MONTH($A93),'Patch Conversion'!$A$1:$B$12,2),FALSE))</f>
        <v/>
      </c>
      <c r="D93" t="str">
        <f>IF(C93="","",B93)</f>
        <v/>
      </c>
      <c r="F93">
        <f>VLOOKUP((IF(MONTH($A93)=10,YEAR($A93),IF(MONTH($A93)=11,YEAR($A93),IF(MONTH($A93)=12, YEAR($A93),YEAR($A93)-1)))),FirstSim!$A$1:$Y$84,VLOOKUP(MONTH($A93),Conversion!$A$1:$B$12,2),FALSE)</f>
        <v>13.2</v>
      </c>
      <c r="J93" t="e">
        <f>VLOOKUP((IF(MONTH($A93)=10,YEAR($A93),IF(MONTH($A93)=11,YEAR($A93),IF(MONTH($A93)=12, YEAR($A93),YEAR($A93)-1)))),#REF!,VLOOKUP(MONTH($A93),Conversion!$A$1:$B$12,2),FALSE)</f>
        <v>#REF!</v>
      </c>
      <c r="K93" t="e">
        <f>VLOOKUP((IF(MONTH($A93)=10,YEAR($A93),IF(MONTH($A93)=11,YEAR($A93),IF(MONTH($A93)=12, YEAR($A93),YEAR($A93)-1)))),#REF!,VLOOKUP(MONTH($A93),'Patch Conversion'!$A$1:$B$12,2),FALSE)</f>
        <v>#REF!</v>
      </c>
    </row>
    <row r="94" spans="1:11">
      <c r="A94" s="2">
        <v>20546</v>
      </c>
      <c r="B94">
        <f>VLOOKUP((IF(MONTH($A94)=10,YEAR($A94),IF(MONTH($A94)=11,YEAR($A94),IF(MONTH($A94)=12, YEAR($A94),YEAR($A94)-1)))),File_1.prn!$A$2:$AA$57,VLOOKUP(MONTH($A94),Conversion!$A$1:$B$12,2),FALSE)</f>
        <v>0</v>
      </c>
      <c r="C94" t="str">
        <f>IF(VLOOKUP((IF(MONTH($A94)=10,YEAR($A94),IF(MONTH($A94)=11,YEAR($A94),IF(MONTH($A94)=12, YEAR($A94),YEAR($A94)-1)))),File_1.prn!$A$2:$AA$57,VLOOKUP(MONTH($A94),'Patch Conversion'!$A$1:$B$12,2),FALSE)="","",VLOOKUP((IF(MONTH($A94)=10,YEAR($A94),IF(MONTH($A94)=11,YEAR($A94),IF(MONTH($A94)=12, YEAR($A94),YEAR($A94)-1)))),File_1.prn!$A$2:$AA$57,VLOOKUP(MONTH($A94),'Patch Conversion'!$A$1:$B$12,2),FALSE))</f>
        <v>#</v>
      </c>
      <c r="D94">
        <f>IF(C94="","",B94)</f>
        <v>0</v>
      </c>
      <c r="F94">
        <f>VLOOKUP((IF(MONTH($A94)=10,YEAR($A94),IF(MONTH($A94)=11,YEAR($A94),IF(MONTH($A94)=12, YEAR($A94),YEAR($A94)-1)))),FirstSim!$A$1:$Y$84,VLOOKUP(MONTH($A94),Conversion!$A$1:$B$12,2),FALSE)</f>
        <v>5.52</v>
      </c>
      <c r="J94" t="e">
        <f>VLOOKUP((IF(MONTH($A94)=10,YEAR($A94),IF(MONTH($A94)=11,YEAR($A94),IF(MONTH($A94)=12, YEAR($A94),YEAR($A94)-1)))),#REF!,VLOOKUP(MONTH($A94),Conversion!$A$1:$B$12,2),FALSE)</f>
        <v>#REF!</v>
      </c>
      <c r="K94" t="e">
        <f>VLOOKUP((IF(MONTH($A94)=10,YEAR($A94),IF(MONTH($A94)=11,YEAR($A94),IF(MONTH($A94)=12, YEAR($A94),YEAR($A94)-1)))),#REF!,VLOOKUP(MONTH($A94),'Patch Conversion'!$A$1:$B$12,2),FALSE)</f>
        <v>#REF!</v>
      </c>
    </row>
    <row r="95" spans="1:11">
      <c r="A95" s="2">
        <v>20576</v>
      </c>
      <c r="B95">
        <f>VLOOKUP((IF(MONTH($A95)=10,YEAR($A95),IF(MONTH($A95)=11,YEAR($A95),IF(MONTH($A95)=12, YEAR($A95),YEAR($A95)-1)))),File_1.prn!$A$2:$AA$57,VLOOKUP(MONTH($A95),Conversion!$A$1:$B$12,2),FALSE)</f>
        <v>0</v>
      </c>
      <c r="C95" t="str">
        <f>IF(VLOOKUP((IF(MONTH($A95)=10,YEAR($A95),IF(MONTH($A95)=11,YEAR($A95),IF(MONTH($A95)=12, YEAR($A95),YEAR($A95)-1)))),File_1.prn!$A$2:$AA$57,VLOOKUP(MONTH($A95),'Patch Conversion'!$A$1:$B$12,2),FALSE)="","",VLOOKUP((IF(MONTH($A95)=10,YEAR($A95),IF(MONTH($A95)=11,YEAR($A95),IF(MONTH($A95)=12, YEAR($A95),YEAR($A95)-1)))),File_1.prn!$A$2:$AA$57,VLOOKUP(MONTH($A95),'Patch Conversion'!$A$1:$B$12,2),FALSE))</f>
        <v>#</v>
      </c>
      <c r="F95">
        <f>VLOOKUP((IF(MONTH($A95)=10,YEAR($A95),IF(MONTH($A95)=11,YEAR($A95),IF(MONTH($A95)=12, YEAR($A95),YEAR($A95)-1)))),FirstSim!$A$1:$Y$84,VLOOKUP(MONTH($A95),Conversion!$A$1:$B$12,2),FALSE)</f>
        <v>0.65</v>
      </c>
      <c r="J95" t="e">
        <f>VLOOKUP((IF(MONTH($A95)=10,YEAR($A95),IF(MONTH($A95)=11,YEAR($A95),IF(MONTH($A95)=12, YEAR($A95),YEAR($A95)-1)))),#REF!,VLOOKUP(MONTH($A95),Conversion!$A$1:$B$12,2),FALSE)</f>
        <v>#REF!</v>
      </c>
      <c r="K95" t="e">
        <f>VLOOKUP((IF(MONTH($A95)=10,YEAR($A95),IF(MONTH($A95)=11,YEAR($A95),IF(MONTH($A95)=12, YEAR($A95),YEAR($A95)-1)))),#REF!,VLOOKUP(MONTH($A95),'Patch Conversion'!$A$1:$B$12,2),FALSE)</f>
        <v>#REF!</v>
      </c>
    </row>
    <row r="96" spans="1:11">
      <c r="A96" s="2">
        <v>20607</v>
      </c>
      <c r="B96">
        <f>VLOOKUP((IF(MONTH($A96)=10,YEAR($A96),IF(MONTH($A96)=11,YEAR($A96),IF(MONTH($A96)=12, YEAR($A96),YEAR($A96)-1)))),File_1.prn!$A$2:$AA$57,VLOOKUP(MONTH($A96),Conversion!$A$1:$B$12,2),FALSE)</f>
        <v>0</v>
      </c>
      <c r="C96" t="str">
        <f>IF(VLOOKUP((IF(MONTH($A96)=10,YEAR($A96),IF(MONTH($A96)=11,YEAR($A96),IF(MONTH($A96)=12, YEAR($A96),YEAR($A96)-1)))),File_1.prn!$A$2:$AA$57,VLOOKUP(MONTH($A96),'Patch Conversion'!$A$1:$B$12,2),FALSE)="","",VLOOKUP((IF(MONTH($A96)=10,YEAR($A96),IF(MONTH($A96)=11,YEAR($A96),IF(MONTH($A96)=12, YEAR($A96),YEAR($A96)-1)))),File_1.prn!$A$2:$AA$57,VLOOKUP(MONTH($A96),'Patch Conversion'!$A$1:$B$12,2),FALSE))</f>
        <v>#</v>
      </c>
      <c r="F96">
        <f>VLOOKUP((IF(MONTH($A96)=10,YEAR($A96),IF(MONTH($A96)=11,YEAR($A96),IF(MONTH($A96)=12, YEAR($A96),YEAR($A96)-1)))),FirstSim!$A$1:$Y$84,VLOOKUP(MONTH($A96),Conversion!$A$1:$B$12,2),FALSE)</f>
        <v>0.39</v>
      </c>
      <c r="J96" t="e">
        <f>VLOOKUP((IF(MONTH($A96)=10,YEAR($A96),IF(MONTH($A96)=11,YEAR($A96),IF(MONTH($A96)=12, YEAR($A96),YEAR($A96)-1)))),#REF!,VLOOKUP(MONTH($A96),Conversion!$A$1:$B$12,2),FALSE)</f>
        <v>#REF!</v>
      </c>
      <c r="K96" t="e">
        <f>VLOOKUP((IF(MONTH($A96)=10,YEAR($A96),IF(MONTH($A96)=11,YEAR($A96),IF(MONTH($A96)=12, YEAR($A96),YEAR($A96)-1)))),#REF!,VLOOKUP(MONTH($A96),'Patch Conversion'!$A$1:$B$12,2),FALSE)</f>
        <v>#REF!</v>
      </c>
    </row>
    <row r="97" spans="1:11">
      <c r="A97" s="2">
        <v>20637</v>
      </c>
      <c r="B97">
        <f>VLOOKUP((IF(MONTH($A97)=10,YEAR($A97),IF(MONTH($A97)=11,YEAR($A97),IF(MONTH($A97)=12, YEAR($A97),YEAR($A97)-1)))),File_1.prn!$A$2:$AA$57,VLOOKUP(MONTH($A97),Conversion!$A$1:$B$12,2),FALSE)</f>
        <v>0</v>
      </c>
      <c r="C97" t="str">
        <f>IF(VLOOKUP((IF(MONTH($A97)=10,YEAR($A97),IF(MONTH($A97)=11,YEAR($A97),IF(MONTH($A97)=12, YEAR($A97),YEAR($A97)-1)))),File_1.prn!$A$2:$AA$57,VLOOKUP(MONTH($A97),'Patch Conversion'!$A$1:$B$12,2),FALSE)="","",VLOOKUP((IF(MONTH($A97)=10,YEAR($A97),IF(MONTH($A97)=11,YEAR($A97),IF(MONTH($A97)=12, YEAR($A97),YEAR($A97)-1)))),File_1.prn!$A$2:$AA$57,VLOOKUP(MONTH($A97),'Patch Conversion'!$A$1:$B$12,2),FALSE))</f>
        <v>#</v>
      </c>
      <c r="F97">
        <f>VLOOKUP((IF(MONTH($A97)=10,YEAR($A97),IF(MONTH($A97)=11,YEAR($A97),IF(MONTH($A97)=12, YEAR($A97),YEAR($A97)-1)))),FirstSim!$A$1:$Y$84,VLOOKUP(MONTH($A97),Conversion!$A$1:$B$12,2),FALSE)</f>
        <v>0.28000000000000003</v>
      </c>
      <c r="J97" t="e">
        <f>VLOOKUP((IF(MONTH($A97)=10,YEAR($A97),IF(MONTH($A97)=11,YEAR($A97),IF(MONTH($A97)=12, YEAR($A97),YEAR($A97)-1)))),#REF!,VLOOKUP(MONTH($A97),Conversion!$A$1:$B$12,2),FALSE)</f>
        <v>#REF!</v>
      </c>
      <c r="K97" t="e">
        <f>VLOOKUP((IF(MONTH($A97)=10,YEAR($A97),IF(MONTH($A97)=11,YEAR($A97),IF(MONTH($A97)=12, YEAR($A97),YEAR($A97)-1)))),#REF!,VLOOKUP(MONTH($A97),'Patch Conversion'!$A$1:$B$12,2),FALSE)</f>
        <v>#REF!</v>
      </c>
    </row>
    <row r="98" spans="1:11">
      <c r="A98" s="2">
        <v>20668</v>
      </c>
      <c r="B98">
        <f>VLOOKUP((IF(MONTH($A98)=10,YEAR($A98),IF(MONTH($A98)=11,YEAR($A98),IF(MONTH($A98)=12, YEAR($A98),YEAR($A98)-1)))),File_1.prn!$A$2:$AA$57,VLOOKUP(MONTH($A98),Conversion!$A$1:$B$12,2),FALSE)</f>
        <v>0</v>
      </c>
      <c r="C98" t="str">
        <f>IF(VLOOKUP((IF(MONTH($A98)=10,YEAR($A98),IF(MONTH($A98)=11,YEAR($A98),IF(MONTH($A98)=12, YEAR($A98),YEAR($A98)-1)))),File_1.prn!$A$2:$AA$57,VLOOKUP(MONTH($A98),'Patch Conversion'!$A$1:$B$12,2),FALSE)="","",VLOOKUP((IF(MONTH($A98)=10,YEAR($A98),IF(MONTH($A98)=11,YEAR($A98),IF(MONTH($A98)=12, YEAR($A98),YEAR($A98)-1)))),File_1.prn!$A$2:$AA$57,VLOOKUP(MONTH($A98),'Patch Conversion'!$A$1:$B$12,2),FALSE))</f>
        <v>#</v>
      </c>
      <c r="F98">
        <f>VLOOKUP((IF(MONTH($A98)=10,YEAR($A98),IF(MONTH($A98)=11,YEAR($A98),IF(MONTH($A98)=12, YEAR($A98),YEAR($A98)-1)))),FirstSim!$A$1:$Y$84,VLOOKUP(MONTH($A98),Conversion!$A$1:$B$12,2),FALSE)</f>
        <v>0.17</v>
      </c>
      <c r="J98" t="e">
        <f>VLOOKUP((IF(MONTH($A98)=10,YEAR($A98),IF(MONTH($A98)=11,YEAR($A98),IF(MONTH($A98)=12, YEAR($A98),YEAR($A98)-1)))),#REF!,VLOOKUP(MONTH($A98),Conversion!$A$1:$B$12,2),FALSE)</f>
        <v>#REF!</v>
      </c>
      <c r="K98" t="e">
        <f>VLOOKUP((IF(MONTH($A98)=10,YEAR($A98),IF(MONTH($A98)=11,YEAR($A98),IF(MONTH($A98)=12, YEAR($A98),YEAR($A98)-1)))),#REF!,VLOOKUP(MONTH($A98),'Patch Conversion'!$A$1:$B$12,2),FALSE)</f>
        <v>#REF!</v>
      </c>
    </row>
    <row r="99" spans="1:11">
      <c r="A99" s="2">
        <v>20699</v>
      </c>
      <c r="B99">
        <f>VLOOKUP((IF(MONTH($A99)=10,YEAR($A99),IF(MONTH($A99)=11,YEAR($A99),IF(MONTH($A99)=12, YEAR($A99),YEAR($A99)-1)))),File_1.prn!$A$2:$AA$57,VLOOKUP(MONTH($A99),Conversion!$A$1:$B$12,2),FALSE)</f>
        <v>0</v>
      </c>
      <c r="C99" t="str">
        <f>IF(VLOOKUP((IF(MONTH($A99)=10,YEAR($A99),IF(MONTH($A99)=11,YEAR($A99),IF(MONTH($A99)=12, YEAR($A99),YEAR($A99)-1)))),File_1.prn!$A$2:$AA$57,VLOOKUP(MONTH($A99),'Patch Conversion'!$A$1:$B$12,2),FALSE)="","",VLOOKUP((IF(MONTH($A99)=10,YEAR($A99),IF(MONTH($A99)=11,YEAR($A99),IF(MONTH($A99)=12, YEAR($A99),YEAR($A99)-1)))),File_1.prn!$A$2:$AA$57,VLOOKUP(MONTH($A99),'Patch Conversion'!$A$1:$B$12,2),FALSE))</f>
        <v>#</v>
      </c>
      <c r="F99">
        <f>VLOOKUP((IF(MONTH($A99)=10,YEAR($A99),IF(MONTH($A99)=11,YEAR($A99),IF(MONTH($A99)=12, YEAR($A99),YEAR($A99)-1)))),FirstSim!$A$1:$Y$84,VLOOKUP(MONTH($A99),Conversion!$A$1:$B$12,2),FALSE)</f>
        <v>0.13</v>
      </c>
      <c r="J99" t="e">
        <f>VLOOKUP((IF(MONTH($A99)=10,YEAR($A99),IF(MONTH($A99)=11,YEAR($A99),IF(MONTH($A99)=12, YEAR($A99),YEAR($A99)-1)))),#REF!,VLOOKUP(MONTH($A99),Conversion!$A$1:$B$12,2),FALSE)</f>
        <v>#REF!</v>
      </c>
      <c r="K99" t="e">
        <f>VLOOKUP((IF(MONTH($A99)=10,YEAR($A99),IF(MONTH($A99)=11,YEAR($A99),IF(MONTH($A99)=12, YEAR($A99),YEAR($A99)-1)))),#REF!,VLOOKUP(MONTH($A99),'Patch Conversion'!$A$1:$B$12,2),FALSE)</f>
        <v>#REF!</v>
      </c>
    </row>
    <row r="100" spans="1:11">
      <c r="A100" s="2">
        <v>20729</v>
      </c>
      <c r="B100">
        <f>VLOOKUP((IF(MONTH($A100)=10,YEAR($A100),IF(MONTH($A100)=11,YEAR($A100),IF(MONTH($A100)=12, YEAR($A100),YEAR($A100)-1)))),File_1.prn!$A$2:$AA$57,VLOOKUP(MONTH($A100),Conversion!$A$1:$B$12,2),FALSE)</f>
        <v>0</v>
      </c>
      <c r="C100" t="str">
        <f>IF(VLOOKUP((IF(MONTH($A100)=10,YEAR($A100),IF(MONTH($A100)=11,YEAR($A100),IF(MONTH($A100)=12, YEAR($A100),YEAR($A100)-1)))),File_1.prn!$A$2:$AA$57,VLOOKUP(MONTH($A100),'Patch Conversion'!$A$1:$B$12,2),FALSE)="","",VLOOKUP((IF(MONTH($A100)=10,YEAR($A100),IF(MONTH($A100)=11,YEAR($A100),IF(MONTH($A100)=12, YEAR($A100),YEAR($A100)-1)))),File_1.prn!$A$2:$AA$57,VLOOKUP(MONTH($A100),'Patch Conversion'!$A$1:$B$12,2),FALSE))</f>
        <v>#</v>
      </c>
      <c r="F100">
        <f>VLOOKUP((IF(MONTH($A100)=10,YEAR($A100),IF(MONTH($A100)=11,YEAR($A100),IF(MONTH($A100)=12, YEAR($A100),YEAR($A100)-1)))),FirstSim!$A$1:$Y$84,VLOOKUP(MONTH($A100),Conversion!$A$1:$B$12,2),FALSE)</f>
        <v>0.16</v>
      </c>
      <c r="J100" t="e">
        <f>VLOOKUP((IF(MONTH($A100)=10,YEAR($A100),IF(MONTH($A100)=11,YEAR($A100),IF(MONTH($A100)=12, YEAR($A100),YEAR($A100)-1)))),#REF!,VLOOKUP(MONTH($A100),Conversion!$A$1:$B$12,2),FALSE)</f>
        <v>#REF!</v>
      </c>
      <c r="K100" t="e">
        <f>VLOOKUP((IF(MONTH($A100)=10,YEAR($A100),IF(MONTH($A100)=11,YEAR($A100),IF(MONTH($A100)=12, YEAR($A100),YEAR($A100)-1)))),#REF!,VLOOKUP(MONTH($A100),'Patch Conversion'!$A$1:$B$12,2),FALSE)</f>
        <v>#REF!</v>
      </c>
    </row>
    <row r="101" spans="1:11">
      <c r="A101" s="2">
        <v>20760</v>
      </c>
      <c r="B101">
        <f>VLOOKUP((IF(MONTH($A101)=10,YEAR($A101),IF(MONTH($A101)=11,YEAR($A101),IF(MONTH($A101)=12, YEAR($A101),YEAR($A101)-1)))),File_1.prn!$A$2:$AA$57,VLOOKUP(MONTH($A101),Conversion!$A$1:$B$12,2),FALSE)</f>
        <v>4.67</v>
      </c>
      <c r="C101" t="str">
        <f>IF(VLOOKUP((IF(MONTH($A101)=10,YEAR($A101),IF(MONTH($A101)=11,YEAR($A101),IF(MONTH($A101)=12, YEAR($A101),YEAR($A101)-1)))),File_1.prn!$A$2:$AA$57,VLOOKUP(MONTH($A101),'Patch Conversion'!$A$1:$B$12,2),FALSE)="","",VLOOKUP((IF(MONTH($A101)=10,YEAR($A101),IF(MONTH($A101)=11,YEAR($A101),IF(MONTH($A101)=12, YEAR($A101),YEAR($A101)-1)))),File_1.prn!$A$2:$AA$57,VLOOKUP(MONTH($A101),'Patch Conversion'!$A$1:$B$12,2),FALSE))</f>
        <v/>
      </c>
      <c r="F101">
        <f>VLOOKUP((IF(MONTH($A101)=10,YEAR($A101),IF(MONTH($A101)=11,YEAR($A101),IF(MONTH($A101)=12, YEAR($A101),YEAR($A101)-1)))),FirstSim!$A$1:$Y$84,VLOOKUP(MONTH($A101),Conversion!$A$1:$B$12,2),FALSE)</f>
        <v>0.77</v>
      </c>
      <c r="J101" t="e">
        <f>VLOOKUP((IF(MONTH($A101)=10,YEAR($A101),IF(MONTH($A101)=11,YEAR($A101),IF(MONTH($A101)=12, YEAR($A101),YEAR($A101)-1)))),#REF!,VLOOKUP(MONTH($A101),Conversion!$A$1:$B$12,2),FALSE)</f>
        <v>#REF!</v>
      </c>
      <c r="K101" t="e">
        <f>VLOOKUP((IF(MONTH($A101)=10,YEAR($A101),IF(MONTH($A101)=11,YEAR($A101),IF(MONTH($A101)=12, YEAR($A101),YEAR($A101)-1)))),#REF!,VLOOKUP(MONTH($A101),'Patch Conversion'!$A$1:$B$12,2),FALSE)</f>
        <v>#REF!</v>
      </c>
    </row>
    <row r="102" spans="1:11">
      <c r="A102" s="2">
        <v>20790</v>
      </c>
      <c r="B102">
        <f>VLOOKUP((IF(MONTH($A102)=10,YEAR($A102),IF(MONTH($A102)=11,YEAR($A102),IF(MONTH($A102)=12, YEAR($A102),YEAR($A102)-1)))),File_1.prn!$A$2:$AA$57,VLOOKUP(MONTH($A102),Conversion!$A$1:$B$12,2),FALSE)</f>
        <v>4</v>
      </c>
      <c r="C102" t="str">
        <f>IF(VLOOKUP((IF(MONTH($A102)=10,YEAR($A102),IF(MONTH($A102)=11,YEAR($A102),IF(MONTH($A102)=12, YEAR($A102),YEAR($A102)-1)))),File_1.prn!$A$2:$AA$57,VLOOKUP(MONTH($A102),'Patch Conversion'!$A$1:$B$12,2),FALSE)="","",VLOOKUP((IF(MONTH($A102)=10,YEAR($A102),IF(MONTH($A102)=11,YEAR($A102),IF(MONTH($A102)=12, YEAR($A102),YEAR($A102)-1)))),File_1.prn!$A$2:$AA$57,VLOOKUP(MONTH($A102),'Patch Conversion'!$A$1:$B$12,2),FALSE))</f>
        <v/>
      </c>
      <c r="F102">
        <f>VLOOKUP((IF(MONTH($A102)=10,YEAR($A102),IF(MONTH($A102)=11,YEAR($A102),IF(MONTH($A102)=12, YEAR($A102),YEAR($A102)-1)))),FirstSim!$A$1:$Y$84,VLOOKUP(MONTH($A102),Conversion!$A$1:$B$12,2),FALSE)</f>
        <v>2.89</v>
      </c>
      <c r="J102" t="e">
        <f>VLOOKUP((IF(MONTH($A102)=10,YEAR($A102),IF(MONTH($A102)=11,YEAR($A102),IF(MONTH($A102)=12, YEAR($A102),YEAR($A102)-1)))),#REF!,VLOOKUP(MONTH($A102),Conversion!$A$1:$B$12,2),FALSE)</f>
        <v>#REF!</v>
      </c>
      <c r="K102" t="e">
        <f>VLOOKUP((IF(MONTH($A102)=10,YEAR($A102),IF(MONTH($A102)=11,YEAR($A102),IF(MONTH($A102)=12, YEAR($A102),YEAR($A102)-1)))),#REF!,VLOOKUP(MONTH($A102),'Patch Conversion'!$A$1:$B$12,2),FALSE)</f>
        <v>#REF!</v>
      </c>
    </row>
    <row r="103" spans="1:11">
      <c r="A103" s="2">
        <v>20821</v>
      </c>
      <c r="B103">
        <f>VLOOKUP((IF(MONTH($A103)=10,YEAR($A103),IF(MONTH($A103)=11,YEAR($A103),IF(MONTH($A103)=12, YEAR($A103),YEAR($A103)-1)))),File_1.prn!$A$2:$AA$57,VLOOKUP(MONTH($A103),Conversion!$A$1:$B$12,2),FALSE)</f>
        <v>1.1100000000000001</v>
      </c>
      <c r="C103" t="str">
        <f>IF(VLOOKUP((IF(MONTH($A103)=10,YEAR($A103),IF(MONTH($A103)=11,YEAR($A103),IF(MONTH($A103)=12, YEAR($A103),YEAR($A103)-1)))),File_1.prn!$A$2:$AA$57,VLOOKUP(MONTH($A103),'Patch Conversion'!$A$1:$B$12,2),FALSE)="","",VLOOKUP((IF(MONTH($A103)=10,YEAR($A103),IF(MONTH($A103)=11,YEAR($A103),IF(MONTH($A103)=12, YEAR($A103),YEAR($A103)-1)))),File_1.prn!$A$2:$AA$57,VLOOKUP(MONTH($A103),'Patch Conversion'!$A$1:$B$12,2),FALSE))</f>
        <v/>
      </c>
      <c r="F103">
        <f>VLOOKUP((IF(MONTH($A103)=10,YEAR($A103),IF(MONTH($A103)=11,YEAR($A103),IF(MONTH($A103)=12, YEAR($A103),YEAR($A103)-1)))),FirstSim!$A$1:$Y$84,VLOOKUP(MONTH($A103),Conversion!$A$1:$B$12,2),FALSE)</f>
        <v>1.52</v>
      </c>
      <c r="J103" t="e">
        <f>VLOOKUP((IF(MONTH($A103)=10,YEAR($A103),IF(MONTH($A103)=11,YEAR($A103),IF(MONTH($A103)=12, YEAR($A103),YEAR($A103)-1)))),#REF!,VLOOKUP(MONTH($A103),Conversion!$A$1:$B$12,2),FALSE)</f>
        <v>#REF!</v>
      </c>
      <c r="K103" t="e">
        <f>VLOOKUP((IF(MONTH($A103)=10,YEAR($A103),IF(MONTH($A103)=11,YEAR($A103),IF(MONTH($A103)=12, YEAR($A103),YEAR($A103)-1)))),#REF!,VLOOKUP(MONTH($A103),'Patch Conversion'!$A$1:$B$12,2),FALSE)</f>
        <v>#REF!</v>
      </c>
    </row>
    <row r="104" spans="1:11">
      <c r="A104" s="2">
        <v>20852</v>
      </c>
      <c r="B104">
        <f>VLOOKUP((IF(MONTH($A104)=10,YEAR($A104),IF(MONTH($A104)=11,YEAR($A104),IF(MONTH($A104)=12, YEAR($A104),YEAR($A104)-1)))),File_1.prn!$A$2:$AA$57,VLOOKUP(MONTH($A104),Conversion!$A$1:$B$12,2),FALSE)</f>
        <v>1.66</v>
      </c>
      <c r="C104" t="str">
        <f>IF(VLOOKUP((IF(MONTH($A104)=10,YEAR($A104),IF(MONTH($A104)=11,YEAR($A104),IF(MONTH($A104)=12, YEAR($A104),YEAR($A104)-1)))),File_1.prn!$A$2:$AA$57,VLOOKUP(MONTH($A104),'Patch Conversion'!$A$1:$B$12,2),FALSE)="","",VLOOKUP((IF(MONTH($A104)=10,YEAR($A104),IF(MONTH($A104)=11,YEAR($A104),IF(MONTH($A104)=12, YEAR($A104),YEAR($A104)-1)))),File_1.prn!$A$2:$AA$57,VLOOKUP(MONTH($A104),'Patch Conversion'!$A$1:$B$12,2),FALSE))</f>
        <v/>
      </c>
      <c r="F104">
        <f>VLOOKUP((IF(MONTH($A104)=10,YEAR($A104),IF(MONTH($A104)=11,YEAR($A104),IF(MONTH($A104)=12, YEAR($A104),YEAR($A104)-1)))),FirstSim!$A$1:$Y$84,VLOOKUP(MONTH($A104),Conversion!$A$1:$B$12,2),FALSE)</f>
        <v>0.35</v>
      </c>
      <c r="J104" t="e">
        <f>VLOOKUP((IF(MONTH($A104)=10,YEAR($A104),IF(MONTH($A104)=11,YEAR($A104),IF(MONTH($A104)=12, YEAR($A104),YEAR($A104)-1)))),#REF!,VLOOKUP(MONTH($A104),Conversion!$A$1:$B$12,2),FALSE)</f>
        <v>#REF!</v>
      </c>
      <c r="K104" t="e">
        <f>VLOOKUP((IF(MONTH($A104)=10,YEAR($A104),IF(MONTH($A104)=11,YEAR($A104),IF(MONTH($A104)=12, YEAR($A104),YEAR($A104)-1)))),#REF!,VLOOKUP(MONTH($A104),'Patch Conversion'!$A$1:$B$12,2),FALSE)</f>
        <v>#REF!</v>
      </c>
    </row>
    <row r="105" spans="1:11">
      <c r="A105" s="2">
        <v>20880</v>
      </c>
      <c r="B105">
        <f>VLOOKUP((IF(MONTH($A105)=10,YEAR($A105),IF(MONTH($A105)=11,YEAR($A105),IF(MONTH($A105)=12, YEAR($A105),YEAR($A105)-1)))),File_1.prn!$A$2:$AA$57,VLOOKUP(MONTH($A105),Conversion!$A$1:$B$12,2),FALSE)</f>
        <v>5.17</v>
      </c>
      <c r="C105" t="str">
        <f>IF(VLOOKUP((IF(MONTH($A105)=10,YEAR($A105),IF(MONTH($A105)=11,YEAR($A105),IF(MONTH($A105)=12, YEAR($A105),YEAR($A105)-1)))),File_1.prn!$A$2:$AA$57,VLOOKUP(MONTH($A105),'Patch Conversion'!$A$1:$B$12,2),FALSE)="","",VLOOKUP((IF(MONTH($A105)=10,YEAR($A105),IF(MONTH($A105)=11,YEAR($A105),IF(MONTH($A105)=12, YEAR($A105),YEAR($A105)-1)))),File_1.prn!$A$2:$AA$57,VLOOKUP(MONTH($A105),'Patch Conversion'!$A$1:$B$12,2),FALSE))</f>
        <v/>
      </c>
      <c r="F105">
        <f>VLOOKUP((IF(MONTH($A105)=10,YEAR($A105),IF(MONTH($A105)=11,YEAR($A105),IF(MONTH($A105)=12, YEAR($A105),YEAR($A105)-1)))),FirstSim!$A$1:$Y$84,VLOOKUP(MONTH($A105),Conversion!$A$1:$B$12,2),FALSE)</f>
        <v>1.1499999999999999</v>
      </c>
      <c r="J105" t="e">
        <f>VLOOKUP((IF(MONTH($A105)=10,YEAR($A105),IF(MONTH($A105)=11,YEAR($A105),IF(MONTH($A105)=12, YEAR($A105),YEAR($A105)-1)))),#REF!,VLOOKUP(MONTH($A105),Conversion!$A$1:$B$12,2),FALSE)</f>
        <v>#REF!</v>
      </c>
      <c r="K105" t="e">
        <f>VLOOKUP((IF(MONTH($A105)=10,YEAR($A105),IF(MONTH($A105)=11,YEAR($A105),IF(MONTH($A105)=12, YEAR($A105),YEAR($A105)-1)))),#REF!,VLOOKUP(MONTH($A105),'Patch Conversion'!$A$1:$B$12,2),FALSE)</f>
        <v>#REF!</v>
      </c>
    </row>
    <row r="106" spans="1:11">
      <c r="A106" s="2">
        <v>20911</v>
      </c>
      <c r="B106">
        <f>VLOOKUP((IF(MONTH($A106)=10,YEAR($A106),IF(MONTH($A106)=11,YEAR($A106),IF(MONTH($A106)=12, YEAR($A106),YEAR($A106)-1)))),File_1.prn!$A$2:$AA$57,VLOOKUP(MONTH($A106),Conversion!$A$1:$B$12,2),FALSE)</f>
        <v>0.6</v>
      </c>
      <c r="C106" t="str">
        <f>IF(VLOOKUP((IF(MONTH($A106)=10,YEAR($A106),IF(MONTH($A106)=11,YEAR($A106),IF(MONTH($A106)=12, YEAR($A106),YEAR($A106)-1)))),File_1.prn!$A$2:$AA$57,VLOOKUP(MONTH($A106),'Patch Conversion'!$A$1:$B$12,2),FALSE)="","",VLOOKUP((IF(MONTH($A106)=10,YEAR($A106),IF(MONTH($A106)=11,YEAR($A106),IF(MONTH($A106)=12, YEAR($A106),YEAR($A106)-1)))),File_1.prn!$A$2:$AA$57,VLOOKUP(MONTH($A106),'Patch Conversion'!$A$1:$B$12,2),FALSE))</f>
        <v/>
      </c>
      <c r="F106">
        <f>VLOOKUP((IF(MONTH($A106)=10,YEAR($A106),IF(MONTH($A106)=11,YEAR($A106),IF(MONTH($A106)=12, YEAR($A106),YEAR($A106)-1)))),FirstSim!$A$1:$Y$84,VLOOKUP(MONTH($A106),Conversion!$A$1:$B$12,2),FALSE)</f>
        <v>0.49</v>
      </c>
      <c r="J106" t="e">
        <f>VLOOKUP((IF(MONTH($A106)=10,YEAR($A106),IF(MONTH($A106)=11,YEAR($A106),IF(MONTH($A106)=12, YEAR($A106),YEAR($A106)-1)))),#REF!,VLOOKUP(MONTH($A106),Conversion!$A$1:$B$12,2),FALSE)</f>
        <v>#REF!</v>
      </c>
      <c r="K106" t="e">
        <f>VLOOKUP((IF(MONTH($A106)=10,YEAR($A106),IF(MONTH($A106)=11,YEAR($A106),IF(MONTH($A106)=12, YEAR($A106),YEAR($A106)-1)))),#REF!,VLOOKUP(MONTH($A106),'Patch Conversion'!$A$1:$B$12,2),FALSE)</f>
        <v>#REF!</v>
      </c>
    </row>
    <row r="107" spans="1:11">
      <c r="A107" s="2">
        <v>20941</v>
      </c>
      <c r="B107">
        <f>VLOOKUP((IF(MONTH($A107)=10,YEAR($A107),IF(MONTH($A107)=11,YEAR($A107),IF(MONTH($A107)=12, YEAR($A107),YEAR($A107)-1)))),File_1.prn!$A$2:$AA$57,VLOOKUP(MONTH($A107),Conversion!$A$1:$B$12,2),FALSE)</f>
        <v>0</v>
      </c>
      <c r="C107" t="str">
        <f>IF(VLOOKUP((IF(MONTH($A107)=10,YEAR($A107),IF(MONTH($A107)=11,YEAR($A107),IF(MONTH($A107)=12, YEAR($A107),YEAR($A107)-1)))),File_1.prn!$A$2:$AA$57,VLOOKUP(MONTH($A107),'Patch Conversion'!$A$1:$B$12,2),FALSE)="","",VLOOKUP((IF(MONTH($A107)=10,YEAR($A107),IF(MONTH($A107)=11,YEAR($A107),IF(MONTH($A107)=12, YEAR($A107),YEAR($A107)-1)))),File_1.prn!$A$2:$AA$57,VLOOKUP(MONTH($A107),'Patch Conversion'!$A$1:$B$12,2),FALSE))</f>
        <v/>
      </c>
      <c r="F107">
        <f>VLOOKUP((IF(MONTH($A107)=10,YEAR($A107),IF(MONTH($A107)=11,YEAR($A107),IF(MONTH($A107)=12, YEAR($A107),YEAR($A107)-1)))),FirstSim!$A$1:$Y$84,VLOOKUP(MONTH($A107),Conversion!$A$1:$B$12,2),FALSE)</f>
        <v>0.21</v>
      </c>
      <c r="J107" t="e">
        <f>VLOOKUP((IF(MONTH($A107)=10,YEAR($A107),IF(MONTH($A107)=11,YEAR($A107),IF(MONTH($A107)=12, YEAR($A107),YEAR($A107)-1)))),#REF!,VLOOKUP(MONTH($A107),Conversion!$A$1:$B$12,2),FALSE)</f>
        <v>#REF!</v>
      </c>
      <c r="K107" t="e">
        <f>VLOOKUP((IF(MONTH($A107)=10,YEAR($A107),IF(MONTH($A107)=11,YEAR($A107),IF(MONTH($A107)=12, YEAR($A107),YEAR($A107)-1)))),#REF!,VLOOKUP(MONTH($A107),'Patch Conversion'!$A$1:$B$12,2),FALSE)</f>
        <v>#REF!</v>
      </c>
    </row>
    <row r="108" spans="1:11">
      <c r="A108" s="2">
        <v>20972</v>
      </c>
      <c r="B108">
        <f>VLOOKUP((IF(MONTH($A108)=10,YEAR($A108),IF(MONTH($A108)=11,YEAR($A108),IF(MONTH($A108)=12, YEAR($A108),YEAR($A108)-1)))),File_1.prn!$A$2:$AA$57,VLOOKUP(MONTH($A108),Conversion!$A$1:$B$12,2),FALSE)</f>
        <v>7.0000000000000007E-2</v>
      </c>
      <c r="C108" t="str">
        <f>IF(VLOOKUP((IF(MONTH($A108)=10,YEAR($A108),IF(MONTH($A108)=11,YEAR($A108),IF(MONTH($A108)=12, YEAR($A108),YEAR($A108)-1)))),File_1.prn!$A$2:$AA$57,VLOOKUP(MONTH($A108),'Patch Conversion'!$A$1:$B$12,2),FALSE)="","",VLOOKUP((IF(MONTH($A108)=10,YEAR($A108),IF(MONTH($A108)=11,YEAR($A108),IF(MONTH($A108)=12, YEAR($A108),YEAR($A108)-1)))),File_1.prn!$A$2:$AA$57,VLOOKUP(MONTH($A108),'Patch Conversion'!$A$1:$B$12,2),FALSE))</f>
        <v/>
      </c>
      <c r="D108" t="str">
        <f>IF(C108="","",B108)</f>
        <v/>
      </c>
      <c r="F108">
        <f>VLOOKUP((IF(MONTH($A108)=10,YEAR($A108),IF(MONTH($A108)=11,YEAR($A108),IF(MONTH($A108)=12, YEAR($A108),YEAR($A108)-1)))),FirstSim!$A$1:$Y$84,VLOOKUP(MONTH($A108),Conversion!$A$1:$B$12,2),FALSE)</f>
        <v>0.38</v>
      </c>
      <c r="J108" t="e">
        <f>VLOOKUP((IF(MONTH($A108)=10,YEAR($A108),IF(MONTH($A108)=11,YEAR($A108),IF(MONTH($A108)=12, YEAR($A108),YEAR($A108)-1)))),#REF!,VLOOKUP(MONTH($A108),Conversion!$A$1:$B$12,2),FALSE)</f>
        <v>#REF!</v>
      </c>
      <c r="K108" t="e">
        <f>VLOOKUP((IF(MONTH($A108)=10,YEAR($A108),IF(MONTH($A108)=11,YEAR($A108),IF(MONTH($A108)=12, YEAR($A108),YEAR($A108)-1)))),#REF!,VLOOKUP(MONTH($A108),'Patch Conversion'!$A$1:$B$12,2),FALSE)</f>
        <v>#REF!</v>
      </c>
    </row>
    <row r="109" spans="1:11">
      <c r="A109" s="2">
        <v>21002</v>
      </c>
      <c r="B109">
        <f>VLOOKUP((IF(MONTH($A109)=10,YEAR($A109),IF(MONTH($A109)=11,YEAR($A109),IF(MONTH($A109)=12, YEAR($A109),YEAR($A109)-1)))),File_1.prn!$A$2:$AA$57,VLOOKUP(MONTH($A109),Conversion!$A$1:$B$12,2),FALSE)</f>
        <v>0</v>
      </c>
      <c r="C109" t="str">
        <f>IF(VLOOKUP((IF(MONTH($A109)=10,YEAR($A109),IF(MONTH($A109)=11,YEAR($A109),IF(MONTH($A109)=12, YEAR($A109),YEAR($A109)-1)))),File_1.prn!$A$2:$AA$57,VLOOKUP(MONTH($A109),'Patch Conversion'!$A$1:$B$12,2),FALSE)="","",VLOOKUP((IF(MONTH($A109)=10,YEAR($A109),IF(MONTH($A109)=11,YEAR($A109),IF(MONTH($A109)=12, YEAR($A109),YEAR($A109)-1)))),File_1.prn!$A$2:$AA$57,VLOOKUP(MONTH($A109),'Patch Conversion'!$A$1:$B$12,2),FALSE))</f>
        <v>#</v>
      </c>
      <c r="D109">
        <f>IF(C109="","",B109)</f>
        <v>0</v>
      </c>
      <c r="F109">
        <f>VLOOKUP((IF(MONTH($A109)=10,YEAR($A109),IF(MONTH($A109)=11,YEAR($A109),IF(MONTH($A109)=12, YEAR($A109),YEAR($A109)-1)))),FirstSim!$A$1:$Y$84,VLOOKUP(MONTH($A109),Conversion!$A$1:$B$12,2),FALSE)</f>
        <v>0.38</v>
      </c>
      <c r="J109" t="e">
        <f>VLOOKUP((IF(MONTH($A109)=10,YEAR($A109),IF(MONTH($A109)=11,YEAR($A109),IF(MONTH($A109)=12, YEAR($A109),YEAR($A109)-1)))),#REF!,VLOOKUP(MONTH($A109),Conversion!$A$1:$B$12,2),FALSE)</f>
        <v>#REF!</v>
      </c>
      <c r="K109" t="e">
        <f>VLOOKUP((IF(MONTH($A109)=10,YEAR($A109),IF(MONTH($A109)=11,YEAR($A109),IF(MONTH($A109)=12, YEAR($A109),YEAR($A109)-1)))),#REF!,VLOOKUP(MONTH($A109),'Patch Conversion'!$A$1:$B$12,2),FALSE)</f>
        <v>#REF!</v>
      </c>
    </row>
    <row r="110" spans="1:11">
      <c r="A110" s="2">
        <v>21033</v>
      </c>
      <c r="B110">
        <f>VLOOKUP((IF(MONTH($A110)=10,YEAR($A110),IF(MONTH($A110)=11,YEAR($A110),IF(MONTH($A110)=12, YEAR($A110),YEAR($A110)-1)))),File_1.prn!$A$2:$AA$57,VLOOKUP(MONTH($A110),Conversion!$A$1:$B$12,2),FALSE)</f>
        <v>0.75</v>
      </c>
      <c r="C110" t="str">
        <f>IF(VLOOKUP((IF(MONTH($A110)=10,YEAR($A110),IF(MONTH($A110)=11,YEAR($A110),IF(MONTH($A110)=12, YEAR($A110),YEAR($A110)-1)))),File_1.prn!$A$2:$AA$57,VLOOKUP(MONTH($A110),'Patch Conversion'!$A$1:$B$12,2),FALSE)="","",VLOOKUP((IF(MONTH($A110)=10,YEAR($A110),IF(MONTH($A110)=11,YEAR($A110),IF(MONTH($A110)=12, YEAR($A110),YEAR($A110)-1)))),File_1.prn!$A$2:$AA$57,VLOOKUP(MONTH($A110),'Patch Conversion'!$A$1:$B$12,2),FALSE))</f>
        <v/>
      </c>
      <c r="D110" t="str">
        <f>IF(C110="","",B110)</f>
        <v/>
      </c>
      <c r="F110">
        <f>VLOOKUP((IF(MONTH($A110)=10,YEAR($A110),IF(MONTH($A110)=11,YEAR($A110),IF(MONTH($A110)=12, YEAR($A110),YEAR($A110)-1)))),FirstSim!$A$1:$Y$84,VLOOKUP(MONTH($A110),Conversion!$A$1:$B$12,2),FALSE)</f>
        <v>0.79</v>
      </c>
      <c r="J110" t="e">
        <f>VLOOKUP((IF(MONTH($A110)=10,YEAR($A110),IF(MONTH($A110)=11,YEAR($A110),IF(MONTH($A110)=12, YEAR($A110),YEAR($A110)-1)))),#REF!,VLOOKUP(MONTH($A110),Conversion!$A$1:$B$12,2),FALSE)</f>
        <v>#REF!</v>
      </c>
      <c r="K110" t="e">
        <f>VLOOKUP((IF(MONTH($A110)=10,YEAR($A110),IF(MONTH($A110)=11,YEAR($A110),IF(MONTH($A110)=12, YEAR($A110),YEAR($A110)-1)))),#REF!,VLOOKUP(MONTH($A110),'Patch Conversion'!$A$1:$B$12,2),FALSE)</f>
        <v>#REF!</v>
      </c>
    </row>
    <row r="111" spans="1:11">
      <c r="A111" s="2">
        <v>21064</v>
      </c>
      <c r="B111">
        <f>VLOOKUP((IF(MONTH($A111)=10,YEAR($A111),IF(MONTH($A111)=11,YEAR($A111),IF(MONTH($A111)=12, YEAR($A111),YEAR($A111)-1)))),File_1.prn!$A$2:$AA$57,VLOOKUP(MONTH($A111),Conversion!$A$1:$B$12,2),FALSE)</f>
        <v>0.41</v>
      </c>
      <c r="C111" t="str">
        <f>IF(VLOOKUP((IF(MONTH($A111)=10,YEAR($A111),IF(MONTH($A111)=11,YEAR($A111),IF(MONTH($A111)=12, YEAR($A111),YEAR($A111)-1)))),File_1.prn!$A$2:$AA$57,VLOOKUP(MONTH($A111),'Patch Conversion'!$A$1:$B$12,2),FALSE)="","",VLOOKUP((IF(MONTH($A111)=10,YEAR($A111),IF(MONTH($A111)=11,YEAR($A111),IF(MONTH($A111)=12, YEAR($A111),YEAR($A111)-1)))),File_1.prn!$A$2:$AA$57,VLOOKUP(MONTH($A111),'Patch Conversion'!$A$1:$B$12,2),FALSE))</f>
        <v/>
      </c>
      <c r="F111">
        <f>VLOOKUP((IF(MONTH($A111)=10,YEAR($A111),IF(MONTH($A111)=11,YEAR($A111),IF(MONTH($A111)=12, YEAR($A111),YEAR($A111)-1)))),FirstSim!$A$1:$Y$84,VLOOKUP(MONTH($A111),Conversion!$A$1:$B$12,2),FALSE)</f>
        <v>2.21</v>
      </c>
      <c r="J111" t="e">
        <f>VLOOKUP((IF(MONTH($A111)=10,YEAR($A111),IF(MONTH($A111)=11,YEAR($A111),IF(MONTH($A111)=12, YEAR($A111),YEAR($A111)-1)))),#REF!,VLOOKUP(MONTH($A111),Conversion!$A$1:$B$12,2),FALSE)</f>
        <v>#REF!</v>
      </c>
      <c r="K111" t="e">
        <f>VLOOKUP((IF(MONTH($A111)=10,YEAR($A111),IF(MONTH($A111)=11,YEAR($A111),IF(MONTH($A111)=12, YEAR($A111),YEAR($A111)-1)))),#REF!,VLOOKUP(MONTH($A111),'Patch Conversion'!$A$1:$B$12,2),FALSE)</f>
        <v>#REF!</v>
      </c>
    </row>
    <row r="112" spans="1:11">
      <c r="A112" s="2">
        <v>21094</v>
      </c>
      <c r="B112">
        <f>VLOOKUP((IF(MONTH($A112)=10,YEAR($A112),IF(MONTH($A112)=11,YEAR($A112),IF(MONTH($A112)=12, YEAR($A112),YEAR($A112)-1)))),File_1.prn!$A$2:$AA$57,VLOOKUP(MONTH($A112),Conversion!$A$1:$B$12,2),FALSE)</f>
        <v>0.55000000000000004</v>
      </c>
      <c r="C112" t="str">
        <f>IF(VLOOKUP((IF(MONTH($A112)=10,YEAR($A112),IF(MONTH($A112)=11,YEAR($A112),IF(MONTH($A112)=12, YEAR($A112),YEAR($A112)-1)))),File_1.prn!$A$2:$AA$57,VLOOKUP(MONTH($A112),'Patch Conversion'!$A$1:$B$12,2),FALSE)="","",VLOOKUP((IF(MONTH($A112)=10,YEAR($A112),IF(MONTH($A112)=11,YEAR($A112),IF(MONTH($A112)=12, YEAR($A112),YEAR($A112)-1)))),File_1.prn!$A$2:$AA$57,VLOOKUP(MONTH($A112),'Patch Conversion'!$A$1:$B$12,2),FALSE))</f>
        <v/>
      </c>
      <c r="F112">
        <f>VLOOKUP((IF(MONTH($A112)=10,YEAR($A112),IF(MONTH($A112)=11,YEAR($A112),IF(MONTH($A112)=12, YEAR($A112),YEAR($A112)-1)))),FirstSim!$A$1:$Y$84,VLOOKUP(MONTH($A112),Conversion!$A$1:$B$12,2),FALSE)</f>
        <v>2.76</v>
      </c>
      <c r="J112" t="e">
        <f>VLOOKUP((IF(MONTH($A112)=10,YEAR($A112),IF(MONTH($A112)=11,YEAR($A112),IF(MONTH($A112)=12, YEAR($A112),YEAR($A112)-1)))),#REF!,VLOOKUP(MONTH($A112),Conversion!$A$1:$B$12,2),FALSE)</f>
        <v>#REF!</v>
      </c>
      <c r="K112" t="e">
        <f>VLOOKUP((IF(MONTH($A112)=10,YEAR($A112),IF(MONTH($A112)=11,YEAR($A112),IF(MONTH($A112)=12, YEAR($A112),YEAR($A112)-1)))),#REF!,VLOOKUP(MONTH($A112),'Patch Conversion'!$A$1:$B$12,2),FALSE)</f>
        <v>#REF!</v>
      </c>
    </row>
    <row r="113" spans="1:11">
      <c r="A113" s="2">
        <v>21125</v>
      </c>
      <c r="B113">
        <f>VLOOKUP((IF(MONTH($A113)=10,YEAR($A113),IF(MONTH($A113)=11,YEAR($A113),IF(MONTH($A113)=12, YEAR($A113),YEAR($A113)-1)))),File_1.prn!$A$2:$AA$57,VLOOKUP(MONTH($A113),Conversion!$A$1:$B$12,2),FALSE)</f>
        <v>0.83</v>
      </c>
      <c r="C113" t="str">
        <f>IF(VLOOKUP((IF(MONTH($A113)=10,YEAR($A113),IF(MONTH($A113)=11,YEAR($A113),IF(MONTH($A113)=12, YEAR($A113),YEAR($A113)-1)))),File_1.prn!$A$2:$AA$57,VLOOKUP(MONTH($A113),'Patch Conversion'!$A$1:$B$12,2),FALSE)="","",VLOOKUP((IF(MONTH($A113)=10,YEAR($A113),IF(MONTH($A113)=11,YEAR($A113),IF(MONTH($A113)=12, YEAR($A113),YEAR($A113)-1)))),File_1.prn!$A$2:$AA$57,VLOOKUP(MONTH($A113),'Patch Conversion'!$A$1:$B$12,2),FALSE))</f>
        <v/>
      </c>
      <c r="F113">
        <f>VLOOKUP((IF(MONTH($A113)=10,YEAR($A113),IF(MONTH($A113)=11,YEAR($A113),IF(MONTH($A113)=12, YEAR($A113),YEAR($A113)-1)))),FirstSim!$A$1:$Y$84,VLOOKUP(MONTH($A113),Conversion!$A$1:$B$12,2),FALSE)</f>
        <v>0.89</v>
      </c>
      <c r="J113" t="e">
        <f>VLOOKUP((IF(MONTH($A113)=10,YEAR($A113),IF(MONTH($A113)=11,YEAR($A113),IF(MONTH($A113)=12, YEAR($A113),YEAR($A113)-1)))),#REF!,VLOOKUP(MONTH($A113),Conversion!$A$1:$B$12,2),FALSE)</f>
        <v>#REF!</v>
      </c>
      <c r="K113" t="e">
        <f>VLOOKUP((IF(MONTH($A113)=10,YEAR($A113),IF(MONTH($A113)=11,YEAR($A113),IF(MONTH($A113)=12, YEAR($A113),YEAR($A113)-1)))),#REF!,VLOOKUP(MONTH($A113),'Patch Conversion'!$A$1:$B$12,2),FALSE)</f>
        <v>#REF!</v>
      </c>
    </row>
    <row r="114" spans="1:11">
      <c r="A114" s="2">
        <v>21155</v>
      </c>
      <c r="B114">
        <f>VLOOKUP((IF(MONTH($A114)=10,YEAR($A114),IF(MONTH($A114)=11,YEAR($A114),IF(MONTH($A114)=12, YEAR($A114),YEAR($A114)-1)))),File_1.prn!$A$2:$AA$57,VLOOKUP(MONTH($A114),Conversion!$A$1:$B$12,2),FALSE)</f>
        <v>1.95</v>
      </c>
      <c r="C114" t="str">
        <f>IF(VLOOKUP((IF(MONTH($A114)=10,YEAR($A114),IF(MONTH($A114)=11,YEAR($A114),IF(MONTH($A114)=12, YEAR($A114),YEAR($A114)-1)))),File_1.prn!$A$2:$AA$57,VLOOKUP(MONTH($A114),'Patch Conversion'!$A$1:$B$12,2),FALSE)="","",VLOOKUP((IF(MONTH($A114)=10,YEAR($A114),IF(MONTH($A114)=11,YEAR($A114),IF(MONTH($A114)=12, YEAR($A114),YEAR($A114)-1)))),File_1.prn!$A$2:$AA$57,VLOOKUP(MONTH($A114),'Patch Conversion'!$A$1:$B$12,2),FALSE))</f>
        <v/>
      </c>
      <c r="F114">
        <f>VLOOKUP((IF(MONTH($A114)=10,YEAR($A114),IF(MONTH($A114)=11,YEAR($A114),IF(MONTH($A114)=12, YEAR($A114),YEAR($A114)-1)))),FirstSim!$A$1:$Y$84,VLOOKUP(MONTH($A114),Conversion!$A$1:$B$12,2),FALSE)</f>
        <v>0.34</v>
      </c>
      <c r="J114" t="e">
        <f>VLOOKUP((IF(MONTH($A114)=10,YEAR($A114),IF(MONTH($A114)=11,YEAR($A114),IF(MONTH($A114)=12, YEAR($A114),YEAR($A114)-1)))),#REF!,VLOOKUP(MONTH($A114),Conversion!$A$1:$B$12,2),FALSE)</f>
        <v>#REF!</v>
      </c>
      <c r="K114" t="e">
        <f>VLOOKUP((IF(MONTH($A114)=10,YEAR($A114),IF(MONTH($A114)=11,YEAR($A114),IF(MONTH($A114)=12, YEAR($A114),YEAR($A114)-1)))),#REF!,VLOOKUP(MONTH($A114),'Patch Conversion'!$A$1:$B$12,2),FALSE)</f>
        <v>#REF!</v>
      </c>
    </row>
    <row r="115" spans="1:11">
      <c r="A115" s="2">
        <v>21186</v>
      </c>
      <c r="B115">
        <f>VLOOKUP((IF(MONTH($A115)=10,YEAR($A115),IF(MONTH($A115)=11,YEAR($A115),IF(MONTH($A115)=12, YEAR($A115),YEAR($A115)-1)))),File_1.prn!$A$2:$AA$57,VLOOKUP(MONTH($A115),Conversion!$A$1:$B$12,2),FALSE)</f>
        <v>16.100000000000001</v>
      </c>
      <c r="C115" t="str">
        <f>IF(VLOOKUP((IF(MONTH($A115)=10,YEAR($A115),IF(MONTH($A115)=11,YEAR($A115),IF(MONTH($A115)=12, YEAR($A115),YEAR($A115)-1)))),File_1.prn!$A$2:$AA$57,VLOOKUP(MONTH($A115),'Patch Conversion'!$A$1:$B$12,2),FALSE)="","",VLOOKUP((IF(MONTH($A115)=10,YEAR($A115),IF(MONTH($A115)=11,YEAR($A115),IF(MONTH($A115)=12, YEAR($A115),YEAR($A115)-1)))),File_1.prn!$A$2:$AA$57,VLOOKUP(MONTH($A115),'Patch Conversion'!$A$1:$B$12,2),FALSE))</f>
        <v/>
      </c>
      <c r="F115">
        <f>VLOOKUP((IF(MONTH($A115)=10,YEAR($A115),IF(MONTH($A115)=11,YEAR($A115),IF(MONTH($A115)=12, YEAR($A115),YEAR($A115)-1)))),FirstSim!$A$1:$Y$84,VLOOKUP(MONTH($A115),Conversion!$A$1:$B$12,2),FALSE)</f>
        <v>14.8</v>
      </c>
      <c r="J115" t="e">
        <f>VLOOKUP((IF(MONTH($A115)=10,YEAR($A115),IF(MONTH($A115)=11,YEAR($A115),IF(MONTH($A115)=12, YEAR($A115),YEAR($A115)-1)))),#REF!,VLOOKUP(MONTH($A115),Conversion!$A$1:$B$12,2),FALSE)</f>
        <v>#REF!</v>
      </c>
      <c r="K115" t="e">
        <f>VLOOKUP((IF(MONTH($A115)=10,YEAR($A115),IF(MONTH($A115)=11,YEAR($A115),IF(MONTH($A115)=12, YEAR($A115),YEAR($A115)-1)))),#REF!,VLOOKUP(MONTH($A115),'Patch Conversion'!$A$1:$B$12,2),FALSE)</f>
        <v>#REF!</v>
      </c>
    </row>
    <row r="116" spans="1:11">
      <c r="A116" s="2">
        <v>21217</v>
      </c>
      <c r="B116">
        <f>VLOOKUP((IF(MONTH($A116)=10,YEAR($A116),IF(MONTH($A116)=11,YEAR($A116),IF(MONTH($A116)=12, YEAR($A116),YEAR($A116)-1)))),File_1.prn!$A$2:$AA$57,VLOOKUP(MONTH($A116),Conversion!$A$1:$B$12,2),FALSE)</f>
        <v>0.38</v>
      </c>
      <c r="C116" t="str">
        <f>IF(VLOOKUP((IF(MONTH($A116)=10,YEAR($A116),IF(MONTH($A116)=11,YEAR($A116),IF(MONTH($A116)=12, YEAR($A116),YEAR($A116)-1)))),File_1.prn!$A$2:$AA$57,VLOOKUP(MONTH($A116),'Patch Conversion'!$A$1:$B$12,2),FALSE)="","",VLOOKUP((IF(MONTH($A116)=10,YEAR($A116),IF(MONTH($A116)=11,YEAR($A116),IF(MONTH($A116)=12, YEAR($A116),YEAR($A116)-1)))),File_1.prn!$A$2:$AA$57,VLOOKUP(MONTH($A116),'Patch Conversion'!$A$1:$B$12,2),FALSE))</f>
        <v/>
      </c>
      <c r="F116">
        <f>VLOOKUP((IF(MONTH($A116)=10,YEAR($A116),IF(MONTH($A116)=11,YEAR($A116),IF(MONTH($A116)=12, YEAR($A116),YEAR($A116)-1)))),FirstSim!$A$1:$Y$84,VLOOKUP(MONTH($A116),Conversion!$A$1:$B$12,2),FALSE)</f>
        <v>4.78</v>
      </c>
      <c r="J116" t="e">
        <f>VLOOKUP((IF(MONTH($A116)=10,YEAR($A116),IF(MONTH($A116)=11,YEAR($A116),IF(MONTH($A116)=12, YEAR($A116),YEAR($A116)-1)))),#REF!,VLOOKUP(MONTH($A116),Conversion!$A$1:$B$12,2),FALSE)</f>
        <v>#REF!</v>
      </c>
      <c r="K116" t="e">
        <f>VLOOKUP((IF(MONTH($A116)=10,YEAR($A116),IF(MONTH($A116)=11,YEAR($A116),IF(MONTH($A116)=12, YEAR($A116),YEAR($A116)-1)))),#REF!,VLOOKUP(MONTH($A116),'Patch Conversion'!$A$1:$B$12,2),FALSE)</f>
        <v>#REF!</v>
      </c>
    </row>
    <row r="117" spans="1:11">
      <c r="A117" s="2">
        <v>21245</v>
      </c>
      <c r="B117">
        <f>VLOOKUP((IF(MONTH($A117)=10,YEAR($A117),IF(MONTH($A117)=11,YEAR($A117),IF(MONTH($A117)=12, YEAR($A117),YEAR($A117)-1)))),File_1.prn!$A$2:$AA$57,VLOOKUP(MONTH($A117),Conversion!$A$1:$B$12,2),FALSE)</f>
        <v>2.57</v>
      </c>
      <c r="C117" t="str">
        <f>IF(VLOOKUP((IF(MONTH($A117)=10,YEAR($A117),IF(MONTH($A117)=11,YEAR($A117),IF(MONTH($A117)=12, YEAR($A117),YEAR($A117)-1)))),File_1.prn!$A$2:$AA$57,VLOOKUP(MONTH($A117),'Patch Conversion'!$A$1:$B$12,2),FALSE)="","",VLOOKUP((IF(MONTH($A117)=10,YEAR($A117),IF(MONTH($A117)=11,YEAR($A117),IF(MONTH($A117)=12, YEAR($A117),YEAR($A117)-1)))),File_1.prn!$A$2:$AA$57,VLOOKUP(MONTH($A117),'Patch Conversion'!$A$1:$B$12,2),FALSE))</f>
        <v/>
      </c>
      <c r="F117">
        <f>VLOOKUP((IF(MONTH($A117)=10,YEAR($A117),IF(MONTH($A117)=11,YEAR($A117),IF(MONTH($A117)=12, YEAR($A117),YEAR($A117)-1)))),FirstSim!$A$1:$Y$84,VLOOKUP(MONTH($A117),Conversion!$A$1:$B$12,2),FALSE)</f>
        <v>0.1</v>
      </c>
      <c r="J117" t="e">
        <f>VLOOKUP((IF(MONTH($A117)=10,YEAR($A117),IF(MONTH($A117)=11,YEAR($A117),IF(MONTH($A117)=12, YEAR($A117),YEAR($A117)-1)))),#REF!,VLOOKUP(MONTH($A117),Conversion!$A$1:$B$12,2),FALSE)</f>
        <v>#REF!</v>
      </c>
      <c r="K117" t="e">
        <f>VLOOKUP((IF(MONTH($A117)=10,YEAR($A117),IF(MONTH($A117)=11,YEAR($A117),IF(MONTH($A117)=12, YEAR($A117),YEAR($A117)-1)))),#REF!,VLOOKUP(MONTH($A117),'Patch Conversion'!$A$1:$B$12,2),FALSE)</f>
        <v>#REF!</v>
      </c>
    </row>
    <row r="118" spans="1:11">
      <c r="A118" s="2">
        <v>21276</v>
      </c>
      <c r="B118">
        <f>VLOOKUP((IF(MONTH($A118)=10,YEAR($A118),IF(MONTH($A118)=11,YEAR($A118),IF(MONTH($A118)=12, YEAR($A118),YEAR($A118)-1)))),File_1.prn!$A$2:$AA$57,VLOOKUP(MONTH($A118),Conversion!$A$1:$B$12,2),FALSE)</f>
        <v>0.31</v>
      </c>
      <c r="C118" t="str">
        <f>IF(VLOOKUP((IF(MONTH($A118)=10,YEAR($A118),IF(MONTH($A118)=11,YEAR($A118),IF(MONTH($A118)=12, YEAR($A118),YEAR($A118)-1)))),File_1.prn!$A$2:$AA$57,VLOOKUP(MONTH($A118),'Patch Conversion'!$A$1:$B$12,2),FALSE)="","",VLOOKUP((IF(MONTH($A118)=10,YEAR($A118),IF(MONTH($A118)=11,YEAR($A118),IF(MONTH($A118)=12, YEAR($A118),YEAR($A118)-1)))),File_1.prn!$A$2:$AA$57,VLOOKUP(MONTH($A118),'Patch Conversion'!$A$1:$B$12,2),FALSE))</f>
        <v/>
      </c>
      <c r="F118">
        <f>VLOOKUP((IF(MONTH($A118)=10,YEAR($A118),IF(MONTH($A118)=11,YEAR($A118),IF(MONTH($A118)=12, YEAR($A118),YEAR($A118)-1)))),FirstSim!$A$1:$Y$84,VLOOKUP(MONTH($A118),Conversion!$A$1:$B$12,2),FALSE)</f>
        <v>0.15</v>
      </c>
      <c r="J118" t="e">
        <f>VLOOKUP((IF(MONTH($A118)=10,YEAR($A118),IF(MONTH($A118)=11,YEAR($A118),IF(MONTH($A118)=12, YEAR($A118),YEAR($A118)-1)))),#REF!,VLOOKUP(MONTH($A118),Conversion!$A$1:$B$12,2),FALSE)</f>
        <v>#REF!</v>
      </c>
      <c r="K118" t="e">
        <f>VLOOKUP((IF(MONTH($A118)=10,YEAR($A118),IF(MONTH($A118)=11,YEAR($A118),IF(MONTH($A118)=12, YEAR($A118),YEAR($A118)-1)))),#REF!,VLOOKUP(MONTH($A118),'Patch Conversion'!$A$1:$B$12,2),FALSE)</f>
        <v>#REF!</v>
      </c>
    </row>
    <row r="119" spans="1:11">
      <c r="A119" s="2">
        <v>21306</v>
      </c>
      <c r="B119">
        <f>VLOOKUP((IF(MONTH($A119)=10,YEAR($A119),IF(MONTH($A119)=11,YEAR($A119),IF(MONTH($A119)=12, YEAR($A119),YEAR($A119)-1)))),File_1.prn!$A$2:$AA$57,VLOOKUP(MONTH($A119),Conversion!$A$1:$B$12,2),FALSE)</f>
        <v>2.1</v>
      </c>
      <c r="C119" t="str">
        <f>IF(VLOOKUP((IF(MONTH($A119)=10,YEAR($A119),IF(MONTH($A119)=11,YEAR($A119),IF(MONTH($A119)=12, YEAR($A119),YEAR($A119)-1)))),File_1.prn!$A$2:$AA$57,VLOOKUP(MONTH($A119),'Patch Conversion'!$A$1:$B$12,2),FALSE)="","",VLOOKUP((IF(MONTH($A119)=10,YEAR($A119),IF(MONTH($A119)=11,YEAR($A119),IF(MONTH($A119)=12, YEAR($A119),YEAR($A119)-1)))),File_1.prn!$A$2:$AA$57,VLOOKUP(MONTH($A119),'Patch Conversion'!$A$1:$B$12,2),FALSE))</f>
        <v/>
      </c>
      <c r="F119">
        <f>VLOOKUP((IF(MONTH($A119)=10,YEAR($A119),IF(MONTH($A119)=11,YEAR($A119),IF(MONTH($A119)=12, YEAR($A119),YEAR($A119)-1)))),FirstSim!$A$1:$Y$84,VLOOKUP(MONTH($A119),Conversion!$A$1:$B$12,2),FALSE)</f>
        <v>3.37</v>
      </c>
      <c r="J119" t="e">
        <f>VLOOKUP((IF(MONTH($A119)=10,YEAR($A119),IF(MONTH($A119)=11,YEAR($A119),IF(MONTH($A119)=12, YEAR($A119),YEAR($A119)-1)))),#REF!,VLOOKUP(MONTH($A119),Conversion!$A$1:$B$12,2),FALSE)</f>
        <v>#REF!</v>
      </c>
      <c r="K119" t="e">
        <f>VLOOKUP((IF(MONTH($A119)=10,YEAR($A119),IF(MONTH($A119)=11,YEAR($A119),IF(MONTH($A119)=12, YEAR($A119),YEAR($A119)-1)))),#REF!,VLOOKUP(MONTH($A119),'Patch Conversion'!$A$1:$B$12,2),FALSE)</f>
        <v>#REF!</v>
      </c>
    </row>
    <row r="120" spans="1:11">
      <c r="A120" s="2">
        <v>21337</v>
      </c>
      <c r="B120">
        <f>VLOOKUP((IF(MONTH($A120)=10,YEAR($A120),IF(MONTH($A120)=11,YEAR($A120),IF(MONTH($A120)=12, YEAR($A120),YEAR($A120)-1)))),File_1.prn!$A$2:$AA$57,VLOOKUP(MONTH($A120),Conversion!$A$1:$B$12,2),FALSE)</f>
        <v>0.4</v>
      </c>
      <c r="C120" t="str">
        <f>IF(VLOOKUP((IF(MONTH($A120)=10,YEAR($A120),IF(MONTH($A120)=11,YEAR($A120),IF(MONTH($A120)=12, YEAR($A120),YEAR($A120)-1)))),File_1.prn!$A$2:$AA$57,VLOOKUP(MONTH($A120),'Patch Conversion'!$A$1:$B$12,2),FALSE)="","",VLOOKUP((IF(MONTH($A120)=10,YEAR($A120),IF(MONTH($A120)=11,YEAR($A120),IF(MONTH($A120)=12, YEAR($A120),YEAR($A120)-1)))),File_1.prn!$A$2:$AA$57,VLOOKUP(MONTH($A120),'Patch Conversion'!$A$1:$B$12,2),FALSE))</f>
        <v/>
      </c>
      <c r="F120">
        <f>VLOOKUP((IF(MONTH($A120)=10,YEAR($A120),IF(MONTH($A120)=11,YEAR($A120),IF(MONTH($A120)=12, YEAR($A120),YEAR($A120)-1)))),FirstSim!$A$1:$Y$84,VLOOKUP(MONTH($A120),Conversion!$A$1:$B$12,2),FALSE)</f>
        <v>1.83</v>
      </c>
      <c r="J120" t="e">
        <f>VLOOKUP((IF(MONTH($A120)=10,YEAR($A120),IF(MONTH($A120)=11,YEAR($A120),IF(MONTH($A120)=12, YEAR($A120),YEAR($A120)-1)))),#REF!,VLOOKUP(MONTH($A120),Conversion!$A$1:$B$12,2),FALSE)</f>
        <v>#REF!</v>
      </c>
      <c r="K120" t="e">
        <f>VLOOKUP((IF(MONTH($A120)=10,YEAR($A120),IF(MONTH($A120)=11,YEAR($A120),IF(MONTH($A120)=12, YEAR($A120),YEAR($A120)-1)))),#REF!,VLOOKUP(MONTH($A120),'Patch Conversion'!$A$1:$B$12,2),FALSE)</f>
        <v>#REF!</v>
      </c>
    </row>
    <row r="121" spans="1:11">
      <c r="A121" s="2">
        <v>21367</v>
      </c>
      <c r="B121">
        <f>VLOOKUP((IF(MONTH($A121)=10,YEAR($A121),IF(MONTH($A121)=11,YEAR($A121),IF(MONTH($A121)=12, YEAR($A121),YEAR($A121)-1)))),File_1.prn!$A$2:$AA$57,VLOOKUP(MONTH($A121),Conversion!$A$1:$B$12,2),FALSE)</f>
        <v>0.25</v>
      </c>
      <c r="C121" t="str">
        <f>IF(VLOOKUP((IF(MONTH($A121)=10,YEAR($A121),IF(MONTH($A121)=11,YEAR($A121),IF(MONTH($A121)=12, YEAR($A121),YEAR($A121)-1)))),File_1.prn!$A$2:$AA$57,VLOOKUP(MONTH($A121),'Patch Conversion'!$A$1:$B$12,2),FALSE)="","",VLOOKUP((IF(MONTH($A121)=10,YEAR($A121),IF(MONTH($A121)=11,YEAR($A121),IF(MONTH($A121)=12, YEAR($A121),YEAR($A121)-1)))),File_1.prn!$A$2:$AA$57,VLOOKUP(MONTH($A121),'Patch Conversion'!$A$1:$B$12,2),FALSE))</f>
        <v/>
      </c>
      <c r="F121">
        <f>VLOOKUP((IF(MONTH($A121)=10,YEAR($A121),IF(MONTH($A121)=11,YEAR($A121),IF(MONTH($A121)=12, YEAR($A121),YEAR($A121)-1)))),FirstSim!$A$1:$Y$84,VLOOKUP(MONTH($A121),Conversion!$A$1:$B$12,2),FALSE)</f>
        <v>0.51</v>
      </c>
      <c r="J121" t="e">
        <f>VLOOKUP((IF(MONTH($A121)=10,YEAR($A121),IF(MONTH($A121)=11,YEAR($A121),IF(MONTH($A121)=12, YEAR($A121),YEAR($A121)-1)))),#REF!,VLOOKUP(MONTH($A121),Conversion!$A$1:$B$12,2),FALSE)</f>
        <v>#REF!</v>
      </c>
      <c r="K121" t="e">
        <f>VLOOKUP((IF(MONTH($A121)=10,YEAR($A121),IF(MONTH($A121)=11,YEAR($A121),IF(MONTH($A121)=12, YEAR($A121),YEAR($A121)-1)))),#REF!,VLOOKUP(MONTH($A121),'Patch Conversion'!$A$1:$B$12,2),FALSE)</f>
        <v>#REF!</v>
      </c>
    </row>
    <row r="122" spans="1:11">
      <c r="A122" s="2">
        <v>21398</v>
      </c>
      <c r="B122">
        <f>VLOOKUP((IF(MONTH($A122)=10,YEAR($A122),IF(MONTH($A122)=11,YEAR($A122),IF(MONTH($A122)=12, YEAR($A122),YEAR($A122)-1)))),File_1.prn!$A$2:$AA$57,VLOOKUP(MONTH($A122),Conversion!$A$1:$B$12,2),FALSE)</f>
        <v>0.02</v>
      </c>
      <c r="C122" t="str">
        <f>IF(VLOOKUP((IF(MONTH($A122)=10,YEAR($A122),IF(MONTH($A122)=11,YEAR($A122),IF(MONTH($A122)=12, YEAR($A122),YEAR($A122)-1)))),File_1.prn!$A$2:$AA$57,VLOOKUP(MONTH($A122),'Patch Conversion'!$A$1:$B$12,2),FALSE)="","",VLOOKUP((IF(MONTH($A122)=10,YEAR($A122),IF(MONTH($A122)=11,YEAR($A122),IF(MONTH($A122)=12, YEAR($A122),YEAR($A122)-1)))),File_1.prn!$A$2:$AA$57,VLOOKUP(MONTH($A122),'Patch Conversion'!$A$1:$B$12,2),FALSE))</f>
        <v/>
      </c>
      <c r="F122">
        <f>VLOOKUP((IF(MONTH($A122)=10,YEAR($A122),IF(MONTH($A122)=11,YEAR($A122),IF(MONTH($A122)=12, YEAR($A122),YEAR($A122)-1)))),FirstSim!$A$1:$Y$84,VLOOKUP(MONTH($A122),Conversion!$A$1:$B$12,2),FALSE)</f>
        <v>0.21</v>
      </c>
      <c r="J122" t="e">
        <f>VLOOKUP((IF(MONTH($A122)=10,YEAR($A122),IF(MONTH($A122)=11,YEAR($A122),IF(MONTH($A122)=12, YEAR($A122),YEAR($A122)-1)))),#REF!,VLOOKUP(MONTH($A122),Conversion!$A$1:$B$12,2),FALSE)</f>
        <v>#REF!</v>
      </c>
      <c r="K122" t="e">
        <f>VLOOKUP((IF(MONTH($A122)=10,YEAR($A122),IF(MONTH($A122)=11,YEAR($A122),IF(MONTH($A122)=12, YEAR($A122),YEAR($A122)-1)))),#REF!,VLOOKUP(MONTH($A122),'Patch Conversion'!$A$1:$B$12,2),FALSE)</f>
        <v>#REF!</v>
      </c>
    </row>
    <row r="123" spans="1:11">
      <c r="A123" s="2">
        <v>21429</v>
      </c>
      <c r="B123">
        <f>VLOOKUP((IF(MONTH($A123)=10,YEAR($A123),IF(MONTH($A123)=11,YEAR($A123),IF(MONTH($A123)=12, YEAR($A123),YEAR($A123)-1)))),File_1.prn!$A$2:$AA$57,VLOOKUP(MONTH($A123),Conversion!$A$1:$B$12,2),FALSE)</f>
        <v>0.37</v>
      </c>
      <c r="C123" t="str">
        <f>IF(VLOOKUP((IF(MONTH($A123)=10,YEAR($A123),IF(MONTH($A123)=11,YEAR($A123),IF(MONTH($A123)=12, YEAR($A123),YEAR($A123)-1)))),File_1.prn!$A$2:$AA$57,VLOOKUP(MONTH($A123),'Patch Conversion'!$A$1:$B$12,2),FALSE)="","",VLOOKUP((IF(MONTH($A123)=10,YEAR($A123),IF(MONTH($A123)=11,YEAR($A123),IF(MONTH($A123)=12, YEAR($A123),YEAR($A123)-1)))),File_1.prn!$A$2:$AA$57,VLOOKUP(MONTH($A123),'Patch Conversion'!$A$1:$B$12,2),FALSE))</f>
        <v/>
      </c>
      <c r="F123">
        <f>VLOOKUP((IF(MONTH($A123)=10,YEAR($A123),IF(MONTH($A123)=11,YEAR($A123),IF(MONTH($A123)=12, YEAR($A123),YEAR($A123)-1)))),FirstSim!$A$1:$Y$84,VLOOKUP(MONTH($A123),Conversion!$A$1:$B$12,2),FALSE)</f>
        <v>0.13</v>
      </c>
      <c r="J123" t="e">
        <f>VLOOKUP((IF(MONTH($A123)=10,YEAR($A123),IF(MONTH($A123)=11,YEAR($A123),IF(MONTH($A123)=12, YEAR($A123),YEAR($A123)-1)))),#REF!,VLOOKUP(MONTH($A123),Conversion!$A$1:$B$12,2),FALSE)</f>
        <v>#REF!</v>
      </c>
      <c r="K123" t="e">
        <f>VLOOKUP((IF(MONTH($A123)=10,YEAR($A123),IF(MONTH($A123)=11,YEAR($A123),IF(MONTH($A123)=12, YEAR($A123),YEAR($A123)-1)))),#REF!,VLOOKUP(MONTH($A123),'Patch Conversion'!$A$1:$B$12,2),FALSE)</f>
        <v>#REF!</v>
      </c>
    </row>
    <row r="124" spans="1:11">
      <c r="A124" s="2">
        <v>21459</v>
      </c>
      <c r="B124">
        <f>VLOOKUP((IF(MONTH($A124)=10,YEAR($A124),IF(MONTH($A124)=11,YEAR($A124),IF(MONTH($A124)=12, YEAR($A124),YEAR($A124)-1)))),File_1.prn!$A$2:$AA$57,VLOOKUP(MONTH($A124),Conversion!$A$1:$B$12,2),FALSE)</f>
        <v>0.16</v>
      </c>
      <c r="C124" t="str">
        <f>IF(VLOOKUP((IF(MONTH($A124)=10,YEAR($A124),IF(MONTH($A124)=11,YEAR($A124),IF(MONTH($A124)=12, YEAR($A124),YEAR($A124)-1)))),File_1.prn!$A$2:$AA$57,VLOOKUP(MONTH($A124),'Patch Conversion'!$A$1:$B$12,2),FALSE)="","",VLOOKUP((IF(MONTH($A124)=10,YEAR($A124),IF(MONTH($A124)=11,YEAR($A124),IF(MONTH($A124)=12, YEAR($A124),YEAR($A124)-1)))),File_1.prn!$A$2:$AA$57,VLOOKUP(MONTH($A124),'Patch Conversion'!$A$1:$B$12,2),FALSE))</f>
        <v/>
      </c>
      <c r="F124">
        <f>VLOOKUP((IF(MONTH($A124)=10,YEAR($A124),IF(MONTH($A124)=11,YEAR($A124),IF(MONTH($A124)=12, YEAR($A124),YEAR($A124)-1)))),FirstSim!$A$1:$Y$84,VLOOKUP(MONTH($A124),Conversion!$A$1:$B$12,2),FALSE)</f>
        <v>0.01</v>
      </c>
      <c r="J124" t="e">
        <f>VLOOKUP((IF(MONTH($A124)=10,YEAR($A124),IF(MONTH($A124)=11,YEAR($A124),IF(MONTH($A124)=12, YEAR($A124),YEAR($A124)-1)))),#REF!,VLOOKUP(MONTH($A124),Conversion!$A$1:$B$12,2),FALSE)</f>
        <v>#REF!</v>
      </c>
      <c r="K124" t="e">
        <f>VLOOKUP((IF(MONTH($A124)=10,YEAR($A124),IF(MONTH($A124)=11,YEAR($A124),IF(MONTH($A124)=12, YEAR($A124),YEAR($A124)-1)))),#REF!,VLOOKUP(MONTH($A124),'Patch Conversion'!$A$1:$B$12,2),FALSE)</f>
        <v>#REF!</v>
      </c>
    </row>
    <row r="125" spans="1:11">
      <c r="A125" s="2">
        <v>21490</v>
      </c>
      <c r="B125">
        <f>VLOOKUP((IF(MONTH($A125)=10,YEAR($A125),IF(MONTH($A125)=11,YEAR($A125),IF(MONTH($A125)=12, YEAR($A125),YEAR($A125)-1)))),File_1.prn!$A$2:$AA$57,VLOOKUP(MONTH($A125),Conversion!$A$1:$B$12,2),FALSE)</f>
        <v>0.83</v>
      </c>
      <c r="C125" t="str">
        <f>IF(VLOOKUP((IF(MONTH($A125)=10,YEAR($A125),IF(MONTH($A125)=11,YEAR($A125),IF(MONTH($A125)=12, YEAR($A125),YEAR($A125)-1)))),File_1.prn!$A$2:$AA$57,VLOOKUP(MONTH($A125),'Patch Conversion'!$A$1:$B$12,2),FALSE)="","",VLOOKUP((IF(MONTH($A125)=10,YEAR($A125),IF(MONTH($A125)=11,YEAR($A125),IF(MONTH($A125)=12, YEAR($A125),YEAR($A125)-1)))),File_1.prn!$A$2:$AA$57,VLOOKUP(MONTH($A125),'Patch Conversion'!$A$1:$B$12,2),FALSE))</f>
        <v/>
      </c>
      <c r="F125">
        <f>VLOOKUP((IF(MONTH($A125)=10,YEAR($A125),IF(MONTH($A125)=11,YEAR($A125),IF(MONTH($A125)=12, YEAR($A125),YEAR($A125)-1)))),FirstSim!$A$1:$Y$84,VLOOKUP(MONTH($A125),Conversion!$A$1:$B$12,2),FALSE)</f>
        <v>1.05</v>
      </c>
      <c r="J125" t="e">
        <f>VLOOKUP((IF(MONTH($A125)=10,YEAR($A125),IF(MONTH($A125)=11,YEAR($A125),IF(MONTH($A125)=12, YEAR($A125),YEAR($A125)-1)))),#REF!,VLOOKUP(MONTH($A125),Conversion!$A$1:$B$12,2),FALSE)</f>
        <v>#REF!</v>
      </c>
      <c r="K125" t="e">
        <f>VLOOKUP((IF(MONTH($A125)=10,YEAR($A125),IF(MONTH($A125)=11,YEAR($A125),IF(MONTH($A125)=12, YEAR($A125),YEAR($A125)-1)))),#REF!,VLOOKUP(MONTH($A125),'Patch Conversion'!$A$1:$B$12,2),FALSE)</f>
        <v>#REF!</v>
      </c>
    </row>
    <row r="126" spans="1:11">
      <c r="A126" s="2">
        <v>21520</v>
      </c>
      <c r="B126">
        <f>VLOOKUP((IF(MONTH($A126)=10,YEAR($A126),IF(MONTH($A126)=11,YEAR($A126),IF(MONTH($A126)=12, YEAR($A126),YEAR($A126)-1)))),File_1.prn!$A$2:$AA$57,VLOOKUP(MONTH($A126),Conversion!$A$1:$B$12,2),FALSE)</f>
        <v>0.3</v>
      </c>
      <c r="C126" t="str">
        <f>IF(VLOOKUP((IF(MONTH($A126)=10,YEAR($A126),IF(MONTH($A126)=11,YEAR($A126),IF(MONTH($A126)=12, YEAR($A126),YEAR($A126)-1)))),File_1.prn!$A$2:$AA$57,VLOOKUP(MONTH($A126),'Patch Conversion'!$A$1:$B$12,2),FALSE)="","",VLOOKUP((IF(MONTH($A126)=10,YEAR($A126),IF(MONTH($A126)=11,YEAR($A126),IF(MONTH($A126)=12, YEAR($A126),YEAR($A126)-1)))),File_1.prn!$A$2:$AA$57,VLOOKUP(MONTH($A126),'Patch Conversion'!$A$1:$B$12,2),FALSE))</f>
        <v/>
      </c>
      <c r="D126" t="str">
        <f>IF(C126="","",B126)</f>
        <v/>
      </c>
      <c r="F126">
        <f>VLOOKUP((IF(MONTH($A126)=10,YEAR($A126),IF(MONTH($A126)=11,YEAR($A126),IF(MONTH($A126)=12, YEAR($A126),YEAR($A126)-1)))),FirstSim!$A$1:$Y$84,VLOOKUP(MONTH($A126),Conversion!$A$1:$B$12,2),FALSE)</f>
        <v>2.75</v>
      </c>
      <c r="J126" t="e">
        <f>VLOOKUP((IF(MONTH($A126)=10,YEAR($A126),IF(MONTH($A126)=11,YEAR($A126),IF(MONTH($A126)=12, YEAR($A126),YEAR($A126)-1)))),#REF!,VLOOKUP(MONTH($A126),Conversion!$A$1:$B$12,2),FALSE)</f>
        <v>#REF!</v>
      </c>
      <c r="K126" t="e">
        <f>VLOOKUP((IF(MONTH($A126)=10,YEAR($A126),IF(MONTH($A126)=11,YEAR($A126),IF(MONTH($A126)=12, YEAR($A126),YEAR($A126)-1)))),#REF!,VLOOKUP(MONTH($A126),'Patch Conversion'!$A$1:$B$12,2),FALSE)</f>
        <v>#REF!</v>
      </c>
    </row>
    <row r="127" spans="1:11">
      <c r="A127" s="2">
        <v>21551</v>
      </c>
      <c r="B127">
        <f>VLOOKUP((IF(MONTH($A127)=10,YEAR($A127),IF(MONTH($A127)=11,YEAR($A127),IF(MONTH($A127)=12, YEAR($A127),YEAR($A127)-1)))),File_1.prn!$A$2:$AA$57,VLOOKUP(MONTH($A127),Conversion!$A$1:$B$12,2),FALSE)</f>
        <v>0.91</v>
      </c>
      <c r="C127" t="str">
        <f>IF(VLOOKUP((IF(MONTH($A127)=10,YEAR($A127),IF(MONTH($A127)=11,YEAR($A127),IF(MONTH($A127)=12, YEAR($A127),YEAR($A127)-1)))),File_1.prn!$A$2:$AA$57,VLOOKUP(MONTH($A127),'Patch Conversion'!$A$1:$B$12,2),FALSE)="","",VLOOKUP((IF(MONTH($A127)=10,YEAR($A127),IF(MONTH($A127)=11,YEAR($A127),IF(MONTH($A127)=12, YEAR($A127),YEAR($A127)-1)))),File_1.prn!$A$2:$AA$57,VLOOKUP(MONTH($A127),'Patch Conversion'!$A$1:$B$12,2),FALSE))</f>
        <v/>
      </c>
      <c r="D127" t="str">
        <f>IF(C127="","",B127)</f>
        <v/>
      </c>
      <c r="F127">
        <f>VLOOKUP((IF(MONTH($A127)=10,YEAR($A127),IF(MONTH($A127)=11,YEAR($A127),IF(MONTH($A127)=12, YEAR($A127),YEAR($A127)-1)))),FirstSim!$A$1:$Y$84,VLOOKUP(MONTH($A127),Conversion!$A$1:$B$12,2),FALSE)</f>
        <v>1.45</v>
      </c>
      <c r="J127" t="e">
        <f>VLOOKUP((IF(MONTH($A127)=10,YEAR($A127),IF(MONTH($A127)=11,YEAR($A127),IF(MONTH($A127)=12, YEAR($A127),YEAR($A127)-1)))),#REF!,VLOOKUP(MONTH($A127),Conversion!$A$1:$B$12,2),FALSE)</f>
        <v>#REF!</v>
      </c>
      <c r="K127" t="e">
        <f>VLOOKUP((IF(MONTH($A127)=10,YEAR($A127),IF(MONTH($A127)=11,YEAR($A127),IF(MONTH($A127)=12, YEAR($A127),YEAR($A127)-1)))),#REF!,VLOOKUP(MONTH($A127),'Patch Conversion'!$A$1:$B$12,2),FALSE)</f>
        <v>#REF!</v>
      </c>
    </row>
    <row r="128" spans="1:11">
      <c r="A128" s="2">
        <v>21582</v>
      </c>
      <c r="B128">
        <f>VLOOKUP((IF(MONTH($A128)=10,YEAR($A128),IF(MONTH($A128)=11,YEAR($A128),IF(MONTH($A128)=12, YEAR($A128),YEAR($A128)-1)))),File_1.prn!$A$2:$AA$57,VLOOKUP(MONTH($A128),Conversion!$A$1:$B$12,2),FALSE)</f>
        <v>4.6399999999999997</v>
      </c>
      <c r="C128" t="str">
        <f>IF(VLOOKUP((IF(MONTH($A128)=10,YEAR($A128),IF(MONTH($A128)=11,YEAR($A128),IF(MONTH($A128)=12, YEAR($A128),YEAR($A128)-1)))),File_1.prn!$A$2:$AA$57,VLOOKUP(MONTH($A128),'Patch Conversion'!$A$1:$B$12,2),FALSE)="","",VLOOKUP((IF(MONTH($A128)=10,YEAR($A128),IF(MONTH($A128)=11,YEAR($A128),IF(MONTH($A128)=12, YEAR($A128),YEAR($A128)-1)))),File_1.prn!$A$2:$AA$57,VLOOKUP(MONTH($A128),'Patch Conversion'!$A$1:$B$12,2),FALSE))</f>
        <v/>
      </c>
      <c r="D128" t="str">
        <f>IF(C128="","",B128)</f>
        <v/>
      </c>
      <c r="F128">
        <f>VLOOKUP((IF(MONTH($A128)=10,YEAR($A128),IF(MONTH($A128)=11,YEAR($A128),IF(MONTH($A128)=12, YEAR($A128),YEAR($A128)-1)))),FirstSim!$A$1:$Y$84,VLOOKUP(MONTH($A128),Conversion!$A$1:$B$12,2),FALSE)</f>
        <v>1.81</v>
      </c>
      <c r="J128" t="e">
        <f>VLOOKUP((IF(MONTH($A128)=10,YEAR($A128),IF(MONTH($A128)=11,YEAR($A128),IF(MONTH($A128)=12, YEAR($A128),YEAR($A128)-1)))),#REF!,VLOOKUP(MONTH($A128),Conversion!$A$1:$B$12,2),FALSE)</f>
        <v>#REF!</v>
      </c>
      <c r="K128" t="e">
        <f>VLOOKUP((IF(MONTH($A128)=10,YEAR($A128),IF(MONTH($A128)=11,YEAR($A128),IF(MONTH($A128)=12, YEAR($A128),YEAR($A128)-1)))),#REF!,VLOOKUP(MONTH($A128),'Patch Conversion'!$A$1:$B$12,2),FALSE)</f>
        <v>#REF!</v>
      </c>
    </row>
    <row r="129" spans="1:11">
      <c r="A129" s="2">
        <v>21610</v>
      </c>
      <c r="B129">
        <f>VLOOKUP((IF(MONTH($A129)=10,YEAR($A129),IF(MONTH($A129)=11,YEAR($A129),IF(MONTH($A129)=12, YEAR($A129),YEAR($A129)-1)))),File_1.prn!$A$2:$AA$57,VLOOKUP(MONTH($A129),Conversion!$A$1:$B$12,2),FALSE)</f>
        <v>0.8</v>
      </c>
      <c r="C129" t="str">
        <f>IF(VLOOKUP((IF(MONTH($A129)=10,YEAR($A129),IF(MONTH($A129)=11,YEAR($A129),IF(MONTH($A129)=12, YEAR($A129),YEAR($A129)-1)))),File_1.prn!$A$2:$AA$57,VLOOKUP(MONTH($A129),'Patch Conversion'!$A$1:$B$12,2),FALSE)="","",VLOOKUP((IF(MONTH($A129)=10,YEAR($A129),IF(MONTH($A129)=11,YEAR($A129),IF(MONTH($A129)=12, YEAR($A129),YEAR($A129)-1)))),File_1.prn!$A$2:$AA$57,VLOOKUP(MONTH($A129),'Patch Conversion'!$A$1:$B$12,2),FALSE))</f>
        <v/>
      </c>
      <c r="D129" t="str">
        <f>IF(C129="","",B129)</f>
        <v/>
      </c>
      <c r="F129">
        <f>VLOOKUP((IF(MONTH($A129)=10,YEAR($A129),IF(MONTH($A129)=11,YEAR($A129),IF(MONTH($A129)=12, YEAR($A129),YEAR($A129)-1)))),FirstSim!$A$1:$Y$84,VLOOKUP(MONTH($A129),Conversion!$A$1:$B$12,2),FALSE)</f>
        <v>0.63</v>
      </c>
      <c r="J129" t="e">
        <f>VLOOKUP((IF(MONTH($A129)=10,YEAR($A129),IF(MONTH($A129)=11,YEAR($A129),IF(MONTH($A129)=12, YEAR($A129),YEAR($A129)-1)))),#REF!,VLOOKUP(MONTH($A129),Conversion!$A$1:$B$12,2),FALSE)</f>
        <v>#REF!</v>
      </c>
      <c r="K129" t="e">
        <f>VLOOKUP((IF(MONTH($A129)=10,YEAR($A129),IF(MONTH($A129)=11,YEAR($A129),IF(MONTH($A129)=12, YEAR($A129),YEAR($A129)-1)))),#REF!,VLOOKUP(MONTH($A129),'Patch Conversion'!$A$1:$B$12,2),FALSE)</f>
        <v>#REF!</v>
      </c>
    </row>
    <row r="130" spans="1:11">
      <c r="A130" s="2">
        <v>21641</v>
      </c>
      <c r="B130">
        <f>VLOOKUP((IF(MONTH($A130)=10,YEAR($A130),IF(MONTH($A130)=11,YEAR($A130),IF(MONTH($A130)=12, YEAR($A130),YEAR($A130)-1)))),File_1.prn!$A$2:$AA$57,VLOOKUP(MONTH($A130),Conversion!$A$1:$B$12,2),FALSE)</f>
        <v>0.76</v>
      </c>
      <c r="C130" t="str">
        <f>IF(VLOOKUP((IF(MONTH($A130)=10,YEAR($A130),IF(MONTH($A130)=11,YEAR($A130),IF(MONTH($A130)=12, YEAR($A130),YEAR($A130)-1)))),File_1.prn!$A$2:$AA$57,VLOOKUP(MONTH($A130),'Patch Conversion'!$A$1:$B$12,2),FALSE)="","",VLOOKUP((IF(MONTH($A130)=10,YEAR($A130),IF(MONTH($A130)=11,YEAR($A130),IF(MONTH($A130)=12, YEAR($A130),YEAR($A130)-1)))),File_1.prn!$A$2:$AA$57,VLOOKUP(MONTH($A130),'Patch Conversion'!$A$1:$B$12,2),FALSE))</f>
        <v/>
      </c>
      <c r="F130">
        <f>VLOOKUP((IF(MONTH($A130)=10,YEAR($A130),IF(MONTH($A130)=11,YEAR($A130),IF(MONTH($A130)=12, YEAR($A130),YEAR($A130)-1)))),FirstSim!$A$1:$Y$84,VLOOKUP(MONTH($A130),Conversion!$A$1:$B$12,2),FALSE)</f>
        <v>0.99</v>
      </c>
      <c r="J130" t="e">
        <f>VLOOKUP((IF(MONTH($A130)=10,YEAR($A130),IF(MONTH($A130)=11,YEAR($A130),IF(MONTH($A130)=12, YEAR($A130),YEAR($A130)-1)))),#REF!,VLOOKUP(MONTH($A130),Conversion!$A$1:$B$12,2),FALSE)</f>
        <v>#REF!</v>
      </c>
      <c r="K130" t="e">
        <f>VLOOKUP((IF(MONTH($A130)=10,YEAR($A130),IF(MONTH($A130)=11,YEAR($A130),IF(MONTH($A130)=12, YEAR($A130),YEAR($A130)-1)))),#REF!,VLOOKUP(MONTH($A130),'Patch Conversion'!$A$1:$B$12,2),FALSE)</f>
        <v>#REF!</v>
      </c>
    </row>
    <row r="131" spans="1:11">
      <c r="A131" s="2">
        <v>21671</v>
      </c>
      <c r="B131">
        <f>VLOOKUP((IF(MONTH($A131)=10,YEAR($A131),IF(MONTH($A131)=11,YEAR($A131),IF(MONTH($A131)=12, YEAR($A131),YEAR($A131)-1)))),File_1.prn!$A$2:$AA$57,VLOOKUP(MONTH($A131),Conversion!$A$1:$B$12,2),FALSE)</f>
        <v>2.79</v>
      </c>
      <c r="C131" t="str">
        <f>IF(VLOOKUP((IF(MONTH($A131)=10,YEAR($A131),IF(MONTH($A131)=11,YEAR($A131),IF(MONTH($A131)=12, YEAR($A131),YEAR($A131)-1)))),File_1.prn!$A$2:$AA$57,VLOOKUP(MONTH($A131),'Patch Conversion'!$A$1:$B$12,2),FALSE)="","",VLOOKUP((IF(MONTH($A131)=10,YEAR($A131),IF(MONTH($A131)=11,YEAR($A131),IF(MONTH($A131)=12, YEAR($A131),YEAR($A131)-1)))),File_1.prn!$A$2:$AA$57,VLOOKUP(MONTH($A131),'Patch Conversion'!$A$1:$B$12,2),FALSE))</f>
        <v/>
      </c>
      <c r="F131">
        <f>VLOOKUP((IF(MONTH($A131)=10,YEAR($A131),IF(MONTH($A131)=11,YEAR($A131),IF(MONTH($A131)=12, YEAR($A131),YEAR($A131)-1)))),FirstSim!$A$1:$Y$84,VLOOKUP(MONTH($A131),Conversion!$A$1:$B$12,2),FALSE)</f>
        <v>1.25</v>
      </c>
      <c r="J131" t="e">
        <f>VLOOKUP((IF(MONTH($A131)=10,YEAR($A131),IF(MONTH($A131)=11,YEAR($A131),IF(MONTH($A131)=12, YEAR($A131),YEAR($A131)-1)))),#REF!,VLOOKUP(MONTH($A131),Conversion!$A$1:$B$12,2),FALSE)</f>
        <v>#REF!</v>
      </c>
      <c r="K131" t="e">
        <f>VLOOKUP((IF(MONTH($A131)=10,YEAR($A131),IF(MONTH($A131)=11,YEAR($A131),IF(MONTH($A131)=12, YEAR($A131),YEAR($A131)-1)))),#REF!,VLOOKUP(MONTH($A131),'Patch Conversion'!$A$1:$B$12,2),FALSE)</f>
        <v>#REF!</v>
      </c>
    </row>
    <row r="132" spans="1:11">
      <c r="A132" s="2">
        <v>21702</v>
      </c>
      <c r="B132">
        <f>VLOOKUP((IF(MONTH($A132)=10,YEAR($A132),IF(MONTH($A132)=11,YEAR($A132),IF(MONTH($A132)=12, YEAR($A132),YEAR($A132)-1)))),File_1.prn!$A$2:$AA$57,VLOOKUP(MONTH($A132),Conversion!$A$1:$B$12,2),FALSE)</f>
        <v>0.01</v>
      </c>
      <c r="C132" t="str">
        <f>IF(VLOOKUP((IF(MONTH($A132)=10,YEAR($A132),IF(MONTH($A132)=11,YEAR($A132),IF(MONTH($A132)=12, YEAR($A132),YEAR($A132)-1)))),File_1.prn!$A$2:$AA$57,VLOOKUP(MONTH($A132),'Patch Conversion'!$A$1:$B$12,2),FALSE)="","",VLOOKUP((IF(MONTH($A132)=10,YEAR($A132),IF(MONTH($A132)=11,YEAR($A132),IF(MONTH($A132)=12, YEAR($A132),YEAR($A132)-1)))),File_1.prn!$A$2:$AA$57,VLOOKUP(MONTH($A132),'Patch Conversion'!$A$1:$B$12,2),FALSE))</f>
        <v/>
      </c>
      <c r="F132">
        <f>VLOOKUP((IF(MONTH($A132)=10,YEAR($A132),IF(MONTH($A132)=11,YEAR($A132),IF(MONTH($A132)=12, YEAR($A132),YEAR($A132)-1)))),FirstSim!$A$1:$Y$84,VLOOKUP(MONTH($A132),Conversion!$A$1:$B$12,2),FALSE)</f>
        <v>0.72</v>
      </c>
      <c r="J132" t="e">
        <f>VLOOKUP((IF(MONTH($A132)=10,YEAR($A132),IF(MONTH($A132)=11,YEAR($A132),IF(MONTH($A132)=12, YEAR($A132),YEAR($A132)-1)))),#REF!,VLOOKUP(MONTH($A132),Conversion!$A$1:$B$12,2),FALSE)</f>
        <v>#REF!</v>
      </c>
      <c r="K132" t="e">
        <f>VLOOKUP((IF(MONTH($A132)=10,YEAR($A132),IF(MONTH($A132)=11,YEAR($A132),IF(MONTH($A132)=12, YEAR($A132),YEAR($A132)-1)))),#REF!,VLOOKUP(MONTH($A132),'Patch Conversion'!$A$1:$B$12,2),FALSE)</f>
        <v>#REF!</v>
      </c>
    </row>
    <row r="133" spans="1:11">
      <c r="A133" s="2">
        <v>21732</v>
      </c>
      <c r="B133">
        <f>VLOOKUP((IF(MONTH($A133)=10,YEAR($A133),IF(MONTH($A133)=11,YEAR($A133),IF(MONTH($A133)=12, YEAR($A133),YEAR($A133)-1)))),File_1.prn!$A$2:$AA$57,VLOOKUP(MONTH($A133),Conversion!$A$1:$B$12,2),FALSE)</f>
        <v>0.01</v>
      </c>
      <c r="C133" t="str">
        <f>IF(VLOOKUP((IF(MONTH($A133)=10,YEAR($A133),IF(MONTH($A133)=11,YEAR($A133),IF(MONTH($A133)=12, YEAR($A133),YEAR($A133)-1)))),File_1.prn!$A$2:$AA$57,VLOOKUP(MONTH($A133),'Patch Conversion'!$A$1:$B$12,2),FALSE)="","",VLOOKUP((IF(MONTH($A133)=10,YEAR($A133),IF(MONTH($A133)=11,YEAR($A133),IF(MONTH($A133)=12, YEAR($A133),YEAR($A133)-1)))),File_1.prn!$A$2:$AA$57,VLOOKUP(MONTH($A133),'Patch Conversion'!$A$1:$B$12,2),FALSE))</f>
        <v/>
      </c>
      <c r="F133">
        <f>VLOOKUP((IF(MONTH($A133)=10,YEAR($A133),IF(MONTH($A133)=11,YEAR($A133),IF(MONTH($A133)=12, YEAR($A133),YEAR($A133)-1)))),FirstSim!$A$1:$Y$84,VLOOKUP(MONTH($A133),Conversion!$A$1:$B$12,2),FALSE)</f>
        <v>0.56000000000000005</v>
      </c>
      <c r="J133" t="e">
        <f>VLOOKUP((IF(MONTH($A133)=10,YEAR($A133),IF(MONTH($A133)=11,YEAR($A133),IF(MONTH($A133)=12, YEAR($A133),YEAR($A133)-1)))),#REF!,VLOOKUP(MONTH($A133),Conversion!$A$1:$B$12,2),FALSE)</f>
        <v>#REF!</v>
      </c>
      <c r="K133" t="e">
        <f>VLOOKUP((IF(MONTH($A133)=10,YEAR($A133),IF(MONTH($A133)=11,YEAR($A133),IF(MONTH($A133)=12, YEAR($A133),YEAR($A133)-1)))),#REF!,VLOOKUP(MONTH($A133),'Patch Conversion'!$A$1:$B$12,2),FALSE)</f>
        <v>#REF!</v>
      </c>
    </row>
    <row r="134" spans="1:11">
      <c r="A134" s="2">
        <v>21763</v>
      </c>
      <c r="B134">
        <f>VLOOKUP((IF(MONTH($A134)=10,YEAR($A134),IF(MONTH($A134)=11,YEAR($A134),IF(MONTH($A134)=12, YEAR($A134),YEAR($A134)-1)))),File_1.prn!$A$2:$AA$57,VLOOKUP(MONTH($A134),Conversion!$A$1:$B$12,2),FALSE)</f>
        <v>0</v>
      </c>
      <c r="C134" t="str">
        <f>IF(VLOOKUP((IF(MONTH($A134)=10,YEAR($A134),IF(MONTH($A134)=11,YEAR($A134),IF(MONTH($A134)=12, YEAR($A134),YEAR($A134)-1)))),File_1.prn!$A$2:$AA$57,VLOOKUP(MONTH($A134),'Patch Conversion'!$A$1:$B$12,2),FALSE)="","",VLOOKUP((IF(MONTH($A134)=10,YEAR($A134),IF(MONTH($A134)=11,YEAR($A134),IF(MONTH($A134)=12, YEAR($A134),YEAR($A134)-1)))),File_1.prn!$A$2:$AA$57,VLOOKUP(MONTH($A134),'Patch Conversion'!$A$1:$B$12,2),FALSE))</f>
        <v/>
      </c>
      <c r="F134">
        <f>VLOOKUP((IF(MONTH($A134)=10,YEAR($A134),IF(MONTH($A134)=11,YEAR($A134),IF(MONTH($A134)=12, YEAR($A134),YEAR($A134)-1)))),FirstSim!$A$1:$Y$84,VLOOKUP(MONTH($A134),Conversion!$A$1:$B$12,2),FALSE)</f>
        <v>0.35</v>
      </c>
      <c r="J134" t="e">
        <f>VLOOKUP((IF(MONTH($A134)=10,YEAR($A134),IF(MONTH($A134)=11,YEAR($A134),IF(MONTH($A134)=12, YEAR($A134),YEAR($A134)-1)))),#REF!,VLOOKUP(MONTH($A134),Conversion!$A$1:$B$12,2),FALSE)</f>
        <v>#REF!</v>
      </c>
      <c r="K134" t="e">
        <f>VLOOKUP((IF(MONTH($A134)=10,YEAR($A134),IF(MONTH($A134)=11,YEAR($A134),IF(MONTH($A134)=12, YEAR($A134),YEAR($A134)-1)))),#REF!,VLOOKUP(MONTH($A134),'Patch Conversion'!$A$1:$B$12,2),FALSE)</f>
        <v>#REF!</v>
      </c>
    </row>
    <row r="135" spans="1:11">
      <c r="A135" s="2">
        <v>21794</v>
      </c>
      <c r="B135">
        <f>VLOOKUP((IF(MONTH($A135)=10,YEAR($A135),IF(MONTH($A135)=11,YEAR($A135),IF(MONTH($A135)=12, YEAR($A135),YEAR($A135)-1)))),File_1.prn!$A$2:$AA$57,VLOOKUP(MONTH($A135),Conversion!$A$1:$B$12,2),FALSE)</f>
        <v>0</v>
      </c>
      <c r="C135" t="str">
        <f>IF(VLOOKUP((IF(MONTH($A135)=10,YEAR($A135),IF(MONTH($A135)=11,YEAR($A135),IF(MONTH($A135)=12, YEAR($A135),YEAR($A135)-1)))),File_1.prn!$A$2:$AA$57,VLOOKUP(MONTH($A135),'Patch Conversion'!$A$1:$B$12,2),FALSE)="","",VLOOKUP((IF(MONTH($A135)=10,YEAR($A135),IF(MONTH($A135)=11,YEAR($A135),IF(MONTH($A135)=12, YEAR($A135),YEAR($A135)-1)))),File_1.prn!$A$2:$AA$57,VLOOKUP(MONTH($A135),'Patch Conversion'!$A$1:$B$12,2),FALSE))</f>
        <v/>
      </c>
      <c r="F135">
        <f>VLOOKUP((IF(MONTH($A135)=10,YEAR($A135),IF(MONTH($A135)=11,YEAR($A135),IF(MONTH($A135)=12, YEAR($A135),YEAR($A135)-1)))),FirstSim!$A$1:$Y$84,VLOOKUP(MONTH($A135),Conversion!$A$1:$B$12,2),FALSE)</f>
        <v>0.1</v>
      </c>
      <c r="J135" t="e">
        <f>VLOOKUP((IF(MONTH($A135)=10,YEAR($A135),IF(MONTH($A135)=11,YEAR($A135),IF(MONTH($A135)=12, YEAR($A135),YEAR($A135)-1)))),#REF!,VLOOKUP(MONTH($A135),Conversion!$A$1:$B$12,2),FALSE)</f>
        <v>#REF!</v>
      </c>
      <c r="K135" t="e">
        <f>VLOOKUP((IF(MONTH($A135)=10,YEAR($A135),IF(MONTH($A135)=11,YEAR($A135),IF(MONTH($A135)=12, YEAR($A135),YEAR($A135)-1)))),#REF!,VLOOKUP(MONTH($A135),'Patch Conversion'!$A$1:$B$12,2),FALSE)</f>
        <v>#REF!</v>
      </c>
    </row>
    <row r="136" spans="1:11">
      <c r="A136" s="2">
        <v>21824</v>
      </c>
      <c r="B136">
        <f>VLOOKUP((IF(MONTH($A136)=10,YEAR($A136),IF(MONTH($A136)=11,YEAR($A136),IF(MONTH($A136)=12, YEAR($A136),YEAR($A136)-1)))),File_1.prn!$A$2:$AA$57,VLOOKUP(MONTH($A136),Conversion!$A$1:$B$12,2),FALSE)</f>
        <v>0</v>
      </c>
      <c r="C136" t="str">
        <f>IF(VLOOKUP((IF(MONTH($A136)=10,YEAR($A136),IF(MONTH($A136)=11,YEAR($A136),IF(MONTH($A136)=12, YEAR($A136),YEAR($A136)-1)))),File_1.prn!$A$2:$AA$57,VLOOKUP(MONTH($A136),'Patch Conversion'!$A$1:$B$12,2),FALSE)="","",VLOOKUP((IF(MONTH($A136)=10,YEAR($A136),IF(MONTH($A136)=11,YEAR($A136),IF(MONTH($A136)=12, YEAR($A136),YEAR($A136)-1)))),File_1.prn!$A$2:$AA$57,VLOOKUP(MONTH($A136),'Patch Conversion'!$A$1:$B$12,2),FALSE))</f>
        <v/>
      </c>
      <c r="F136">
        <f>VLOOKUP((IF(MONTH($A136)=10,YEAR($A136),IF(MONTH($A136)=11,YEAR($A136),IF(MONTH($A136)=12, YEAR($A136),YEAR($A136)-1)))),FirstSim!$A$1:$Y$84,VLOOKUP(MONTH($A136),Conversion!$A$1:$B$12,2),FALSE)</f>
        <v>0</v>
      </c>
      <c r="J136" t="e">
        <f>VLOOKUP((IF(MONTH($A136)=10,YEAR($A136),IF(MONTH($A136)=11,YEAR($A136),IF(MONTH($A136)=12, YEAR($A136),YEAR($A136)-1)))),#REF!,VLOOKUP(MONTH($A136),Conversion!$A$1:$B$12,2),FALSE)</f>
        <v>#REF!</v>
      </c>
      <c r="K136" t="e">
        <f>VLOOKUP((IF(MONTH($A136)=10,YEAR($A136),IF(MONTH($A136)=11,YEAR($A136),IF(MONTH($A136)=12, YEAR($A136),YEAR($A136)-1)))),#REF!,VLOOKUP(MONTH($A136),'Patch Conversion'!$A$1:$B$12,2),FALSE)</f>
        <v>#REF!</v>
      </c>
    </row>
    <row r="137" spans="1:11">
      <c r="A137" s="2">
        <v>21855</v>
      </c>
      <c r="B137">
        <f>VLOOKUP((IF(MONTH($A137)=10,YEAR($A137),IF(MONTH($A137)=11,YEAR($A137),IF(MONTH($A137)=12, YEAR($A137),YEAR($A137)-1)))),File_1.prn!$A$2:$AA$57,VLOOKUP(MONTH($A137),Conversion!$A$1:$B$12,2),FALSE)</f>
        <v>0.52</v>
      </c>
      <c r="C137" t="str">
        <f>IF(VLOOKUP((IF(MONTH($A137)=10,YEAR($A137),IF(MONTH($A137)=11,YEAR($A137),IF(MONTH($A137)=12, YEAR($A137),YEAR($A137)-1)))),File_1.prn!$A$2:$AA$57,VLOOKUP(MONTH($A137),'Patch Conversion'!$A$1:$B$12,2),FALSE)="","",VLOOKUP((IF(MONTH($A137)=10,YEAR($A137),IF(MONTH($A137)=11,YEAR($A137),IF(MONTH($A137)=12, YEAR($A137),YEAR($A137)-1)))),File_1.prn!$A$2:$AA$57,VLOOKUP(MONTH($A137),'Patch Conversion'!$A$1:$B$12,2),FALSE))</f>
        <v/>
      </c>
      <c r="F137">
        <f>VLOOKUP((IF(MONTH($A137)=10,YEAR($A137),IF(MONTH($A137)=11,YEAR($A137),IF(MONTH($A137)=12, YEAR($A137),YEAR($A137)-1)))),FirstSim!$A$1:$Y$84,VLOOKUP(MONTH($A137),Conversion!$A$1:$B$12,2),FALSE)</f>
        <v>0.06</v>
      </c>
      <c r="J137" t="e">
        <f>VLOOKUP((IF(MONTH($A137)=10,YEAR($A137),IF(MONTH($A137)=11,YEAR($A137),IF(MONTH($A137)=12, YEAR($A137),YEAR($A137)-1)))),#REF!,VLOOKUP(MONTH($A137),Conversion!$A$1:$B$12,2),FALSE)</f>
        <v>#REF!</v>
      </c>
      <c r="K137" t="e">
        <f>VLOOKUP((IF(MONTH($A137)=10,YEAR($A137),IF(MONTH($A137)=11,YEAR($A137),IF(MONTH($A137)=12, YEAR($A137),YEAR($A137)-1)))),#REF!,VLOOKUP(MONTH($A137),'Patch Conversion'!$A$1:$B$12,2),FALSE)</f>
        <v>#REF!</v>
      </c>
    </row>
    <row r="138" spans="1:11">
      <c r="A138" s="2">
        <v>21885</v>
      </c>
      <c r="B138">
        <f>VLOOKUP((IF(MONTH($A138)=10,YEAR($A138),IF(MONTH($A138)=11,YEAR($A138),IF(MONTH($A138)=12, YEAR($A138),YEAR($A138)-1)))),File_1.prn!$A$2:$AA$57,VLOOKUP(MONTH($A138),Conversion!$A$1:$B$12,2),FALSE)</f>
        <v>2.0699999999999998</v>
      </c>
      <c r="C138" t="str">
        <f>IF(VLOOKUP((IF(MONTH($A138)=10,YEAR($A138),IF(MONTH($A138)=11,YEAR($A138),IF(MONTH($A138)=12, YEAR($A138),YEAR($A138)-1)))),File_1.prn!$A$2:$AA$57,VLOOKUP(MONTH($A138),'Patch Conversion'!$A$1:$B$12,2),FALSE)="","",VLOOKUP((IF(MONTH($A138)=10,YEAR($A138),IF(MONTH($A138)=11,YEAR($A138),IF(MONTH($A138)=12, YEAR($A138),YEAR($A138)-1)))),File_1.prn!$A$2:$AA$57,VLOOKUP(MONTH($A138),'Patch Conversion'!$A$1:$B$12,2),FALSE))</f>
        <v/>
      </c>
      <c r="D138" t="str">
        <f>IF(C138="","",B138)</f>
        <v/>
      </c>
      <c r="F138">
        <f>VLOOKUP((IF(MONTH($A138)=10,YEAR($A138),IF(MONTH($A138)=11,YEAR($A138),IF(MONTH($A138)=12, YEAR($A138),YEAR($A138)-1)))),FirstSim!$A$1:$Y$84,VLOOKUP(MONTH($A138),Conversion!$A$1:$B$12,2),FALSE)</f>
        <v>3.22</v>
      </c>
      <c r="J138" t="e">
        <f>VLOOKUP((IF(MONTH($A138)=10,YEAR($A138),IF(MONTH($A138)=11,YEAR($A138),IF(MONTH($A138)=12, YEAR($A138),YEAR($A138)-1)))),#REF!,VLOOKUP(MONTH($A138),Conversion!$A$1:$B$12,2),FALSE)</f>
        <v>#REF!</v>
      </c>
      <c r="K138" t="e">
        <f>VLOOKUP((IF(MONTH($A138)=10,YEAR($A138),IF(MONTH($A138)=11,YEAR($A138),IF(MONTH($A138)=12, YEAR($A138),YEAR($A138)-1)))),#REF!,VLOOKUP(MONTH($A138),'Patch Conversion'!$A$1:$B$12,2),FALSE)</f>
        <v>#REF!</v>
      </c>
    </row>
    <row r="139" spans="1:11">
      <c r="A139" s="2">
        <v>21916</v>
      </c>
      <c r="B139">
        <f>VLOOKUP((IF(MONTH($A139)=10,YEAR($A139),IF(MONTH($A139)=11,YEAR($A139),IF(MONTH($A139)=12, YEAR($A139),YEAR($A139)-1)))),File_1.prn!$A$2:$AA$57,VLOOKUP(MONTH($A139),Conversion!$A$1:$B$12,2),FALSE)</f>
        <v>0.23</v>
      </c>
      <c r="C139" t="str">
        <f>IF(VLOOKUP((IF(MONTH($A139)=10,YEAR($A139),IF(MONTH($A139)=11,YEAR($A139),IF(MONTH($A139)=12, YEAR($A139),YEAR($A139)-1)))),File_1.prn!$A$2:$AA$57,VLOOKUP(MONTH($A139),'Patch Conversion'!$A$1:$B$12,2),FALSE)="","",VLOOKUP((IF(MONTH($A139)=10,YEAR($A139),IF(MONTH($A139)=11,YEAR($A139),IF(MONTH($A139)=12, YEAR($A139),YEAR($A139)-1)))),File_1.prn!$A$2:$AA$57,VLOOKUP(MONTH($A139),'Patch Conversion'!$A$1:$B$12,2),FALSE))</f>
        <v/>
      </c>
      <c r="F139">
        <f>VLOOKUP((IF(MONTH($A139)=10,YEAR($A139),IF(MONTH($A139)=11,YEAR($A139),IF(MONTH($A139)=12, YEAR($A139),YEAR($A139)-1)))),FirstSim!$A$1:$Y$84,VLOOKUP(MONTH($A139),Conversion!$A$1:$B$12,2),FALSE)</f>
        <v>1.3</v>
      </c>
      <c r="J139" t="e">
        <f>VLOOKUP((IF(MONTH($A139)=10,YEAR($A139),IF(MONTH($A139)=11,YEAR($A139),IF(MONTH($A139)=12, YEAR($A139),YEAR($A139)-1)))),#REF!,VLOOKUP(MONTH($A139),Conversion!$A$1:$B$12,2),FALSE)</f>
        <v>#REF!</v>
      </c>
      <c r="K139" t="e">
        <f>VLOOKUP((IF(MONTH($A139)=10,YEAR($A139),IF(MONTH($A139)=11,YEAR($A139),IF(MONTH($A139)=12, YEAR($A139),YEAR($A139)-1)))),#REF!,VLOOKUP(MONTH($A139),'Patch Conversion'!$A$1:$B$12,2),FALSE)</f>
        <v>#REF!</v>
      </c>
    </row>
    <row r="140" spans="1:11">
      <c r="A140" s="2">
        <v>21947</v>
      </c>
      <c r="B140">
        <f>VLOOKUP((IF(MONTH($A140)=10,YEAR($A140),IF(MONTH($A140)=11,YEAR($A140),IF(MONTH($A140)=12, YEAR($A140),YEAR($A140)-1)))),File_1.prn!$A$2:$AA$57,VLOOKUP(MONTH($A140),Conversion!$A$1:$B$12,2),FALSE)</f>
        <v>0.01</v>
      </c>
      <c r="C140" t="str">
        <f>IF(VLOOKUP((IF(MONTH($A140)=10,YEAR($A140),IF(MONTH($A140)=11,YEAR($A140),IF(MONTH($A140)=12, YEAR($A140),YEAR($A140)-1)))),File_1.prn!$A$2:$AA$57,VLOOKUP(MONTH($A140),'Patch Conversion'!$A$1:$B$12,2),FALSE)="","",VLOOKUP((IF(MONTH($A140)=10,YEAR($A140),IF(MONTH($A140)=11,YEAR($A140),IF(MONTH($A140)=12, YEAR($A140),YEAR($A140)-1)))),File_1.prn!$A$2:$AA$57,VLOOKUP(MONTH($A140),'Patch Conversion'!$A$1:$B$12,2),FALSE))</f>
        <v/>
      </c>
      <c r="F140">
        <f>VLOOKUP((IF(MONTH($A140)=10,YEAR($A140),IF(MONTH($A140)=11,YEAR($A140),IF(MONTH($A140)=12, YEAR($A140),YEAR($A140)-1)))),FirstSim!$A$1:$Y$84,VLOOKUP(MONTH($A140),Conversion!$A$1:$B$12,2),FALSE)</f>
        <v>0.34</v>
      </c>
      <c r="J140" t="e">
        <f>VLOOKUP((IF(MONTH($A140)=10,YEAR($A140),IF(MONTH($A140)=11,YEAR($A140),IF(MONTH($A140)=12, YEAR($A140),YEAR($A140)-1)))),#REF!,VLOOKUP(MONTH($A140),Conversion!$A$1:$B$12,2),FALSE)</f>
        <v>#REF!</v>
      </c>
      <c r="K140" t="e">
        <f>VLOOKUP((IF(MONTH($A140)=10,YEAR($A140),IF(MONTH($A140)=11,YEAR($A140),IF(MONTH($A140)=12, YEAR($A140),YEAR($A140)-1)))),#REF!,VLOOKUP(MONTH($A140),'Patch Conversion'!$A$1:$B$12,2),FALSE)</f>
        <v>#REF!</v>
      </c>
    </row>
    <row r="141" spans="1:11">
      <c r="A141" s="2">
        <v>21976</v>
      </c>
      <c r="B141">
        <f>VLOOKUP((IF(MONTH($A141)=10,YEAR($A141),IF(MONTH($A141)=11,YEAR($A141),IF(MONTH($A141)=12, YEAR($A141),YEAR($A141)-1)))),File_1.prn!$A$2:$AA$57,VLOOKUP(MONTH($A141),Conversion!$A$1:$B$12,2),FALSE)</f>
        <v>0.04</v>
      </c>
      <c r="C141" t="str">
        <f>IF(VLOOKUP((IF(MONTH($A141)=10,YEAR($A141),IF(MONTH($A141)=11,YEAR($A141),IF(MONTH($A141)=12, YEAR($A141),YEAR($A141)-1)))),File_1.prn!$A$2:$AA$57,VLOOKUP(MONTH($A141),'Patch Conversion'!$A$1:$B$12,2),FALSE)="","",VLOOKUP((IF(MONTH($A141)=10,YEAR($A141),IF(MONTH($A141)=11,YEAR($A141),IF(MONTH($A141)=12, YEAR($A141),YEAR($A141)-1)))),File_1.prn!$A$2:$AA$57,VLOOKUP(MONTH($A141),'Patch Conversion'!$A$1:$B$12,2),FALSE))</f>
        <v/>
      </c>
      <c r="F141">
        <f>VLOOKUP((IF(MONTH($A141)=10,YEAR($A141),IF(MONTH($A141)=11,YEAR($A141),IF(MONTH($A141)=12, YEAR($A141),YEAR($A141)-1)))),FirstSim!$A$1:$Y$84,VLOOKUP(MONTH($A141),Conversion!$A$1:$B$12,2),FALSE)</f>
        <v>0.78</v>
      </c>
      <c r="J141" t="e">
        <f>VLOOKUP((IF(MONTH($A141)=10,YEAR($A141),IF(MONTH($A141)=11,YEAR($A141),IF(MONTH($A141)=12, YEAR($A141),YEAR($A141)-1)))),#REF!,VLOOKUP(MONTH($A141),Conversion!$A$1:$B$12,2),FALSE)</f>
        <v>#REF!</v>
      </c>
      <c r="K141" t="e">
        <f>VLOOKUP((IF(MONTH($A141)=10,YEAR($A141),IF(MONTH($A141)=11,YEAR($A141),IF(MONTH($A141)=12, YEAR($A141),YEAR($A141)-1)))),#REF!,VLOOKUP(MONTH($A141),'Patch Conversion'!$A$1:$B$12,2),FALSE)</f>
        <v>#REF!</v>
      </c>
    </row>
    <row r="142" spans="1:11">
      <c r="A142" s="2">
        <v>22007</v>
      </c>
      <c r="B142">
        <f>VLOOKUP((IF(MONTH($A142)=10,YEAR($A142),IF(MONTH($A142)=11,YEAR($A142),IF(MONTH($A142)=12, YEAR($A142),YEAR($A142)-1)))),File_1.prn!$A$2:$AA$57,VLOOKUP(MONTH($A142),Conversion!$A$1:$B$12,2),FALSE)</f>
        <v>0.47</v>
      </c>
      <c r="C142" t="str">
        <f>IF(VLOOKUP((IF(MONTH($A142)=10,YEAR($A142),IF(MONTH($A142)=11,YEAR($A142),IF(MONTH($A142)=12, YEAR($A142),YEAR($A142)-1)))),File_1.prn!$A$2:$AA$57,VLOOKUP(MONTH($A142),'Patch Conversion'!$A$1:$B$12,2),FALSE)="","",VLOOKUP((IF(MONTH($A142)=10,YEAR($A142),IF(MONTH($A142)=11,YEAR($A142),IF(MONTH($A142)=12, YEAR($A142),YEAR($A142)-1)))),File_1.prn!$A$2:$AA$57,VLOOKUP(MONTH($A142),'Patch Conversion'!$A$1:$B$12,2),FALSE))</f>
        <v>#</v>
      </c>
      <c r="F142">
        <f>VLOOKUP((IF(MONTH($A142)=10,YEAR($A142),IF(MONTH($A142)=11,YEAR($A142),IF(MONTH($A142)=12, YEAR($A142),YEAR($A142)-1)))),FirstSim!$A$1:$Y$84,VLOOKUP(MONTH($A142),Conversion!$A$1:$B$12,2),FALSE)</f>
        <v>0.57999999999999996</v>
      </c>
      <c r="J142" t="e">
        <f>VLOOKUP((IF(MONTH($A142)=10,YEAR($A142),IF(MONTH($A142)=11,YEAR($A142),IF(MONTH($A142)=12, YEAR($A142),YEAR($A142)-1)))),#REF!,VLOOKUP(MONTH($A142),Conversion!$A$1:$B$12,2),FALSE)</f>
        <v>#REF!</v>
      </c>
      <c r="K142" t="e">
        <f>VLOOKUP((IF(MONTH($A142)=10,YEAR($A142),IF(MONTH($A142)=11,YEAR($A142),IF(MONTH($A142)=12, YEAR($A142),YEAR($A142)-1)))),#REF!,VLOOKUP(MONTH($A142),'Patch Conversion'!$A$1:$B$12,2),FALSE)</f>
        <v>#REF!</v>
      </c>
    </row>
    <row r="143" spans="1:11">
      <c r="A143" s="2">
        <v>22037</v>
      </c>
      <c r="B143">
        <f>VLOOKUP((IF(MONTH($A143)=10,YEAR($A143),IF(MONTH($A143)=11,YEAR($A143),IF(MONTH($A143)=12, YEAR($A143),YEAR($A143)-1)))),File_1.prn!$A$2:$AA$57,VLOOKUP(MONTH($A143),Conversion!$A$1:$B$12,2),FALSE)</f>
        <v>0.61</v>
      </c>
      <c r="C143" t="str">
        <f>IF(VLOOKUP((IF(MONTH($A143)=10,YEAR($A143),IF(MONTH($A143)=11,YEAR($A143),IF(MONTH($A143)=12, YEAR($A143),YEAR($A143)-1)))),File_1.prn!$A$2:$AA$57,VLOOKUP(MONTH($A143),'Patch Conversion'!$A$1:$B$12,2),FALSE)="","",VLOOKUP((IF(MONTH($A143)=10,YEAR($A143),IF(MONTH($A143)=11,YEAR($A143),IF(MONTH($A143)=12, YEAR($A143),YEAR($A143)-1)))),File_1.prn!$A$2:$AA$57,VLOOKUP(MONTH($A143),'Patch Conversion'!$A$1:$B$12,2),FALSE))</f>
        <v/>
      </c>
      <c r="F143">
        <f>VLOOKUP((IF(MONTH($A143)=10,YEAR($A143),IF(MONTH($A143)=11,YEAR($A143),IF(MONTH($A143)=12, YEAR($A143),YEAR($A143)-1)))),FirstSim!$A$1:$Y$84,VLOOKUP(MONTH($A143),Conversion!$A$1:$B$12,2),FALSE)</f>
        <v>0.46</v>
      </c>
      <c r="J143" t="e">
        <f>VLOOKUP((IF(MONTH($A143)=10,YEAR($A143),IF(MONTH($A143)=11,YEAR($A143),IF(MONTH($A143)=12, YEAR($A143),YEAR($A143)-1)))),#REF!,VLOOKUP(MONTH($A143),Conversion!$A$1:$B$12,2),FALSE)</f>
        <v>#REF!</v>
      </c>
      <c r="K143" t="e">
        <f>VLOOKUP((IF(MONTH($A143)=10,YEAR($A143),IF(MONTH($A143)=11,YEAR($A143),IF(MONTH($A143)=12, YEAR($A143),YEAR($A143)-1)))),#REF!,VLOOKUP(MONTH($A143),'Patch Conversion'!$A$1:$B$12,2),FALSE)</f>
        <v>#REF!</v>
      </c>
    </row>
    <row r="144" spans="1:11">
      <c r="A144" s="2">
        <v>22068</v>
      </c>
      <c r="B144">
        <f>VLOOKUP((IF(MONTH($A144)=10,YEAR($A144),IF(MONTH($A144)=11,YEAR($A144),IF(MONTH($A144)=12, YEAR($A144),YEAR($A144)-1)))),File_1.prn!$A$2:$AA$57,VLOOKUP(MONTH($A144),Conversion!$A$1:$B$12,2),FALSE)</f>
        <v>0</v>
      </c>
      <c r="C144" t="str">
        <f>IF(VLOOKUP((IF(MONTH($A144)=10,YEAR($A144),IF(MONTH($A144)=11,YEAR($A144),IF(MONTH($A144)=12, YEAR($A144),YEAR($A144)-1)))),File_1.prn!$A$2:$AA$57,VLOOKUP(MONTH($A144),'Patch Conversion'!$A$1:$B$12,2),FALSE)="","",VLOOKUP((IF(MONTH($A144)=10,YEAR($A144),IF(MONTH($A144)=11,YEAR($A144),IF(MONTH($A144)=12, YEAR($A144),YEAR($A144)-1)))),File_1.prn!$A$2:$AA$57,VLOOKUP(MONTH($A144),'Patch Conversion'!$A$1:$B$12,2),FALSE))</f>
        <v/>
      </c>
      <c r="F144">
        <f>VLOOKUP((IF(MONTH($A144)=10,YEAR($A144),IF(MONTH($A144)=11,YEAR($A144),IF(MONTH($A144)=12, YEAR($A144),YEAR($A144)-1)))),FirstSim!$A$1:$Y$84,VLOOKUP(MONTH($A144),Conversion!$A$1:$B$12,2),FALSE)</f>
        <v>0.41</v>
      </c>
      <c r="J144" t="e">
        <f>VLOOKUP((IF(MONTH($A144)=10,YEAR($A144),IF(MONTH($A144)=11,YEAR($A144),IF(MONTH($A144)=12, YEAR($A144),YEAR($A144)-1)))),#REF!,VLOOKUP(MONTH($A144),Conversion!$A$1:$B$12,2),FALSE)</f>
        <v>#REF!</v>
      </c>
      <c r="K144" t="e">
        <f>VLOOKUP((IF(MONTH($A144)=10,YEAR($A144),IF(MONTH($A144)=11,YEAR($A144),IF(MONTH($A144)=12, YEAR($A144),YEAR($A144)-1)))),#REF!,VLOOKUP(MONTH($A144),'Patch Conversion'!$A$1:$B$12,2),FALSE)</f>
        <v>#REF!</v>
      </c>
    </row>
    <row r="145" spans="1:11">
      <c r="A145" s="2">
        <v>22098</v>
      </c>
      <c r="B145">
        <f>VLOOKUP((IF(MONTH($A145)=10,YEAR($A145),IF(MONTH($A145)=11,YEAR($A145),IF(MONTH($A145)=12, YEAR($A145),YEAR($A145)-1)))),File_1.prn!$A$2:$AA$57,VLOOKUP(MONTH($A145),Conversion!$A$1:$B$12,2),FALSE)</f>
        <v>0</v>
      </c>
      <c r="C145" t="str">
        <f>IF(VLOOKUP((IF(MONTH($A145)=10,YEAR($A145),IF(MONTH($A145)=11,YEAR($A145),IF(MONTH($A145)=12, YEAR($A145),YEAR($A145)-1)))),File_1.prn!$A$2:$AA$57,VLOOKUP(MONTH($A145),'Patch Conversion'!$A$1:$B$12,2),FALSE)="","",VLOOKUP((IF(MONTH($A145)=10,YEAR($A145),IF(MONTH($A145)=11,YEAR($A145),IF(MONTH($A145)=12, YEAR($A145),YEAR($A145)-1)))),File_1.prn!$A$2:$AA$57,VLOOKUP(MONTH($A145),'Patch Conversion'!$A$1:$B$12,2),FALSE))</f>
        <v/>
      </c>
      <c r="F145">
        <f>VLOOKUP((IF(MONTH($A145)=10,YEAR($A145),IF(MONTH($A145)=11,YEAR($A145),IF(MONTH($A145)=12, YEAR($A145),YEAR($A145)-1)))),FirstSim!$A$1:$Y$84,VLOOKUP(MONTH($A145),Conversion!$A$1:$B$12,2),FALSE)</f>
        <v>0.35</v>
      </c>
      <c r="J145" t="e">
        <f>VLOOKUP((IF(MONTH($A145)=10,YEAR($A145),IF(MONTH($A145)=11,YEAR($A145),IF(MONTH($A145)=12, YEAR($A145),YEAR($A145)-1)))),#REF!,VLOOKUP(MONTH($A145),Conversion!$A$1:$B$12,2),FALSE)</f>
        <v>#REF!</v>
      </c>
      <c r="K145" t="e">
        <f>VLOOKUP((IF(MONTH($A145)=10,YEAR($A145),IF(MONTH($A145)=11,YEAR($A145),IF(MONTH($A145)=12, YEAR($A145),YEAR($A145)-1)))),#REF!,VLOOKUP(MONTH($A145),'Patch Conversion'!$A$1:$B$12,2),FALSE)</f>
        <v>#REF!</v>
      </c>
    </row>
    <row r="146" spans="1:11">
      <c r="A146" s="2">
        <v>22129</v>
      </c>
      <c r="B146">
        <f>VLOOKUP((IF(MONTH($A146)=10,YEAR($A146),IF(MONTH($A146)=11,YEAR($A146),IF(MONTH($A146)=12, YEAR($A146),YEAR($A146)-1)))),File_1.prn!$A$2:$AA$57,VLOOKUP(MONTH($A146),Conversion!$A$1:$B$12,2),FALSE)</f>
        <v>0.89</v>
      </c>
      <c r="C146" t="str">
        <f>IF(VLOOKUP((IF(MONTH($A146)=10,YEAR($A146),IF(MONTH($A146)=11,YEAR($A146),IF(MONTH($A146)=12, YEAR($A146),YEAR($A146)-1)))),File_1.prn!$A$2:$AA$57,VLOOKUP(MONTH($A146),'Patch Conversion'!$A$1:$B$12,2),FALSE)="","",VLOOKUP((IF(MONTH($A146)=10,YEAR($A146),IF(MONTH($A146)=11,YEAR($A146),IF(MONTH($A146)=12, YEAR($A146),YEAR($A146)-1)))),File_1.prn!$A$2:$AA$57,VLOOKUP(MONTH($A146),'Patch Conversion'!$A$1:$B$12,2),FALSE))</f>
        <v/>
      </c>
      <c r="F146">
        <f>VLOOKUP((IF(MONTH($A146)=10,YEAR($A146),IF(MONTH($A146)=11,YEAR($A146),IF(MONTH($A146)=12, YEAR($A146),YEAR($A146)-1)))),FirstSim!$A$1:$Y$84,VLOOKUP(MONTH($A146),Conversion!$A$1:$B$12,2),FALSE)</f>
        <v>0.61</v>
      </c>
      <c r="J146" t="e">
        <f>VLOOKUP((IF(MONTH($A146)=10,YEAR($A146),IF(MONTH($A146)=11,YEAR($A146),IF(MONTH($A146)=12, YEAR($A146),YEAR($A146)-1)))),#REF!,VLOOKUP(MONTH($A146),Conversion!$A$1:$B$12,2),FALSE)</f>
        <v>#REF!</v>
      </c>
      <c r="K146" t="e">
        <f>VLOOKUP((IF(MONTH($A146)=10,YEAR($A146),IF(MONTH($A146)=11,YEAR($A146),IF(MONTH($A146)=12, YEAR($A146),YEAR($A146)-1)))),#REF!,VLOOKUP(MONTH($A146),'Patch Conversion'!$A$1:$B$12,2),FALSE)</f>
        <v>#REF!</v>
      </c>
    </row>
    <row r="147" spans="1:11">
      <c r="A147" s="2">
        <v>22160</v>
      </c>
      <c r="B147">
        <f>VLOOKUP((IF(MONTH($A147)=10,YEAR($A147),IF(MONTH($A147)=11,YEAR($A147),IF(MONTH($A147)=12, YEAR($A147),YEAR($A147)-1)))),File_1.prn!$A$2:$AA$57,VLOOKUP(MONTH($A147),Conversion!$A$1:$B$12,2),FALSE)</f>
        <v>0</v>
      </c>
      <c r="C147" t="str">
        <f>IF(VLOOKUP((IF(MONTH($A147)=10,YEAR($A147),IF(MONTH($A147)=11,YEAR($A147),IF(MONTH($A147)=12, YEAR($A147),YEAR($A147)-1)))),File_1.prn!$A$2:$AA$57,VLOOKUP(MONTH($A147),'Patch Conversion'!$A$1:$B$12,2),FALSE)="","",VLOOKUP((IF(MONTH($A147)=10,YEAR($A147),IF(MONTH($A147)=11,YEAR($A147),IF(MONTH($A147)=12, YEAR($A147),YEAR($A147)-1)))),File_1.prn!$A$2:$AA$57,VLOOKUP(MONTH($A147),'Patch Conversion'!$A$1:$B$12,2),FALSE))</f>
        <v/>
      </c>
      <c r="F147">
        <f>VLOOKUP((IF(MONTH($A147)=10,YEAR($A147),IF(MONTH($A147)=11,YEAR($A147),IF(MONTH($A147)=12, YEAR($A147),YEAR($A147)-1)))),FirstSim!$A$1:$Y$84,VLOOKUP(MONTH($A147),Conversion!$A$1:$B$12,2),FALSE)</f>
        <v>0.33</v>
      </c>
      <c r="J147" t="e">
        <f>VLOOKUP((IF(MONTH($A147)=10,YEAR($A147),IF(MONTH($A147)=11,YEAR($A147),IF(MONTH($A147)=12, YEAR($A147),YEAR($A147)-1)))),#REF!,VLOOKUP(MONTH($A147),Conversion!$A$1:$B$12,2),FALSE)</f>
        <v>#REF!</v>
      </c>
      <c r="K147" t="e">
        <f>VLOOKUP((IF(MONTH($A147)=10,YEAR($A147),IF(MONTH($A147)=11,YEAR($A147),IF(MONTH($A147)=12, YEAR($A147),YEAR($A147)-1)))),#REF!,VLOOKUP(MONTH($A147),'Patch Conversion'!$A$1:$B$12,2),FALSE)</f>
        <v>#REF!</v>
      </c>
    </row>
    <row r="148" spans="1:11">
      <c r="A148" s="2">
        <v>22190</v>
      </c>
      <c r="B148">
        <f>VLOOKUP((IF(MONTH($A148)=10,YEAR($A148),IF(MONTH($A148)=11,YEAR($A148),IF(MONTH($A148)=12, YEAR($A148),YEAR($A148)-1)))),File_1.prn!$A$2:$AA$57,VLOOKUP(MONTH($A148),Conversion!$A$1:$B$12,2),FALSE)</f>
        <v>0.9</v>
      </c>
      <c r="C148" t="str">
        <f>IF(VLOOKUP((IF(MONTH($A148)=10,YEAR($A148),IF(MONTH($A148)=11,YEAR($A148),IF(MONTH($A148)=12, YEAR($A148),YEAR($A148)-1)))),File_1.prn!$A$2:$AA$57,VLOOKUP(MONTH($A148),'Patch Conversion'!$A$1:$B$12,2),FALSE)="","",VLOOKUP((IF(MONTH($A148)=10,YEAR($A148),IF(MONTH($A148)=11,YEAR($A148),IF(MONTH($A148)=12, YEAR($A148),YEAR($A148)-1)))),File_1.prn!$A$2:$AA$57,VLOOKUP(MONTH($A148),'Patch Conversion'!$A$1:$B$12,2),FALSE))</f>
        <v/>
      </c>
      <c r="F148">
        <f>VLOOKUP((IF(MONTH($A148)=10,YEAR($A148),IF(MONTH($A148)=11,YEAR($A148),IF(MONTH($A148)=12, YEAR($A148),YEAR($A148)-1)))),FirstSim!$A$1:$Y$84,VLOOKUP(MONTH($A148),Conversion!$A$1:$B$12,2),FALSE)</f>
        <v>0.48</v>
      </c>
      <c r="J148" t="e">
        <f>VLOOKUP((IF(MONTH($A148)=10,YEAR($A148),IF(MONTH($A148)=11,YEAR($A148),IF(MONTH($A148)=12, YEAR($A148),YEAR($A148)-1)))),#REF!,VLOOKUP(MONTH($A148),Conversion!$A$1:$B$12,2),FALSE)</f>
        <v>#REF!</v>
      </c>
      <c r="K148" t="e">
        <f>VLOOKUP((IF(MONTH($A148)=10,YEAR($A148),IF(MONTH($A148)=11,YEAR($A148),IF(MONTH($A148)=12, YEAR($A148),YEAR($A148)-1)))),#REF!,VLOOKUP(MONTH($A148),'Patch Conversion'!$A$1:$B$12,2),FALSE)</f>
        <v>#REF!</v>
      </c>
    </row>
    <row r="149" spans="1:11">
      <c r="A149" s="2">
        <v>22221</v>
      </c>
      <c r="B149">
        <f>VLOOKUP((IF(MONTH($A149)=10,YEAR($A149),IF(MONTH($A149)=11,YEAR($A149),IF(MONTH($A149)=12, YEAR($A149),YEAR($A149)-1)))),File_1.prn!$A$2:$AA$57,VLOOKUP(MONTH($A149),Conversion!$A$1:$B$12,2),FALSE)</f>
        <v>1.51</v>
      </c>
      <c r="C149" t="str">
        <f>IF(VLOOKUP((IF(MONTH($A149)=10,YEAR($A149),IF(MONTH($A149)=11,YEAR($A149),IF(MONTH($A149)=12, YEAR($A149),YEAR($A149)-1)))),File_1.prn!$A$2:$AA$57,VLOOKUP(MONTH($A149),'Patch Conversion'!$A$1:$B$12,2),FALSE)="","",VLOOKUP((IF(MONTH($A149)=10,YEAR($A149),IF(MONTH($A149)=11,YEAR($A149),IF(MONTH($A149)=12, YEAR($A149),YEAR($A149)-1)))),File_1.prn!$A$2:$AA$57,VLOOKUP(MONTH($A149),'Patch Conversion'!$A$1:$B$12,2),FALSE))</f>
        <v/>
      </c>
      <c r="D149" t="str">
        <f>IF(C149="","",B149)</f>
        <v/>
      </c>
      <c r="F149">
        <f>VLOOKUP((IF(MONTH($A149)=10,YEAR($A149),IF(MONTH($A149)=11,YEAR($A149),IF(MONTH($A149)=12, YEAR($A149),YEAR($A149)-1)))),FirstSim!$A$1:$Y$84,VLOOKUP(MONTH($A149),Conversion!$A$1:$B$12,2),FALSE)</f>
        <v>0.35</v>
      </c>
      <c r="J149" t="e">
        <f>VLOOKUP((IF(MONTH($A149)=10,YEAR($A149),IF(MONTH($A149)=11,YEAR($A149),IF(MONTH($A149)=12, YEAR($A149),YEAR($A149)-1)))),#REF!,VLOOKUP(MONTH($A149),Conversion!$A$1:$B$12,2),FALSE)</f>
        <v>#REF!</v>
      </c>
      <c r="K149" t="e">
        <f>VLOOKUP((IF(MONTH($A149)=10,YEAR($A149),IF(MONTH($A149)=11,YEAR($A149),IF(MONTH($A149)=12, YEAR($A149),YEAR($A149)-1)))),#REF!,VLOOKUP(MONTH($A149),'Patch Conversion'!$A$1:$B$12,2),FALSE)</f>
        <v>#REF!</v>
      </c>
    </row>
    <row r="150" spans="1:11">
      <c r="A150" s="2">
        <v>22251</v>
      </c>
      <c r="B150">
        <f>VLOOKUP((IF(MONTH($A150)=10,YEAR($A150),IF(MONTH($A150)=11,YEAR($A150),IF(MONTH($A150)=12, YEAR($A150),YEAR($A150)-1)))),File_1.prn!$A$2:$AA$57,VLOOKUP(MONTH($A150),Conversion!$A$1:$B$12,2),FALSE)</f>
        <v>4.3899999999999997</v>
      </c>
      <c r="C150" t="str">
        <f>IF(VLOOKUP((IF(MONTH($A150)=10,YEAR($A150),IF(MONTH($A150)=11,YEAR($A150),IF(MONTH($A150)=12, YEAR($A150),YEAR($A150)-1)))),File_1.prn!$A$2:$AA$57,VLOOKUP(MONTH($A150),'Patch Conversion'!$A$1:$B$12,2),FALSE)="","",VLOOKUP((IF(MONTH($A150)=10,YEAR($A150),IF(MONTH($A150)=11,YEAR($A150),IF(MONTH($A150)=12, YEAR($A150),YEAR($A150)-1)))),File_1.prn!$A$2:$AA$57,VLOOKUP(MONTH($A150),'Patch Conversion'!$A$1:$B$12,2),FALSE))</f>
        <v/>
      </c>
      <c r="D150" t="str">
        <f>IF(C150="","",B150)</f>
        <v/>
      </c>
      <c r="F150">
        <f>VLOOKUP((IF(MONTH($A150)=10,YEAR($A150),IF(MONTH($A150)=11,YEAR($A150),IF(MONTH($A150)=12, YEAR($A150),YEAR($A150)-1)))),FirstSim!$A$1:$Y$84,VLOOKUP(MONTH($A150),Conversion!$A$1:$B$12,2),FALSE)</f>
        <v>1.08</v>
      </c>
      <c r="J150" t="e">
        <f>VLOOKUP((IF(MONTH($A150)=10,YEAR($A150),IF(MONTH($A150)=11,YEAR($A150),IF(MONTH($A150)=12, YEAR($A150),YEAR($A150)-1)))),#REF!,VLOOKUP(MONTH($A150),Conversion!$A$1:$B$12,2),FALSE)</f>
        <v>#REF!</v>
      </c>
      <c r="K150" t="e">
        <f>VLOOKUP((IF(MONTH($A150)=10,YEAR($A150),IF(MONTH($A150)=11,YEAR($A150),IF(MONTH($A150)=12, YEAR($A150),YEAR($A150)-1)))),#REF!,VLOOKUP(MONTH($A150),'Patch Conversion'!$A$1:$B$12,2),FALSE)</f>
        <v>#REF!</v>
      </c>
    </row>
    <row r="151" spans="1:11">
      <c r="A151" s="2">
        <v>22282</v>
      </c>
      <c r="B151">
        <f>VLOOKUP((IF(MONTH($A151)=10,YEAR($A151),IF(MONTH($A151)=11,YEAR($A151),IF(MONTH($A151)=12, YEAR($A151),YEAR($A151)-1)))),File_1.prn!$A$2:$AA$57,VLOOKUP(MONTH($A151),Conversion!$A$1:$B$12,2),FALSE)</f>
        <v>0.18</v>
      </c>
      <c r="C151" t="str">
        <f>IF(VLOOKUP((IF(MONTH($A151)=10,YEAR($A151),IF(MONTH($A151)=11,YEAR($A151),IF(MONTH($A151)=12, YEAR($A151),YEAR($A151)-1)))),File_1.prn!$A$2:$AA$57,VLOOKUP(MONTH($A151),'Patch Conversion'!$A$1:$B$12,2),FALSE)="","",VLOOKUP((IF(MONTH($A151)=10,YEAR($A151),IF(MONTH($A151)=11,YEAR($A151),IF(MONTH($A151)=12, YEAR($A151),YEAR($A151)-1)))),File_1.prn!$A$2:$AA$57,VLOOKUP(MONTH($A151),'Patch Conversion'!$A$1:$B$12,2),FALSE))</f>
        <v/>
      </c>
      <c r="D151" t="str">
        <f>IF(C151="","",B151)</f>
        <v/>
      </c>
      <c r="F151">
        <f>VLOOKUP((IF(MONTH($A151)=10,YEAR($A151),IF(MONTH($A151)=11,YEAR($A151),IF(MONTH($A151)=12, YEAR($A151),YEAR($A151)-1)))),FirstSim!$A$1:$Y$84,VLOOKUP(MONTH($A151),Conversion!$A$1:$B$12,2),FALSE)</f>
        <v>0.38</v>
      </c>
      <c r="J151" t="e">
        <f>VLOOKUP((IF(MONTH($A151)=10,YEAR($A151),IF(MONTH($A151)=11,YEAR($A151),IF(MONTH($A151)=12, YEAR($A151),YEAR($A151)-1)))),#REF!,VLOOKUP(MONTH($A151),Conversion!$A$1:$B$12,2),FALSE)</f>
        <v>#REF!</v>
      </c>
      <c r="K151" t="e">
        <f>VLOOKUP((IF(MONTH($A151)=10,YEAR($A151),IF(MONTH($A151)=11,YEAR($A151),IF(MONTH($A151)=12, YEAR($A151),YEAR($A151)-1)))),#REF!,VLOOKUP(MONTH($A151),'Patch Conversion'!$A$1:$B$12,2),FALSE)</f>
        <v>#REF!</v>
      </c>
    </row>
    <row r="152" spans="1:11">
      <c r="A152" s="2">
        <v>22313</v>
      </c>
      <c r="B152">
        <f>VLOOKUP((IF(MONTH($A152)=10,YEAR($A152),IF(MONTH($A152)=11,YEAR($A152),IF(MONTH($A152)=12, YEAR($A152),YEAR($A152)-1)))),File_1.prn!$A$2:$AA$57,VLOOKUP(MONTH($A152),Conversion!$A$1:$B$12,2),FALSE)</f>
        <v>0.01</v>
      </c>
      <c r="C152" t="str">
        <f>IF(VLOOKUP((IF(MONTH($A152)=10,YEAR($A152),IF(MONTH($A152)=11,YEAR($A152),IF(MONTH($A152)=12, YEAR($A152),YEAR($A152)-1)))),File_1.prn!$A$2:$AA$57,VLOOKUP(MONTH($A152),'Patch Conversion'!$A$1:$B$12,2),FALSE)="","",VLOOKUP((IF(MONTH($A152)=10,YEAR($A152),IF(MONTH($A152)=11,YEAR($A152),IF(MONTH($A152)=12, YEAR($A152),YEAR($A152)-1)))),File_1.prn!$A$2:$AA$57,VLOOKUP(MONTH($A152),'Patch Conversion'!$A$1:$B$12,2),FALSE))</f>
        <v/>
      </c>
      <c r="F152">
        <f>VLOOKUP((IF(MONTH($A152)=10,YEAR($A152),IF(MONTH($A152)=11,YEAR($A152),IF(MONTH($A152)=12, YEAR($A152),YEAR($A152)-1)))),FirstSim!$A$1:$Y$84,VLOOKUP(MONTH($A152),Conversion!$A$1:$B$12,2),FALSE)</f>
        <v>0.01</v>
      </c>
      <c r="J152" t="e">
        <f>VLOOKUP((IF(MONTH($A152)=10,YEAR($A152),IF(MONTH($A152)=11,YEAR($A152),IF(MONTH($A152)=12, YEAR($A152),YEAR($A152)-1)))),#REF!,VLOOKUP(MONTH($A152),Conversion!$A$1:$B$12,2),FALSE)</f>
        <v>#REF!</v>
      </c>
      <c r="K152" t="e">
        <f>VLOOKUP((IF(MONTH($A152)=10,YEAR($A152),IF(MONTH($A152)=11,YEAR($A152),IF(MONTH($A152)=12, YEAR($A152),YEAR($A152)-1)))),#REF!,VLOOKUP(MONTH($A152),'Patch Conversion'!$A$1:$B$12,2),FALSE)</f>
        <v>#REF!</v>
      </c>
    </row>
    <row r="153" spans="1:11">
      <c r="A153" s="2">
        <v>22341</v>
      </c>
      <c r="B153">
        <f>VLOOKUP((IF(MONTH($A153)=10,YEAR($A153),IF(MONTH($A153)=11,YEAR($A153),IF(MONTH($A153)=12, YEAR($A153),YEAR($A153)-1)))),File_1.prn!$A$2:$AA$57,VLOOKUP(MONTH($A153),Conversion!$A$1:$B$12,2),FALSE)</f>
        <v>1.41</v>
      </c>
      <c r="C153" t="str">
        <f>IF(VLOOKUP((IF(MONTH($A153)=10,YEAR($A153),IF(MONTH($A153)=11,YEAR($A153),IF(MONTH($A153)=12, YEAR($A153),YEAR($A153)-1)))),File_1.prn!$A$2:$AA$57,VLOOKUP(MONTH($A153),'Patch Conversion'!$A$1:$B$12,2),FALSE)="","",VLOOKUP((IF(MONTH($A153)=10,YEAR($A153),IF(MONTH($A153)=11,YEAR($A153),IF(MONTH($A153)=12, YEAR($A153),YEAR($A153)-1)))),File_1.prn!$A$2:$AA$57,VLOOKUP(MONTH($A153),'Patch Conversion'!$A$1:$B$12,2),FALSE))</f>
        <v/>
      </c>
      <c r="D153" t="str">
        <f>IF(C153="","",B153)</f>
        <v/>
      </c>
      <c r="F153">
        <f>VLOOKUP((IF(MONTH($A153)=10,YEAR($A153),IF(MONTH($A153)=11,YEAR($A153),IF(MONTH($A153)=12, YEAR($A153),YEAR($A153)-1)))),FirstSim!$A$1:$Y$84,VLOOKUP(MONTH($A153),Conversion!$A$1:$B$12,2),FALSE)</f>
        <v>12.64</v>
      </c>
      <c r="J153" t="e">
        <f>VLOOKUP((IF(MONTH($A153)=10,YEAR($A153),IF(MONTH($A153)=11,YEAR($A153),IF(MONTH($A153)=12, YEAR($A153),YEAR($A153)-1)))),#REF!,VLOOKUP(MONTH($A153),Conversion!$A$1:$B$12,2),FALSE)</f>
        <v>#REF!</v>
      </c>
      <c r="K153" t="e">
        <f>VLOOKUP((IF(MONTH($A153)=10,YEAR($A153),IF(MONTH($A153)=11,YEAR($A153),IF(MONTH($A153)=12, YEAR($A153),YEAR($A153)-1)))),#REF!,VLOOKUP(MONTH($A153),'Patch Conversion'!$A$1:$B$12,2),FALSE)</f>
        <v>#REF!</v>
      </c>
    </row>
    <row r="154" spans="1:11">
      <c r="A154" s="2">
        <v>22372</v>
      </c>
      <c r="B154">
        <f>VLOOKUP((IF(MONTH($A154)=10,YEAR($A154),IF(MONTH($A154)=11,YEAR($A154),IF(MONTH($A154)=12, YEAR($A154),YEAR($A154)-1)))),File_1.prn!$A$2:$AA$57,VLOOKUP(MONTH($A154),Conversion!$A$1:$B$12,2),FALSE)</f>
        <v>0.52</v>
      </c>
      <c r="C154" t="str">
        <f>IF(VLOOKUP((IF(MONTH($A154)=10,YEAR($A154),IF(MONTH($A154)=11,YEAR($A154),IF(MONTH($A154)=12, YEAR($A154),YEAR($A154)-1)))),File_1.prn!$A$2:$AA$57,VLOOKUP(MONTH($A154),'Patch Conversion'!$A$1:$B$12,2),FALSE)="","",VLOOKUP((IF(MONTH($A154)=10,YEAR($A154),IF(MONTH($A154)=11,YEAR($A154),IF(MONTH($A154)=12, YEAR($A154),YEAR($A154)-1)))),File_1.prn!$A$2:$AA$57,VLOOKUP(MONTH($A154),'Patch Conversion'!$A$1:$B$12,2),FALSE))</f>
        <v/>
      </c>
      <c r="D154" t="str">
        <f>IF(C154="","",B154)</f>
        <v/>
      </c>
      <c r="F154">
        <f>VLOOKUP((IF(MONTH($A154)=10,YEAR($A154),IF(MONTH($A154)=11,YEAR($A154),IF(MONTH($A154)=12, YEAR($A154),YEAR($A154)-1)))),FirstSim!$A$1:$Y$84,VLOOKUP(MONTH($A154),Conversion!$A$1:$B$12,2),FALSE)</f>
        <v>5.87</v>
      </c>
      <c r="J154" t="e">
        <f>VLOOKUP((IF(MONTH($A154)=10,YEAR($A154),IF(MONTH($A154)=11,YEAR($A154),IF(MONTH($A154)=12, YEAR($A154),YEAR($A154)-1)))),#REF!,VLOOKUP(MONTH($A154),Conversion!$A$1:$B$12,2),FALSE)</f>
        <v>#REF!</v>
      </c>
      <c r="K154" t="e">
        <f>VLOOKUP((IF(MONTH($A154)=10,YEAR($A154),IF(MONTH($A154)=11,YEAR($A154),IF(MONTH($A154)=12, YEAR($A154),YEAR($A154)-1)))),#REF!,VLOOKUP(MONTH($A154),'Patch Conversion'!$A$1:$B$12,2),FALSE)</f>
        <v>#REF!</v>
      </c>
    </row>
    <row r="155" spans="1:11">
      <c r="A155" s="2">
        <v>22402</v>
      </c>
      <c r="B155">
        <f>VLOOKUP((IF(MONTH($A155)=10,YEAR($A155),IF(MONTH($A155)=11,YEAR($A155),IF(MONTH($A155)=12, YEAR($A155),YEAR($A155)-1)))),File_1.prn!$A$2:$AA$57,VLOOKUP(MONTH($A155),Conversion!$A$1:$B$12,2),FALSE)</f>
        <v>3.88</v>
      </c>
      <c r="C155" t="str">
        <f>IF(VLOOKUP((IF(MONTH($A155)=10,YEAR($A155),IF(MONTH($A155)=11,YEAR($A155),IF(MONTH($A155)=12, YEAR($A155),YEAR($A155)-1)))),File_1.prn!$A$2:$AA$57,VLOOKUP(MONTH($A155),'Patch Conversion'!$A$1:$B$12,2),FALSE)="","",VLOOKUP((IF(MONTH($A155)=10,YEAR($A155),IF(MONTH($A155)=11,YEAR($A155),IF(MONTH($A155)=12, YEAR($A155),YEAR($A155)-1)))),File_1.prn!$A$2:$AA$57,VLOOKUP(MONTH($A155),'Patch Conversion'!$A$1:$B$12,2),FALSE))</f>
        <v/>
      </c>
      <c r="F155">
        <f>VLOOKUP((IF(MONTH($A155)=10,YEAR($A155),IF(MONTH($A155)=11,YEAR($A155),IF(MONTH($A155)=12, YEAR($A155),YEAR($A155)-1)))),FirstSim!$A$1:$Y$84,VLOOKUP(MONTH($A155),Conversion!$A$1:$B$12,2),FALSE)</f>
        <v>1.29</v>
      </c>
      <c r="J155" t="e">
        <f>VLOOKUP((IF(MONTH($A155)=10,YEAR($A155),IF(MONTH($A155)=11,YEAR($A155),IF(MONTH($A155)=12, YEAR($A155),YEAR($A155)-1)))),#REF!,VLOOKUP(MONTH($A155),Conversion!$A$1:$B$12,2),FALSE)</f>
        <v>#REF!</v>
      </c>
      <c r="K155" t="e">
        <f>VLOOKUP((IF(MONTH($A155)=10,YEAR($A155),IF(MONTH($A155)=11,YEAR($A155),IF(MONTH($A155)=12, YEAR($A155),YEAR($A155)-1)))),#REF!,VLOOKUP(MONTH($A155),'Patch Conversion'!$A$1:$B$12,2),FALSE)</f>
        <v>#REF!</v>
      </c>
    </row>
    <row r="156" spans="1:11">
      <c r="A156" s="2">
        <v>22433</v>
      </c>
      <c r="B156">
        <f>VLOOKUP((IF(MONTH($A156)=10,YEAR($A156),IF(MONTH($A156)=11,YEAR($A156),IF(MONTH($A156)=12, YEAR($A156),YEAR($A156)-1)))),File_1.prn!$A$2:$AA$57,VLOOKUP(MONTH($A156),Conversion!$A$1:$B$12,2),FALSE)</f>
        <v>0.56999999999999995</v>
      </c>
      <c r="C156" t="str">
        <f>IF(VLOOKUP((IF(MONTH($A156)=10,YEAR($A156),IF(MONTH($A156)=11,YEAR($A156),IF(MONTH($A156)=12, YEAR($A156),YEAR($A156)-1)))),File_1.prn!$A$2:$AA$57,VLOOKUP(MONTH($A156),'Patch Conversion'!$A$1:$B$12,2),FALSE)="","",VLOOKUP((IF(MONTH($A156)=10,YEAR($A156),IF(MONTH($A156)=11,YEAR($A156),IF(MONTH($A156)=12, YEAR($A156),YEAR($A156)-1)))),File_1.prn!$A$2:$AA$57,VLOOKUP(MONTH($A156),'Patch Conversion'!$A$1:$B$12,2),FALSE))</f>
        <v/>
      </c>
      <c r="F156">
        <f>VLOOKUP((IF(MONTH($A156)=10,YEAR($A156),IF(MONTH($A156)=11,YEAR($A156),IF(MONTH($A156)=12, YEAR($A156),YEAR($A156)-1)))),FirstSim!$A$1:$Y$84,VLOOKUP(MONTH($A156),Conversion!$A$1:$B$12,2),FALSE)</f>
        <v>1.21</v>
      </c>
      <c r="J156" t="e">
        <f>VLOOKUP((IF(MONTH($A156)=10,YEAR($A156),IF(MONTH($A156)=11,YEAR($A156),IF(MONTH($A156)=12, YEAR($A156),YEAR($A156)-1)))),#REF!,VLOOKUP(MONTH($A156),Conversion!$A$1:$B$12,2),FALSE)</f>
        <v>#REF!</v>
      </c>
      <c r="K156" t="e">
        <f>VLOOKUP((IF(MONTH($A156)=10,YEAR($A156),IF(MONTH($A156)=11,YEAR($A156),IF(MONTH($A156)=12, YEAR($A156),YEAR($A156)-1)))),#REF!,VLOOKUP(MONTH($A156),'Patch Conversion'!$A$1:$B$12,2),FALSE)</f>
        <v>#REF!</v>
      </c>
    </row>
    <row r="157" spans="1:11">
      <c r="A157" s="2">
        <v>22463</v>
      </c>
      <c r="B157">
        <f>VLOOKUP((IF(MONTH($A157)=10,YEAR($A157),IF(MONTH($A157)=11,YEAR($A157),IF(MONTH($A157)=12, YEAR($A157),YEAR($A157)-1)))),File_1.prn!$A$2:$AA$57,VLOOKUP(MONTH($A157),Conversion!$A$1:$B$12,2),FALSE)</f>
        <v>0.1</v>
      </c>
      <c r="C157" t="str">
        <f>IF(VLOOKUP((IF(MONTH($A157)=10,YEAR($A157),IF(MONTH($A157)=11,YEAR($A157),IF(MONTH($A157)=12, YEAR($A157),YEAR($A157)-1)))),File_1.prn!$A$2:$AA$57,VLOOKUP(MONTH($A157),'Patch Conversion'!$A$1:$B$12,2),FALSE)="","",VLOOKUP((IF(MONTH($A157)=10,YEAR($A157),IF(MONTH($A157)=11,YEAR($A157),IF(MONTH($A157)=12, YEAR($A157),YEAR($A157)-1)))),File_1.prn!$A$2:$AA$57,VLOOKUP(MONTH($A157),'Patch Conversion'!$A$1:$B$12,2),FALSE))</f>
        <v/>
      </c>
      <c r="F157">
        <f>VLOOKUP((IF(MONTH($A157)=10,YEAR($A157),IF(MONTH($A157)=11,YEAR($A157),IF(MONTH($A157)=12, YEAR($A157),YEAR($A157)-1)))),FirstSim!$A$1:$Y$84,VLOOKUP(MONTH($A157),Conversion!$A$1:$B$12,2),FALSE)</f>
        <v>1.0900000000000001</v>
      </c>
      <c r="J157" t="e">
        <f>VLOOKUP((IF(MONTH($A157)=10,YEAR($A157),IF(MONTH($A157)=11,YEAR($A157),IF(MONTH($A157)=12, YEAR($A157),YEAR($A157)-1)))),#REF!,VLOOKUP(MONTH($A157),Conversion!$A$1:$B$12,2),FALSE)</f>
        <v>#REF!</v>
      </c>
      <c r="K157" t="e">
        <f>VLOOKUP((IF(MONTH($A157)=10,YEAR($A157),IF(MONTH($A157)=11,YEAR($A157),IF(MONTH($A157)=12, YEAR($A157),YEAR($A157)-1)))),#REF!,VLOOKUP(MONTH($A157),'Patch Conversion'!$A$1:$B$12,2),FALSE)</f>
        <v>#REF!</v>
      </c>
    </row>
    <row r="158" spans="1:11">
      <c r="A158" s="2">
        <v>22494</v>
      </c>
      <c r="B158">
        <f>VLOOKUP((IF(MONTH($A158)=10,YEAR($A158),IF(MONTH($A158)=11,YEAR($A158),IF(MONTH($A158)=12, YEAR($A158),YEAR($A158)-1)))),File_1.prn!$A$2:$AA$57,VLOOKUP(MONTH($A158),Conversion!$A$1:$B$12,2),FALSE)</f>
        <v>0.27</v>
      </c>
      <c r="C158" t="str">
        <f>IF(VLOOKUP((IF(MONTH($A158)=10,YEAR($A158),IF(MONTH($A158)=11,YEAR($A158),IF(MONTH($A158)=12, YEAR($A158),YEAR($A158)-1)))),File_1.prn!$A$2:$AA$57,VLOOKUP(MONTH($A158),'Patch Conversion'!$A$1:$B$12,2),FALSE)="","",VLOOKUP((IF(MONTH($A158)=10,YEAR($A158),IF(MONTH($A158)=11,YEAR($A158),IF(MONTH($A158)=12, YEAR($A158),YEAR($A158)-1)))),File_1.prn!$A$2:$AA$57,VLOOKUP(MONTH($A158),'Patch Conversion'!$A$1:$B$12,2),FALSE))</f>
        <v/>
      </c>
      <c r="F158">
        <f>VLOOKUP((IF(MONTH($A158)=10,YEAR($A158),IF(MONTH($A158)=11,YEAR($A158),IF(MONTH($A158)=12, YEAR($A158),YEAR($A158)-1)))),FirstSim!$A$1:$Y$84,VLOOKUP(MONTH($A158),Conversion!$A$1:$B$12,2),FALSE)</f>
        <v>0.72</v>
      </c>
      <c r="J158" t="e">
        <f>VLOOKUP((IF(MONTH($A158)=10,YEAR($A158),IF(MONTH($A158)=11,YEAR($A158),IF(MONTH($A158)=12, YEAR($A158),YEAR($A158)-1)))),#REF!,VLOOKUP(MONTH($A158),Conversion!$A$1:$B$12,2),FALSE)</f>
        <v>#REF!</v>
      </c>
      <c r="K158" t="e">
        <f>VLOOKUP((IF(MONTH($A158)=10,YEAR($A158),IF(MONTH($A158)=11,YEAR($A158),IF(MONTH($A158)=12, YEAR($A158),YEAR($A158)-1)))),#REF!,VLOOKUP(MONTH($A158),'Patch Conversion'!$A$1:$B$12,2),FALSE)</f>
        <v>#REF!</v>
      </c>
    </row>
    <row r="159" spans="1:11">
      <c r="A159" s="2">
        <v>22525</v>
      </c>
      <c r="B159">
        <f>VLOOKUP((IF(MONTH($A159)=10,YEAR($A159),IF(MONTH($A159)=11,YEAR($A159),IF(MONTH($A159)=12, YEAR($A159),YEAR($A159)-1)))),File_1.prn!$A$2:$AA$57,VLOOKUP(MONTH($A159),Conversion!$A$1:$B$12,2),FALSE)</f>
        <v>0.02</v>
      </c>
      <c r="C159" t="str">
        <f>IF(VLOOKUP((IF(MONTH($A159)=10,YEAR($A159),IF(MONTH($A159)=11,YEAR($A159),IF(MONTH($A159)=12, YEAR($A159),YEAR($A159)-1)))),File_1.prn!$A$2:$AA$57,VLOOKUP(MONTH($A159),'Patch Conversion'!$A$1:$B$12,2),FALSE)="","",VLOOKUP((IF(MONTH($A159)=10,YEAR($A159),IF(MONTH($A159)=11,YEAR($A159),IF(MONTH($A159)=12, YEAR($A159),YEAR($A159)-1)))),File_1.prn!$A$2:$AA$57,VLOOKUP(MONTH($A159),'Patch Conversion'!$A$1:$B$12,2),FALSE))</f>
        <v/>
      </c>
      <c r="F159">
        <f>VLOOKUP((IF(MONTH($A159)=10,YEAR($A159),IF(MONTH($A159)=11,YEAR($A159),IF(MONTH($A159)=12, YEAR($A159),YEAR($A159)-1)))),FirstSim!$A$1:$Y$84,VLOOKUP(MONTH($A159),Conversion!$A$1:$B$12,2),FALSE)</f>
        <v>0.24</v>
      </c>
      <c r="J159" t="e">
        <f>VLOOKUP((IF(MONTH($A159)=10,YEAR($A159),IF(MONTH($A159)=11,YEAR($A159),IF(MONTH($A159)=12, YEAR($A159),YEAR($A159)-1)))),#REF!,VLOOKUP(MONTH($A159),Conversion!$A$1:$B$12,2),FALSE)</f>
        <v>#REF!</v>
      </c>
      <c r="K159" t="e">
        <f>VLOOKUP((IF(MONTH($A159)=10,YEAR($A159),IF(MONTH($A159)=11,YEAR($A159),IF(MONTH($A159)=12, YEAR($A159),YEAR($A159)-1)))),#REF!,VLOOKUP(MONTH($A159),'Patch Conversion'!$A$1:$B$12,2),FALSE)</f>
        <v>#REF!</v>
      </c>
    </row>
    <row r="160" spans="1:11">
      <c r="A160" s="2">
        <v>22555</v>
      </c>
      <c r="B160">
        <f>VLOOKUP((IF(MONTH($A160)=10,YEAR($A160),IF(MONTH($A160)=11,YEAR($A160),IF(MONTH($A160)=12, YEAR($A160),YEAR($A160)-1)))),File_1.prn!$A$2:$AA$57,VLOOKUP(MONTH($A160),Conversion!$A$1:$B$12,2),FALSE)</f>
        <v>0</v>
      </c>
      <c r="C160" t="str">
        <f>IF(VLOOKUP((IF(MONTH($A160)=10,YEAR($A160),IF(MONTH($A160)=11,YEAR($A160),IF(MONTH($A160)=12, YEAR($A160),YEAR($A160)-1)))),File_1.prn!$A$2:$AA$57,VLOOKUP(MONTH($A160),'Patch Conversion'!$A$1:$B$12,2),FALSE)="","",VLOOKUP((IF(MONTH($A160)=10,YEAR($A160),IF(MONTH($A160)=11,YEAR($A160),IF(MONTH($A160)=12, YEAR($A160),YEAR($A160)-1)))),File_1.prn!$A$2:$AA$57,VLOOKUP(MONTH($A160),'Patch Conversion'!$A$1:$B$12,2),FALSE))</f>
        <v/>
      </c>
      <c r="F160">
        <f>VLOOKUP((IF(MONTH($A160)=10,YEAR($A160),IF(MONTH($A160)=11,YEAR($A160),IF(MONTH($A160)=12, YEAR($A160),YEAR($A160)-1)))),FirstSim!$A$1:$Y$84,VLOOKUP(MONTH($A160),Conversion!$A$1:$B$12,2),FALSE)</f>
        <v>0.56000000000000005</v>
      </c>
      <c r="J160" t="e">
        <f>VLOOKUP((IF(MONTH($A160)=10,YEAR($A160),IF(MONTH($A160)=11,YEAR($A160),IF(MONTH($A160)=12, YEAR($A160),YEAR($A160)-1)))),#REF!,VLOOKUP(MONTH($A160),Conversion!$A$1:$B$12,2),FALSE)</f>
        <v>#REF!</v>
      </c>
      <c r="K160" t="e">
        <f>VLOOKUP((IF(MONTH($A160)=10,YEAR($A160),IF(MONTH($A160)=11,YEAR($A160),IF(MONTH($A160)=12, YEAR($A160),YEAR($A160)-1)))),#REF!,VLOOKUP(MONTH($A160),'Patch Conversion'!$A$1:$B$12,2),FALSE)</f>
        <v>#REF!</v>
      </c>
    </row>
    <row r="161" spans="1:12">
      <c r="A161" s="2">
        <v>22586</v>
      </c>
      <c r="B161">
        <f>VLOOKUP((IF(MONTH($A161)=10,YEAR($A161),IF(MONTH($A161)=11,YEAR($A161),IF(MONTH($A161)=12, YEAR($A161),YEAR($A161)-1)))),File_1.prn!$A$2:$AA$57,VLOOKUP(MONTH($A161),Conversion!$A$1:$B$12,2),FALSE)</f>
        <v>7.0000000000000007E-2</v>
      </c>
      <c r="C161" t="str">
        <f>IF(VLOOKUP((IF(MONTH($A161)=10,YEAR($A161),IF(MONTH($A161)=11,YEAR($A161),IF(MONTH($A161)=12, YEAR($A161),YEAR($A161)-1)))),File_1.prn!$A$2:$AA$57,VLOOKUP(MONTH($A161),'Patch Conversion'!$A$1:$B$12,2),FALSE)="","",VLOOKUP((IF(MONTH($A161)=10,YEAR($A161),IF(MONTH($A161)=11,YEAR($A161),IF(MONTH($A161)=12, YEAR($A161),YEAR($A161)-1)))),File_1.prn!$A$2:$AA$57,VLOOKUP(MONTH($A161),'Patch Conversion'!$A$1:$B$12,2),FALSE))</f>
        <v/>
      </c>
      <c r="F161">
        <f>VLOOKUP((IF(MONTH($A161)=10,YEAR($A161),IF(MONTH($A161)=11,YEAR($A161),IF(MONTH($A161)=12, YEAR($A161),YEAR($A161)-1)))),FirstSim!$A$1:$Y$84,VLOOKUP(MONTH($A161),Conversion!$A$1:$B$12,2),FALSE)</f>
        <v>2.2000000000000002</v>
      </c>
      <c r="J161" t="e">
        <f>VLOOKUP((IF(MONTH($A161)=10,YEAR($A161),IF(MONTH($A161)=11,YEAR($A161),IF(MONTH($A161)=12, YEAR($A161),YEAR($A161)-1)))),#REF!,VLOOKUP(MONTH($A161),Conversion!$A$1:$B$12,2),FALSE)</f>
        <v>#REF!</v>
      </c>
      <c r="K161" t="e">
        <f>VLOOKUP((IF(MONTH($A161)=10,YEAR($A161),IF(MONTH($A161)=11,YEAR($A161),IF(MONTH($A161)=12, YEAR($A161),YEAR($A161)-1)))),#REF!,VLOOKUP(MONTH($A161),'Patch Conversion'!$A$1:$B$12,2),FALSE)</f>
        <v>#REF!</v>
      </c>
    </row>
    <row r="162" spans="1:12">
      <c r="A162" s="2">
        <v>22616</v>
      </c>
      <c r="B162">
        <f>VLOOKUP((IF(MONTH($A162)=10,YEAR($A162),IF(MONTH($A162)=11,YEAR($A162),IF(MONTH($A162)=12, YEAR($A162),YEAR($A162)-1)))),File_1.prn!$A$2:$AA$57,VLOOKUP(MONTH($A162),Conversion!$A$1:$B$12,2),FALSE)</f>
        <v>0.9</v>
      </c>
      <c r="C162" t="str">
        <f>IF(VLOOKUP((IF(MONTH($A162)=10,YEAR($A162),IF(MONTH($A162)=11,YEAR($A162),IF(MONTH($A162)=12, YEAR($A162),YEAR($A162)-1)))),File_1.prn!$A$2:$AA$57,VLOOKUP(MONTH($A162),'Patch Conversion'!$A$1:$B$12,2),FALSE)="","",VLOOKUP((IF(MONTH($A162)=10,YEAR($A162),IF(MONTH($A162)=11,YEAR($A162),IF(MONTH($A162)=12, YEAR($A162),YEAR($A162)-1)))),File_1.prn!$A$2:$AA$57,VLOOKUP(MONTH($A162),'Patch Conversion'!$A$1:$B$12,2),FALSE))</f>
        <v/>
      </c>
      <c r="F162">
        <f>VLOOKUP((IF(MONTH($A162)=10,YEAR($A162),IF(MONTH($A162)=11,YEAR($A162),IF(MONTH($A162)=12, YEAR($A162),YEAR($A162)-1)))),FirstSim!$A$1:$Y$84,VLOOKUP(MONTH($A162),Conversion!$A$1:$B$12,2),FALSE)</f>
        <v>3.99</v>
      </c>
      <c r="J162" t="e">
        <f>VLOOKUP((IF(MONTH($A162)=10,YEAR($A162),IF(MONTH($A162)=11,YEAR($A162),IF(MONTH($A162)=12, YEAR($A162),YEAR($A162)-1)))),#REF!,VLOOKUP(MONTH($A162),Conversion!$A$1:$B$12,2),FALSE)</f>
        <v>#REF!</v>
      </c>
      <c r="K162" t="e">
        <f>VLOOKUP((IF(MONTH($A162)=10,YEAR($A162),IF(MONTH($A162)=11,YEAR($A162),IF(MONTH($A162)=12, YEAR($A162),YEAR($A162)-1)))),#REF!,VLOOKUP(MONTH($A162),'Patch Conversion'!$A$1:$B$12,2),FALSE)</f>
        <v>#REF!</v>
      </c>
    </row>
    <row r="163" spans="1:12">
      <c r="A163" s="2">
        <v>22647</v>
      </c>
      <c r="B163">
        <f>VLOOKUP((IF(MONTH($A163)=10,YEAR($A163),IF(MONTH($A163)=11,YEAR($A163),IF(MONTH($A163)=12, YEAR($A163),YEAR($A163)-1)))),File_1.prn!$A$2:$AA$57,VLOOKUP(MONTH($A163),Conversion!$A$1:$B$12,2),FALSE)</f>
        <v>0.04</v>
      </c>
      <c r="C163" t="str">
        <f>IF(VLOOKUP((IF(MONTH($A163)=10,YEAR($A163),IF(MONTH($A163)=11,YEAR($A163),IF(MONTH($A163)=12, YEAR($A163),YEAR($A163)-1)))),File_1.prn!$A$2:$AA$57,VLOOKUP(MONTH($A163),'Patch Conversion'!$A$1:$B$12,2),FALSE)="","",VLOOKUP((IF(MONTH($A163)=10,YEAR($A163),IF(MONTH($A163)=11,YEAR($A163),IF(MONTH($A163)=12, YEAR($A163),YEAR($A163)-1)))),File_1.prn!$A$2:$AA$57,VLOOKUP(MONTH($A163),'Patch Conversion'!$A$1:$B$12,2),FALSE))</f>
        <v/>
      </c>
      <c r="F163">
        <f>VLOOKUP((IF(MONTH($A163)=10,YEAR($A163),IF(MONTH($A163)=11,YEAR($A163),IF(MONTH($A163)=12, YEAR($A163),YEAR($A163)-1)))),FirstSim!$A$1:$Y$84,VLOOKUP(MONTH($A163),Conversion!$A$1:$B$12,2),FALSE)</f>
        <v>0.74</v>
      </c>
      <c r="J163" t="e">
        <f>VLOOKUP((IF(MONTH($A163)=10,YEAR($A163),IF(MONTH($A163)=11,YEAR($A163),IF(MONTH($A163)=12, YEAR($A163),YEAR($A163)-1)))),#REF!,VLOOKUP(MONTH($A163),Conversion!$A$1:$B$12,2),FALSE)</f>
        <v>#REF!</v>
      </c>
      <c r="K163" t="e">
        <f>VLOOKUP((IF(MONTH($A163)=10,YEAR($A163),IF(MONTH($A163)=11,YEAR($A163),IF(MONTH($A163)=12, YEAR($A163),YEAR($A163)-1)))),#REF!,VLOOKUP(MONTH($A163),'Patch Conversion'!$A$1:$B$12,2),FALSE)</f>
        <v>#REF!</v>
      </c>
    </row>
    <row r="164" spans="1:12">
      <c r="A164" s="2">
        <v>22678</v>
      </c>
      <c r="B164">
        <f>VLOOKUP((IF(MONTH($A164)=10,YEAR($A164),IF(MONTH($A164)=11,YEAR($A164),IF(MONTH($A164)=12, YEAR($A164),YEAR($A164)-1)))),File_1.prn!$A$2:$AA$57,VLOOKUP(MONTH($A164),Conversion!$A$1:$B$12,2),FALSE)</f>
        <v>24</v>
      </c>
      <c r="C164" t="str">
        <f>IF(VLOOKUP((IF(MONTH($A164)=10,YEAR($A164),IF(MONTH($A164)=11,YEAR($A164),IF(MONTH($A164)=12, YEAR($A164),YEAR($A164)-1)))),File_1.prn!$A$2:$AA$57,VLOOKUP(MONTH($A164),'Patch Conversion'!$A$1:$B$12,2),FALSE)="","",VLOOKUP((IF(MONTH($A164)=10,YEAR($A164),IF(MONTH($A164)=11,YEAR($A164),IF(MONTH($A164)=12, YEAR($A164),YEAR($A164)-1)))),File_1.prn!$A$2:$AA$57,VLOOKUP(MONTH($A164),'Patch Conversion'!$A$1:$B$12,2),FALSE))</f>
        <v/>
      </c>
      <c r="F164">
        <f>VLOOKUP((IF(MONTH($A164)=10,YEAR($A164),IF(MONTH($A164)=11,YEAR($A164),IF(MONTH($A164)=12, YEAR($A164),YEAR($A164)-1)))),FirstSim!$A$1:$Y$84,VLOOKUP(MONTH($A164),Conversion!$A$1:$B$12,2),FALSE)</f>
        <v>20.239999999999998</v>
      </c>
      <c r="J164" t="e">
        <f>VLOOKUP((IF(MONTH($A164)=10,YEAR($A164),IF(MONTH($A164)=11,YEAR($A164),IF(MONTH($A164)=12, YEAR($A164),YEAR($A164)-1)))),#REF!,VLOOKUP(MONTH($A164),Conversion!$A$1:$B$12,2),FALSE)</f>
        <v>#REF!</v>
      </c>
      <c r="K164" t="e">
        <f>VLOOKUP((IF(MONTH($A164)=10,YEAR($A164),IF(MONTH($A164)=11,YEAR($A164),IF(MONTH($A164)=12, YEAR($A164),YEAR($A164)-1)))),#REF!,VLOOKUP(MONTH($A164),'Patch Conversion'!$A$1:$B$12,2),FALSE)</f>
        <v>#REF!</v>
      </c>
    </row>
    <row r="165" spans="1:12">
      <c r="A165" s="2">
        <v>22706</v>
      </c>
      <c r="B165">
        <f>VLOOKUP((IF(MONTH($A165)=10,YEAR($A165),IF(MONTH($A165)=11,YEAR($A165),IF(MONTH($A165)=12, YEAR($A165),YEAR($A165)-1)))),File_1.prn!$A$2:$AA$57,VLOOKUP(MONTH($A165),Conversion!$A$1:$B$12,2),FALSE)</f>
        <v>8.24</v>
      </c>
      <c r="C165" t="str">
        <f>IF(VLOOKUP((IF(MONTH($A165)=10,YEAR($A165),IF(MONTH($A165)=11,YEAR($A165),IF(MONTH($A165)=12, YEAR($A165),YEAR($A165)-1)))),File_1.prn!$A$2:$AA$57,VLOOKUP(MONTH($A165),'Patch Conversion'!$A$1:$B$12,2),FALSE)="","",VLOOKUP((IF(MONTH($A165)=10,YEAR($A165),IF(MONTH($A165)=11,YEAR($A165),IF(MONTH($A165)=12, YEAR($A165),YEAR($A165)-1)))),File_1.prn!$A$2:$AA$57,VLOOKUP(MONTH($A165),'Patch Conversion'!$A$1:$B$12,2),FALSE))</f>
        <v/>
      </c>
      <c r="F165">
        <f>VLOOKUP((IF(MONTH($A165)=10,YEAR($A165),IF(MONTH($A165)=11,YEAR($A165),IF(MONTH($A165)=12, YEAR($A165),YEAR($A165)-1)))),FirstSim!$A$1:$Y$84,VLOOKUP(MONTH($A165),Conversion!$A$1:$B$12,2),FALSE)</f>
        <v>7.19</v>
      </c>
      <c r="J165" t="e">
        <f>VLOOKUP((IF(MONTH($A165)=10,YEAR($A165),IF(MONTH($A165)=11,YEAR($A165),IF(MONTH($A165)=12, YEAR($A165),YEAR($A165)-1)))),#REF!,VLOOKUP(MONTH($A165),Conversion!$A$1:$B$12,2),FALSE)</f>
        <v>#REF!</v>
      </c>
      <c r="K165" t="e">
        <f>VLOOKUP((IF(MONTH($A165)=10,YEAR($A165),IF(MONTH($A165)=11,YEAR($A165),IF(MONTH($A165)=12, YEAR($A165),YEAR($A165)-1)))),#REF!,VLOOKUP(MONTH($A165),'Patch Conversion'!$A$1:$B$12,2),FALSE)</f>
        <v>#REF!</v>
      </c>
    </row>
    <row r="166" spans="1:12">
      <c r="A166" s="2">
        <v>22737</v>
      </c>
      <c r="B166">
        <f>VLOOKUP((IF(MONTH($A166)=10,YEAR($A166),IF(MONTH($A166)=11,YEAR($A166),IF(MONTH($A166)=12, YEAR($A166),YEAR($A166)-1)))),File_1.prn!$A$2:$AA$57,VLOOKUP(MONTH($A166),Conversion!$A$1:$B$12,2),FALSE)</f>
        <v>1.08</v>
      </c>
      <c r="C166" t="str">
        <f>IF(VLOOKUP((IF(MONTH($A166)=10,YEAR($A166),IF(MONTH($A166)=11,YEAR($A166),IF(MONTH($A166)=12, YEAR($A166),YEAR($A166)-1)))),File_1.prn!$A$2:$AA$57,VLOOKUP(MONTH($A166),'Patch Conversion'!$A$1:$B$12,2),FALSE)="","",VLOOKUP((IF(MONTH($A166)=10,YEAR($A166),IF(MONTH($A166)=11,YEAR($A166),IF(MONTH($A166)=12, YEAR($A166),YEAR($A166)-1)))),File_1.prn!$A$2:$AA$57,VLOOKUP(MONTH($A166),'Patch Conversion'!$A$1:$B$12,2),FALSE))</f>
        <v/>
      </c>
      <c r="F166">
        <f>VLOOKUP((IF(MONTH($A166)=10,YEAR($A166),IF(MONTH($A166)=11,YEAR($A166),IF(MONTH($A166)=12, YEAR($A166),YEAR($A166)-1)))),FirstSim!$A$1:$Y$84,VLOOKUP(MONTH($A166),Conversion!$A$1:$B$12,2),FALSE)</f>
        <v>0.66</v>
      </c>
      <c r="J166" t="e">
        <f>VLOOKUP((IF(MONTH($A166)=10,YEAR($A166),IF(MONTH($A166)=11,YEAR($A166),IF(MONTH($A166)=12, YEAR($A166),YEAR($A166)-1)))),#REF!,VLOOKUP(MONTH($A166),Conversion!$A$1:$B$12,2),FALSE)</f>
        <v>#REF!</v>
      </c>
      <c r="K166" t="e">
        <f>VLOOKUP((IF(MONTH($A166)=10,YEAR($A166),IF(MONTH($A166)=11,YEAR($A166),IF(MONTH($A166)=12, YEAR($A166),YEAR($A166)-1)))),#REF!,VLOOKUP(MONTH($A166),'Patch Conversion'!$A$1:$B$12,2),FALSE)</f>
        <v>#REF!</v>
      </c>
    </row>
    <row r="167" spans="1:12">
      <c r="A167" s="2">
        <v>22767</v>
      </c>
      <c r="B167">
        <f>VLOOKUP((IF(MONTH($A167)=10,YEAR($A167),IF(MONTH($A167)=11,YEAR($A167),IF(MONTH($A167)=12, YEAR($A167),YEAR($A167)-1)))),File_1.prn!$A$2:$AA$57,VLOOKUP(MONTH($A167),Conversion!$A$1:$B$12,2),FALSE)</f>
        <v>0.37</v>
      </c>
      <c r="C167" t="str">
        <f>IF(VLOOKUP((IF(MONTH($A167)=10,YEAR($A167),IF(MONTH($A167)=11,YEAR($A167),IF(MONTH($A167)=12, YEAR($A167),YEAR($A167)-1)))),File_1.prn!$A$2:$AA$57,VLOOKUP(MONTH($A167),'Patch Conversion'!$A$1:$B$12,2),FALSE)="","",VLOOKUP((IF(MONTH($A167)=10,YEAR($A167),IF(MONTH($A167)=11,YEAR($A167),IF(MONTH($A167)=12, YEAR($A167),YEAR($A167)-1)))),File_1.prn!$A$2:$AA$57,VLOOKUP(MONTH($A167),'Patch Conversion'!$A$1:$B$12,2),FALSE))</f>
        <v/>
      </c>
      <c r="F167">
        <f>VLOOKUP((IF(MONTH($A167)=10,YEAR($A167),IF(MONTH($A167)=11,YEAR($A167),IF(MONTH($A167)=12, YEAR($A167),YEAR($A167)-1)))),FirstSim!$A$1:$Y$84,VLOOKUP(MONTH($A167),Conversion!$A$1:$B$12,2),FALSE)</f>
        <v>0.36</v>
      </c>
      <c r="J167" t="e">
        <f>VLOOKUP((IF(MONTH($A167)=10,YEAR($A167),IF(MONTH($A167)=11,YEAR($A167),IF(MONTH($A167)=12, YEAR($A167),YEAR($A167)-1)))),#REF!,VLOOKUP(MONTH($A167),Conversion!$A$1:$B$12,2),FALSE)</f>
        <v>#REF!</v>
      </c>
      <c r="K167" t="e">
        <f>VLOOKUP((IF(MONTH($A167)=10,YEAR($A167),IF(MONTH($A167)=11,YEAR($A167),IF(MONTH($A167)=12, YEAR($A167),YEAR($A167)-1)))),#REF!,VLOOKUP(MONTH($A167),'Patch Conversion'!$A$1:$B$12,2),FALSE)</f>
        <v>#REF!</v>
      </c>
    </row>
    <row r="168" spans="1:12">
      <c r="A168" s="2">
        <v>22798</v>
      </c>
      <c r="B168">
        <f>VLOOKUP((IF(MONTH($A168)=10,YEAR($A168),IF(MONTH($A168)=11,YEAR($A168),IF(MONTH($A168)=12, YEAR($A168),YEAR($A168)-1)))),File_1.prn!$A$2:$AA$57,VLOOKUP(MONTH($A168),Conversion!$A$1:$B$12,2),FALSE)</f>
        <v>0.02</v>
      </c>
      <c r="C168" t="str">
        <f>IF(VLOOKUP((IF(MONTH($A168)=10,YEAR($A168),IF(MONTH($A168)=11,YEAR($A168),IF(MONTH($A168)=12, YEAR($A168),YEAR($A168)-1)))),File_1.prn!$A$2:$AA$57,VLOOKUP(MONTH($A168),'Patch Conversion'!$A$1:$B$12,2),FALSE)="","",VLOOKUP((IF(MONTH($A168)=10,YEAR($A168),IF(MONTH($A168)=11,YEAR($A168),IF(MONTH($A168)=12, YEAR($A168),YEAR($A168)-1)))),File_1.prn!$A$2:$AA$57,VLOOKUP(MONTH($A168),'Patch Conversion'!$A$1:$B$12,2),FALSE))</f>
        <v/>
      </c>
      <c r="F168">
        <f>VLOOKUP((IF(MONTH($A168)=10,YEAR($A168),IF(MONTH($A168)=11,YEAR($A168),IF(MONTH($A168)=12, YEAR($A168),YEAR($A168)-1)))),FirstSim!$A$1:$Y$84,VLOOKUP(MONTH($A168),Conversion!$A$1:$B$12,2),FALSE)</f>
        <v>0.21</v>
      </c>
      <c r="J168" t="e">
        <f>VLOOKUP((IF(MONTH($A168)=10,YEAR($A168),IF(MONTH($A168)=11,YEAR($A168),IF(MONTH($A168)=12, YEAR($A168),YEAR($A168)-1)))),#REF!,VLOOKUP(MONTH($A168),Conversion!$A$1:$B$12,2),FALSE)</f>
        <v>#REF!</v>
      </c>
      <c r="K168" t="e">
        <f>VLOOKUP((IF(MONTH($A168)=10,YEAR($A168),IF(MONTH($A168)=11,YEAR($A168),IF(MONTH($A168)=12, YEAR($A168),YEAR($A168)-1)))),#REF!,VLOOKUP(MONTH($A168),'Patch Conversion'!$A$1:$B$12,2),FALSE)</f>
        <v>#REF!</v>
      </c>
    </row>
    <row r="169" spans="1:12">
      <c r="A169" s="2">
        <v>22828</v>
      </c>
      <c r="B169">
        <f>VLOOKUP((IF(MONTH($A169)=10,YEAR($A169),IF(MONTH($A169)=11,YEAR($A169),IF(MONTH($A169)=12, YEAR($A169),YEAR($A169)-1)))),File_1.prn!$A$2:$AA$57,VLOOKUP(MONTH($A169),Conversion!$A$1:$B$12,2),FALSE)</f>
        <v>0.01</v>
      </c>
      <c r="C169" t="str">
        <f>IF(VLOOKUP((IF(MONTH($A169)=10,YEAR($A169),IF(MONTH($A169)=11,YEAR($A169),IF(MONTH($A169)=12, YEAR($A169),YEAR($A169)-1)))),File_1.prn!$A$2:$AA$57,VLOOKUP(MONTH($A169),'Patch Conversion'!$A$1:$B$12,2),FALSE)="","",VLOOKUP((IF(MONTH($A169)=10,YEAR($A169),IF(MONTH($A169)=11,YEAR($A169),IF(MONTH($A169)=12, YEAR($A169),YEAR($A169)-1)))),File_1.prn!$A$2:$AA$57,VLOOKUP(MONTH($A169),'Patch Conversion'!$A$1:$B$12,2),FALSE))</f>
        <v/>
      </c>
      <c r="F169">
        <f>VLOOKUP((IF(MONTH($A169)=10,YEAR($A169),IF(MONTH($A169)=11,YEAR($A169),IF(MONTH($A169)=12, YEAR($A169),YEAR($A169)-1)))),FirstSim!$A$1:$Y$84,VLOOKUP(MONTH($A169),Conversion!$A$1:$B$12,2),FALSE)</f>
        <v>0.16</v>
      </c>
      <c r="J169" t="e">
        <f>VLOOKUP((IF(MONTH($A169)=10,YEAR($A169),IF(MONTH($A169)=11,YEAR($A169),IF(MONTH($A169)=12, YEAR($A169),YEAR($A169)-1)))),#REF!,VLOOKUP(MONTH($A169),Conversion!$A$1:$B$12,2),FALSE)</f>
        <v>#REF!</v>
      </c>
      <c r="K169" t="e">
        <f>VLOOKUP((IF(MONTH($A169)=10,YEAR($A169),IF(MONTH($A169)=11,YEAR($A169),IF(MONTH($A169)=12, YEAR($A169),YEAR($A169)-1)))),#REF!,VLOOKUP(MONTH($A169),'Patch Conversion'!$A$1:$B$12,2),FALSE)</f>
        <v>#REF!</v>
      </c>
    </row>
    <row r="170" spans="1:12">
      <c r="A170" s="2">
        <v>22859</v>
      </c>
      <c r="B170">
        <f>VLOOKUP((IF(MONTH($A170)=10,YEAR($A170),IF(MONTH($A170)=11,YEAR($A170),IF(MONTH($A170)=12, YEAR($A170),YEAR($A170)-1)))),File_1.prn!$A$2:$AA$57,VLOOKUP(MONTH($A170),Conversion!$A$1:$B$12,2),FALSE)</f>
        <v>0.01</v>
      </c>
      <c r="C170" t="str">
        <f>IF(VLOOKUP((IF(MONTH($A170)=10,YEAR($A170),IF(MONTH($A170)=11,YEAR($A170),IF(MONTH($A170)=12, YEAR($A170),YEAR($A170)-1)))),File_1.prn!$A$2:$AA$57,VLOOKUP(MONTH($A170),'Patch Conversion'!$A$1:$B$12,2),FALSE)="","",VLOOKUP((IF(MONTH($A170)=10,YEAR($A170),IF(MONTH($A170)=11,YEAR($A170),IF(MONTH($A170)=12, YEAR($A170),YEAR($A170)-1)))),File_1.prn!$A$2:$AA$57,VLOOKUP(MONTH($A170),'Patch Conversion'!$A$1:$B$12,2),FALSE))</f>
        <v/>
      </c>
      <c r="F170">
        <f>VLOOKUP((IF(MONTH($A170)=10,YEAR($A170),IF(MONTH($A170)=11,YEAR($A170),IF(MONTH($A170)=12, YEAR($A170),YEAR($A170)-1)))),FirstSim!$A$1:$Y$84,VLOOKUP(MONTH($A170),Conversion!$A$1:$B$12,2),FALSE)</f>
        <v>0.11</v>
      </c>
      <c r="J170" t="e">
        <f>VLOOKUP((IF(MONTH($A170)=10,YEAR($A170),IF(MONTH($A170)=11,YEAR($A170),IF(MONTH($A170)=12, YEAR($A170),YEAR($A170)-1)))),#REF!,VLOOKUP(MONTH($A170),Conversion!$A$1:$B$12,2),FALSE)</f>
        <v>#REF!</v>
      </c>
      <c r="K170" t="e">
        <f>VLOOKUP((IF(MONTH($A170)=10,YEAR($A170),IF(MONTH($A170)=11,YEAR($A170),IF(MONTH($A170)=12, YEAR($A170),YEAR($A170)-1)))),#REF!,VLOOKUP(MONTH($A170),'Patch Conversion'!$A$1:$B$12,2),FALSE)</f>
        <v>#REF!</v>
      </c>
    </row>
    <row r="171" spans="1:12">
      <c r="A171" s="2">
        <v>22890</v>
      </c>
      <c r="B171">
        <f>VLOOKUP((IF(MONTH($A171)=10,YEAR($A171),IF(MONTH($A171)=11,YEAR($A171),IF(MONTH($A171)=12, YEAR($A171),YEAR($A171)-1)))),File_1.prn!$A$2:$AA$57,VLOOKUP(MONTH($A171),Conversion!$A$1:$B$12,2),FALSE)</f>
        <v>0.02</v>
      </c>
      <c r="C171" t="str">
        <f>IF(VLOOKUP((IF(MONTH($A171)=10,YEAR($A171),IF(MONTH($A171)=11,YEAR($A171),IF(MONTH($A171)=12, YEAR($A171),YEAR($A171)-1)))),File_1.prn!$A$2:$AA$57,VLOOKUP(MONTH($A171),'Patch Conversion'!$A$1:$B$12,2),FALSE)="","",VLOOKUP((IF(MONTH($A171)=10,YEAR($A171),IF(MONTH($A171)=11,YEAR($A171),IF(MONTH($A171)=12, YEAR($A171),YEAR($A171)-1)))),File_1.prn!$A$2:$AA$57,VLOOKUP(MONTH($A171),'Patch Conversion'!$A$1:$B$12,2),FALSE))</f>
        <v/>
      </c>
      <c r="F171">
        <f>VLOOKUP((IF(MONTH($A171)=10,YEAR($A171),IF(MONTH($A171)=11,YEAR($A171),IF(MONTH($A171)=12, YEAR($A171),YEAR($A171)-1)))),FirstSim!$A$1:$Y$84,VLOOKUP(MONTH($A171),Conversion!$A$1:$B$12,2),FALSE)</f>
        <v>0.02</v>
      </c>
      <c r="J171" t="e">
        <f>VLOOKUP((IF(MONTH($A171)=10,YEAR($A171),IF(MONTH($A171)=11,YEAR($A171),IF(MONTH($A171)=12, YEAR($A171),YEAR($A171)-1)))),#REF!,VLOOKUP(MONTH($A171),Conversion!$A$1:$B$12,2),FALSE)</f>
        <v>#REF!</v>
      </c>
      <c r="K171" t="e">
        <f>VLOOKUP((IF(MONTH($A171)=10,YEAR($A171),IF(MONTH($A171)=11,YEAR($A171),IF(MONTH($A171)=12, YEAR($A171),YEAR($A171)-1)))),#REF!,VLOOKUP(MONTH($A171),'Patch Conversion'!$A$1:$B$12,2),FALSE)</f>
        <v>#REF!</v>
      </c>
    </row>
    <row r="172" spans="1:12">
      <c r="A172" s="2">
        <v>22920</v>
      </c>
      <c r="B172">
        <f>VLOOKUP((IF(MONTH($A172)=10,YEAR($A172),IF(MONTH($A172)=11,YEAR($A172),IF(MONTH($A172)=12, YEAR($A172),YEAR($A172)-1)))),File_1.prn!$A$2:$AA$57,VLOOKUP(MONTH($A172),Conversion!$A$1:$B$12,2),FALSE)</f>
        <v>0</v>
      </c>
      <c r="C172" t="str">
        <f>IF(VLOOKUP((IF(MONTH($A172)=10,YEAR($A172),IF(MONTH($A172)=11,YEAR($A172),IF(MONTH($A172)=12, YEAR($A172),YEAR($A172)-1)))),File_1.prn!$A$2:$AA$57,VLOOKUP(MONTH($A172),'Patch Conversion'!$A$1:$B$12,2),FALSE)="","",VLOOKUP((IF(MONTH($A172)=10,YEAR($A172),IF(MONTH($A172)=11,YEAR($A172),IF(MONTH($A172)=12, YEAR($A172),YEAR($A172)-1)))),File_1.prn!$A$2:$AA$57,VLOOKUP(MONTH($A172),'Patch Conversion'!$A$1:$B$12,2),FALSE))</f>
        <v/>
      </c>
      <c r="F172">
        <f>VLOOKUP((IF(MONTH($A172)=10,YEAR($A172),IF(MONTH($A172)=11,YEAR($A172),IF(MONTH($A172)=12, YEAR($A172),YEAR($A172)-1)))),FirstSim!$A$1:$Y$84,VLOOKUP(MONTH($A172),Conversion!$A$1:$B$12,2),FALSE)</f>
        <v>0.33</v>
      </c>
      <c r="J172" s="4" t="e">
        <f>VLOOKUP((IF(MONTH($A172)=10,YEAR($A172),IF(MONTH($A172)=11,YEAR($A172),IF(MONTH($A172)=12, YEAR($A172),YEAR($A172)-1)))),#REF!,VLOOKUP(MONTH($A172),Conversion!$A$1:$B$12,2),FALSE)</f>
        <v>#REF!</v>
      </c>
      <c r="K172" t="e">
        <f>VLOOKUP((IF(MONTH($A172)=10,YEAR($A172),IF(MONTH($A172)=11,YEAR($A172),IF(MONTH($A172)=12, YEAR($A172),YEAR($A172)-1)))),#REF!,VLOOKUP(MONTH($A172),'Patch Conversion'!$A$1:$B$12,2),FALSE)</f>
        <v>#REF!</v>
      </c>
    </row>
    <row r="173" spans="1:12">
      <c r="A173" s="2">
        <v>22951</v>
      </c>
      <c r="B173">
        <f>VLOOKUP((IF(MONTH($A173)=10,YEAR($A173),IF(MONTH($A173)=11,YEAR($A173),IF(MONTH($A173)=12, YEAR($A173),YEAR($A173)-1)))),File_1.prn!$A$2:$AA$57,VLOOKUP(MONTH($A173),Conversion!$A$1:$B$12,2),FALSE)</f>
        <v>2.33</v>
      </c>
      <c r="C173" t="str">
        <f>IF(VLOOKUP((IF(MONTH($A173)=10,YEAR($A173),IF(MONTH($A173)=11,YEAR($A173),IF(MONTH($A173)=12, YEAR($A173),YEAR($A173)-1)))),File_1.prn!$A$2:$AA$57,VLOOKUP(MONTH($A173),'Patch Conversion'!$A$1:$B$12,2),FALSE)="","",VLOOKUP((IF(MONTH($A173)=10,YEAR($A173),IF(MONTH($A173)=11,YEAR($A173),IF(MONTH($A173)=12, YEAR($A173),YEAR($A173)-1)))),File_1.prn!$A$2:$AA$57,VLOOKUP(MONTH($A173),'Patch Conversion'!$A$1:$B$12,2),FALSE))</f>
        <v/>
      </c>
      <c r="F173">
        <f>VLOOKUP((IF(MONTH($A173)=10,YEAR($A173),IF(MONTH($A173)=11,YEAR($A173),IF(MONTH($A173)=12, YEAR($A173),YEAR($A173)-1)))),FirstSim!$A$1:$Y$84,VLOOKUP(MONTH($A173),Conversion!$A$1:$B$12,2),FALSE)</f>
        <v>5.39</v>
      </c>
      <c r="J173" s="4" t="e">
        <f>VLOOKUP((IF(MONTH($A173)=10,YEAR($A173),IF(MONTH($A173)=11,YEAR($A173),IF(MONTH($A173)=12, YEAR($A173),YEAR($A173)-1)))),#REF!,VLOOKUP(MONTH($A173),Conversion!$A$1:$B$12,2),FALSE)</f>
        <v>#REF!</v>
      </c>
      <c r="K173" t="e">
        <f>VLOOKUP((IF(MONTH($A173)=10,YEAR($A173),IF(MONTH($A173)=11,YEAR($A173),IF(MONTH($A173)=12, YEAR($A173),YEAR($A173)-1)))),#REF!,VLOOKUP(MONTH($A173),'Patch Conversion'!$A$1:$B$12,2),FALSE)</f>
        <v>#REF!</v>
      </c>
    </row>
    <row r="174" spans="1:12">
      <c r="A174" s="2">
        <v>22981</v>
      </c>
      <c r="B174">
        <f>VLOOKUP((IF(MONTH($A174)=10,YEAR($A174),IF(MONTH($A174)=11,YEAR($A174),IF(MONTH($A174)=12, YEAR($A174),YEAR($A174)-1)))),File_1.prn!$A$2:$AA$57,VLOOKUP(MONTH($A174),Conversion!$A$1:$B$12,2),FALSE)</f>
        <v>0.08</v>
      </c>
      <c r="C174" t="str">
        <f>IF(VLOOKUP((IF(MONTH($A174)=10,YEAR($A174),IF(MONTH($A174)=11,YEAR($A174),IF(MONTH($A174)=12, YEAR($A174),YEAR($A174)-1)))),File_1.prn!$A$2:$AA$57,VLOOKUP(MONTH($A174),'Patch Conversion'!$A$1:$B$12,2),FALSE)="","",VLOOKUP((IF(MONTH($A174)=10,YEAR($A174),IF(MONTH($A174)=11,YEAR($A174),IF(MONTH($A174)=12, YEAR($A174),YEAR($A174)-1)))),File_1.prn!$A$2:$AA$57,VLOOKUP(MONTH($A174),'Patch Conversion'!$A$1:$B$12,2),FALSE))</f>
        <v/>
      </c>
      <c r="F174">
        <f>VLOOKUP((IF(MONTH($A174)=10,YEAR($A174),IF(MONTH($A174)=11,YEAR($A174),IF(MONTH($A174)=12, YEAR($A174),YEAR($A174)-1)))),FirstSim!$A$1:$Y$84,VLOOKUP(MONTH($A174),Conversion!$A$1:$B$12,2),FALSE)</f>
        <v>2.02</v>
      </c>
      <c r="J174" s="4" t="e">
        <f>VLOOKUP((IF(MONTH($A174)=10,YEAR($A174),IF(MONTH($A174)=11,YEAR($A174),IF(MONTH($A174)=12, YEAR($A174),YEAR($A174)-1)))),#REF!,VLOOKUP(MONTH($A174),Conversion!$A$1:$B$12,2),FALSE)</f>
        <v>#REF!</v>
      </c>
      <c r="K174" t="e">
        <f>VLOOKUP((IF(MONTH($A174)=10,YEAR($A174),IF(MONTH($A174)=11,YEAR($A174),IF(MONTH($A174)=12, YEAR($A174),YEAR($A174)-1)))),#REF!,VLOOKUP(MONTH($A174),'Patch Conversion'!$A$1:$B$12,2),FALSE)</f>
        <v>#REF!</v>
      </c>
      <c r="L174" t="e">
        <f>IF(K174="","",J174)</f>
        <v>#REF!</v>
      </c>
    </row>
    <row r="175" spans="1:12">
      <c r="A175" s="2">
        <v>23012</v>
      </c>
      <c r="B175">
        <f>VLOOKUP((IF(MONTH($A175)=10,YEAR($A175),IF(MONTH($A175)=11,YEAR($A175),IF(MONTH($A175)=12, YEAR($A175),YEAR($A175)-1)))),File_1.prn!$A$2:$AA$57,VLOOKUP(MONTH($A175),Conversion!$A$1:$B$12,2),FALSE)</f>
        <v>20.7</v>
      </c>
      <c r="C175" t="str">
        <f>IF(VLOOKUP((IF(MONTH($A175)=10,YEAR($A175),IF(MONTH($A175)=11,YEAR($A175),IF(MONTH($A175)=12, YEAR($A175),YEAR($A175)-1)))),File_1.prn!$A$2:$AA$57,VLOOKUP(MONTH($A175),'Patch Conversion'!$A$1:$B$12,2),FALSE)="","",VLOOKUP((IF(MONTH($A175)=10,YEAR($A175),IF(MONTH($A175)=11,YEAR($A175),IF(MONTH($A175)=12, YEAR($A175),YEAR($A175)-1)))),File_1.prn!$A$2:$AA$57,VLOOKUP(MONTH($A175),'Patch Conversion'!$A$1:$B$12,2),FALSE))</f>
        <v/>
      </c>
      <c r="F175">
        <f>VLOOKUP((IF(MONTH($A175)=10,YEAR($A175),IF(MONTH($A175)=11,YEAR($A175),IF(MONTH($A175)=12, YEAR($A175),YEAR($A175)-1)))),FirstSim!$A$1:$Y$84,VLOOKUP(MONTH($A175),Conversion!$A$1:$B$12,2),FALSE)</f>
        <v>43.64</v>
      </c>
      <c r="J175" s="4" t="e">
        <f>VLOOKUP((IF(MONTH($A175)=10,YEAR($A175),IF(MONTH($A175)=11,YEAR($A175),IF(MONTH($A175)=12, YEAR($A175),YEAR($A175)-1)))),#REF!,VLOOKUP(MONTH($A175),Conversion!$A$1:$B$12,2),FALSE)</f>
        <v>#REF!</v>
      </c>
      <c r="K175" t="e">
        <f>VLOOKUP((IF(MONTH($A175)=10,YEAR($A175),IF(MONTH($A175)=11,YEAR($A175),IF(MONTH($A175)=12, YEAR($A175),YEAR($A175)-1)))),#REF!,VLOOKUP(MONTH($A175),'Patch Conversion'!$A$1:$B$12,2),FALSE)</f>
        <v>#REF!</v>
      </c>
      <c r="L175" t="e">
        <f>IF(K175="","",J175)</f>
        <v>#REF!</v>
      </c>
    </row>
    <row r="176" spans="1:12">
      <c r="A176" s="2">
        <v>23043</v>
      </c>
      <c r="B176">
        <f>VLOOKUP((IF(MONTH($A176)=10,YEAR($A176),IF(MONTH($A176)=11,YEAR($A176),IF(MONTH($A176)=12, YEAR($A176),YEAR($A176)-1)))),File_1.prn!$A$2:$AA$57,VLOOKUP(MONTH($A176),Conversion!$A$1:$B$12,2),FALSE)</f>
        <v>4.32</v>
      </c>
      <c r="C176" t="str">
        <f>IF(VLOOKUP((IF(MONTH($A176)=10,YEAR($A176),IF(MONTH($A176)=11,YEAR($A176),IF(MONTH($A176)=12, YEAR($A176),YEAR($A176)-1)))),File_1.prn!$A$2:$AA$57,VLOOKUP(MONTH($A176),'Patch Conversion'!$A$1:$B$12,2),FALSE)="","",VLOOKUP((IF(MONTH($A176)=10,YEAR($A176),IF(MONTH($A176)=11,YEAR($A176),IF(MONTH($A176)=12, YEAR($A176),YEAR($A176)-1)))),File_1.prn!$A$2:$AA$57,VLOOKUP(MONTH($A176),'Patch Conversion'!$A$1:$B$12,2),FALSE))</f>
        <v/>
      </c>
      <c r="F176">
        <f>VLOOKUP((IF(MONTH($A176)=10,YEAR($A176),IF(MONTH($A176)=11,YEAR($A176),IF(MONTH($A176)=12, YEAR($A176),YEAR($A176)-1)))),FirstSim!$A$1:$Y$84,VLOOKUP(MONTH($A176),Conversion!$A$1:$B$12,2),FALSE)</f>
        <v>14.32</v>
      </c>
      <c r="J176" s="4" t="e">
        <f>VLOOKUP((IF(MONTH($A176)=10,YEAR($A176),IF(MONTH($A176)=11,YEAR($A176),IF(MONTH($A176)=12, YEAR($A176),YEAR($A176)-1)))),#REF!,VLOOKUP(MONTH($A176),Conversion!$A$1:$B$12,2),FALSE)</f>
        <v>#REF!</v>
      </c>
      <c r="K176" t="e">
        <f>VLOOKUP((IF(MONTH($A176)=10,YEAR($A176),IF(MONTH($A176)=11,YEAR($A176),IF(MONTH($A176)=12, YEAR($A176),YEAR($A176)-1)))),#REF!,VLOOKUP(MONTH($A176),'Patch Conversion'!$A$1:$B$12,2),FALSE)</f>
        <v>#REF!</v>
      </c>
    </row>
    <row r="177" spans="1:11">
      <c r="A177" s="2">
        <v>23071</v>
      </c>
      <c r="B177">
        <f>VLOOKUP((IF(MONTH($A177)=10,YEAR($A177),IF(MONTH($A177)=11,YEAR($A177),IF(MONTH($A177)=12, YEAR($A177),YEAR($A177)-1)))),File_1.prn!$A$2:$AA$57,VLOOKUP(MONTH($A177),Conversion!$A$1:$B$12,2),FALSE)</f>
        <v>23.2</v>
      </c>
      <c r="C177" t="str">
        <f>IF(VLOOKUP((IF(MONTH($A177)=10,YEAR($A177),IF(MONTH($A177)=11,YEAR($A177),IF(MONTH($A177)=12, YEAR($A177),YEAR($A177)-1)))),File_1.prn!$A$2:$AA$57,VLOOKUP(MONTH($A177),'Patch Conversion'!$A$1:$B$12,2),FALSE)="","",VLOOKUP((IF(MONTH($A177)=10,YEAR($A177),IF(MONTH($A177)=11,YEAR($A177),IF(MONTH($A177)=12, YEAR($A177),YEAR($A177)-1)))),File_1.prn!$A$2:$AA$57,VLOOKUP(MONTH($A177),'Patch Conversion'!$A$1:$B$12,2),FALSE))</f>
        <v/>
      </c>
      <c r="F177">
        <f>VLOOKUP((IF(MONTH($A177)=10,YEAR($A177),IF(MONTH($A177)=11,YEAR($A177),IF(MONTH($A177)=12, YEAR($A177),YEAR($A177)-1)))),FirstSim!$A$1:$Y$84,VLOOKUP(MONTH($A177),Conversion!$A$1:$B$12,2),FALSE)</f>
        <v>18.68</v>
      </c>
      <c r="J177" s="4" t="e">
        <f>VLOOKUP((IF(MONTH($A177)=10,YEAR($A177),IF(MONTH($A177)=11,YEAR($A177),IF(MONTH($A177)=12, YEAR($A177),YEAR($A177)-1)))),#REF!,VLOOKUP(MONTH($A177),Conversion!$A$1:$B$12,2),FALSE)</f>
        <v>#REF!</v>
      </c>
      <c r="K177" t="e">
        <f>VLOOKUP((IF(MONTH($A177)=10,YEAR($A177),IF(MONTH($A177)=11,YEAR($A177),IF(MONTH($A177)=12, YEAR($A177),YEAR($A177)-1)))),#REF!,VLOOKUP(MONTH($A177),'Patch Conversion'!$A$1:$B$12,2),FALSE)</f>
        <v>#REF!</v>
      </c>
    </row>
    <row r="178" spans="1:11">
      <c r="A178" s="2">
        <v>23102</v>
      </c>
      <c r="B178">
        <f>VLOOKUP((IF(MONTH($A178)=10,YEAR($A178),IF(MONTH($A178)=11,YEAR($A178),IF(MONTH($A178)=12, YEAR($A178),YEAR($A178)-1)))),File_1.prn!$A$2:$AA$57,VLOOKUP(MONTH($A178),Conversion!$A$1:$B$12,2),FALSE)</f>
        <v>18.100000000000001</v>
      </c>
      <c r="C178" t="str">
        <f>IF(VLOOKUP((IF(MONTH($A178)=10,YEAR($A178),IF(MONTH($A178)=11,YEAR($A178),IF(MONTH($A178)=12, YEAR($A178),YEAR($A178)-1)))),File_1.prn!$A$2:$AA$57,VLOOKUP(MONTH($A178),'Patch Conversion'!$A$1:$B$12,2),FALSE)="","",VLOOKUP((IF(MONTH($A178)=10,YEAR($A178),IF(MONTH($A178)=11,YEAR($A178),IF(MONTH($A178)=12, YEAR($A178),YEAR($A178)-1)))),File_1.prn!$A$2:$AA$57,VLOOKUP(MONTH($A178),'Patch Conversion'!$A$1:$B$12,2),FALSE))</f>
        <v/>
      </c>
      <c r="F178">
        <f>VLOOKUP((IF(MONTH($A178)=10,YEAR($A178),IF(MONTH($A178)=11,YEAR($A178),IF(MONTH($A178)=12, YEAR($A178),YEAR($A178)-1)))),FirstSim!$A$1:$Y$84,VLOOKUP(MONTH($A178),Conversion!$A$1:$B$12,2),FALSE)</f>
        <v>8.34</v>
      </c>
      <c r="J178" s="4" t="e">
        <f>VLOOKUP((IF(MONTH($A178)=10,YEAR($A178),IF(MONTH($A178)=11,YEAR($A178),IF(MONTH($A178)=12, YEAR($A178),YEAR($A178)-1)))),#REF!,VLOOKUP(MONTH($A178),Conversion!$A$1:$B$12,2),FALSE)</f>
        <v>#REF!</v>
      </c>
      <c r="K178" t="e">
        <f>VLOOKUP((IF(MONTH($A178)=10,YEAR($A178),IF(MONTH($A178)=11,YEAR($A178),IF(MONTH($A178)=12, YEAR($A178),YEAR($A178)-1)))),#REF!,VLOOKUP(MONTH($A178),'Patch Conversion'!$A$1:$B$12,2),FALSE)</f>
        <v>#REF!</v>
      </c>
    </row>
    <row r="179" spans="1:11">
      <c r="A179" s="2">
        <v>23132</v>
      </c>
      <c r="B179">
        <f>VLOOKUP((IF(MONTH($A179)=10,YEAR($A179),IF(MONTH($A179)=11,YEAR($A179),IF(MONTH($A179)=12, YEAR($A179),YEAR($A179)-1)))),File_1.prn!$A$2:$AA$57,VLOOKUP(MONTH($A179),Conversion!$A$1:$B$12,2),FALSE)</f>
        <v>0.83</v>
      </c>
      <c r="C179" t="str">
        <f>IF(VLOOKUP((IF(MONTH($A179)=10,YEAR($A179),IF(MONTH($A179)=11,YEAR($A179),IF(MONTH($A179)=12, YEAR($A179),YEAR($A179)-1)))),File_1.prn!$A$2:$AA$57,VLOOKUP(MONTH($A179),'Patch Conversion'!$A$1:$B$12,2),FALSE)="","",VLOOKUP((IF(MONTH($A179)=10,YEAR($A179),IF(MONTH($A179)=11,YEAR($A179),IF(MONTH($A179)=12, YEAR($A179),YEAR($A179)-1)))),File_1.prn!$A$2:$AA$57,VLOOKUP(MONTH($A179),'Patch Conversion'!$A$1:$B$12,2),FALSE))</f>
        <v/>
      </c>
      <c r="F179">
        <f>VLOOKUP((IF(MONTH($A179)=10,YEAR($A179),IF(MONTH($A179)=11,YEAR($A179),IF(MONTH($A179)=12, YEAR($A179),YEAR($A179)-1)))),FirstSim!$A$1:$Y$84,VLOOKUP(MONTH($A179),Conversion!$A$1:$B$12,2),FALSE)</f>
        <v>1.1100000000000001</v>
      </c>
      <c r="J179" s="4" t="e">
        <f>VLOOKUP((IF(MONTH($A179)=10,YEAR($A179),IF(MONTH($A179)=11,YEAR($A179),IF(MONTH($A179)=12, YEAR($A179),YEAR($A179)-1)))),#REF!,VLOOKUP(MONTH($A179),Conversion!$A$1:$B$12,2),FALSE)</f>
        <v>#REF!</v>
      </c>
      <c r="K179" t="e">
        <f>VLOOKUP((IF(MONTH($A179)=10,YEAR($A179),IF(MONTH($A179)=11,YEAR($A179),IF(MONTH($A179)=12, YEAR($A179),YEAR($A179)-1)))),#REF!,VLOOKUP(MONTH($A179),'Patch Conversion'!$A$1:$B$12,2),FALSE)</f>
        <v>#REF!</v>
      </c>
    </row>
    <row r="180" spans="1:11">
      <c r="A180" s="2">
        <v>23163</v>
      </c>
      <c r="B180">
        <f>VLOOKUP((IF(MONTH($A180)=10,YEAR($A180),IF(MONTH($A180)=11,YEAR($A180),IF(MONTH($A180)=12, YEAR($A180),YEAR($A180)-1)))),File_1.prn!$A$2:$AA$57,VLOOKUP(MONTH($A180),Conversion!$A$1:$B$12,2),FALSE)</f>
        <v>0.88</v>
      </c>
      <c r="C180" t="str">
        <f>IF(VLOOKUP((IF(MONTH($A180)=10,YEAR($A180),IF(MONTH($A180)=11,YEAR($A180),IF(MONTH($A180)=12, YEAR($A180),YEAR($A180)-1)))),File_1.prn!$A$2:$AA$57,VLOOKUP(MONTH($A180),'Patch Conversion'!$A$1:$B$12,2),FALSE)="","",VLOOKUP((IF(MONTH($A180)=10,YEAR($A180),IF(MONTH($A180)=11,YEAR($A180),IF(MONTH($A180)=12, YEAR($A180),YEAR($A180)-1)))),File_1.prn!$A$2:$AA$57,VLOOKUP(MONTH($A180),'Patch Conversion'!$A$1:$B$12,2),FALSE))</f>
        <v/>
      </c>
      <c r="F180">
        <f>VLOOKUP((IF(MONTH($A180)=10,YEAR($A180),IF(MONTH($A180)=11,YEAR($A180),IF(MONTH($A180)=12, YEAR($A180),YEAR($A180)-1)))),FirstSim!$A$1:$Y$84,VLOOKUP(MONTH($A180),Conversion!$A$1:$B$12,2),FALSE)</f>
        <v>0.47</v>
      </c>
      <c r="J180" s="4" t="e">
        <f>VLOOKUP((IF(MONTH($A180)=10,YEAR($A180),IF(MONTH($A180)=11,YEAR($A180),IF(MONTH($A180)=12, YEAR($A180),YEAR($A180)-1)))),#REF!,VLOOKUP(MONTH($A180),Conversion!$A$1:$B$12,2),FALSE)</f>
        <v>#REF!</v>
      </c>
      <c r="K180" t="e">
        <f>VLOOKUP((IF(MONTH($A180)=10,YEAR($A180),IF(MONTH($A180)=11,YEAR($A180),IF(MONTH($A180)=12, YEAR($A180),YEAR($A180)-1)))),#REF!,VLOOKUP(MONTH($A180),'Patch Conversion'!$A$1:$B$12,2),FALSE)</f>
        <v>#REF!</v>
      </c>
    </row>
    <row r="181" spans="1:11">
      <c r="A181" s="2">
        <v>23193</v>
      </c>
      <c r="B181">
        <f>VLOOKUP((IF(MONTH($A181)=10,YEAR($A181),IF(MONTH($A181)=11,YEAR($A181),IF(MONTH($A181)=12, YEAR($A181),YEAR($A181)-1)))),File_1.prn!$A$2:$AA$57,VLOOKUP(MONTH($A181),Conversion!$A$1:$B$12,2),FALSE)</f>
        <v>0.76</v>
      </c>
      <c r="C181" t="str">
        <f>IF(VLOOKUP((IF(MONTH($A181)=10,YEAR($A181),IF(MONTH($A181)=11,YEAR($A181),IF(MONTH($A181)=12, YEAR($A181),YEAR($A181)-1)))),File_1.prn!$A$2:$AA$57,VLOOKUP(MONTH($A181),'Patch Conversion'!$A$1:$B$12,2),FALSE)="","",VLOOKUP((IF(MONTH($A181)=10,YEAR($A181),IF(MONTH($A181)=11,YEAR($A181),IF(MONTH($A181)=12, YEAR($A181),YEAR($A181)-1)))),File_1.prn!$A$2:$AA$57,VLOOKUP(MONTH($A181),'Patch Conversion'!$A$1:$B$12,2),FALSE))</f>
        <v/>
      </c>
      <c r="F181">
        <f>VLOOKUP((IF(MONTH($A181)=10,YEAR($A181),IF(MONTH($A181)=11,YEAR($A181),IF(MONTH($A181)=12, YEAR($A181),YEAR($A181)-1)))),FirstSim!$A$1:$Y$84,VLOOKUP(MONTH($A181),Conversion!$A$1:$B$12,2),FALSE)</f>
        <v>0.48</v>
      </c>
      <c r="J181" s="4" t="e">
        <f>VLOOKUP((IF(MONTH($A181)=10,YEAR($A181),IF(MONTH($A181)=11,YEAR($A181),IF(MONTH($A181)=12, YEAR($A181),YEAR($A181)-1)))),#REF!,VLOOKUP(MONTH($A181),Conversion!$A$1:$B$12,2),FALSE)</f>
        <v>#REF!</v>
      </c>
      <c r="K181" t="e">
        <f>VLOOKUP((IF(MONTH($A181)=10,YEAR($A181),IF(MONTH($A181)=11,YEAR($A181),IF(MONTH($A181)=12, YEAR($A181),YEAR($A181)-1)))),#REF!,VLOOKUP(MONTH($A181),'Patch Conversion'!$A$1:$B$12,2),FALSE)</f>
        <v>#REF!</v>
      </c>
    </row>
    <row r="182" spans="1:11">
      <c r="A182" s="2">
        <v>23224</v>
      </c>
      <c r="B182">
        <f>VLOOKUP((IF(MONTH($A182)=10,YEAR($A182),IF(MONTH($A182)=11,YEAR($A182),IF(MONTH($A182)=12, YEAR($A182),YEAR($A182)-1)))),File_1.prn!$A$2:$AA$57,VLOOKUP(MONTH($A182),Conversion!$A$1:$B$12,2),FALSE)</f>
        <v>0.22</v>
      </c>
      <c r="C182" t="str">
        <f>IF(VLOOKUP((IF(MONTH($A182)=10,YEAR($A182),IF(MONTH($A182)=11,YEAR($A182),IF(MONTH($A182)=12, YEAR($A182),YEAR($A182)-1)))),File_1.prn!$A$2:$AA$57,VLOOKUP(MONTH($A182),'Patch Conversion'!$A$1:$B$12,2),FALSE)="","",VLOOKUP((IF(MONTH($A182)=10,YEAR($A182),IF(MONTH($A182)=11,YEAR($A182),IF(MONTH($A182)=12, YEAR($A182),YEAR($A182)-1)))),File_1.prn!$A$2:$AA$57,VLOOKUP(MONTH($A182),'Patch Conversion'!$A$1:$B$12,2),FALSE))</f>
        <v>#</v>
      </c>
      <c r="F182">
        <f>VLOOKUP((IF(MONTH($A182)=10,YEAR($A182),IF(MONTH($A182)=11,YEAR($A182),IF(MONTH($A182)=12, YEAR($A182),YEAR($A182)-1)))),FirstSim!$A$1:$Y$84,VLOOKUP(MONTH($A182),Conversion!$A$1:$B$12,2),FALSE)</f>
        <v>0.36</v>
      </c>
      <c r="J182" s="4" t="e">
        <f>VLOOKUP((IF(MONTH($A182)=10,YEAR($A182),IF(MONTH($A182)=11,YEAR($A182),IF(MONTH($A182)=12, YEAR($A182),YEAR($A182)-1)))),#REF!,VLOOKUP(MONTH($A182),Conversion!$A$1:$B$12,2),FALSE)</f>
        <v>#REF!</v>
      </c>
      <c r="K182" t="e">
        <f>VLOOKUP((IF(MONTH($A182)=10,YEAR($A182),IF(MONTH($A182)=11,YEAR($A182),IF(MONTH($A182)=12, YEAR($A182),YEAR($A182)-1)))),#REF!,VLOOKUP(MONTH($A182),'Patch Conversion'!$A$1:$B$12,2),FALSE)</f>
        <v>#REF!</v>
      </c>
    </row>
    <row r="183" spans="1:11">
      <c r="A183" s="2">
        <v>23255</v>
      </c>
      <c r="B183">
        <f>VLOOKUP((IF(MONTH($A183)=10,YEAR($A183),IF(MONTH($A183)=11,YEAR($A183),IF(MONTH($A183)=12, YEAR($A183),YEAR($A183)-1)))),File_1.prn!$A$2:$AA$57,VLOOKUP(MONTH($A183),Conversion!$A$1:$B$12,2),FALSE)</f>
        <v>0.09</v>
      </c>
      <c r="C183" t="str">
        <f>IF(VLOOKUP((IF(MONTH($A183)=10,YEAR($A183),IF(MONTH($A183)=11,YEAR($A183),IF(MONTH($A183)=12, YEAR($A183),YEAR($A183)-1)))),File_1.prn!$A$2:$AA$57,VLOOKUP(MONTH($A183),'Patch Conversion'!$A$1:$B$12,2),FALSE)="","",VLOOKUP((IF(MONTH($A183)=10,YEAR($A183),IF(MONTH($A183)=11,YEAR($A183),IF(MONTH($A183)=12, YEAR($A183),YEAR($A183)-1)))),File_1.prn!$A$2:$AA$57,VLOOKUP(MONTH($A183),'Patch Conversion'!$A$1:$B$12,2),FALSE))</f>
        <v/>
      </c>
      <c r="F183">
        <f>VLOOKUP((IF(MONTH($A183)=10,YEAR($A183),IF(MONTH($A183)=11,YEAR($A183),IF(MONTH($A183)=12, YEAR($A183),YEAR($A183)-1)))),FirstSim!$A$1:$Y$84,VLOOKUP(MONTH($A183),Conversion!$A$1:$B$12,2),FALSE)</f>
        <v>0.11</v>
      </c>
      <c r="J183" s="4" t="e">
        <f>VLOOKUP((IF(MONTH($A183)=10,YEAR($A183),IF(MONTH($A183)=11,YEAR($A183),IF(MONTH($A183)=12, YEAR($A183),YEAR($A183)-1)))),#REF!,VLOOKUP(MONTH($A183),Conversion!$A$1:$B$12,2),FALSE)</f>
        <v>#REF!</v>
      </c>
      <c r="K183" t="e">
        <f>VLOOKUP((IF(MONTH($A183)=10,YEAR($A183),IF(MONTH($A183)=11,YEAR($A183),IF(MONTH($A183)=12, YEAR($A183),YEAR($A183)-1)))),#REF!,VLOOKUP(MONTH($A183),'Patch Conversion'!$A$1:$B$12,2),FALSE)</f>
        <v>#REF!</v>
      </c>
    </row>
    <row r="184" spans="1:11">
      <c r="A184" s="2">
        <v>23285</v>
      </c>
      <c r="B184">
        <f>VLOOKUP((IF(MONTH($A184)=10,YEAR($A184),IF(MONTH($A184)=11,YEAR($A184),IF(MONTH($A184)=12, YEAR($A184),YEAR($A184)-1)))),File_1.prn!$A$2:$AA$57,VLOOKUP(MONTH($A184),Conversion!$A$1:$B$12,2),FALSE)</f>
        <v>4.05</v>
      </c>
      <c r="C184" t="str">
        <f>IF(VLOOKUP((IF(MONTH($A184)=10,YEAR($A184),IF(MONTH($A184)=11,YEAR($A184),IF(MONTH($A184)=12, YEAR($A184),YEAR($A184)-1)))),File_1.prn!$A$2:$AA$57,VLOOKUP(MONTH($A184),'Patch Conversion'!$A$1:$B$12,2),FALSE)="","",VLOOKUP((IF(MONTH($A184)=10,YEAR($A184),IF(MONTH($A184)=11,YEAR($A184),IF(MONTH($A184)=12, YEAR($A184),YEAR($A184)-1)))),File_1.prn!$A$2:$AA$57,VLOOKUP(MONTH($A184),'Patch Conversion'!$A$1:$B$12,2),FALSE))</f>
        <v/>
      </c>
      <c r="F184">
        <f>VLOOKUP((IF(MONTH($A184)=10,YEAR($A184),IF(MONTH($A184)=11,YEAR($A184),IF(MONTH($A184)=12, YEAR($A184),YEAR($A184)-1)))),FirstSim!$A$1:$Y$84,VLOOKUP(MONTH($A184),Conversion!$A$1:$B$12,2),FALSE)</f>
        <v>1.29</v>
      </c>
      <c r="J184" s="4" t="e">
        <f>VLOOKUP((IF(MONTH($A184)=10,YEAR($A184),IF(MONTH($A184)=11,YEAR($A184),IF(MONTH($A184)=12, YEAR($A184),YEAR($A184)-1)))),#REF!,VLOOKUP(MONTH($A184),Conversion!$A$1:$B$12,2),FALSE)</f>
        <v>#REF!</v>
      </c>
      <c r="K184" t="e">
        <f>VLOOKUP((IF(MONTH($A184)=10,YEAR($A184),IF(MONTH($A184)=11,YEAR($A184),IF(MONTH($A184)=12, YEAR($A184),YEAR($A184)-1)))),#REF!,VLOOKUP(MONTH($A184),'Patch Conversion'!$A$1:$B$12,2),FALSE)</f>
        <v>#REF!</v>
      </c>
    </row>
    <row r="185" spans="1:11">
      <c r="A185" s="2">
        <v>23316</v>
      </c>
      <c r="B185">
        <f>VLOOKUP((IF(MONTH($A185)=10,YEAR($A185),IF(MONTH($A185)=11,YEAR($A185),IF(MONTH($A185)=12, YEAR($A185),YEAR($A185)-1)))),File_1.prn!$A$2:$AA$57,VLOOKUP(MONTH($A185),Conversion!$A$1:$B$12,2),FALSE)</f>
        <v>14.8</v>
      </c>
      <c r="C185" t="str">
        <f>IF(VLOOKUP((IF(MONTH($A185)=10,YEAR($A185),IF(MONTH($A185)=11,YEAR($A185),IF(MONTH($A185)=12, YEAR($A185),YEAR($A185)-1)))),File_1.prn!$A$2:$AA$57,VLOOKUP(MONTH($A185),'Patch Conversion'!$A$1:$B$12,2),FALSE)="","",VLOOKUP((IF(MONTH($A185)=10,YEAR($A185),IF(MONTH($A185)=11,YEAR($A185),IF(MONTH($A185)=12, YEAR($A185),YEAR($A185)-1)))),File_1.prn!$A$2:$AA$57,VLOOKUP(MONTH($A185),'Patch Conversion'!$A$1:$B$12,2),FALSE))</f>
        <v/>
      </c>
      <c r="F185">
        <f>VLOOKUP((IF(MONTH($A185)=10,YEAR($A185),IF(MONTH($A185)=11,YEAR($A185),IF(MONTH($A185)=12, YEAR($A185),YEAR($A185)-1)))),FirstSim!$A$1:$Y$84,VLOOKUP(MONTH($A185),Conversion!$A$1:$B$12,2),FALSE)</f>
        <v>9.4700000000000006</v>
      </c>
      <c r="J185" s="4" t="e">
        <f>VLOOKUP((IF(MONTH($A185)=10,YEAR($A185),IF(MONTH($A185)=11,YEAR($A185),IF(MONTH($A185)=12, YEAR($A185),YEAR($A185)-1)))),#REF!,VLOOKUP(MONTH($A185),Conversion!$A$1:$B$12,2),FALSE)</f>
        <v>#REF!</v>
      </c>
      <c r="K185" t="e">
        <f>VLOOKUP((IF(MONTH($A185)=10,YEAR($A185),IF(MONTH($A185)=11,YEAR($A185),IF(MONTH($A185)=12, YEAR($A185),YEAR($A185)-1)))),#REF!,VLOOKUP(MONTH($A185),'Patch Conversion'!$A$1:$B$12,2),FALSE)</f>
        <v>#REF!</v>
      </c>
    </row>
    <row r="186" spans="1:11">
      <c r="A186" s="2">
        <v>23346</v>
      </c>
      <c r="B186">
        <f>VLOOKUP((IF(MONTH($A186)=10,YEAR($A186),IF(MONTH($A186)=11,YEAR($A186),IF(MONTH($A186)=12, YEAR($A186),YEAR($A186)-1)))),File_1.prn!$A$2:$AA$57,VLOOKUP(MONTH($A186),Conversion!$A$1:$B$12,2),FALSE)</f>
        <v>2.8</v>
      </c>
      <c r="C186" t="str">
        <f>IF(VLOOKUP((IF(MONTH($A186)=10,YEAR($A186),IF(MONTH($A186)=11,YEAR($A186),IF(MONTH($A186)=12, YEAR($A186),YEAR($A186)-1)))),File_1.prn!$A$2:$AA$57,VLOOKUP(MONTH($A186),'Patch Conversion'!$A$1:$B$12,2),FALSE)="","",VLOOKUP((IF(MONTH($A186)=10,YEAR($A186),IF(MONTH($A186)=11,YEAR($A186),IF(MONTH($A186)=12, YEAR($A186),YEAR($A186)-1)))),File_1.prn!$A$2:$AA$57,VLOOKUP(MONTH($A186),'Patch Conversion'!$A$1:$B$12,2),FALSE))</f>
        <v/>
      </c>
      <c r="F186">
        <f>VLOOKUP((IF(MONTH($A186)=10,YEAR($A186),IF(MONTH($A186)=11,YEAR($A186),IF(MONTH($A186)=12, YEAR($A186),YEAR($A186)-1)))),FirstSim!$A$1:$Y$84,VLOOKUP(MONTH($A186),Conversion!$A$1:$B$12,2),FALSE)</f>
        <v>3.17</v>
      </c>
      <c r="J186" s="4" t="e">
        <f>VLOOKUP((IF(MONTH($A186)=10,YEAR($A186),IF(MONTH($A186)=11,YEAR($A186),IF(MONTH($A186)=12, YEAR($A186),YEAR($A186)-1)))),#REF!,VLOOKUP(MONTH($A186),Conversion!$A$1:$B$12,2),FALSE)</f>
        <v>#REF!</v>
      </c>
      <c r="K186" t="e">
        <f>VLOOKUP((IF(MONTH($A186)=10,YEAR($A186),IF(MONTH($A186)=11,YEAR($A186),IF(MONTH($A186)=12, YEAR($A186),YEAR($A186)-1)))),#REF!,VLOOKUP(MONTH($A186),'Patch Conversion'!$A$1:$B$12,2),FALSE)</f>
        <v>#REF!</v>
      </c>
    </row>
    <row r="187" spans="1:11">
      <c r="A187" s="2">
        <v>23377</v>
      </c>
      <c r="B187">
        <f>VLOOKUP((IF(MONTH($A187)=10,YEAR($A187),IF(MONTH($A187)=11,YEAR($A187),IF(MONTH($A187)=12, YEAR($A187),YEAR($A187)-1)))),File_1.prn!$A$2:$AA$57,VLOOKUP(MONTH($A187),Conversion!$A$1:$B$12,2),FALSE)</f>
        <v>0.15</v>
      </c>
      <c r="C187" t="str">
        <f>IF(VLOOKUP((IF(MONTH($A187)=10,YEAR($A187),IF(MONTH($A187)=11,YEAR($A187),IF(MONTH($A187)=12, YEAR($A187),YEAR($A187)-1)))),File_1.prn!$A$2:$AA$57,VLOOKUP(MONTH($A187),'Patch Conversion'!$A$1:$B$12,2),FALSE)="","",VLOOKUP((IF(MONTH($A187)=10,YEAR($A187),IF(MONTH($A187)=11,YEAR($A187),IF(MONTH($A187)=12, YEAR($A187),YEAR($A187)-1)))),File_1.prn!$A$2:$AA$57,VLOOKUP(MONTH($A187),'Patch Conversion'!$A$1:$B$12,2),FALSE))</f>
        <v/>
      </c>
      <c r="F187">
        <f>VLOOKUP((IF(MONTH($A187)=10,YEAR($A187),IF(MONTH($A187)=11,YEAR($A187),IF(MONTH($A187)=12, YEAR($A187),YEAR($A187)-1)))),FirstSim!$A$1:$Y$84,VLOOKUP(MONTH($A187),Conversion!$A$1:$B$12,2),FALSE)</f>
        <v>0</v>
      </c>
      <c r="J187" s="4" t="e">
        <f>VLOOKUP((IF(MONTH($A187)=10,YEAR($A187),IF(MONTH($A187)=11,YEAR($A187),IF(MONTH($A187)=12, YEAR($A187),YEAR($A187)-1)))),#REF!,VLOOKUP(MONTH($A187),Conversion!$A$1:$B$12,2),FALSE)</f>
        <v>#REF!</v>
      </c>
      <c r="K187" t="e">
        <f>VLOOKUP((IF(MONTH($A187)=10,YEAR($A187),IF(MONTH($A187)=11,YEAR($A187),IF(MONTH($A187)=12, YEAR($A187),YEAR($A187)-1)))),#REF!,VLOOKUP(MONTH($A187),'Patch Conversion'!$A$1:$B$12,2),FALSE)</f>
        <v>#REF!</v>
      </c>
    </row>
    <row r="188" spans="1:11">
      <c r="A188" s="2">
        <v>23408</v>
      </c>
      <c r="B188">
        <f>VLOOKUP((IF(MONTH($A188)=10,YEAR($A188),IF(MONTH($A188)=11,YEAR($A188),IF(MONTH($A188)=12, YEAR($A188),YEAR($A188)-1)))),File_1.prn!$A$2:$AA$57,VLOOKUP(MONTH($A188),Conversion!$A$1:$B$12,2),FALSE)</f>
        <v>0.01</v>
      </c>
      <c r="C188" t="str">
        <f>IF(VLOOKUP((IF(MONTH($A188)=10,YEAR($A188),IF(MONTH($A188)=11,YEAR($A188),IF(MONTH($A188)=12, YEAR($A188),YEAR($A188)-1)))),File_1.prn!$A$2:$AA$57,VLOOKUP(MONTH($A188),'Patch Conversion'!$A$1:$B$12,2),FALSE)="","",VLOOKUP((IF(MONTH($A188)=10,YEAR($A188),IF(MONTH($A188)=11,YEAR($A188),IF(MONTH($A188)=12, YEAR($A188),YEAR($A188)-1)))),File_1.prn!$A$2:$AA$57,VLOOKUP(MONTH($A188),'Patch Conversion'!$A$1:$B$12,2),FALSE))</f>
        <v/>
      </c>
      <c r="D188" t="str">
        <f>IF(C188="","",B188)</f>
        <v/>
      </c>
      <c r="F188">
        <f>VLOOKUP((IF(MONTH($A188)=10,YEAR($A188),IF(MONTH($A188)=11,YEAR($A188),IF(MONTH($A188)=12, YEAR($A188),YEAR($A188)-1)))),FirstSim!$A$1:$Y$84,VLOOKUP(MONTH($A188),Conversion!$A$1:$B$12,2),FALSE)</f>
        <v>0</v>
      </c>
      <c r="J188" s="4" t="e">
        <f>VLOOKUP((IF(MONTH($A188)=10,YEAR($A188),IF(MONTH($A188)=11,YEAR($A188),IF(MONTH($A188)=12, YEAR($A188),YEAR($A188)-1)))),#REF!,VLOOKUP(MONTH($A188),Conversion!$A$1:$B$12,2),FALSE)</f>
        <v>#REF!</v>
      </c>
      <c r="K188" t="e">
        <f>VLOOKUP((IF(MONTH($A188)=10,YEAR($A188),IF(MONTH($A188)=11,YEAR($A188),IF(MONTH($A188)=12, YEAR($A188),YEAR($A188)-1)))),#REF!,VLOOKUP(MONTH($A188),'Patch Conversion'!$A$1:$B$12,2),FALSE)</f>
        <v>#REF!</v>
      </c>
    </row>
    <row r="189" spans="1:11">
      <c r="A189" s="2">
        <v>23437</v>
      </c>
      <c r="B189">
        <f>VLOOKUP((IF(MONTH($A189)=10,YEAR($A189),IF(MONTH($A189)=11,YEAR($A189),IF(MONTH($A189)=12, YEAR($A189),YEAR($A189)-1)))),File_1.prn!$A$2:$AA$57,VLOOKUP(MONTH($A189),Conversion!$A$1:$B$12,2),FALSE)</f>
        <v>0.02</v>
      </c>
      <c r="C189" t="str">
        <f>IF(VLOOKUP((IF(MONTH($A189)=10,YEAR($A189),IF(MONTH($A189)=11,YEAR($A189),IF(MONTH($A189)=12, YEAR($A189),YEAR($A189)-1)))),File_1.prn!$A$2:$AA$57,VLOOKUP(MONTH($A189),'Patch Conversion'!$A$1:$B$12,2),FALSE)="","",VLOOKUP((IF(MONTH($A189)=10,YEAR($A189),IF(MONTH($A189)=11,YEAR($A189),IF(MONTH($A189)=12, YEAR($A189),YEAR($A189)-1)))),File_1.prn!$A$2:$AA$57,VLOOKUP(MONTH($A189),'Patch Conversion'!$A$1:$B$12,2),FALSE))</f>
        <v/>
      </c>
      <c r="F189">
        <f>VLOOKUP((IF(MONTH($A189)=10,YEAR($A189),IF(MONTH($A189)=11,YEAR($A189),IF(MONTH($A189)=12, YEAR($A189),YEAR($A189)-1)))),FirstSim!$A$1:$Y$84,VLOOKUP(MONTH($A189),Conversion!$A$1:$B$12,2),FALSE)</f>
        <v>0.01</v>
      </c>
      <c r="J189" s="4" t="e">
        <f>VLOOKUP((IF(MONTH($A189)=10,YEAR($A189),IF(MONTH($A189)=11,YEAR($A189),IF(MONTH($A189)=12, YEAR($A189),YEAR($A189)-1)))),#REF!,VLOOKUP(MONTH($A189),Conversion!$A$1:$B$12,2),FALSE)</f>
        <v>#REF!</v>
      </c>
      <c r="K189" t="e">
        <f>VLOOKUP((IF(MONTH($A189)=10,YEAR($A189),IF(MONTH($A189)=11,YEAR($A189),IF(MONTH($A189)=12, YEAR($A189),YEAR($A189)-1)))),#REF!,VLOOKUP(MONTH($A189),'Patch Conversion'!$A$1:$B$12,2),FALSE)</f>
        <v>#REF!</v>
      </c>
    </row>
    <row r="190" spans="1:11">
      <c r="A190" s="2">
        <v>23468</v>
      </c>
      <c r="B190">
        <f>VLOOKUP((IF(MONTH($A190)=10,YEAR($A190),IF(MONTH($A190)=11,YEAR($A190),IF(MONTH($A190)=12, YEAR($A190),YEAR($A190)-1)))),File_1.prn!$A$2:$AA$57,VLOOKUP(MONTH($A190),Conversion!$A$1:$B$12,2),FALSE)</f>
        <v>0.56999999999999995</v>
      </c>
      <c r="C190" t="str">
        <f>IF(VLOOKUP((IF(MONTH($A190)=10,YEAR($A190),IF(MONTH($A190)=11,YEAR($A190),IF(MONTH($A190)=12, YEAR($A190),YEAR($A190)-1)))),File_1.prn!$A$2:$AA$57,VLOOKUP(MONTH($A190),'Patch Conversion'!$A$1:$B$12,2),FALSE)="","",VLOOKUP((IF(MONTH($A190)=10,YEAR($A190),IF(MONTH($A190)=11,YEAR($A190),IF(MONTH($A190)=12, YEAR($A190),YEAR($A190)-1)))),File_1.prn!$A$2:$AA$57,VLOOKUP(MONTH($A190),'Patch Conversion'!$A$1:$B$12,2),FALSE))</f>
        <v/>
      </c>
      <c r="F190">
        <f>VLOOKUP((IF(MONTH($A190)=10,YEAR($A190),IF(MONTH($A190)=11,YEAR($A190),IF(MONTH($A190)=12, YEAR($A190),YEAR($A190)-1)))),FirstSim!$A$1:$Y$84,VLOOKUP(MONTH($A190),Conversion!$A$1:$B$12,2),FALSE)</f>
        <v>0.17</v>
      </c>
      <c r="J190" s="4" t="e">
        <f>VLOOKUP((IF(MONTH($A190)=10,YEAR($A190),IF(MONTH($A190)=11,YEAR($A190),IF(MONTH($A190)=12, YEAR($A190),YEAR($A190)-1)))),#REF!,VLOOKUP(MONTH($A190),Conversion!$A$1:$B$12,2),FALSE)</f>
        <v>#REF!</v>
      </c>
      <c r="K190" t="e">
        <f>VLOOKUP((IF(MONTH($A190)=10,YEAR($A190),IF(MONTH($A190)=11,YEAR($A190),IF(MONTH($A190)=12, YEAR($A190),YEAR($A190)-1)))),#REF!,VLOOKUP(MONTH($A190),'Patch Conversion'!$A$1:$B$12,2),FALSE)</f>
        <v>#REF!</v>
      </c>
    </row>
    <row r="191" spans="1:11">
      <c r="A191" s="2">
        <v>23498</v>
      </c>
      <c r="B191">
        <f>VLOOKUP((IF(MONTH($A191)=10,YEAR($A191),IF(MONTH($A191)=11,YEAR($A191),IF(MONTH($A191)=12, YEAR($A191),YEAR($A191)-1)))),File_1.prn!$A$2:$AA$57,VLOOKUP(MONTH($A191),Conversion!$A$1:$B$12,2),FALSE)</f>
        <v>0</v>
      </c>
      <c r="C191" t="str">
        <f>IF(VLOOKUP((IF(MONTH($A191)=10,YEAR($A191),IF(MONTH($A191)=11,YEAR($A191),IF(MONTH($A191)=12, YEAR($A191),YEAR($A191)-1)))),File_1.prn!$A$2:$AA$57,VLOOKUP(MONTH($A191),'Patch Conversion'!$A$1:$B$12,2),FALSE)="","",VLOOKUP((IF(MONTH($A191)=10,YEAR($A191),IF(MONTH($A191)=11,YEAR($A191),IF(MONTH($A191)=12, YEAR($A191),YEAR($A191)-1)))),File_1.prn!$A$2:$AA$57,VLOOKUP(MONTH($A191),'Patch Conversion'!$A$1:$B$12,2),FALSE))</f>
        <v/>
      </c>
      <c r="F191">
        <f>VLOOKUP((IF(MONTH($A191)=10,YEAR($A191),IF(MONTH($A191)=11,YEAR($A191),IF(MONTH($A191)=12, YEAR($A191),YEAR($A191)-1)))),FirstSim!$A$1:$Y$84,VLOOKUP(MONTH($A191),Conversion!$A$1:$B$12,2),FALSE)</f>
        <v>0.34</v>
      </c>
      <c r="J191" s="4" t="e">
        <f>VLOOKUP((IF(MONTH($A191)=10,YEAR($A191),IF(MONTH($A191)=11,YEAR($A191),IF(MONTH($A191)=12, YEAR($A191),YEAR($A191)-1)))),#REF!,VLOOKUP(MONTH($A191),Conversion!$A$1:$B$12,2),FALSE)</f>
        <v>#REF!</v>
      </c>
      <c r="K191" t="e">
        <f>VLOOKUP((IF(MONTH($A191)=10,YEAR($A191),IF(MONTH($A191)=11,YEAR($A191),IF(MONTH($A191)=12, YEAR($A191),YEAR($A191)-1)))),#REF!,VLOOKUP(MONTH($A191),'Patch Conversion'!$A$1:$B$12,2),FALSE)</f>
        <v>#REF!</v>
      </c>
    </row>
    <row r="192" spans="1:11">
      <c r="A192" s="2">
        <v>23529</v>
      </c>
      <c r="B192">
        <f>VLOOKUP((IF(MONTH($A192)=10,YEAR($A192),IF(MONTH($A192)=11,YEAR($A192),IF(MONTH($A192)=12, YEAR($A192),YEAR($A192)-1)))),File_1.prn!$A$2:$AA$57,VLOOKUP(MONTH($A192),Conversion!$A$1:$B$12,2),FALSE)</f>
        <v>0.04</v>
      </c>
      <c r="C192" t="str">
        <f>IF(VLOOKUP((IF(MONTH($A192)=10,YEAR($A192),IF(MONTH($A192)=11,YEAR($A192),IF(MONTH($A192)=12, YEAR($A192),YEAR($A192)-1)))),File_1.prn!$A$2:$AA$57,VLOOKUP(MONTH($A192),'Patch Conversion'!$A$1:$B$12,2),FALSE)="","",VLOOKUP((IF(MONTH($A192)=10,YEAR($A192),IF(MONTH($A192)=11,YEAR($A192),IF(MONTH($A192)=12, YEAR($A192),YEAR($A192)-1)))),File_1.prn!$A$2:$AA$57,VLOOKUP(MONTH($A192),'Patch Conversion'!$A$1:$B$12,2),FALSE))</f>
        <v/>
      </c>
      <c r="F192">
        <f>VLOOKUP((IF(MONTH($A192)=10,YEAR($A192),IF(MONTH($A192)=11,YEAR($A192),IF(MONTH($A192)=12, YEAR($A192),YEAR($A192)-1)))),FirstSim!$A$1:$Y$84,VLOOKUP(MONTH($A192),Conversion!$A$1:$B$12,2),FALSE)</f>
        <v>0.48</v>
      </c>
      <c r="J192" s="4" t="e">
        <f>VLOOKUP((IF(MONTH($A192)=10,YEAR($A192),IF(MONTH($A192)=11,YEAR($A192),IF(MONTH($A192)=12, YEAR($A192),YEAR($A192)-1)))),#REF!,VLOOKUP(MONTH($A192),Conversion!$A$1:$B$12,2),FALSE)</f>
        <v>#REF!</v>
      </c>
      <c r="K192" t="e">
        <f>VLOOKUP((IF(MONTH($A192)=10,YEAR($A192),IF(MONTH($A192)=11,YEAR($A192),IF(MONTH($A192)=12, YEAR($A192),YEAR($A192)-1)))),#REF!,VLOOKUP(MONTH($A192),'Patch Conversion'!$A$1:$B$12,2),FALSE)</f>
        <v>#REF!</v>
      </c>
    </row>
    <row r="193" spans="1:12">
      <c r="A193" s="2">
        <v>23559</v>
      </c>
      <c r="B193">
        <f>VLOOKUP((IF(MONTH($A193)=10,YEAR($A193),IF(MONTH($A193)=11,YEAR($A193),IF(MONTH($A193)=12, YEAR($A193),YEAR($A193)-1)))),File_1.prn!$A$2:$AA$57,VLOOKUP(MONTH($A193),Conversion!$A$1:$B$12,2),FALSE)</f>
        <v>0</v>
      </c>
      <c r="C193" t="str">
        <f>IF(VLOOKUP((IF(MONTH($A193)=10,YEAR($A193),IF(MONTH($A193)=11,YEAR($A193),IF(MONTH($A193)=12, YEAR($A193),YEAR($A193)-1)))),File_1.prn!$A$2:$AA$57,VLOOKUP(MONTH($A193),'Patch Conversion'!$A$1:$B$12,2),FALSE)="","",VLOOKUP((IF(MONTH($A193)=10,YEAR($A193),IF(MONTH($A193)=11,YEAR($A193),IF(MONTH($A193)=12, YEAR($A193),YEAR($A193)-1)))),File_1.prn!$A$2:$AA$57,VLOOKUP(MONTH($A193),'Patch Conversion'!$A$1:$B$12,2),FALSE))</f>
        <v/>
      </c>
      <c r="F193">
        <f>VLOOKUP((IF(MONTH($A193)=10,YEAR($A193),IF(MONTH($A193)=11,YEAR($A193),IF(MONTH($A193)=12, YEAR($A193),YEAR($A193)-1)))),FirstSim!$A$1:$Y$84,VLOOKUP(MONTH($A193),Conversion!$A$1:$B$12,2),FALSE)</f>
        <v>0.42</v>
      </c>
      <c r="J193" s="4" t="e">
        <f>VLOOKUP((IF(MONTH($A193)=10,YEAR($A193),IF(MONTH($A193)=11,YEAR($A193),IF(MONTH($A193)=12, YEAR($A193),YEAR($A193)-1)))),#REF!,VLOOKUP(MONTH($A193),Conversion!$A$1:$B$12,2),FALSE)</f>
        <v>#REF!</v>
      </c>
      <c r="K193" t="e">
        <f>VLOOKUP((IF(MONTH($A193)=10,YEAR($A193),IF(MONTH($A193)=11,YEAR($A193),IF(MONTH($A193)=12, YEAR($A193),YEAR($A193)-1)))),#REF!,VLOOKUP(MONTH($A193),'Patch Conversion'!$A$1:$B$12,2),FALSE)</f>
        <v>#REF!</v>
      </c>
    </row>
    <row r="194" spans="1:12">
      <c r="A194" s="2">
        <v>23590</v>
      </c>
      <c r="B194">
        <f>VLOOKUP((IF(MONTH($A194)=10,YEAR($A194),IF(MONTH($A194)=11,YEAR($A194),IF(MONTH($A194)=12, YEAR($A194),YEAR($A194)-1)))),File_1.prn!$A$2:$AA$57,VLOOKUP(MONTH($A194),Conversion!$A$1:$B$12,2),FALSE)</f>
        <v>0</v>
      </c>
      <c r="C194" t="str">
        <f>IF(VLOOKUP((IF(MONTH($A194)=10,YEAR($A194),IF(MONTH($A194)=11,YEAR($A194),IF(MONTH($A194)=12, YEAR($A194),YEAR($A194)-1)))),File_1.prn!$A$2:$AA$57,VLOOKUP(MONTH($A194),'Patch Conversion'!$A$1:$B$12,2),FALSE)="","",VLOOKUP((IF(MONTH($A194)=10,YEAR($A194),IF(MONTH($A194)=11,YEAR($A194),IF(MONTH($A194)=12, YEAR($A194),YEAR($A194)-1)))),File_1.prn!$A$2:$AA$57,VLOOKUP(MONTH($A194),'Patch Conversion'!$A$1:$B$12,2),FALSE))</f>
        <v/>
      </c>
      <c r="F194">
        <f>VLOOKUP((IF(MONTH($A194)=10,YEAR($A194),IF(MONTH($A194)=11,YEAR($A194),IF(MONTH($A194)=12, YEAR($A194),YEAR($A194)-1)))),FirstSim!$A$1:$Y$84,VLOOKUP(MONTH($A194),Conversion!$A$1:$B$12,2),FALSE)</f>
        <v>0.22</v>
      </c>
      <c r="J194" s="4" t="e">
        <f>VLOOKUP((IF(MONTH($A194)=10,YEAR($A194),IF(MONTH($A194)=11,YEAR($A194),IF(MONTH($A194)=12, YEAR($A194),YEAR($A194)-1)))),#REF!,VLOOKUP(MONTH($A194),Conversion!$A$1:$B$12,2),FALSE)</f>
        <v>#REF!</v>
      </c>
      <c r="K194" t="e">
        <f>VLOOKUP((IF(MONTH($A194)=10,YEAR($A194),IF(MONTH($A194)=11,YEAR($A194),IF(MONTH($A194)=12, YEAR($A194),YEAR($A194)-1)))),#REF!,VLOOKUP(MONTH($A194),'Patch Conversion'!$A$1:$B$12,2),FALSE)</f>
        <v>#REF!</v>
      </c>
    </row>
    <row r="195" spans="1:12">
      <c r="A195" s="2">
        <v>23621</v>
      </c>
      <c r="B195">
        <f>VLOOKUP((IF(MONTH($A195)=10,YEAR($A195),IF(MONTH($A195)=11,YEAR($A195),IF(MONTH($A195)=12, YEAR($A195),YEAR($A195)-1)))),File_1.prn!$A$2:$AA$57,VLOOKUP(MONTH($A195),Conversion!$A$1:$B$12,2),FALSE)</f>
        <v>0</v>
      </c>
      <c r="C195" t="str">
        <f>IF(VLOOKUP((IF(MONTH($A195)=10,YEAR($A195),IF(MONTH($A195)=11,YEAR($A195),IF(MONTH($A195)=12, YEAR($A195),YEAR($A195)-1)))),File_1.prn!$A$2:$AA$57,VLOOKUP(MONTH($A195),'Patch Conversion'!$A$1:$B$12,2),FALSE)="","",VLOOKUP((IF(MONTH($A195)=10,YEAR($A195),IF(MONTH($A195)=11,YEAR($A195),IF(MONTH($A195)=12, YEAR($A195),YEAR($A195)-1)))),File_1.prn!$A$2:$AA$57,VLOOKUP(MONTH($A195),'Patch Conversion'!$A$1:$B$12,2),FALSE))</f>
        <v/>
      </c>
      <c r="F195">
        <f>VLOOKUP((IF(MONTH($A195)=10,YEAR($A195),IF(MONTH($A195)=11,YEAR($A195),IF(MONTH($A195)=12, YEAR($A195),YEAR($A195)-1)))),FirstSim!$A$1:$Y$84,VLOOKUP(MONTH($A195),Conversion!$A$1:$B$12,2),FALSE)</f>
        <v>0.05</v>
      </c>
      <c r="J195" s="4" t="e">
        <f>VLOOKUP((IF(MONTH($A195)=10,YEAR($A195),IF(MONTH($A195)=11,YEAR($A195),IF(MONTH($A195)=12, YEAR($A195),YEAR($A195)-1)))),#REF!,VLOOKUP(MONTH($A195),Conversion!$A$1:$B$12,2),FALSE)</f>
        <v>#REF!</v>
      </c>
      <c r="K195" t="e">
        <f>VLOOKUP((IF(MONTH($A195)=10,YEAR($A195),IF(MONTH($A195)=11,YEAR($A195),IF(MONTH($A195)=12, YEAR($A195),YEAR($A195)-1)))),#REF!,VLOOKUP(MONTH($A195),'Patch Conversion'!$A$1:$B$12,2),FALSE)</f>
        <v>#REF!</v>
      </c>
    </row>
    <row r="196" spans="1:12">
      <c r="A196" s="2">
        <v>23651</v>
      </c>
      <c r="B196">
        <f>VLOOKUP((IF(MONTH($A196)=10,YEAR($A196),IF(MONTH($A196)=11,YEAR($A196),IF(MONTH($A196)=12, YEAR($A196),YEAR($A196)-1)))),File_1.prn!$A$2:$AA$57,VLOOKUP(MONTH($A196),Conversion!$A$1:$B$12,2),FALSE)</f>
        <v>0.05</v>
      </c>
      <c r="C196" t="str">
        <f>IF(VLOOKUP((IF(MONTH($A196)=10,YEAR($A196),IF(MONTH($A196)=11,YEAR($A196),IF(MONTH($A196)=12, YEAR($A196),YEAR($A196)-1)))),File_1.prn!$A$2:$AA$57,VLOOKUP(MONTH($A196),'Patch Conversion'!$A$1:$B$12,2),FALSE)="","",VLOOKUP((IF(MONTH($A196)=10,YEAR($A196),IF(MONTH($A196)=11,YEAR($A196),IF(MONTH($A196)=12, YEAR($A196),YEAR($A196)-1)))),File_1.prn!$A$2:$AA$57,VLOOKUP(MONTH($A196),'Patch Conversion'!$A$1:$B$12,2),FALSE))</f>
        <v/>
      </c>
      <c r="F196">
        <f>VLOOKUP((IF(MONTH($A196)=10,YEAR($A196),IF(MONTH($A196)=11,YEAR($A196),IF(MONTH($A196)=12, YEAR($A196),YEAR($A196)-1)))),FirstSim!$A$1:$Y$84,VLOOKUP(MONTH($A196),Conversion!$A$1:$B$12,2),FALSE)</f>
        <v>1.17</v>
      </c>
      <c r="J196" s="4" t="e">
        <f>VLOOKUP((IF(MONTH($A196)=10,YEAR($A196),IF(MONTH($A196)=11,YEAR($A196),IF(MONTH($A196)=12, YEAR($A196),YEAR($A196)-1)))),#REF!,VLOOKUP(MONTH($A196),Conversion!$A$1:$B$12,2),FALSE)</f>
        <v>#REF!</v>
      </c>
      <c r="K196" t="e">
        <f>VLOOKUP((IF(MONTH($A196)=10,YEAR($A196),IF(MONTH($A196)=11,YEAR($A196),IF(MONTH($A196)=12, YEAR($A196),YEAR($A196)-1)))),#REF!,VLOOKUP(MONTH($A196),'Patch Conversion'!$A$1:$B$12,2),FALSE)</f>
        <v>#REF!</v>
      </c>
    </row>
    <row r="197" spans="1:12">
      <c r="A197" s="2">
        <v>23682</v>
      </c>
      <c r="B197">
        <f>VLOOKUP((IF(MONTH($A197)=10,YEAR($A197),IF(MONTH($A197)=11,YEAR($A197),IF(MONTH($A197)=12, YEAR($A197),YEAR($A197)-1)))),File_1.prn!$A$2:$AA$57,VLOOKUP(MONTH($A197),Conversion!$A$1:$B$12,2),FALSE)</f>
        <v>0.11</v>
      </c>
      <c r="C197" t="str">
        <f>IF(VLOOKUP((IF(MONTH($A197)=10,YEAR($A197),IF(MONTH($A197)=11,YEAR($A197),IF(MONTH($A197)=12, YEAR($A197),YEAR($A197)-1)))),File_1.prn!$A$2:$AA$57,VLOOKUP(MONTH($A197),'Patch Conversion'!$A$1:$B$12,2),FALSE)="","",VLOOKUP((IF(MONTH($A197)=10,YEAR($A197),IF(MONTH($A197)=11,YEAR($A197),IF(MONTH($A197)=12, YEAR($A197),YEAR($A197)-1)))),File_1.prn!$A$2:$AA$57,VLOOKUP(MONTH($A197),'Patch Conversion'!$A$1:$B$12,2),FALSE))</f>
        <v/>
      </c>
      <c r="F197">
        <f>VLOOKUP((IF(MONTH($A197)=10,YEAR($A197),IF(MONTH($A197)=11,YEAR($A197),IF(MONTH($A197)=12, YEAR($A197),YEAR($A197)-1)))),FirstSim!$A$1:$Y$84,VLOOKUP(MONTH($A197),Conversion!$A$1:$B$12,2),FALSE)</f>
        <v>0.17</v>
      </c>
      <c r="J197" s="4" t="e">
        <f>VLOOKUP((IF(MONTH($A197)=10,YEAR($A197),IF(MONTH($A197)=11,YEAR($A197),IF(MONTH($A197)=12, YEAR($A197),YEAR($A197)-1)))),#REF!,VLOOKUP(MONTH($A197),Conversion!$A$1:$B$12,2),FALSE)</f>
        <v>#REF!</v>
      </c>
      <c r="K197" t="e">
        <f>VLOOKUP((IF(MONTH($A197)=10,YEAR($A197),IF(MONTH($A197)=11,YEAR($A197),IF(MONTH($A197)=12, YEAR($A197),YEAR($A197)-1)))),#REF!,VLOOKUP(MONTH($A197),'Patch Conversion'!$A$1:$B$12,2),FALSE)</f>
        <v>#REF!</v>
      </c>
    </row>
    <row r="198" spans="1:12">
      <c r="A198" s="2">
        <v>23712</v>
      </c>
      <c r="B198">
        <f>VLOOKUP((IF(MONTH($A198)=10,YEAR($A198),IF(MONTH($A198)=11,YEAR($A198),IF(MONTH($A198)=12, YEAR($A198),YEAR($A198)-1)))),File_1.prn!$A$2:$AA$57,VLOOKUP(MONTH($A198),Conversion!$A$1:$B$12,2),FALSE)</f>
        <v>0.31</v>
      </c>
      <c r="C198" t="str">
        <f>IF(VLOOKUP((IF(MONTH($A198)=10,YEAR($A198),IF(MONTH($A198)=11,YEAR($A198),IF(MONTH($A198)=12, YEAR($A198),YEAR($A198)-1)))),File_1.prn!$A$2:$AA$57,VLOOKUP(MONTH($A198),'Patch Conversion'!$A$1:$B$12,2),FALSE)="","",VLOOKUP((IF(MONTH($A198)=10,YEAR($A198),IF(MONTH($A198)=11,YEAR($A198),IF(MONTH($A198)=12, YEAR($A198),YEAR($A198)-1)))),File_1.prn!$A$2:$AA$57,VLOOKUP(MONTH($A198),'Patch Conversion'!$A$1:$B$12,2),FALSE))</f>
        <v/>
      </c>
      <c r="F198">
        <f>VLOOKUP((IF(MONTH($A198)=10,YEAR($A198),IF(MONTH($A198)=11,YEAR($A198),IF(MONTH($A198)=12, YEAR($A198),YEAR($A198)-1)))),FirstSim!$A$1:$Y$84,VLOOKUP(MONTH($A198),Conversion!$A$1:$B$12,2),FALSE)</f>
        <v>0.13</v>
      </c>
      <c r="J198" s="4" t="e">
        <f>VLOOKUP((IF(MONTH($A198)=10,YEAR($A198),IF(MONTH($A198)=11,YEAR($A198),IF(MONTH($A198)=12, YEAR($A198),YEAR($A198)-1)))),#REF!,VLOOKUP(MONTH($A198),Conversion!$A$1:$B$12,2),FALSE)</f>
        <v>#REF!</v>
      </c>
      <c r="K198" t="e">
        <f>VLOOKUP((IF(MONTH($A198)=10,YEAR($A198),IF(MONTH($A198)=11,YEAR($A198),IF(MONTH($A198)=12, YEAR($A198),YEAR($A198)-1)))),#REF!,VLOOKUP(MONTH($A198),'Patch Conversion'!$A$1:$B$12,2),FALSE)</f>
        <v>#REF!</v>
      </c>
      <c r="L198" t="e">
        <f>IF(K198="","",J198)</f>
        <v>#REF!</v>
      </c>
    </row>
    <row r="199" spans="1:12">
      <c r="A199" s="2">
        <v>23743</v>
      </c>
      <c r="B199">
        <f>VLOOKUP((IF(MONTH($A199)=10,YEAR($A199),IF(MONTH($A199)=11,YEAR($A199),IF(MONTH($A199)=12, YEAR($A199),YEAR($A199)-1)))),File_1.prn!$A$2:$AA$57,VLOOKUP(MONTH($A199),Conversion!$A$1:$B$12,2),FALSE)</f>
        <v>0.78</v>
      </c>
      <c r="C199" t="str">
        <f>IF(VLOOKUP((IF(MONTH($A199)=10,YEAR($A199),IF(MONTH($A199)=11,YEAR($A199),IF(MONTH($A199)=12, YEAR($A199),YEAR($A199)-1)))),File_1.prn!$A$2:$AA$57,VLOOKUP(MONTH($A199),'Patch Conversion'!$A$1:$B$12,2),FALSE)="","",VLOOKUP((IF(MONTH($A199)=10,YEAR($A199),IF(MONTH($A199)=11,YEAR($A199),IF(MONTH($A199)=12, YEAR($A199),YEAR($A199)-1)))),File_1.prn!$A$2:$AA$57,VLOOKUP(MONTH($A199),'Patch Conversion'!$A$1:$B$12,2),FALSE))</f>
        <v/>
      </c>
      <c r="F199">
        <f>VLOOKUP((IF(MONTH($A199)=10,YEAR($A199),IF(MONTH($A199)=11,YEAR($A199),IF(MONTH($A199)=12, YEAR($A199),YEAR($A199)-1)))),FirstSim!$A$1:$Y$84,VLOOKUP(MONTH($A199),Conversion!$A$1:$B$12,2),FALSE)</f>
        <v>0.26</v>
      </c>
      <c r="J199" s="4" t="e">
        <f>VLOOKUP((IF(MONTH($A199)=10,YEAR($A199),IF(MONTH($A199)=11,YEAR($A199),IF(MONTH($A199)=12, YEAR($A199),YEAR($A199)-1)))),#REF!,VLOOKUP(MONTH($A199),Conversion!$A$1:$B$12,2),FALSE)</f>
        <v>#REF!</v>
      </c>
      <c r="K199" t="e">
        <f>VLOOKUP((IF(MONTH($A199)=10,YEAR($A199),IF(MONTH($A199)=11,YEAR($A199),IF(MONTH($A199)=12, YEAR($A199),YEAR($A199)-1)))),#REF!,VLOOKUP(MONTH($A199),'Patch Conversion'!$A$1:$B$12,2),FALSE)</f>
        <v>#REF!</v>
      </c>
      <c r="L199" t="e">
        <f>IF(K199="","",J199)</f>
        <v>#REF!</v>
      </c>
    </row>
    <row r="200" spans="1:12">
      <c r="A200" s="2">
        <v>23774</v>
      </c>
      <c r="B200">
        <f>VLOOKUP((IF(MONTH($A200)=10,YEAR($A200),IF(MONTH($A200)=11,YEAR($A200),IF(MONTH($A200)=12, YEAR($A200),YEAR($A200)-1)))),File_1.prn!$A$2:$AA$57,VLOOKUP(MONTH($A200),Conversion!$A$1:$B$12,2),FALSE)</f>
        <v>0.7</v>
      </c>
      <c r="C200" t="str">
        <f>IF(VLOOKUP((IF(MONTH($A200)=10,YEAR($A200),IF(MONTH($A200)=11,YEAR($A200),IF(MONTH($A200)=12, YEAR($A200),YEAR($A200)-1)))),File_1.prn!$A$2:$AA$57,VLOOKUP(MONTH($A200),'Patch Conversion'!$A$1:$B$12,2),FALSE)="","",VLOOKUP((IF(MONTH($A200)=10,YEAR($A200),IF(MONTH($A200)=11,YEAR($A200),IF(MONTH($A200)=12, YEAR($A200),YEAR($A200)-1)))),File_1.prn!$A$2:$AA$57,VLOOKUP(MONTH($A200),'Patch Conversion'!$A$1:$B$12,2),FALSE))</f>
        <v/>
      </c>
      <c r="F200">
        <f>VLOOKUP((IF(MONTH($A200)=10,YEAR($A200),IF(MONTH($A200)=11,YEAR($A200),IF(MONTH($A200)=12, YEAR($A200),YEAR($A200)-1)))),FirstSim!$A$1:$Y$84,VLOOKUP(MONTH($A200),Conversion!$A$1:$B$12,2),FALSE)</f>
        <v>0.04</v>
      </c>
      <c r="J200" s="4" t="e">
        <f>VLOOKUP((IF(MONTH($A200)=10,YEAR($A200),IF(MONTH($A200)=11,YEAR($A200),IF(MONTH($A200)=12, YEAR($A200),YEAR($A200)-1)))),#REF!,VLOOKUP(MONTH($A200),Conversion!$A$1:$B$12,2),FALSE)</f>
        <v>#REF!</v>
      </c>
      <c r="K200" t="e">
        <f>VLOOKUP((IF(MONTH($A200)=10,YEAR($A200),IF(MONTH($A200)=11,YEAR($A200),IF(MONTH($A200)=12, YEAR($A200),YEAR($A200)-1)))),#REF!,VLOOKUP(MONTH($A200),'Patch Conversion'!$A$1:$B$12,2),FALSE)</f>
        <v>#REF!</v>
      </c>
    </row>
    <row r="201" spans="1:12">
      <c r="A201" s="2">
        <v>23802</v>
      </c>
      <c r="B201">
        <f>VLOOKUP((IF(MONTH($A201)=10,YEAR($A201),IF(MONTH($A201)=11,YEAR($A201),IF(MONTH($A201)=12, YEAR($A201),YEAR($A201)-1)))),File_1.prn!$A$2:$AA$57,VLOOKUP(MONTH($A201),Conversion!$A$1:$B$12,2),FALSE)</f>
        <v>0.05</v>
      </c>
      <c r="C201" t="str">
        <f>IF(VLOOKUP((IF(MONTH($A201)=10,YEAR($A201),IF(MONTH($A201)=11,YEAR($A201),IF(MONTH($A201)=12, YEAR($A201),YEAR($A201)-1)))),File_1.prn!$A$2:$AA$57,VLOOKUP(MONTH($A201),'Patch Conversion'!$A$1:$B$12,2),FALSE)="","",VLOOKUP((IF(MONTH($A201)=10,YEAR($A201),IF(MONTH($A201)=11,YEAR($A201),IF(MONTH($A201)=12, YEAR($A201),YEAR($A201)-1)))),File_1.prn!$A$2:$AA$57,VLOOKUP(MONTH($A201),'Patch Conversion'!$A$1:$B$12,2),FALSE))</f>
        <v/>
      </c>
      <c r="F201">
        <f>VLOOKUP((IF(MONTH($A201)=10,YEAR($A201),IF(MONTH($A201)=11,YEAR($A201),IF(MONTH($A201)=12, YEAR($A201),YEAR($A201)-1)))),FirstSim!$A$1:$Y$84,VLOOKUP(MONTH($A201),Conversion!$A$1:$B$12,2),FALSE)</f>
        <v>0</v>
      </c>
      <c r="J201" s="4" t="e">
        <f>VLOOKUP((IF(MONTH($A201)=10,YEAR($A201),IF(MONTH($A201)=11,YEAR($A201),IF(MONTH($A201)=12, YEAR($A201),YEAR($A201)-1)))),#REF!,VLOOKUP(MONTH($A201),Conversion!$A$1:$B$12,2),FALSE)</f>
        <v>#REF!</v>
      </c>
      <c r="K201" t="e">
        <f>VLOOKUP((IF(MONTH($A201)=10,YEAR($A201),IF(MONTH($A201)=11,YEAR($A201),IF(MONTH($A201)=12, YEAR($A201),YEAR($A201)-1)))),#REF!,VLOOKUP(MONTH($A201),'Patch Conversion'!$A$1:$B$12,2),FALSE)</f>
        <v>#REF!</v>
      </c>
    </row>
    <row r="202" spans="1:12">
      <c r="A202" s="2">
        <v>23833</v>
      </c>
      <c r="B202">
        <f>VLOOKUP((IF(MONTH($A202)=10,YEAR($A202),IF(MONTH($A202)=11,YEAR($A202),IF(MONTH($A202)=12, YEAR($A202),YEAR($A202)-1)))),File_1.prn!$A$2:$AA$57,VLOOKUP(MONTH($A202),Conversion!$A$1:$B$12,2),FALSE)</f>
        <v>3.46</v>
      </c>
      <c r="C202" t="str">
        <f>IF(VLOOKUP((IF(MONTH($A202)=10,YEAR($A202),IF(MONTH($A202)=11,YEAR($A202),IF(MONTH($A202)=12, YEAR($A202),YEAR($A202)-1)))),File_1.prn!$A$2:$AA$57,VLOOKUP(MONTH($A202),'Patch Conversion'!$A$1:$B$12,2),FALSE)="","",VLOOKUP((IF(MONTH($A202)=10,YEAR($A202),IF(MONTH($A202)=11,YEAR($A202),IF(MONTH($A202)=12, YEAR($A202),YEAR($A202)-1)))),File_1.prn!$A$2:$AA$57,VLOOKUP(MONTH($A202),'Patch Conversion'!$A$1:$B$12,2),FALSE))</f>
        <v/>
      </c>
      <c r="F202">
        <f>VLOOKUP((IF(MONTH($A202)=10,YEAR($A202),IF(MONTH($A202)=11,YEAR($A202),IF(MONTH($A202)=12, YEAR($A202),YEAR($A202)-1)))),FirstSim!$A$1:$Y$84,VLOOKUP(MONTH($A202),Conversion!$A$1:$B$12,2),FALSE)</f>
        <v>2.5499999999999998</v>
      </c>
      <c r="J202" s="4" t="e">
        <f>VLOOKUP((IF(MONTH($A202)=10,YEAR($A202),IF(MONTH($A202)=11,YEAR($A202),IF(MONTH($A202)=12, YEAR($A202),YEAR($A202)-1)))),#REF!,VLOOKUP(MONTH($A202),Conversion!$A$1:$B$12,2),FALSE)</f>
        <v>#REF!</v>
      </c>
      <c r="K202" t="e">
        <f>VLOOKUP((IF(MONTH($A202)=10,YEAR($A202),IF(MONTH($A202)=11,YEAR($A202),IF(MONTH($A202)=12, YEAR($A202),YEAR($A202)-1)))),#REF!,VLOOKUP(MONTH($A202),'Patch Conversion'!$A$1:$B$12,2),FALSE)</f>
        <v>#REF!</v>
      </c>
    </row>
    <row r="203" spans="1:12">
      <c r="A203" s="2">
        <v>23863</v>
      </c>
      <c r="B203">
        <f>VLOOKUP((IF(MONTH($A203)=10,YEAR($A203),IF(MONTH($A203)=11,YEAR($A203),IF(MONTH($A203)=12, YEAR($A203),YEAR($A203)-1)))),File_1.prn!$A$2:$AA$57,VLOOKUP(MONTH($A203),Conversion!$A$1:$B$12,2),FALSE)</f>
        <v>0.13</v>
      </c>
      <c r="C203" t="str">
        <f>IF(VLOOKUP((IF(MONTH($A203)=10,YEAR($A203),IF(MONTH($A203)=11,YEAR($A203),IF(MONTH($A203)=12, YEAR($A203),YEAR($A203)-1)))),File_1.prn!$A$2:$AA$57,VLOOKUP(MONTH($A203),'Patch Conversion'!$A$1:$B$12,2),FALSE)="","",VLOOKUP((IF(MONTH($A203)=10,YEAR($A203),IF(MONTH($A203)=11,YEAR($A203),IF(MONTH($A203)=12, YEAR($A203),YEAR($A203)-1)))),File_1.prn!$A$2:$AA$57,VLOOKUP(MONTH($A203),'Patch Conversion'!$A$1:$B$12,2),FALSE))</f>
        <v/>
      </c>
      <c r="F203">
        <f>VLOOKUP((IF(MONTH($A203)=10,YEAR($A203),IF(MONTH($A203)=11,YEAR($A203),IF(MONTH($A203)=12, YEAR($A203),YEAR($A203)-1)))),FirstSim!$A$1:$Y$84,VLOOKUP(MONTH($A203),Conversion!$A$1:$B$12,2),FALSE)</f>
        <v>1.31</v>
      </c>
      <c r="J203" s="4" t="e">
        <f>VLOOKUP((IF(MONTH($A203)=10,YEAR($A203),IF(MONTH($A203)=11,YEAR($A203),IF(MONTH($A203)=12, YEAR($A203),YEAR($A203)-1)))),#REF!,VLOOKUP(MONTH($A203),Conversion!$A$1:$B$12,2),FALSE)</f>
        <v>#REF!</v>
      </c>
      <c r="K203" t="e">
        <f>VLOOKUP((IF(MONTH($A203)=10,YEAR($A203),IF(MONTH($A203)=11,YEAR($A203),IF(MONTH($A203)=12, YEAR($A203),YEAR($A203)-1)))),#REF!,VLOOKUP(MONTH($A203),'Patch Conversion'!$A$1:$B$12,2),FALSE)</f>
        <v>#REF!</v>
      </c>
      <c r="L203" t="e">
        <f>IF(K203="","",J203)</f>
        <v>#REF!</v>
      </c>
    </row>
    <row r="204" spans="1:12">
      <c r="A204" s="2">
        <v>23894</v>
      </c>
      <c r="B204">
        <f>VLOOKUP((IF(MONTH($A204)=10,YEAR($A204),IF(MONTH($A204)=11,YEAR($A204),IF(MONTH($A204)=12, YEAR($A204),YEAR($A204)-1)))),File_1.prn!$A$2:$AA$57,VLOOKUP(MONTH($A204),Conversion!$A$1:$B$12,2),FALSE)</f>
        <v>0.2</v>
      </c>
      <c r="C204" t="str">
        <f>IF(VLOOKUP((IF(MONTH($A204)=10,YEAR($A204),IF(MONTH($A204)=11,YEAR($A204),IF(MONTH($A204)=12, YEAR($A204),YEAR($A204)-1)))),File_1.prn!$A$2:$AA$57,VLOOKUP(MONTH($A204),'Patch Conversion'!$A$1:$B$12,2),FALSE)="","",VLOOKUP((IF(MONTH($A204)=10,YEAR($A204),IF(MONTH($A204)=11,YEAR($A204),IF(MONTH($A204)=12, YEAR($A204),YEAR($A204)-1)))),File_1.prn!$A$2:$AA$57,VLOOKUP(MONTH($A204),'Patch Conversion'!$A$1:$B$12,2),FALSE))</f>
        <v/>
      </c>
      <c r="F204">
        <f>VLOOKUP((IF(MONTH($A204)=10,YEAR($A204),IF(MONTH($A204)=11,YEAR($A204),IF(MONTH($A204)=12, YEAR($A204),YEAR($A204)-1)))),FirstSim!$A$1:$Y$84,VLOOKUP(MONTH($A204),Conversion!$A$1:$B$12,2),FALSE)</f>
        <v>0.44</v>
      </c>
      <c r="J204" s="4" t="e">
        <f>VLOOKUP((IF(MONTH($A204)=10,YEAR($A204),IF(MONTH($A204)=11,YEAR($A204),IF(MONTH($A204)=12, YEAR($A204),YEAR($A204)-1)))),#REF!,VLOOKUP(MONTH($A204),Conversion!$A$1:$B$12,2),FALSE)</f>
        <v>#REF!</v>
      </c>
      <c r="K204" t="e">
        <f>VLOOKUP((IF(MONTH($A204)=10,YEAR($A204),IF(MONTH($A204)=11,YEAR($A204),IF(MONTH($A204)=12, YEAR($A204),YEAR($A204)-1)))),#REF!,VLOOKUP(MONTH($A204),'Patch Conversion'!$A$1:$B$12,2),FALSE)</f>
        <v>#REF!</v>
      </c>
      <c r="L204" t="e">
        <f>IF(K204="","",J204)</f>
        <v>#REF!</v>
      </c>
    </row>
    <row r="205" spans="1:12">
      <c r="A205" s="2">
        <v>23924</v>
      </c>
      <c r="B205">
        <f>VLOOKUP((IF(MONTH($A205)=10,YEAR($A205),IF(MONTH($A205)=11,YEAR($A205),IF(MONTH($A205)=12, YEAR($A205),YEAR($A205)-1)))),File_1.prn!$A$2:$AA$57,VLOOKUP(MONTH($A205),Conversion!$A$1:$B$12,2),FALSE)</f>
        <v>7.0000000000000007E-2</v>
      </c>
      <c r="C205" t="str">
        <f>IF(VLOOKUP((IF(MONTH($A205)=10,YEAR($A205),IF(MONTH($A205)=11,YEAR($A205),IF(MONTH($A205)=12, YEAR($A205),YEAR($A205)-1)))),File_1.prn!$A$2:$AA$57,VLOOKUP(MONTH($A205),'Patch Conversion'!$A$1:$B$12,2),FALSE)="","",VLOOKUP((IF(MONTH($A205)=10,YEAR($A205),IF(MONTH($A205)=11,YEAR($A205),IF(MONTH($A205)=12, YEAR($A205),YEAR($A205)-1)))),File_1.prn!$A$2:$AA$57,VLOOKUP(MONTH($A205),'Patch Conversion'!$A$1:$B$12,2),FALSE))</f>
        <v/>
      </c>
      <c r="F205">
        <f>VLOOKUP((IF(MONTH($A205)=10,YEAR($A205),IF(MONTH($A205)=11,YEAR($A205),IF(MONTH($A205)=12, YEAR($A205),YEAR($A205)-1)))),FirstSim!$A$1:$Y$84,VLOOKUP(MONTH($A205),Conversion!$A$1:$B$12,2),FALSE)</f>
        <v>0.54</v>
      </c>
      <c r="J205" s="4" t="e">
        <f>VLOOKUP((IF(MONTH($A205)=10,YEAR($A205),IF(MONTH($A205)=11,YEAR($A205),IF(MONTH($A205)=12, YEAR($A205),YEAR($A205)-1)))),#REF!,VLOOKUP(MONTH($A205),Conversion!$A$1:$B$12,2),FALSE)</f>
        <v>#REF!</v>
      </c>
      <c r="K205" t="e">
        <f>VLOOKUP((IF(MONTH($A205)=10,YEAR($A205),IF(MONTH($A205)=11,YEAR($A205),IF(MONTH($A205)=12, YEAR($A205),YEAR($A205)-1)))),#REF!,VLOOKUP(MONTH($A205),'Patch Conversion'!$A$1:$B$12,2),FALSE)</f>
        <v>#REF!</v>
      </c>
    </row>
    <row r="206" spans="1:12">
      <c r="A206" s="2">
        <v>23955</v>
      </c>
      <c r="B206">
        <f>VLOOKUP((IF(MONTH($A206)=10,YEAR($A206),IF(MONTH($A206)=11,YEAR($A206),IF(MONTH($A206)=12, YEAR($A206),YEAR($A206)-1)))),File_1.prn!$A$2:$AA$57,VLOOKUP(MONTH($A206),Conversion!$A$1:$B$12,2),FALSE)</f>
        <v>7.0000000000000007E-2</v>
      </c>
      <c r="C206" t="str">
        <f>IF(VLOOKUP((IF(MONTH($A206)=10,YEAR($A206),IF(MONTH($A206)=11,YEAR($A206),IF(MONTH($A206)=12, YEAR($A206),YEAR($A206)-1)))),File_1.prn!$A$2:$AA$57,VLOOKUP(MONTH($A206),'Patch Conversion'!$A$1:$B$12,2),FALSE)="","",VLOOKUP((IF(MONTH($A206)=10,YEAR($A206),IF(MONTH($A206)=11,YEAR($A206),IF(MONTH($A206)=12, YEAR($A206),YEAR($A206)-1)))),File_1.prn!$A$2:$AA$57,VLOOKUP(MONTH($A206),'Patch Conversion'!$A$1:$B$12,2),FALSE))</f>
        <v/>
      </c>
      <c r="F206">
        <f>VLOOKUP((IF(MONTH($A206)=10,YEAR($A206),IF(MONTH($A206)=11,YEAR($A206),IF(MONTH($A206)=12, YEAR($A206),YEAR($A206)-1)))),FirstSim!$A$1:$Y$84,VLOOKUP(MONTH($A206),Conversion!$A$1:$B$12,2),FALSE)</f>
        <v>0.38</v>
      </c>
      <c r="J206" s="4" t="e">
        <f>VLOOKUP((IF(MONTH($A206)=10,YEAR($A206),IF(MONTH($A206)=11,YEAR($A206),IF(MONTH($A206)=12, YEAR($A206),YEAR($A206)-1)))),#REF!,VLOOKUP(MONTH($A206),Conversion!$A$1:$B$12,2),FALSE)</f>
        <v>#REF!</v>
      </c>
      <c r="K206" t="e">
        <f>VLOOKUP((IF(MONTH($A206)=10,YEAR($A206),IF(MONTH($A206)=11,YEAR($A206),IF(MONTH($A206)=12, YEAR($A206),YEAR($A206)-1)))),#REF!,VLOOKUP(MONTH($A206),'Patch Conversion'!$A$1:$B$12,2),FALSE)</f>
        <v>#REF!</v>
      </c>
    </row>
    <row r="207" spans="1:12">
      <c r="A207" s="2">
        <v>23986</v>
      </c>
      <c r="B207">
        <f>VLOOKUP((IF(MONTH($A207)=10,YEAR($A207),IF(MONTH($A207)=11,YEAR($A207),IF(MONTH($A207)=12, YEAR($A207),YEAR($A207)-1)))),File_1.prn!$A$2:$AA$57,VLOOKUP(MONTH($A207),Conversion!$A$1:$B$12,2),FALSE)</f>
        <v>0.02</v>
      </c>
      <c r="C207" t="str">
        <f>IF(VLOOKUP((IF(MONTH($A207)=10,YEAR($A207),IF(MONTH($A207)=11,YEAR($A207),IF(MONTH($A207)=12, YEAR($A207),YEAR($A207)-1)))),File_1.prn!$A$2:$AA$57,VLOOKUP(MONTH($A207),'Patch Conversion'!$A$1:$B$12,2),FALSE)="","",VLOOKUP((IF(MONTH($A207)=10,YEAR($A207),IF(MONTH($A207)=11,YEAR($A207),IF(MONTH($A207)=12, YEAR($A207),YEAR($A207)-1)))),File_1.prn!$A$2:$AA$57,VLOOKUP(MONTH($A207),'Patch Conversion'!$A$1:$B$12,2),FALSE))</f>
        <v/>
      </c>
      <c r="F207">
        <f>VLOOKUP((IF(MONTH($A207)=10,YEAR($A207),IF(MONTH($A207)=11,YEAR($A207),IF(MONTH($A207)=12, YEAR($A207),YEAR($A207)-1)))),FirstSim!$A$1:$Y$84,VLOOKUP(MONTH($A207),Conversion!$A$1:$B$12,2),FALSE)</f>
        <v>0.14000000000000001</v>
      </c>
      <c r="J207" s="4" t="e">
        <f>VLOOKUP((IF(MONTH($A207)=10,YEAR($A207),IF(MONTH($A207)=11,YEAR($A207),IF(MONTH($A207)=12, YEAR($A207),YEAR($A207)-1)))),#REF!,VLOOKUP(MONTH($A207),Conversion!$A$1:$B$12,2),FALSE)</f>
        <v>#REF!</v>
      </c>
      <c r="K207" t="e">
        <f>VLOOKUP((IF(MONTH($A207)=10,YEAR($A207),IF(MONTH($A207)=11,YEAR($A207),IF(MONTH($A207)=12, YEAR($A207),YEAR($A207)-1)))),#REF!,VLOOKUP(MONTH($A207),'Patch Conversion'!$A$1:$B$12,2),FALSE)</f>
        <v>#REF!</v>
      </c>
      <c r="L207" t="e">
        <f>IF(K207="","",J207)</f>
        <v>#REF!</v>
      </c>
    </row>
    <row r="208" spans="1:12">
      <c r="A208" s="2">
        <v>24016</v>
      </c>
      <c r="B208">
        <f>VLOOKUP((IF(MONTH($A208)=10,YEAR($A208),IF(MONTH($A208)=11,YEAR($A208),IF(MONTH($A208)=12, YEAR($A208),YEAR($A208)-1)))),File_1.prn!$A$2:$AA$57,VLOOKUP(MONTH($A208),Conversion!$A$1:$B$12,2),FALSE)</f>
        <v>0.08</v>
      </c>
      <c r="C208" t="str">
        <f>IF(VLOOKUP((IF(MONTH($A208)=10,YEAR($A208),IF(MONTH($A208)=11,YEAR($A208),IF(MONTH($A208)=12, YEAR($A208),YEAR($A208)-1)))),File_1.prn!$A$2:$AA$57,VLOOKUP(MONTH($A208),'Patch Conversion'!$A$1:$B$12,2),FALSE)="","",VLOOKUP((IF(MONTH($A208)=10,YEAR($A208),IF(MONTH($A208)=11,YEAR($A208),IF(MONTH($A208)=12, YEAR($A208),YEAR($A208)-1)))),File_1.prn!$A$2:$AA$57,VLOOKUP(MONTH($A208),'Patch Conversion'!$A$1:$B$12,2),FALSE))</f>
        <v/>
      </c>
      <c r="F208">
        <f>VLOOKUP((IF(MONTH($A208)=10,YEAR($A208),IF(MONTH($A208)=11,YEAR($A208),IF(MONTH($A208)=12, YEAR($A208),YEAR($A208)-1)))),FirstSim!$A$1:$Y$84,VLOOKUP(MONTH($A208),Conversion!$A$1:$B$12,2),FALSE)</f>
        <v>0.74</v>
      </c>
      <c r="J208" s="4" t="e">
        <f>VLOOKUP((IF(MONTH($A208)=10,YEAR($A208),IF(MONTH($A208)=11,YEAR($A208),IF(MONTH($A208)=12, YEAR($A208),YEAR($A208)-1)))),#REF!,VLOOKUP(MONTH($A208),Conversion!$A$1:$B$12,2),FALSE)</f>
        <v>#REF!</v>
      </c>
      <c r="K208" t="e">
        <f>VLOOKUP((IF(MONTH($A208)=10,YEAR($A208),IF(MONTH($A208)=11,YEAR($A208),IF(MONTH($A208)=12, YEAR($A208),YEAR($A208)-1)))),#REF!,VLOOKUP(MONTH($A208),'Patch Conversion'!$A$1:$B$12,2),FALSE)</f>
        <v>#REF!</v>
      </c>
      <c r="L208" t="e">
        <f>IF(K208="","",J208)</f>
        <v>#REF!</v>
      </c>
    </row>
    <row r="209" spans="1:12">
      <c r="A209" s="2">
        <v>24047</v>
      </c>
      <c r="B209">
        <f>VLOOKUP((IF(MONTH($A209)=10,YEAR($A209),IF(MONTH($A209)=11,YEAR($A209),IF(MONTH($A209)=12, YEAR($A209),YEAR($A209)-1)))),File_1.prn!$A$2:$AA$57,VLOOKUP(MONTH($A209),Conversion!$A$1:$B$12,2),FALSE)</f>
        <v>0.7</v>
      </c>
      <c r="C209" t="str">
        <f>IF(VLOOKUP((IF(MONTH($A209)=10,YEAR($A209),IF(MONTH($A209)=11,YEAR($A209),IF(MONTH($A209)=12, YEAR($A209),YEAR($A209)-1)))),File_1.prn!$A$2:$AA$57,VLOOKUP(MONTH($A209),'Patch Conversion'!$A$1:$B$12,2),FALSE)="","",VLOOKUP((IF(MONTH($A209)=10,YEAR($A209),IF(MONTH($A209)=11,YEAR($A209),IF(MONTH($A209)=12, YEAR($A209),YEAR($A209)-1)))),File_1.prn!$A$2:$AA$57,VLOOKUP(MONTH($A209),'Patch Conversion'!$A$1:$B$12,2),FALSE))</f>
        <v/>
      </c>
      <c r="F209">
        <f>VLOOKUP((IF(MONTH($A209)=10,YEAR($A209),IF(MONTH($A209)=11,YEAR($A209),IF(MONTH($A209)=12, YEAR($A209),YEAR($A209)-1)))),FirstSim!$A$1:$Y$84,VLOOKUP(MONTH($A209),Conversion!$A$1:$B$12,2),FALSE)</f>
        <v>0.01</v>
      </c>
      <c r="J209" s="4" t="e">
        <f>VLOOKUP((IF(MONTH($A209)=10,YEAR($A209),IF(MONTH($A209)=11,YEAR($A209),IF(MONTH($A209)=12, YEAR($A209),YEAR($A209)-1)))),#REF!,VLOOKUP(MONTH($A209),Conversion!$A$1:$B$12,2),FALSE)</f>
        <v>#REF!</v>
      </c>
      <c r="K209" t="e">
        <f>VLOOKUP((IF(MONTH($A209)=10,YEAR($A209),IF(MONTH($A209)=11,YEAR($A209),IF(MONTH($A209)=12, YEAR($A209),YEAR($A209)-1)))),#REF!,VLOOKUP(MONTH($A209),'Patch Conversion'!$A$1:$B$12,2),FALSE)</f>
        <v>#REF!</v>
      </c>
    </row>
    <row r="210" spans="1:12">
      <c r="A210" s="2">
        <v>24077</v>
      </c>
      <c r="B210">
        <f>VLOOKUP((IF(MONTH($A210)=10,YEAR($A210),IF(MONTH($A210)=11,YEAR($A210),IF(MONTH($A210)=12, YEAR($A210),YEAR($A210)-1)))),File_1.prn!$A$2:$AA$57,VLOOKUP(MONTH($A210),Conversion!$A$1:$B$12,2),FALSE)</f>
        <v>0.02</v>
      </c>
      <c r="C210" t="str">
        <f>IF(VLOOKUP((IF(MONTH($A210)=10,YEAR($A210),IF(MONTH($A210)=11,YEAR($A210),IF(MONTH($A210)=12, YEAR($A210),YEAR($A210)-1)))),File_1.prn!$A$2:$AA$57,VLOOKUP(MONTH($A210),'Patch Conversion'!$A$1:$B$12,2),FALSE)="","",VLOOKUP((IF(MONTH($A210)=10,YEAR($A210),IF(MONTH($A210)=11,YEAR($A210),IF(MONTH($A210)=12, YEAR($A210),YEAR($A210)-1)))),File_1.prn!$A$2:$AA$57,VLOOKUP(MONTH($A210),'Patch Conversion'!$A$1:$B$12,2),FALSE))</f>
        <v/>
      </c>
      <c r="F210">
        <f>VLOOKUP((IF(MONTH($A210)=10,YEAR($A210),IF(MONTH($A210)=11,YEAR($A210),IF(MONTH($A210)=12, YEAR($A210),YEAR($A210)-1)))),FirstSim!$A$1:$Y$84,VLOOKUP(MONTH($A210),Conversion!$A$1:$B$12,2),FALSE)</f>
        <v>0</v>
      </c>
      <c r="J210" s="4" t="e">
        <f>VLOOKUP((IF(MONTH($A210)=10,YEAR($A210),IF(MONTH($A210)=11,YEAR($A210),IF(MONTH($A210)=12, YEAR($A210),YEAR($A210)-1)))),#REF!,VLOOKUP(MONTH($A210),Conversion!$A$1:$B$12,2),FALSE)</f>
        <v>#REF!</v>
      </c>
      <c r="K210" t="e">
        <f>VLOOKUP((IF(MONTH($A210)=10,YEAR($A210),IF(MONTH($A210)=11,YEAR($A210),IF(MONTH($A210)=12, YEAR($A210),YEAR($A210)-1)))),#REF!,VLOOKUP(MONTH($A210),'Patch Conversion'!$A$1:$B$12,2),FALSE)</f>
        <v>#REF!</v>
      </c>
    </row>
    <row r="211" spans="1:12">
      <c r="A211" s="2">
        <v>24108</v>
      </c>
      <c r="B211">
        <f>VLOOKUP((IF(MONTH($A211)=10,YEAR($A211),IF(MONTH($A211)=11,YEAR($A211),IF(MONTH($A211)=12, YEAR($A211),YEAR($A211)-1)))),File_1.prn!$A$2:$AA$57,VLOOKUP(MONTH($A211),Conversion!$A$1:$B$12,2),FALSE)</f>
        <v>0.44</v>
      </c>
      <c r="C211" t="str">
        <f>IF(VLOOKUP((IF(MONTH($A211)=10,YEAR($A211),IF(MONTH($A211)=11,YEAR($A211),IF(MONTH($A211)=12, YEAR($A211),YEAR($A211)-1)))),File_1.prn!$A$2:$AA$57,VLOOKUP(MONTH($A211),'Patch Conversion'!$A$1:$B$12,2),FALSE)="","",VLOOKUP((IF(MONTH($A211)=10,YEAR($A211),IF(MONTH($A211)=11,YEAR($A211),IF(MONTH($A211)=12, YEAR($A211),YEAR($A211)-1)))),File_1.prn!$A$2:$AA$57,VLOOKUP(MONTH($A211),'Patch Conversion'!$A$1:$B$12,2),FALSE))</f>
        <v/>
      </c>
      <c r="F211">
        <f>VLOOKUP((IF(MONTH($A211)=10,YEAR($A211),IF(MONTH($A211)=11,YEAR($A211),IF(MONTH($A211)=12, YEAR($A211),YEAR($A211)-1)))),FirstSim!$A$1:$Y$84,VLOOKUP(MONTH($A211),Conversion!$A$1:$B$12,2),FALSE)</f>
        <v>7.31</v>
      </c>
      <c r="J211" s="4" t="e">
        <f>VLOOKUP((IF(MONTH($A211)=10,YEAR($A211),IF(MONTH($A211)=11,YEAR($A211),IF(MONTH($A211)=12, YEAR($A211),YEAR($A211)-1)))),#REF!,VLOOKUP(MONTH($A211),Conversion!$A$1:$B$12,2),FALSE)</f>
        <v>#REF!</v>
      </c>
      <c r="K211" t="e">
        <f>VLOOKUP((IF(MONTH($A211)=10,YEAR($A211),IF(MONTH($A211)=11,YEAR($A211),IF(MONTH($A211)=12, YEAR($A211),YEAR($A211)-1)))),#REF!,VLOOKUP(MONTH($A211),'Patch Conversion'!$A$1:$B$12,2),FALSE)</f>
        <v>#REF!</v>
      </c>
      <c r="L211" t="e">
        <f>IF(K211="","",J211)</f>
        <v>#REF!</v>
      </c>
    </row>
    <row r="212" spans="1:12">
      <c r="A212" s="2">
        <v>24139</v>
      </c>
      <c r="B212">
        <f>VLOOKUP((IF(MONTH($A212)=10,YEAR($A212),IF(MONTH($A212)=11,YEAR($A212),IF(MONTH($A212)=12, YEAR($A212),YEAR($A212)-1)))),File_1.prn!$A$2:$AA$57,VLOOKUP(MONTH($A212),Conversion!$A$1:$B$12,2),FALSE)</f>
        <v>0.32</v>
      </c>
      <c r="C212" t="str">
        <f>IF(VLOOKUP((IF(MONTH($A212)=10,YEAR($A212),IF(MONTH($A212)=11,YEAR($A212),IF(MONTH($A212)=12, YEAR($A212),YEAR($A212)-1)))),File_1.prn!$A$2:$AA$57,VLOOKUP(MONTH($A212),'Patch Conversion'!$A$1:$B$12,2),FALSE)="","",VLOOKUP((IF(MONTH($A212)=10,YEAR($A212),IF(MONTH($A212)=11,YEAR($A212),IF(MONTH($A212)=12, YEAR($A212),YEAR($A212)-1)))),File_1.prn!$A$2:$AA$57,VLOOKUP(MONTH($A212),'Patch Conversion'!$A$1:$B$12,2),FALSE))</f>
        <v/>
      </c>
      <c r="F212">
        <f>VLOOKUP((IF(MONTH($A212)=10,YEAR($A212),IF(MONTH($A212)=11,YEAR($A212),IF(MONTH($A212)=12, YEAR($A212),YEAR($A212)-1)))),FirstSim!$A$1:$Y$84,VLOOKUP(MONTH($A212),Conversion!$A$1:$B$12,2),FALSE)</f>
        <v>6.73</v>
      </c>
      <c r="J212" s="4" t="e">
        <f>VLOOKUP((IF(MONTH($A212)=10,YEAR($A212),IF(MONTH($A212)=11,YEAR($A212),IF(MONTH($A212)=12, YEAR($A212),YEAR($A212)-1)))),#REF!,VLOOKUP(MONTH($A212),Conversion!$A$1:$B$12,2),FALSE)</f>
        <v>#REF!</v>
      </c>
      <c r="K212" t="e">
        <f>VLOOKUP((IF(MONTH($A212)=10,YEAR($A212),IF(MONTH($A212)=11,YEAR($A212),IF(MONTH($A212)=12, YEAR($A212),YEAR($A212)-1)))),#REF!,VLOOKUP(MONTH($A212),'Patch Conversion'!$A$1:$B$12,2),FALSE)</f>
        <v>#REF!</v>
      </c>
    </row>
    <row r="213" spans="1:12">
      <c r="A213" s="2">
        <v>24167</v>
      </c>
      <c r="B213">
        <f>VLOOKUP((IF(MONTH($A213)=10,YEAR($A213),IF(MONTH($A213)=11,YEAR($A213),IF(MONTH($A213)=12, YEAR($A213),YEAR($A213)-1)))),File_1.prn!$A$2:$AA$57,VLOOKUP(MONTH($A213),Conversion!$A$1:$B$12,2),FALSE)</f>
        <v>0</v>
      </c>
      <c r="C213" t="str">
        <f>IF(VLOOKUP((IF(MONTH($A213)=10,YEAR($A213),IF(MONTH($A213)=11,YEAR($A213),IF(MONTH($A213)=12, YEAR($A213),YEAR($A213)-1)))),File_1.prn!$A$2:$AA$57,VLOOKUP(MONTH($A213),'Patch Conversion'!$A$1:$B$12,2),FALSE)="","",VLOOKUP((IF(MONTH($A213)=10,YEAR($A213),IF(MONTH($A213)=11,YEAR($A213),IF(MONTH($A213)=12, YEAR($A213),YEAR($A213)-1)))),File_1.prn!$A$2:$AA$57,VLOOKUP(MONTH($A213),'Patch Conversion'!$A$1:$B$12,2),FALSE))</f>
        <v/>
      </c>
      <c r="F213">
        <f>VLOOKUP((IF(MONTH($A213)=10,YEAR($A213),IF(MONTH($A213)=11,YEAR($A213),IF(MONTH($A213)=12, YEAR($A213),YEAR($A213)-1)))),FirstSim!$A$1:$Y$84,VLOOKUP(MONTH($A213),Conversion!$A$1:$B$12,2),FALSE)</f>
        <v>0.81</v>
      </c>
      <c r="J213" s="4" t="e">
        <f>VLOOKUP((IF(MONTH($A213)=10,YEAR($A213),IF(MONTH($A213)=11,YEAR($A213),IF(MONTH($A213)=12, YEAR($A213),YEAR($A213)-1)))),#REF!,VLOOKUP(MONTH($A213),Conversion!$A$1:$B$12,2),FALSE)</f>
        <v>#REF!</v>
      </c>
      <c r="K213" t="e">
        <f>VLOOKUP((IF(MONTH($A213)=10,YEAR($A213),IF(MONTH($A213)=11,YEAR($A213),IF(MONTH($A213)=12, YEAR($A213),YEAR($A213)-1)))),#REF!,VLOOKUP(MONTH($A213),'Patch Conversion'!$A$1:$B$12,2),FALSE)</f>
        <v>#REF!</v>
      </c>
      <c r="L213" t="e">
        <f>IF(K213="","",J213)</f>
        <v>#REF!</v>
      </c>
    </row>
    <row r="214" spans="1:12">
      <c r="A214" s="2">
        <v>24198</v>
      </c>
      <c r="B214">
        <f>VLOOKUP((IF(MONTH($A214)=10,YEAR($A214),IF(MONTH($A214)=11,YEAR($A214),IF(MONTH($A214)=12, YEAR($A214),YEAR($A214)-1)))),File_1.prn!$A$2:$AA$57,VLOOKUP(MONTH($A214),Conversion!$A$1:$B$12,2),FALSE)</f>
        <v>0</v>
      </c>
      <c r="C214" t="str">
        <f>IF(VLOOKUP((IF(MONTH($A214)=10,YEAR($A214),IF(MONTH($A214)=11,YEAR($A214),IF(MONTH($A214)=12, YEAR($A214),YEAR($A214)-1)))),File_1.prn!$A$2:$AA$57,VLOOKUP(MONTH($A214),'Patch Conversion'!$A$1:$B$12,2),FALSE)="","",VLOOKUP((IF(MONTH($A214)=10,YEAR($A214),IF(MONTH($A214)=11,YEAR($A214),IF(MONTH($A214)=12, YEAR($A214),YEAR($A214)-1)))),File_1.prn!$A$2:$AA$57,VLOOKUP(MONTH($A214),'Patch Conversion'!$A$1:$B$12,2),FALSE))</f>
        <v/>
      </c>
      <c r="F214">
        <f>VLOOKUP((IF(MONTH($A214)=10,YEAR($A214),IF(MONTH($A214)=11,YEAR($A214),IF(MONTH($A214)=12, YEAR($A214),YEAR($A214)-1)))),FirstSim!$A$1:$Y$84,VLOOKUP(MONTH($A214),Conversion!$A$1:$B$12,2),FALSE)</f>
        <v>0.04</v>
      </c>
      <c r="J214" s="4" t="e">
        <f>VLOOKUP((IF(MONTH($A214)=10,YEAR($A214),IF(MONTH($A214)=11,YEAR($A214),IF(MONTH($A214)=12, YEAR($A214),YEAR($A214)-1)))),#REF!,VLOOKUP(MONTH($A214),Conversion!$A$1:$B$12,2),FALSE)</f>
        <v>#REF!</v>
      </c>
      <c r="K214" t="e">
        <f>VLOOKUP((IF(MONTH($A214)=10,YEAR($A214),IF(MONTH($A214)=11,YEAR($A214),IF(MONTH($A214)=12, YEAR($A214),YEAR($A214)-1)))),#REF!,VLOOKUP(MONTH($A214),'Patch Conversion'!$A$1:$B$12,2),FALSE)</f>
        <v>#REF!</v>
      </c>
    </row>
    <row r="215" spans="1:12">
      <c r="A215" s="2">
        <v>24228</v>
      </c>
      <c r="B215">
        <f>VLOOKUP((IF(MONTH($A215)=10,YEAR($A215),IF(MONTH($A215)=11,YEAR($A215),IF(MONTH($A215)=12, YEAR($A215),YEAR($A215)-1)))),File_1.prn!$A$2:$AA$57,VLOOKUP(MONTH($A215),Conversion!$A$1:$B$12,2),FALSE)</f>
        <v>0.02</v>
      </c>
      <c r="C215" t="str">
        <f>IF(VLOOKUP((IF(MONTH($A215)=10,YEAR($A215),IF(MONTH($A215)=11,YEAR($A215),IF(MONTH($A215)=12, YEAR($A215),YEAR($A215)-1)))),File_1.prn!$A$2:$AA$57,VLOOKUP(MONTH($A215),'Patch Conversion'!$A$1:$B$12,2),FALSE)="","",VLOOKUP((IF(MONTH($A215)=10,YEAR($A215),IF(MONTH($A215)=11,YEAR($A215),IF(MONTH($A215)=12, YEAR($A215),YEAR($A215)-1)))),File_1.prn!$A$2:$AA$57,VLOOKUP(MONTH($A215),'Patch Conversion'!$A$1:$B$12,2),FALSE))</f>
        <v/>
      </c>
      <c r="F215">
        <f>VLOOKUP((IF(MONTH($A215)=10,YEAR($A215),IF(MONTH($A215)=11,YEAR($A215),IF(MONTH($A215)=12, YEAR($A215),YEAR($A215)-1)))),FirstSim!$A$1:$Y$84,VLOOKUP(MONTH($A215),Conversion!$A$1:$B$12,2),FALSE)</f>
        <v>7.0000000000000007E-2</v>
      </c>
      <c r="J215" s="4" t="e">
        <f>VLOOKUP((IF(MONTH($A215)=10,YEAR($A215),IF(MONTH($A215)=11,YEAR($A215),IF(MONTH($A215)=12, YEAR($A215),YEAR($A215)-1)))),#REF!,VLOOKUP(MONTH($A215),Conversion!$A$1:$B$12,2),FALSE)</f>
        <v>#REF!</v>
      </c>
      <c r="K215" t="e">
        <f>VLOOKUP((IF(MONTH($A215)=10,YEAR($A215),IF(MONTH($A215)=11,YEAR($A215),IF(MONTH($A215)=12, YEAR($A215),YEAR($A215)-1)))),#REF!,VLOOKUP(MONTH($A215),'Patch Conversion'!$A$1:$B$12,2),FALSE)</f>
        <v>#REF!</v>
      </c>
    </row>
    <row r="216" spans="1:12">
      <c r="A216" s="2">
        <v>24259</v>
      </c>
      <c r="B216">
        <f>VLOOKUP((IF(MONTH($A216)=10,YEAR($A216),IF(MONTH($A216)=11,YEAR($A216),IF(MONTH($A216)=12, YEAR($A216),YEAR($A216)-1)))),File_1.prn!$A$2:$AA$57,VLOOKUP(MONTH($A216),Conversion!$A$1:$B$12,2),FALSE)</f>
        <v>0</v>
      </c>
      <c r="C216" t="str">
        <f>IF(VLOOKUP((IF(MONTH($A216)=10,YEAR($A216),IF(MONTH($A216)=11,YEAR($A216),IF(MONTH($A216)=12, YEAR($A216),YEAR($A216)-1)))),File_1.prn!$A$2:$AA$57,VLOOKUP(MONTH($A216),'Patch Conversion'!$A$1:$B$12,2),FALSE)="","",VLOOKUP((IF(MONTH($A216)=10,YEAR($A216),IF(MONTH($A216)=11,YEAR($A216),IF(MONTH($A216)=12, YEAR($A216),YEAR($A216)-1)))),File_1.prn!$A$2:$AA$57,VLOOKUP(MONTH($A216),'Patch Conversion'!$A$1:$B$12,2),FALSE))</f>
        <v/>
      </c>
      <c r="F216">
        <f>VLOOKUP((IF(MONTH($A216)=10,YEAR($A216),IF(MONTH($A216)=11,YEAR($A216),IF(MONTH($A216)=12, YEAR($A216),YEAR($A216)-1)))),FirstSim!$A$1:$Y$84,VLOOKUP(MONTH($A216),Conversion!$A$1:$B$12,2),FALSE)</f>
        <v>0.16</v>
      </c>
      <c r="J216" s="4" t="e">
        <f>VLOOKUP((IF(MONTH($A216)=10,YEAR($A216),IF(MONTH($A216)=11,YEAR($A216),IF(MONTH($A216)=12, YEAR($A216),YEAR($A216)-1)))),#REF!,VLOOKUP(MONTH($A216),Conversion!$A$1:$B$12,2),FALSE)</f>
        <v>#REF!</v>
      </c>
      <c r="K216" t="e">
        <f>VLOOKUP((IF(MONTH($A216)=10,YEAR($A216),IF(MONTH($A216)=11,YEAR($A216),IF(MONTH($A216)=12, YEAR($A216),YEAR($A216)-1)))),#REF!,VLOOKUP(MONTH($A216),'Patch Conversion'!$A$1:$B$12,2),FALSE)</f>
        <v>#REF!</v>
      </c>
    </row>
    <row r="217" spans="1:12">
      <c r="A217" s="2">
        <v>24289</v>
      </c>
      <c r="B217">
        <f>VLOOKUP((IF(MONTH($A217)=10,YEAR($A217),IF(MONTH($A217)=11,YEAR($A217),IF(MONTH($A217)=12, YEAR($A217),YEAR($A217)-1)))),File_1.prn!$A$2:$AA$57,VLOOKUP(MONTH($A217),Conversion!$A$1:$B$12,2),FALSE)</f>
        <v>0</v>
      </c>
      <c r="C217" t="str">
        <f>IF(VLOOKUP((IF(MONTH($A217)=10,YEAR($A217),IF(MONTH($A217)=11,YEAR($A217),IF(MONTH($A217)=12, YEAR($A217),YEAR($A217)-1)))),File_1.prn!$A$2:$AA$57,VLOOKUP(MONTH($A217),'Patch Conversion'!$A$1:$B$12,2),FALSE)="","",VLOOKUP((IF(MONTH($A217)=10,YEAR($A217),IF(MONTH($A217)=11,YEAR($A217),IF(MONTH($A217)=12, YEAR($A217),YEAR($A217)-1)))),File_1.prn!$A$2:$AA$57,VLOOKUP(MONTH($A217),'Patch Conversion'!$A$1:$B$12,2),FALSE))</f>
        <v/>
      </c>
      <c r="F217">
        <f>VLOOKUP((IF(MONTH($A217)=10,YEAR($A217),IF(MONTH($A217)=11,YEAR($A217),IF(MONTH($A217)=12, YEAR($A217),YEAR($A217)-1)))),FirstSim!$A$1:$Y$84,VLOOKUP(MONTH($A217),Conversion!$A$1:$B$12,2),FALSE)</f>
        <v>0.18</v>
      </c>
      <c r="J217" s="4" t="e">
        <f>VLOOKUP((IF(MONTH($A217)=10,YEAR($A217),IF(MONTH($A217)=11,YEAR($A217),IF(MONTH($A217)=12, YEAR($A217),YEAR($A217)-1)))),#REF!,VLOOKUP(MONTH($A217),Conversion!$A$1:$B$12,2),FALSE)</f>
        <v>#REF!</v>
      </c>
      <c r="K217" t="e">
        <f>VLOOKUP((IF(MONTH($A217)=10,YEAR($A217),IF(MONTH($A217)=11,YEAR($A217),IF(MONTH($A217)=12, YEAR($A217),YEAR($A217)-1)))),#REF!,VLOOKUP(MONTH($A217),'Patch Conversion'!$A$1:$B$12,2),FALSE)</f>
        <v>#REF!</v>
      </c>
    </row>
    <row r="218" spans="1:12">
      <c r="A218" s="2">
        <v>24320</v>
      </c>
      <c r="B218">
        <f>VLOOKUP((IF(MONTH($A218)=10,YEAR($A218),IF(MONTH($A218)=11,YEAR($A218),IF(MONTH($A218)=12, YEAR($A218),YEAR($A218)-1)))),File_1.prn!$A$2:$AA$57,VLOOKUP(MONTH($A218),Conversion!$A$1:$B$12,2),FALSE)</f>
        <v>0</v>
      </c>
      <c r="C218" t="str">
        <f>IF(VLOOKUP((IF(MONTH($A218)=10,YEAR($A218),IF(MONTH($A218)=11,YEAR($A218),IF(MONTH($A218)=12, YEAR($A218),YEAR($A218)-1)))),File_1.prn!$A$2:$AA$57,VLOOKUP(MONTH($A218),'Patch Conversion'!$A$1:$B$12,2),FALSE)="","",VLOOKUP((IF(MONTH($A218)=10,YEAR($A218),IF(MONTH($A218)=11,YEAR($A218),IF(MONTH($A218)=12, YEAR($A218),YEAR($A218)-1)))),File_1.prn!$A$2:$AA$57,VLOOKUP(MONTH($A218),'Patch Conversion'!$A$1:$B$12,2),FALSE))</f>
        <v/>
      </c>
      <c r="F218">
        <f>VLOOKUP((IF(MONTH($A218)=10,YEAR($A218),IF(MONTH($A218)=11,YEAR($A218),IF(MONTH($A218)=12, YEAR($A218),YEAR($A218)-1)))),FirstSim!$A$1:$Y$84,VLOOKUP(MONTH($A218),Conversion!$A$1:$B$12,2),FALSE)</f>
        <v>0.12</v>
      </c>
      <c r="J218" s="4" t="e">
        <f>VLOOKUP((IF(MONTH($A218)=10,YEAR($A218),IF(MONTH($A218)=11,YEAR($A218),IF(MONTH($A218)=12, YEAR($A218),YEAR($A218)-1)))),#REF!,VLOOKUP(MONTH($A218),Conversion!$A$1:$B$12,2),FALSE)</f>
        <v>#REF!</v>
      </c>
      <c r="K218" t="e">
        <f>VLOOKUP((IF(MONTH($A218)=10,YEAR($A218),IF(MONTH($A218)=11,YEAR($A218),IF(MONTH($A218)=12, YEAR($A218),YEAR($A218)-1)))),#REF!,VLOOKUP(MONTH($A218),'Patch Conversion'!$A$1:$B$12,2),FALSE)</f>
        <v>#REF!</v>
      </c>
    </row>
    <row r="219" spans="1:12">
      <c r="A219" s="2">
        <v>24351</v>
      </c>
      <c r="B219">
        <f>VLOOKUP((IF(MONTH($A219)=10,YEAR($A219),IF(MONTH($A219)=11,YEAR($A219),IF(MONTH($A219)=12, YEAR($A219),YEAR($A219)-1)))),File_1.prn!$A$2:$AA$57,VLOOKUP(MONTH($A219),Conversion!$A$1:$B$12,2),FALSE)</f>
        <v>0</v>
      </c>
      <c r="C219" t="str">
        <f>IF(VLOOKUP((IF(MONTH($A219)=10,YEAR($A219),IF(MONTH($A219)=11,YEAR($A219),IF(MONTH($A219)=12, YEAR($A219),YEAR($A219)-1)))),File_1.prn!$A$2:$AA$57,VLOOKUP(MONTH($A219),'Patch Conversion'!$A$1:$B$12,2),FALSE)="","",VLOOKUP((IF(MONTH($A219)=10,YEAR($A219),IF(MONTH($A219)=11,YEAR($A219),IF(MONTH($A219)=12, YEAR($A219),YEAR($A219)-1)))),File_1.prn!$A$2:$AA$57,VLOOKUP(MONTH($A219),'Patch Conversion'!$A$1:$B$12,2),FALSE))</f>
        <v/>
      </c>
      <c r="F219">
        <f>VLOOKUP((IF(MONTH($A219)=10,YEAR($A219),IF(MONTH($A219)=11,YEAR($A219),IF(MONTH($A219)=12, YEAR($A219),YEAR($A219)-1)))),FirstSim!$A$1:$Y$84,VLOOKUP(MONTH($A219),Conversion!$A$1:$B$12,2),FALSE)</f>
        <v>0.03</v>
      </c>
      <c r="J219" s="4" t="e">
        <f>VLOOKUP((IF(MONTH($A219)=10,YEAR($A219),IF(MONTH($A219)=11,YEAR($A219),IF(MONTH($A219)=12, YEAR($A219),YEAR($A219)-1)))),#REF!,VLOOKUP(MONTH($A219),Conversion!$A$1:$B$12,2),FALSE)</f>
        <v>#REF!</v>
      </c>
      <c r="K219" t="e">
        <f>VLOOKUP((IF(MONTH($A219)=10,YEAR($A219),IF(MONTH($A219)=11,YEAR($A219),IF(MONTH($A219)=12, YEAR($A219),YEAR($A219)-1)))),#REF!,VLOOKUP(MONTH($A219),'Patch Conversion'!$A$1:$B$12,2),FALSE)</f>
        <v>#REF!</v>
      </c>
    </row>
    <row r="220" spans="1:12">
      <c r="A220" s="2">
        <v>24381</v>
      </c>
      <c r="B220">
        <f>VLOOKUP((IF(MONTH($A220)=10,YEAR($A220),IF(MONTH($A220)=11,YEAR($A220),IF(MONTH($A220)=12, YEAR($A220),YEAR($A220)-1)))),File_1.prn!$A$2:$AA$57,VLOOKUP(MONTH($A220),Conversion!$A$1:$B$12,2),FALSE)</f>
        <v>0.01</v>
      </c>
      <c r="C220" t="str">
        <f>IF(VLOOKUP((IF(MONTH($A220)=10,YEAR($A220),IF(MONTH($A220)=11,YEAR($A220),IF(MONTH($A220)=12, YEAR($A220),YEAR($A220)-1)))),File_1.prn!$A$2:$AA$57,VLOOKUP(MONTH($A220),'Patch Conversion'!$A$1:$B$12,2),FALSE)="","",VLOOKUP((IF(MONTH($A220)=10,YEAR($A220),IF(MONTH($A220)=11,YEAR($A220),IF(MONTH($A220)=12, YEAR($A220),YEAR($A220)-1)))),File_1.prn!$A$2:$AA$57,VLOOKUP(MONTH($A220),'Patch Conversion'!$A$1:$B$12,2),FALSE))</f>
        <v/>
      </c>
      <c r="D220" t="str">
        <f t="shared" ref="D220:D227" si="1">IF(C220="","",B220)</f>
        <v/>
      </c>
      <c r="F220">
        <f>VLOOKUP((IF(MONTH($A220)=10,YEAR($A220),IF(MONTH($A220)=11,YEAR($A220),IF(MONTH($A220)=12, YEAR($A220),YEAR($A220)-1)))),FirstSim!$A$1:$Y$84,VLOOKUP(MONTH($A220),Conversion!$A$1:$B$12,2),FALSE)</f>
        <v>0.64</v>
      </c>
      <c r="J220" s="4" t="e">
        <f>VLOOKUP((IF(MONTH($A220)=10,YEAR($A220),IF(MONTH($A220)=11,YEAR($A220),IF(MONTH($A220)=12, YEAR($A220),YEAR($A220)-1)))),#REF!,VLOOKUP(MONTH($A220),Conversion!$A$1:$B$12,2),FALSE)</f>
        <v>#REF!</v>
      </c>
      <c r="K220" t="e">
        <f>VLOOKUP((IF(MONTH($A220)=10,YEAR($A220),IF(MONTH($A220)=11,YEAR($A220),IF(MONTH($A220)=12, YEAR($A220),YEAR($A220)-1)))),#REF!,VLOOKUP(MONTH($A220),'Patch Conversion'!$A$1:$B$12,2),FALSE)</f>
        <v>#REF!</v>
      </c>
    </row>
    <row r="221" spans="1:12">
      <c r="A221" s="2">
        <v>24412</v>
      </c>
      <c r="B221">
        <f>VLOOKUP((IF(MONTH($A221)=10,YEAR($A221),IF(MONTH($A221)=11,YEAR($A221),IF(MONTH($A221)=12, YEAR($A221),YEAR($A221)-1)))),File_1.prn!$A$2:$AA$57,VLOOKUP(MONTH($A221),Conversion!$A$1:$B$12,2),FALSE)</f>
        <v>0.14000000000000001</v>
      </c>
      <c r="C221" t="str">
        <f>IF(VLOOKUP((IF(MONTH($A221)=10,YEAR($A221),IF(MONTH($A221)=11,YEAR($A221),IF(MONTH($A221)=12, YEAR($A221),YEAR($A221)-1)))),File_1.prn!$A$2:$AA$57,VLOOKUP(MONTH($A221),'Patch Conversion'!$A$1:$B$12,2),FALSE)="","",VLOOKUP((IF(MONTH($A221)=10,YEAR($A221),IF(MONTH($A221)=11,YEAR($A221),IF(MONTH($A221)=12, YEAR($A221),YEAR($A221)-1)))),File_1.prn!$A$2:$AA$57,VLOOKUP(MONTH($A221),'Patch Conversion'!$A$1:$B$12,2),FALSE))</f>
        <v/>
      </c>
      <c r="D221" t="str">
        <f t="shared" si="1"/>
        <v/>
      </c>
      <c r="F221">
        <f>VLOOKUP((IF(MONTH($A221)=10,YEAR($A221),IF(MONTH($A221)=11,YEAR($A221),IF(MONTH($A221)=12, YEAR($A221),YEAR($A221)-1)))),FirstSim!$A$1:$Y$84,VLOOKUP(MONTH($A221),Conversion!$A$1:$B$12,2),FALSE)</f>
        <v>0.1</v>
      </c>
      <c r="J221" s="4" t="e">
        <f>VLOOKUP((IF(MONTH($A221)=10,YEAR($A221),IF(MONTH($A221)=11,YEAR($A221),IF(MONTH($A221)=12, YEAR($A221),YEAR($A221)-1)))),#REF!,VLOOKUP(MONTH($A221),Conversion!$A$1:$B$12,2),FALSE)</f>
        <v>#REF!</v>
      </c>
      <c r="K221" t="e">
        <f>VLOOKUP((IF(MONTH($A221)=10,YEAR($A221),IF(MONTH($A221)=11,YEAR($A221),IF(MONTH($A221)=12, YEAR($A221),YEAR($A221)-1)))),#REF!,VLOOKUP(MONTH($A221),'Patch Conversion'!$A$1:$B$12,2),FALSE)</f>
        <v>#REF!</v>
      </c>
    </row>
    <row r="222" spans="1:12">
      <c r="A222" s="2">
        <v>24442</v>
      </c>
      <c r="B222">
        <f>VLOOKUP((IF(MONTH($A222)=10,YEAR($A222),IF(MONTH($A222)=11,YEAR($A222),IF(MONTH($A222)=12, YEAR($A222),YEAR($A222)-1)))),File_1.prn!$A$2:$AA$57,VLOOKUP(MONTH($A222),Conversion!$A$1:$B$12,2),FALSE)</f>
        <v>2.6</v>
      </c>
      <c r="C222" t="str">
        <f>IF(VLOOKUP((IF(MONTH($A222)=10,YEAR($A222),IF(MONTH($A222)=11,YEAR($A222),IF(MONTH($A222)=12, YEAR($A222),YEAR($A222)-1)))),File_1.prn!$A$2:$AA$57,VLOOKUP(MONTH($A222),'Patch Conversion'!$A$1:$B$12,2),FALSE)="","",VLOOKUP((IF(MONTH($A222)=10,YEAR($A222),IF(MONTH($A222)=11,YEAR($A222),IF(MONTH($A222)=12, YEAR($A222),YEAR($A222)-1)))),File_1.prn!$A$2:$AA$57,VLOOKUP(MONTH($A222),'Patch Conversion'!$A$1:$B$12,2),FALSE))</f>
        <v/>
      </c>
      <c r="D222" t="str">
        <f t="shared" si="1"/>
        <v/>
      </c>
      <c r="F222">
        <f>VLOOKUP((IF(MONTH($A222)=10,YEAR($A222),IF(MONTH($A222)=11,YEAR($A222),IF(MONTH($A222)=12, YEAR($A222),YEAR($A222)-1)))),FirstSim!$A$1:$Y$84,VLOOKUP(MONTH($A222),Conversion!$A$1:$B$12,2),FALSE)</f>
        <v>0.49</v>
      </c>
      <c r="J222" s="4" t="e">
        <f>VLOOKUP((IF(MONTH($A222)=10,YEAR($A222),IF(MONTH($A222)=11,YEAR($A222),IF(MONTH($A222)=12, YEAR($A222),YEAR($A222)-1)))),#REF!,VLOOKUP(MONTH($A222),Conversion!$A$1:$B$12,2),FALSE)</f>
        <v>#REF!</v>
      </c>
      <c r="K222" t="e">
        <f>VLOOKUP((IF(MONTH($A222)=10,YEAR($A222),IF(MONTH($A222)=11,YEAR($A222),IF(MONTH($A222)=12, YEAR($A222),YEAR($A222)-1)))),#REF!,VLOOKUP(MONTH($A222),'Patch Conversion'!$A$1:$B$12,2),FALSE)</f>
        <v>#REF!</v>
      </c>
    </row>
    <row r="223" spans="1:12">
      <c r="A223" s="2">
        <v>24473</v>
      </c>
      <c r="B223">
        <f>VLOOKUP((IF(MONTH($A223)=10,YEAR($A223),IF(MONTH($A223)=11,YEAR($A223),IF(MONTH($A223)=12, YEAR($A223),YEAR($A223)-1)))),File_1.prn!$A$2:$AA$57,VLOOKUP(MONTH($A223),Conversion!$A$1:$B$12,2),FALSE)</f>
        <v>27.6</v>
      </c>
      <c r="C223" t="str">
        <f>IF(VLOOKUP((IF(MONTH($A223)=10,YEAR($A223),IF(MONTH($A223)=11,YEAR($A223),IF(MONTH($A223)=12, YEAR($A223),YEAR($A223)-1)))),File_1.prn!$A$2:$AA$57,VLOOKUP(MONTH($A223),'Patch Conversion'!$A$1:$B$12,2),FALSE)="","",VLOOKUP((IF(MONTH($A223)=10,YEAR($A223),IF(MONTH($A223)=11,YEAR($A223),IF(MONTH($A223)=12, YEAR($A223),YEAR($A223)-1)))),File_1.prn!$A$2:$AA$57,VLOOKUP(MONTH($A223),'Patch Conversion'!$A$1:$B$12,2),FALSE))</f>
        <v>+</v>
      </c>
      <c r="D223">
        <f t="shared" si="1"/>
        <v>27.6</v>
      </c>
      <c r="F223">
        <f>VLOOKUP((IF(MONTH($A223)=10,YEAR($A223),IF(MONTH($A223)=11,YEAR($A223),IF(MONTH($A223)=12, YEAR($A223),YEAR($A223)-1)))),FirstSim!$A$1:$Y$84,VLOOKUP(MONTH($A223),Conversion!$A$1:$B$12,2),FALSE)</f>
        <v>16.87</v>
      </c>
      <c r="J223" s="4" t="e">
        <f>VLOOKUP((IF(MONTH($A223)=10,YEAR($A223),IF(MONTH($A223)=11,YEAR($A223),IF(MONTH($A223)=12, YEAR($A223),YEAR($A223)-1)))),#REF!,VLOOKUP(MONTH($A223),Conversion!$A$1:$B$12,2),FALSE)</f>
        <v>#REF!</v>
      </c>
      <c r="K223" t="e">
        <f>VLOOKUP((IF(MONTH($A223)=10,YEAR($A223),IF(MONTH($A223)=11,YEAR($A223),IF(MONTH($A223)=12, YEAR($A223),YEAR($A223)-1)))),#REF!,VLOOKUP(MONTH($A223),'Patch Conversion'!$A$1:$B$12,2),FALSE)</f>
        <v>#REF!</v>
      </c>
      <c r="L223" t="e">
        <f>IF(K223="","",J223)</f>
        <v>#REF!</v>
      </c>
    </row>
    <row r="224" spans="1:12">
      <c r="A224" s="2">
        <v>24504</v>
      </c>
      <c r="B224">
        <f>VLOOKUP((IF(MONTH($A224)=10,YEAR($A224),IF(MONTH($A224)=11,YEAR($A224),IF(MONTH($A224)=12, YEAR($A224),YEAR($A224)-1)))),File_1.prn!$A$2:$AA$57,VLOOKUP(MONTH($A224),Conversion!$A$1:$B$12,2),FALSE)</f>
        <v>13.9</v>
      </c>
      <c r="C224" t="str">
        <f>IF(VLOOKUP((IF(MONTH($A224)=10,YEAR($A224),IF(MONTH($A224)=11,YEAR($A224),IF(MONTH($A224)=12, YEAR($A224),YEAR($A224)-1)))),File_1.prn!$A$2:$AA$57,VLOOKUP(MONTH($A224),'Patch Conversion'!$A$1:$B$12,2),FALSE)="","",VLOOKUP((IF(MONTH($A224)=10,YEAR($A224),IF(MONTH($A224)=11,YEAR($A224),IF(MONTH($A224)=12, YEAR($A224),YEAR($A224)-1)))),File_1.prn!$A$2:$AA$57,VLOOKUP(MONTH($A224),'Patch Conversion'!$A$1:$B$12,2),FALSE))</f>
        <v/>
      </c>
      <c r="D224" t="str">
        <f t="shared" si="1"/>
        <v/>
      </c>
      <c r="F224">
        <f>VLOOKUP((IF(MONTH($A224)=10,YEAR($A224),IF(MONTH($A224)=11,YEAR($A224),IF(MONTH($A224)=12, YEAR($A224),YEAR($A224)-1)))),FirstSim!$A$1:$Y$84,VLOOKUP(MONTH($A224),Conversion!$A$1:$B$12,2),FALSE)</f>
        <v>8.6</v>
      </c>
      <c r="J224" s="4" t="e">
        <f>VLOOKUP((IF(MONTH($A224)=10,YEAR($A224),IF(MONTH($A224)=11,YEAR($A224),IF(MONTH($A224)=12, YEAR($A224),YEAR($A224)-1)))),#REF!,VLOOKUP(MONTH($A224),Conversion!$A$1:$B$12,2),FALSE)</f>
        <v>#REF!</v>
      </c>
      <c r="K224" t="e">
        <f>VLOOKUP((IF(MONTH($A224)=10,YEAR($A224),IF(MONTH($A224)=11,YEAR($A224),IF(MONTH($A224)=12, YEAR($A224),YEAR($A224)-1)))),#REF!,VLOOKUP(MONTH($A224),'Patch Conversion'!$A$1:$B$12,2),FALSE)</f>
        <v>#REF!</v>
      </c>
    </row>
    <row r="225" spans="1:12">
      <c r="A225" s="2">
        <v>24532</v>
      </c>
      <c r="B225">
        <f>VLOOKUP((IF(MONTH($A225)=10,YEAR($A225),IF(MONTH($A225)=11,YEAR($A225),IF(MONTH($A225)=12, YEAR($A225),YEAR($A225)-1)))),File_1.prn!$A$2:$AA$57,VLOOKUP(MONTH($A225),Conversion!$A$1:$B$12,2),FALSE)</f>
        <v>8.24</v>
      </c>
      <c r="C225" t="str">
        <f>IF(VLOOKUP((IF(MONTH($A225)=10,YEAR($A225),IF(MONTH($A225)=11,YEAR($A225),IF(MONTH($A225)=12, YEAR($A225),YEAR($A225)-1)))),File_1.prn!$A$2:$AA$57,VLOOKUP(MONTH($A225),'Patch Conversion'!$A$1:$B$12,2),FALSE)="","",VLOOKUP((IF(MONTH($A225)=10,YEAR($A225),IF(MONTH($A225)=11,YEAR($A225),IF(MONTH($A225)=12, YEAR($A225),YEAR($A225)-1)))),File_1.prn!$A$2:$AA$57,VLOOKUP(MONTH($A225),'Patch Conversion'!$A$1:$B$12,2),FALSE))</f>
        <v/>
      </c>
      <c r="D225" t="str">
        <f t="shared" si="1"/>
        <v/>
      </c>
      <c r="F225">
        <f>VLOOKUP((IF(MONTH($A225)=10,YEAR($A225),IF(MONTH($A225)=11,YEAR($A225),IF(MONTH($A225)=12, YEAR($A225),YEAR($A225)-1)))),FirstSim!$A$1:$Y$84,VLOOKUP(MONTH($A225),Conversion!$A$1:$B$12,2),FALSE)</f>
        <v>4.2</v>
      </c>
      <c r="J225" s="4" t="e">
        <f>VLOOKUP((IF(MONTH($A225)=10,YEAR($A225),IF(MONTH($A225)=11,YEAR($A225),IF(MONTH($A225)=12, YEAR($A225),YEAR($A225)-1)))),#REF!,VLOOKUP(MONTH($A225),Conversion!$A$1:$B$12,2),FALSE)</f>
        <v>#REF!</v>
      </c>
      <c r="K225" t="e">
        <f>VLOOKUP((IF(MONTH($A225)=10,YEAR($A225),IF(MONTH($A225)=11,YEAR($A225),IF(MONTH($A225)=12, YEAR($A225),YEAR($A225)-1)))),#REF!,VLOOKUP(MONTH($A225),'Patch Conversion'!$A$1:$B$12,2),FALSE)</f>
        <v>#REF!</v>
      </c>
    </row>
    <row r="226" spans="1:12">
      <c r="A226" s="2">
        <v>24563</v>
      </c>
      <c r="B226">
        <f>VLOOKUP((IF(MONTH($A226)=10,YEAR($A226),IF(MONTH($A226)=11,YEAR($A226),IF(MONTH($A226)=12, YEAR($A226),YEAR($A226)-1)))),File_1.prn!$A$2:$AA$57,VLOOKUP(MONTH($A226),Conversion!$A$1:$B$12,2),FALSE)</f>
        <v>27.5</v>
      </c>
      <c r="C226" t="str">
        <f>IF(VLOOKUP((IF(MONTH($A226)=10,YEAR($A226),IF(MONTH($A226)=11,YEAR($A226),IF(MONTH($A226)=12, YEAR($A226),YEAR($A226)-1)))),File_1.prn!$A$2:$AA$57,VLOOKUP(MONTH($A226),'Patch Conversion'!$A$1:$B$12,2),FALSE)="","",VLOOKUP((IF(MONTH($A226)=10,YEAR($A226),IF(MONTH($A226)=11,YEAR($A226),IF(MONTH($A226)=12, YEAR($A226),YEAR($A226)-1)))),File_1.prn!$A$2:$AA$57,VLOOKUP(MONTH($A226),'Patch Conversion'!$A$1:$B$12,2),FALSE))</f>
        <v/>
      </c>
      <c r="D226" t="str">
        <f t="shared" si="1"/>
        <v/>
      </c>
      <c r="F226">
        <f>VLOOKUP((IF(MONTH($A226)=10,YEAR($A226),IF(MONTH($A226)=11,YEAR($A226),IF(MONTH($A226)=12, YEAR($A226),YEAR($A226)-1)))),FirstSim!$A$1:$Y$84,VLOOKUP(MONTH($A226),Conversion!$A$1:$B$12,2),FALSE)</f>
        <v>35.57</v>
      </c>
      <c r="J226" s="4" t="e">
        <f>VLOOKUP((IF(MONTH($A226)=10,YEAR($A226),IF(MONTH($A226)=11,YEAR($A226),IF(MONTH($A226)=12, YEAR($A226),YEAR($A226)-1)))),#REF!,VLOOKUP(MONTH($A226),Conversion!$A$1:$B$12,2),FALSE)</f>
        <v>#REF!</v>
      </c>
      <c r="K226" t="e">
        <f>VLOOKUP((IF(MONTH($A226)=10,YEAR($A226),IF(MONTH($A226)=11,YEAR($A226),IF(MONTH($A226)=12, YEAR($A226),YEAR($A226)-1)))),#REF!,VLOOKUP(MONTH($A226),'Patch Conversion'!$A$1:$B$12,2),FALSE)</f>
        <v>#REF!</v>
      </c>
    </row>
    <row r="227" spans="1:12">
      <c r="A227" s="2">
        <v>24593</v>
      </c>
      <c r="B227">
        <f>VLOOKUP((IF(MONTH($A227)=10,YEAR($A227),IF(MONTH($A227)=11,YEAR($A227),IF(MONTH($A227)=12, YEAR($A227),YEAR($A227)-1)))),File_1.prn!$A$2:$AA$57,VLOOKUP(MONTH($A227),Conversion!$A$1:$B$12,2),FALSE)</f>
        <v>13.9</v>
      </c>
      <c r="C227" t="str">
        <f>IF(VLOOKUP((IF(MONTH($A227)=10,YEAR($A227),IF(MONTH($A227)=11,YEAR($A227),IF(MONTH($A227)=12, YEAR($A227),YEAR($A227)-1)))),File_1.prn!$A$2:$AA$57,VLOOKUP(MONTH($A227),'Patch Conversion'!$A$1:$B$12,2),FALSE)="","",VLOOKUP((IF(MONTH($A227)=10,YEAR($A227),IF(MONTH($A227)=11,YEAR($A227),IF(MONTH($A227)=12, YEAR($A227),YEAR($A227)-1)))),File_1.prn!$A$2:$AA$57,VLOOKUP(MONTH($A227),'Patch Conversion'!$A$1:$B$12,2),FALSE))</f>
        <v/>
      </c>
      <c r="D227" t="str">
        <f t="shared" si="1"/>
        <v/>
      </c>
      <c r="F227">
        <f>VLOOKUP((IF(MONTH($A227)=10,YEAR($A227),IF(MONTH($A227)=11,YEAR($A227),IF(MONTH($A227)=12, YEAR($A227),YEAR($A227)-1)))),FirstSim!$A$1:$Y$84,VLOOKUP(MONTH($A227),Conversion!$A$1:$B$12,2),FALSE)</f>
        <v>27.5</v>
      </c>
      <c r="J227" s="4" t="e">
        <f>VLOOKUP((IF(MONTH($A227)=10,YEAR($A227),IF(MONTH($A227)=11,YEAR($A227),IF(MONTH($A227)=12, YEAR($A227),YEAR($A227)-1)))),#REF!,VLOOKUP(MONTH($A227),Conversion!$A$1:$B$12,2),FALSE)</f>
        <v>#REF!</v>
      </c>
      <c r="K227" t="e">
        <f>VLOOKUP((IF(MONTH($A227)=10,YEAR($A227),IF(MONTH($A227)=11,YEAR($A227),IF(MONTH($A227)=12, YEAR($A227),YEAR($A227)-1)))),#REF!,VLOOKUP(MONTH($A227),'Patch Conversion'!$A$1:$B$12,2),FALSE)</f>
        <v>#REF!</v>
      </c>
    </row>
    <row r="228" spans="1:12">
      <c r="A228" s="2">
        <v>24624</v>
      </c>
      <c r="B228">
        <f>VLOOKUP((IF(MONTH($A228)=10,YEAR($A228),IF(MONTH($A228)=11,YEAR($A228),IF(MONTH($A228)=12, YEAR($A228),YEAR($A228)-1)))),File_1.prn!$A$2:$AA$57,VLOOKUP(MONTH($A228),Conversion!$A$1:$B$12,2),FALSE)</f>
        <v>15.3</v>
      </c>
      <c r="C228" t="str">
        <f>IF(VLOOKUP((IF(MONTH($A228)=10,YEAR($A228),IF(MONTH($A228)=11,YEAR($A228),IF(MONTH($A228)=12, YEAR($A228),YEAR($A228)-1)))),File_1.prn!$A$2:$AA$57,VLOOKUP(MONTH($A228),'Patch Conversion'!$A$1:$B$12,2),FALSE)="","",VLOOKUP((IF(MONTH($A228)=10,YEAR($A228),IF(MONTH($A228)=11,YEAR($A228),IF(MONTH($A228)=12, YEAR($A228),YEAR($A228)-1)))),File_1.prn!$A$2:$AA$57,VLOOKUP(MONTH($A228),'Patch Conversion'!$A$1:$B$12,2),FALSE))</f>
        <v/>
      </c>
      <c r="F228">
        <f>VLOOKUP((IF(MONTH($A228)=10,YEAR($A228),IF(MONTH($A228)=11,YEAR($A228),IF(MONTH($A228)=12, YEAR($A228),YEAR($A228)-1)))),FirstSim!$A$1:$Y$84,VLOOKUP(MONTH($A228),Conversion!$A$1:$B$12,2),FALSE)</f>
        <v>12.92</v>
      </c>
      <c r="J228" s="4" t="e">
        <f>VLOOKUP((IF(MONTH($A228)=10,YEAR($A228),IF(MONTH($A228)=11,YEAR($A228),IF(MONTH($A228)=12, YEAR($A228),YEAR($A228)-1)))),#REF!,VLOOKUP(MONTH($A228),Conversion!$A$1:$B$12,2),FALSE)</f>
        <v>#REF!</v>
      </c>
      <c r="K228" t="e">
        <f>VLOOKUP((IF(MONTH($A228)=10,YEAR($A228),IF(MONTH($A228)=11,YEAR($A228),IF(MONTH($A228)=12, YEAR($A228),YEAR($A228)-1)))),#REF!,VLOOKUP(MONTH($A228),'Patch Conversion'!$A$1:$B$12,2),FALSE)</f>
        <v>#REF!</v>
      </c>
      <c r="L228" t="e">
        <f>IF(K228="","",J228)</f>
        <v>#REF!</v>
      </c>
    </row>
    <row r="229" spans="1:12">
      <c r="A229" s="2">
        <v>24654</v>
      </c>
      <c r="B229">
        <f>VLOOKUP((IF(MONTH($A229)=10,YEAR($A229),IF(MONTH($A229)=11,YEAR($A229),IF(MONTH($A229)=12, YEAR($A229),YEAR($A229)-1)))),File_1.prn!$A$2:$AA$57,VLOOKUP(MONTH($A229),Conversion!$A$1:$B$12,2),FALSE)</f>
        <v>1.25</v>
      </c>
      <c r="C229" t="str">
        <f>IF(VLOOKUP((IF(MONTH($A229)=10,YEAR($A229),IF(MONTH($A229)=11,YEAR($A229),IF(MONTH($A229)=12, YEAR($A229),YEAR($A229)-1)))),File_1.prn!$A$2:$AA$57,VLOOKUP(MONTH($A229),'Patch Conversion'!$A$1:$B$12,2),FALSE)="","",VLOOKUP((IF(MONTH($A229)=10,YEAR($A229),IF(MONTH($A229)=11,YEAR($A229),IF(MONTH($A229)=12, YEAR($A229),YEAR($A229)-1)))),File_1.prn!$A$2:$AA$57,VLOOKUP(MONTH($A229),'Patch Conversion'!$A$1:$B$12,2),FALSE))</f>
        <v/>
      </c>
      <c r="F229">
        <f>VLOOKUP((IF(MONTH($A229)=10,YEAR($A229),IF(MONTH($A229)=11,YEAR($A229),IF(MONTH($A229)=12, YEAR($A229),YEAR($A229)-1)))),FirstSim!$A$1:$Y$84,VLOOKUP(MONTH($A229),Conversion!$A$1:$B$12,2),FALSE)</f>
        <v>7.41</v>
      </c>
      <c r="J229" s="4" t="e">
        <f>VLOOKUP((IF(MONTH($A229)=10,YEAR($A229),IF(MONTH($A229)=11,YEAR($A229),IF(MONTH($A229)=12, YEAR($A229),YEAR($A229)-1)))),#REF!,VLOOKUP(MONTH($A229),Conversion!$A$1:$B$12,2),FALSE)</f>
        <v>#REF!</v>
      </c>
      <c r="K229" t="e">
        <f>VLOOKUP((IF(MONTH($A229)=10,YEAR($A229),IF(MONTH($A229)=11,YEAR($A229),IF(MONTH($A229)=12, YEAR($A229),YEAR($A229)-1)))),#REF!,VLOOKUP(MONTH($A229),'Patch Conversion'!$A$1:$B$12,2),FALSE)</f>
        <v>#REF!</v>
      </c>
      <c r="L229" t="e">
        <f>IF(K229="","",J229)</f>
        <v>#REF!</v>
      </c>
    </row>
    <row r="230" spans="1:12">
      <c r="A230" s="2">
        <v>24685</v>
      </c>
      <c r="B230">
        <f>VLOOKUP((IF(MONTH($A230)=10,YEAR($A230),IF(MONTH($A230)=11,YEAR($A230),IF(MONTH($A230)=12, YEAR($A230),YEAR($A230)-1)))),File_1.prn!$A$2:$AA$57,VLOOKUP(MONTH($A230),Conversion!$A$1:$B$12,2),FALSE)</f>
        <v>0.38</v>
      </c>
      <c r="C230" t="str">
        <f>IF(VLOOKUP((IF(MONTH($A230)=10,YEAR($A230),IF(MONTH($A230)=11,YEAR($A230),IF(MONTH($A230)=12, YEAR($A230),YEAR($A230)-1)))),File_1.prn!$A$2:$AA$57,VLOOKUP(MONTH($A230),'Patch Conversion'!$A$1:$B$12,2),FALSE)="","",VLOOKUP((IF(MONTH($A230)=10,YEAR($A230),IF(MONTH($A230)=11,YEAR($A230),IF(MONTH($A230)=12, YEAR($A230),YEAR($A230)-1)))),File_1.prn!$A$2:$AA$57,VLOOKUP(MONTH($A230),'Patch Conversion'!$A$1:$B$12,2),FALSE))</f>
        <v/>
      </c>
      <c r="F230">
        <f>VLOOKUP((IF(MONTH($A230)=10,YEAR($A230),IF(MONTH($A230)=11,YEAR($A230),IF(MONTH($A230)=12, YEAR($A230),YEAR($A230)-1)))),FirstSim!$A$1:$Y$84,VLOOKUP(MONTH($A230),Conversion!$A$1:$B$12,2),FALSE)</f>
        <v>4.78</v>
      </c>
      <c r="J230" s="4" t="e">
        <f>VLOOKUP((IF(MONTH($A230)=10,YEAR($A230),IF(MONTH($A230)=11,YEAR($A230),IF(MONTH($A230)=12, YEAR($A230),YEAR($A230)-1)))),#REF!,VLOOKUP(MONTH($A230),Conversion!$A$1:$B$12,2),FALSE)</f>
        <v>#REF!</v>
      </c>
      <c r="K230" t="e">
        <f>VLOOKUP((IF(MONTH($A230)=10,YEAR($A230),IF(MONTH($A230)=11,YEAR($A230),IF(MONTH($A230)=12, YEAR($A230),YEAR($A230)-1)))),#REF!,VLOOKUP(MONTH($A230),'Patch Conversion'!$A$1:$B$12,2),FALSE)</f>
        <v>#REF!</v>
      </c>
    </row>
    <row r="231" spans="1:12">
      <c r="A231" s="2">
        <v>24716</v>
      </c>
      <c r="B231">
        <f>VLOOKUP((IF(MONTH($A231)=10,YEAR($A231),IF(MONTH($A231)=11,YEAR($A231),IF(MONTH($A231)=12, YEAR($A231),YEAR($A231)-1)))),File_1.prn!$A$2:$AA$57,VLOOKUP(MONTH($A231),Conversion!$A$1:$B$12,2),FALSE)</f>
        <v>0.13</v>
      </c>
      <c r="C231" t="str">
        <f>IF(VLOOKUP((IF(MONTH($A231)=10,YEAR($A231),IF(MONTH($A231)=11,YEAR($A231),IF(MONTH($A231)=12, YEAR($A231),YEAR($A231)-1)))),File_1.prn!$A$2:$AA$57,VLOOKUP(MONTH($A231),'Patch Conversion'!$A$1:$B$12,2),FALSE)="","",VLOOKUP((IF(MONTH($A231)=10,YEAR($A231),IF(MONTH($A231)=11,YEAR($A231),IF(MONTH($A231)=12, YEAR($A231),YEAR($A231)-1)))),File_1.prn!$A$2:$AA$57,VLOOKUP(MONTH($A231),'Patch Conversion'!$A$1:$B$12,2),FALSE))</f>
        <v/>
      </c>
      <c r="F231">
        <f>VLOOKUP((IF(MONTH($A231)=10,YEAR($A231),IF(MONTH($A231)=11,YEAR($A231),IF(MONTH($A231)=12, YEAR($A231),YEAR($A231)-1)))),FirstSim!$A$1:$Y$84,VLOOKUP(MONTH($A231),Conversion!$A$1:$B$12,2),FALSE)</f>
        <v>2.94</v>
      </c>
      <c r="J231" s="4" t="e">
        <f>VLOOKUP((IF(MONTH($A231)=10,YEAR($A231),IF(MONTH($A231)=11,YEAR($A231),IF(MONTH($A231)=12, YEAR($A231),YEAR($A231)-1)))),#REF!,VLOOKUP(MONTH($A231),Conversion!$A$1:$B$12,2),FALSE)</f>
        <v>#REF!</v>
      </c>
      <c r="K231" t="e">
        <f>VLOOKUP((IF(MONTH($A231)=10,YEAR($A231),IF(MONTH($A231)=11,YEAR($A231),IF(MONTH($A231)=12, YEAR($A231),YEAR($A231)-1)))),#REF!,VLOOKUP(MONTH($A231),'Patch Conversion'!$A$1:$B$12,2),FALSE)</f>
        <v>#REF!</v>
      </c>
      <c r="L231" t="e">
        <f>IF(K231="","",J231)</f>
        <v>#REF!</v>
      </c>
    </row>
    <row r="232" spans="1:12">
      <c r="A232" s="2">
        <v>24746</v>
      </c>
      <c r="B232">
        <f>VLOOKUP((IF(MONTH($A232)=10,YEAR($A232),IF(MONTH($A232)=11,YEAR($A232),IF(MONTH($A232)=12, YEAR($A232),YEAR($A232)-1)))),File_1.prn!$A$2:$AA$57,VLOOKUP(MONTH($A232),Conversion!$A$1:$B$12,2),FALSE)</f>
        <v>7.0000000000000007E-2</v>
      </c>
      <c r="C232" t="str">
        <f>IF(VLOOKUP((IF(MONTH($A232)=10,YEAR($A232),IF(MONTH($A232)=11,YEAR($A232),IF(MONTH($A232)=12, YEAR($A232),YEAR($A232)-1)))),File_1.prn!$A$2:$AA$57,VLOOKUP(MONTH($A232),'Patch Conversion'!$A$1:$B$12,2),FALSE)="","",VLOOKUP((IF(MONTH($A232)=10,YEAR($A232),IF(MONTH($A232)=11,YEAR($A232),IF(MONTH($A232)=12, YEAR($A232),YEAR($A232)-1)))),File_1.prn!$A$2:$AA$57,VLOOKUP(MONTH($A232),'Patch Conversion'!$A$1:$B$12,2),FALSE))</f>
        <v/>
      </c>
      <c r="F232">
        <f>VLOOKUP((IF(MONTH($A232)=10,YEAR($A232),IF(MONTH($A232)=11,YEAR($A232),IF(MONTH($A232)=12, YEAR($A232),YEAR($A232)-1)))),FirstSim!$A$1:$Y$84,VLOOKUP(MONTH($A232),Conversion!$A$1:$B$12,2),FALSE)</f>
        <v>2.78</v>
      </c>
      <c r="J232" s="4" t="e">
        <f>VLOOKUP((IF(MONTH($A232)=10,YEAR($A232),IF(MONTH($A232)=11,YEAR($A232),IF(MONTH($A232)=12, YEAR($A232),YEAR($A232)-1)))),#REF!,VLOOKUP(MONTH($A232),Conversion!$A$1:$B$12,2),FALSE)</f>
        <v>#REF!</v>
      </c>
      <c r="K232" t="e">
        <f>VLOOKUP((IF(MONTH($A232)=10,YEAR($A232),IF(MONTH($A232)=11,YEAR($A232),IF(MONTH($A232)=12, YEAR($A232),YEAR($A232)-1)))),#REF!,VLOOKUP(MONTH($A232),'Patch Conversion'!$A$1:$B$12,2),FALSE)</f>
        <v>#REF!</v>
      </c>
      <c r="L232" t="e">
        <f>IF(K232="","",J232)</f>
        <v>#REF!</v>
      </c>
    </row>
    <row r="233" spans="1:12">
      <c r="A233" s="2">
        <v>24777</v>
      </c>
      <c r="B233">
        <f>VLOOKUP((IF(MONTH($A233)=10,YEAR($A233),IF(MONTH($A233)=11,YEAR($A233),IF(MONTH($A233)=12, YEAR($A233),YEAR($A233)-1)))),File_1.prn!$A$2:$AA$57,VLOOKUP(MONTH($A233),Conversion!$A$1:$B$12,2),FALSE)</f>
        <v>0.09</v>
      </c>
      <c r="C233" t="str">
        <f>IF(VLOOKUP((IF(MONTH($A233)=10,YEAR($A233),IF(MONTH($A233)=11,YEAR($A233),IF(MONTH($A233)=12, YEAR($A233),YEAR($A233)-1)))),File_1.prn!$A$2:$AA$57,VLOOKUP(MONTH($A233),'Patch Conversion'!$A$1:$B$12,2),FALSE)="","",VLOOKUP((IF(MONTH($A233)=10,YEAR($A233),IF(MONTH($A233)=11,YEAR($A233),IF(MONTH($A233)=12, YEAR($A233),YEAR($A233)-1)))),File_1.prn!$A$2:$AA$57,VLOOKUP(MONTH($A233),'Patch Conversion'!$A$1:$B$12,2),FALSE))</f>
        <v/>
      </c>
      <c r="F233">
        <f>VLOOKUP((IF(MONTH($A233)=10,YEAR($A233),IF(MONTH($A233)=11,YEAR($A233),IF(MONTH($A233)=12, YEAR($A233),YEAR($A233)-1)))),FirstSim!$A$1:$Y$84,VLOOKUP(MONTH($A233),Conversion!$A$1:$B$12,2),FALSE)</f>
        <v>0.87</v>
      </c>
      <c r="J233" s="4" t="e">
        <f>VLOOKUP((IF(MONTH($A233)=10,YEAR($A233),IF(MONTH($A233)=11,YEAR($A233),IF(MONTH($A233)=12, YEAR($A233),YEAR($A233)-1)))),#REF!,VLOOKUP(MONTH($A233),Conversion!$A$1:$B$12,2),FALSE)</f>
        <v>#REF!</v>
      </c>
      <c r="K233" t="e">
        <f>VLOOKUP((IF(MONTH($A233)=10,YEAR($A233),IF(MONTH($A233)=11,YEAR($A233),IF(MONTH($A233)=12, YEAR($A233),YEAR($A233)-1)))),#REF!,VLOOKUP(MONTH($A233),'Patch Conversion'!$A$1:$B$12,2),FALSE)</f>
        <v>#REF!</v>
      </c>
      <c r="L233" t="e">
        <f>IF(K233="","",J233)</f>
        <v>#REF!</v>
      </c>
    </row>
    <row r="234" spans="1:12">
      <c r="A234" s="2">
        <v>24807</v>
      </c>
      <c r="B234">
        <f>VLOOKUP((IF(MONTH($A234)=10,YEAR($A234),IF(MONTH($A234)=11,YEAR($A234),IF(MONTH($A234)=12, YEAR($A234),YEAR($A234)-1)))),File_1.prn!$A$2:$AA$57,VLOOKUP(MONTH($A234),Conversion!$A$1:$B$12,2),FALSE)</f>
        <v>0</v>
      </c>
      <c r="C234" t="str">
        <f>IF(VLOOKUP((IF(MONTH($A234)=10,YEAR($A234),IF(MONTH($A234)=11,YEAR($A234),IF(MONTH($A234)=12, YEAR($A234),YEAR($A234)-1)))),File_1.prn!$A$2:$AA$57,VLOOKUP(MONTH($A234),'Patch Conversion'!$A$1:$B$12,2),FALSE)="","",VLOOKUP((IF(MONTH($A234)=10,YEAR($A234),IF(MONTH($A234)=11,YEAR($A234),IF(MONTH($A234)=12, YEAR($A234),YEAR($A234)-1)))),File_1.prn!$A$2:$AA$57,VLOOKUP(MONTH($A234),'Patch Conversion'!$A$1:$B$12,2),FALSE))</f>
        <v/>
      </c>
      <c r="D234" t="str">
        <f>IF(C234="","",B234)</f>
        <v/>
      </c>
      <c r="F234">
        <f>VLOOKUP((IF(MONTH($A234)=10,YEAR($A234),IF(MONTH($A234)=11,YEAR($A234),IF(MONTH($A234)=12, YEAR($A234),YEAR($A234)-1)))),FirstSim!$A$1:$Y$84,VLOOKUP(MONTH($A234),Conversion!$A$1:$B$12,2),FALSE)</f>
        <v>0.46</v>
      </c>
      <c r="J234" s="4" t="e">
        <f>VLOOKUP((IF(MONTH($A234)=10,YEAR($A234),IF(MONTH($A234)=11,YEAR($A234),IF(MONTH($A234)=12, YEAR($A234),YEAR($A234)-1)))),#REF!,VLOOKUP(MONTH($A234),Conversion!$A$1:$B$12,2),FALSE)</f>
        <v>#REF!</v>
      </c>
      <c r="K234" t="e">
        <f>VLOOKUP((IF(MONTH($A234)=10,YEAR($A234),IF(MONTH($A234)=11,YEAR($A234),IF(MONTH($A234)=12, YEAR($A234),YEAR($A234)-1)))),#REF!,VLOOKUP(MONTH($A234),'Patch Conversion'!$A$1:$B$12,2),FALSE)</f>
        <v>#REF!</v>
      </c>
    </row>
    <row r="235" spans="1:12">
      <c r="A235" s="2">
        <v>24838</v>
      </c>
      <c r="B235">
        <f>VLOOKUP((IF(MONTH($A235)=10,YEAR($A235),IF(MONTH($A235)=11,YEAR($A235),IF(MONTH($A235)=12, YEAR($A235),YEAR($A235)-1)))),File_1.prn!$A$2:$AA$57,VLOOKUP(MONTH($A235),Conversion!$A$1:$B$12,2),FALSE)</f>
        <v>0.03</v>
      </c>
      <c r="C235" t="str">
        <f>IF(VLOOKUP((IF(MONTH($A235)=10,YEAR($A235),IF(MONTH($A235)=11,YEAR($A235),IF(MONTH($A235)=12, YEAR($A235),YEAR($A235)-1)))),File_1.prn!$A$2:$AA$57,VLOOKUP(MONTH($A235),'Patch Conversion'!$A$1:$B$12,2),FALSE)="","",VLOOKUP((IF(MONTH($A235)=10,YEAR($A235),IF(MONTH($A235)=11,YEAR($A235),IF(MONTH($A235)=12, YEAR($A235),YEAR($A235)-1)))),File_1.prn!$A$2:$AA$57,VLOOKUP(MONTH($A235),'Patch Conversion'!$A$1:$B$12,2),FALSE))</f>
        <v/>
      </c>
      <c r="F235">
        <f>VLOOKUP((IF(MONTH($A235)=10,YEAR($A235),IF(MONTH($A235)=11,YEAR($A235),IF(MONTH($A235)=12, YEAR($A235),YEAR($A235)-1)))),FirstSim!$A$1:$Y$84,VLOOKUP(MONTH($A235),Conversion!$A$1:$B$12,2),FALSE)</f>
        <v>0.27</v>
      </c>
      <c r="J235" s="4" t="e">
        <f>VLOOKUP((IF(MONTH($A235)=10,YEAR($A235),IF(MONTH($A235)=11,YEAR($A235),IF(MONTH($A235)=12, YEAR($A235),YEAR($A235)-1)))),#REF!,VLOOKUP(MONTH($A235),Conversion!$A$1:$B$12,2),FALSE)</f>
        <v>#REF!</v>
      </c>
      <c r="K235" t="e">
        <f>VLOOKUP((IF(MONTH($A235)=10,YEAR($A235),IF(MONTH($A235)=11,YEAR($A235),IF(MONTH($A235)=12, YEAR($A235),YEAR($A235)-1)))),#REF!,VLOOKUP(MONTH($A235),'Patch Conversion'!$A$1:$B$12,2),FALSE)</f>
        <v>#REF!</v>
      </c>
      <c r="L235" t="e">
        <f>IF(K235="","",J235)</f>
        <v>#REF!</v>
      </c>
    </row>
    <row r="236" spans="1:12">
      <c r="A236" s="2">
        <v>24869</v>
      </c>
      <c r="B236">
        <f>VLOOKUP((IF(MONTH($A236)=10,YEAR($A236),IF(MONTH($A236)=11,YEAR($A236),IF(MONTH($A236)=12, YEAR($A236),YEAR($A236)-1)))),File_1.prn!$A$2:$AA$57,VLOOKUP(MONTH($A236),Conversion!$A$1:$B$12,2),FALSE)</f>
        <v>0.01</v>
      </c>
      <c r="C236" t="str">
        <f>IF(VLOOKUP((IF(MONTH($A236)=10,YEAR($A236),IF(MONTH($A236)=11,YEAR($A236),IF(MONTH($A236)=12, YEAR($A236),YEAR($A236)-1)))),File_1.prn!$A$2:$AA$57,VLOOKUP(MONTH($A236),'Patch Conversion'!$A$1:$B$12,2),FALSE)="","",VLOOKUP((IF(MONTH($A236)=10,YEAR($A236),IF(MONTH($A236)=11,YEAR($A236),IF(MONTH($A236)=12, YEAR($A236),YEAR($A236)-1)))),File_1.prn!$A$2:$AA$57,VLOOKUP(MONTH($A236),'Patch Conversion'!$A$1:$B$12,2),FALSE))</f>
        <v/>
      </c>
      <c r="F236">
        <f>VLOOKUP((IF(MONTH($A236)=10,YEAR($A236),IF(MONTH($A236)=11,YEAR($A236),IF(MONTH($A236)=12, YEAR($A236),YEAR($A236)-1)))),FirstSim!$A$1:$Y$84,VLOOKUP(MONTH($A236),Conversion!$A$1:$B$12,2),FALSE)</f>
        <v>0.17</v>
      </c>
      <c r="J236" s="4" t="e">
        <f>VLOOKUP((IF(MONTH($A236)=10,YEAR($A236),IF(MONTH($A236)=11,YEAR($A236),IF(MONTH($A236)=12, YEAR($A236),YEAR($A236)-1)))),#REF!,VLOOKUP(MONTH($A236),Conversion!$A$1:$B$12,2),FALSE)</f>
        <v>#REF!</v>
      </c>
      <c r="K236" t="e">
        <f>VLOOKUP((IF(MONTH($A236)=10,YEAR($A236),IF(MONTH($A236)=11,YEAR($A236),IF(MONTH($A236)=12, YEAR($A236),YEAR($A236)-1)))),#REF!,VLOOKUP(MONTH($A236),'Patch Conversion'!$A$1:$B$12,2),FALSE)</f>
        <v>#REF!</v>
      </c>
      <c r="L236" t="e">
        <f>IF(K236="","",J236)</f>
        <v>#REF!</v>
      </c>
    </row>
    <row r="237" spans="1:12">
      <c r="A237" s="2">
        <v>24898</v>
      </c>
      <c r="B237">
        <f>VLOOKUP((IF(MONTH($A237)=10,YEAR($A237),IF(MONTH($A237)=11,YEAR($A237),IF(MONTH($A237)=12, YEAR($A237),YEAR($A237)-1)))),File_1.prn!$A$2:$AA$57,VLOOKUP(MONTH($A237),Conversion!$A$1:$B$12,2),FALSE)</f>
        <v>0.03</v>
      </c>
      <c r="C237" t="str">
        <f>IF(VLOOKUP((IF(MONTH($A237)=10,YEAR($A237),IF(MONTH($A237)=11,YEAR($A237),IF(MONTH($A237)=12, YEAR($A237),YEAR($A237)-1)))),File_1.prn!$A$2:$AA$57,VLOOKUP(MONTH($A237),'Patch Conversion'!$A$1:$B$12,2),FALSE)="","",VLOOKUP((IF(MONTH($A237)=10,YEAR($A237),IF(MONTH($A237)=11,YEAR($A237),IF(MONTH($A237)=12, YEAR($A237),YEAR($A237)-1)))),File_1.prn!$A$2:$AA$57,VLOOKUP(MONTH($A237),'Patch Conversion'!$A$1:$B$12,2),FALSE))</f>
        <v/>
      </c>
      <c r="F237">
        <f>VLOOKUP((IF(MONTH($A237)=10,YEAR($A237),IF(MONTH($A237)=11,YEAR($A237),IF(MONTH($A237)=12, YEAR($A237),YEAR($A237)-1)))),FirstSim!$A$1:$Y$84,VLOOKUP(MONTH($A237),Conversion!$A$1:$B$12,2),FALSE)</f>
        <v>1.89</v>
      </c>
      <c r="J237" s="4" t="e">
        <f>VLOOKUP((IF(MONTH($A237)=10,YEAR($A237),IF(MONTH($A237)=11,YEAR($A237),IF(MONTH($A237)=12, YEAR($A237),YEAR($A237)-1)))),#REF!,VLOOKUP(MONTH($A237),Conversion!$A$1:$B$12,2),FALSE)</f>
        <v>#REF!</v>
      </c>
      <c r="K237" t="e">
        <f>VLOOKUP((IF(MONTH($A237)=10,YEAR($A237),IF(MONTH($A237)=11,YEAR($A237),IF(MONTH($A237)=12, YEAR($A237),YEAR($A237)-1)))),#REF!,VLOOKUP(MONTH($A237),'Patch Conversion'!$A$1:$B$12,2),FALSE)</f>
        <v>#REF!</v>
      </c>
    </row>
    <row r="238" spans="1:12">
      <c r="A238" s="2">
        <v>24929</v>
      </c>
      <c r="B238">
        <f>VLOOKUP((IF(MONTH($A238)=10,YEAR($A238),IF(MONTH($A238)=11,YEAR($A238),IF(MONTH($A238)=12, YEAR($A238),YEAR($A238)-1)))),File_1.prn!$A$2:$AA$57,VLOOKUP(MONTH($A238),Conversion!$A$1:$B$12,2),FALSE)</f>
        <v>0.27</v>
      </c>
      <c r="C238" t="str">
        <f>IF(VLOOKUP((IF(MONTH($A238)=10,YEAR($A238),IF(MONTH($A238)=11,YEAR($A238),IF(MONTH($A238)=12, YEAR($A238),YEAR($A238)-1)))),File_1.prn!$A$2:$AA$57,VLOOKUP(MONTH($A238),'Patch Conversion'!$A$1:$B$12,2),FALSE)="","",VLOOKUP((IF(MONTH($A238)=10,YEAR($A238),IF(MONTH($A238)=11,YEAR($A238),IF(MONTH($A238)=12, YEAR($A238),YEAR($A238)-1)))),File_1.prn!$A$2:$AA$57,VLOOKUP(MONTH($A238),'Patch Conversion'!$A$1:$B$12,2),FALSE))</f>
        <v/>
      </c>
      <c r="F238">
        <f>VLOOKUP((IF(MONTH($A238)=10,YEAR($A238),IF(MONTH($A238)=11,YEAR($A238),IF(MONTH($A238)=12, YEAR($A238),YEAR($A238)-1)))),FirstSim!$A$1:$Y$84,VLOOKUP(MONTH($A238),Conversion!$A$1:$B$12,2),FALSE)</f>
        <v>3.04</v>
      </c>
      <c r="J238" s="4" t="e">
        <f>VLOOKUP((IF(MONTH($A238)=10,YEAR($A238),IF(MONTH($A238)=11,YEAR($A238),IF(MONTH($A238)=12, YEAR($A238),YEAR($A238)-1)))),#REF!,VLOOKUP(MONTH($A238),Conversion!$A$1:$B$12,2),FALSE)</f>
        <v>#REF!</v>
      </c>
      <c r="K238" t="e">
        <f>VLOOKUP((IF(MONTH($A238)=10,YEAR($A238),IF(MONTH($A238)=11,YEAR($A238),IF(MONTH($A238)=12, YEAR($A238),YEAR($A238)-1)))),#REF!,VLOOKUP(MONTH($A238),'Patch Conversion'!$A$1:$B$12,2),FALSE)</f>
        <v>#REF!</v>
      </c>
      <c r="L238" t="e">
        <f>IF(K238="","",J238)</f>
        <v>#REF!</v>
      </c>
    </row>
    <row r="239" spans="1:12">
      <c r="A239" s="2">
        <v>24959</v>
      </c>
      <c r="B239">
        <f>VLOOKUP((IF(MONTH($A239)=10,YEAR($A239),IF(MONTH($A239)=11,YEAR($A239),IF(MONTH($A239)=12, YEAR($A239),YEAR($A239)-1)))),File_1.prn!$A$2:$AA$57,VLOOKUP(MONTH($A239),Conversion!$A$1:$B$12,2),FALSE)</f>
        <v>0.02</v>
      </c>
      <c r="C239" t="str">
        <f>IF(VLOOKUP((IF(MONTH($A239)=10,YEAR($A239),IF(MONTH($A239)=11,YEAR($A239),IF(MONTH($A239)=12, YEAR($A239),YEAR($A239)-1)))),File_1.prn!$A$2:$AA$57,VLOOKUP(MONTH($A239),'Patch Conversion'!$A$1:$B$12,2),FALSE)="","",VLOOKUP((IF(MONTH($A239)=10,YEAR($A239),IF(MONTH($A239)=11,YEAR($A239),IF(MONTH($A239)=12, YEAR($A239),YEAR($A239)-1)))),File_1.prn!$A$2:$AA$57,VLOOKUP(MONTH($A239),'Patch Conversion'!$A$1:$B$12,2),FALSE))</f>
        <v/>
      </c>
      <c r="F239">
        <f>VLOOKUP((IF(MONTH($A239)=10,YEAR($A239),IF(MONTH($A239)=11,YEAR($A239),IF(MONTH($A239)=12, YEAR($A239),YEAR($A239)-1)))),FirstSim!$A$1:$Y$84,VLOOKUP(MONTH($A239),Conversion!$A$1:$B$12,2),FALSE)</f>
        <v>1.34</v>
      </c>
      <c r="J239" s="4" t="e">
        <f>VLOOKUP((IF(MONTH($A239)=10,YEAR($A239),IF(MONTH($A239)=11,YEAR($A239),IF(MONTH($A239)=12, YEAR($A239),YEAR($A239)-1)))),#REF!,VLOOKUP(MONTH($A239),Conversion!$A$1:$B$12,2),FALSE)</f>
        <v>#REF!</v>
      </c>
      <c r="K239" t="e">
        <f>VLOOKUP((IF(MONTH($A239)=10,YEAR($A239),IF(MONTH($A239)=11,YEAR($A239),IF(MONTH($A239)=12, YEAR($A239),YEAR($A239)-1)))),#REF!,VLOOKUP(MONTH($A239),'Patch Conversion'!$A$1:$B$12,2),FALSE)</f>
        <v>#REF!</v>
      </c>
    </row>
    <row r="240" spans="1:12">
      <c r="A240" s="2">
        <v>24990</v>
      </c>
      <c r="B240">
        <f>VLOOKUP((IF(MONTH($A240)=10,YEAR($A240),IF(MONTH($A240)=11,YEAR($A240),IF(MONTH($A240)=12, YEAR($A240),YEAR($A240)-1)))),File_1.prn!$A$2:$AA$57,VLOOKUP(MONTH($A240),Conversion!$A$1:$B$12,2),FALSE)</f>
        <v>0.02</v>
      </c>
      <c r="C240" t="str">
        <f>IF(VLOOKUP((IF(MONTH($A240)=10,YEAR($A240),IF(MONTH($A240)=11,YEAR($A240),IF(MONTH($A240)=12, YEAR($A240),YEAR($A240)-1)))),File_1.prn!$A$2:$AA$57,VLOOKUP(MONTH($A240),'Patch Conversion'!$A$1:$B$12,2),FALSE)="","",VLOOKUP((IF(MONTH($A240)=10,YEAR($A240),IF(MONTH($A240)=11,YEAR($A240),IF(MONTH($A240)=12, YEAR($A240),YEAR($A240)-1)))),File_1.prn!$A$2:$AA$57,VLOOKUP(MONTH($A240),'Patch Conversion'!$A$1:$B$12,2),FALSE))</f>
        <v/>
      </c>
      <c r="F240">
        <f>VLOOKUP((IF(MONTH($A240)=10,YEAR($A240),IF(MONTH($A240)=11,YEAR($A240),IF(MONTH($A240)=12, YEAR($A240),YEAR($A240)-1)))),FirstSim!$A$1:$Y$84,VLOOKUP(MONTH($A240),Conversion!$A$1:$B$12,2),FALSE)</f>
        <v>0.59</v>
      </c>
      <c r="J240" s="4" t="e">
        <f>VLOOKUP((IF(MONTH($A240)=10,YEAR($A240),IF(MONTH($A240)=11,YEAR($A240),IF(MONTH($A240)=12, YEAR($A240),YEAR($A240)-1)))),#REF!,VLOOKUP(MONTH($A240),Conversion!$A$1:$B$12,2),FALSE)</f>
        <v>#REF!</v>
      </c>
      <c r="K240" t="e">
        <f>VLOOKUP((IF(MONTH($A240)=10,YEAR($A240),IF(MONTH($A240)=11,YEAR($A240),IF(MONTH($A240)=12, YEAR($A240),YEAR($A240)-1)))),#REF!,VLOOKUP(MONTH($A240),'Patch Conversion'!$A$1:$B$12,2),FALSE)</f>
        <v>#REF!</v>
      </c>
    </row>
    <row r="241" spans="1:11">
      <c r="A241" s="2">
        <v>25020</v>
      </c>
      <c r="B241">
        <f>VLOOKUP((IF(MONTH($A241)=10,YEAR($A241),IF(MONTH($A241)=11,YEAR($A241),IF(MONTH($A241)=12, YEAR($A241),YEAR($A241)-1)))),File_1.prn!$A$2:$AA$57,VLOOKUP(MONTH($A241),Conversion!$A$1:$B$12,2),FALSE)</f>
        <v>0.01</v>
      </c>
      <c r="C241" t="str">
        <f>IF(VLOOKUP((IF(MONTH($A241)=10,YEAR($A241),IF(MONTH($A241)=11,YEAR($A241),IF(MONTH($A241)=12, YEAR($A241),YEAR($A241)-1)))),File_1.prn!$A$2:$AA$57,VLOOKUP(MONTH($A241),'Patch Conversion'!$A$1:$B$12,2),FALSE)="","",VLOOKUP((IF(MONTH($A241)=10,YEAR($A241),IF(MONTH($A241)=11,YEAR($A241),IF(MONTH($A241)=12, YEAR($A241),YEAR($A241)-1)))),File_1.prn!$A$2:$AA$57,VLOOKUP(MONTH($A241),'Patch Conversion'!$A$1:$B$12,2),FALSE))</f>
        <v/>
      </c>
      <c r="F241">
        <f>VLOOKUP((IF(MONTH($A241)=10,YEAR($A241),IF(MONTH($A241)=11,YEAR($A241),IF(MONTH($A241)=12, YEAR($A241),YEAR($A241)-1)))),FirstSim!$A$1:$Y$84,VLOOKUP(MONTH($A241),Conversion!$A$1:$B$12,2),FALSE)</f>
        <v>0.33</v>
      </c>
      <c r="J241" s="4" t="e">
        <f>VLOOKUP((IF(MONTH($A241)=10,YEAR($A241),IF(MONTH($A241)=11,YEAR($A241),IF(MONTH($A241)=12, YEAR($A241),YEAR($A241)-1)))),#REF!,VLOOKUP(MONTH($A241),Conversion!$A$1:$B$12,2),FALSE)</f>
        <v>#REF!</v>
      </c>
      <c r="K241" t="e">
        <f>VLOOKUP((IF(MONTH($A241)=10,YEAR($A241),IF(MONTH($A241)=11,YEAR($A241),IF(MONTH($A241)=12, YEAR($A241),YEAR($A241)-1)))),#REF!,VLOOKUP(MONTH($A241),'Patch Conversion'!$A$1:$B$12,2),FALSE)</f>
        <v>#REF!</v>
      </c>
    </row>
    <row r="242" spans="1:11">
      <c r="A242" s="2">
        <v>25051</v>
      </c>
      <c r="B242">
        <f>VLOOKUP((IF(MONTH($A242)=10,YEAR($A242),IF(MONTH($A242)=11,YEAR($A242),IF(MONTH($A242)=12, YEAR($A242),YEAR($A242)-1)))),File_1.prn!$A$2:$AA$57,VLOOKUP(MONTH($A242),Conversion!$A$1:$B$12,2),FALSE)</f>
        <v>0</v>
      </c>
      <c r="C242" t="str">
        <f>IF(VLOOKUP((IF(MONTH($A242)=10,YEAR($A242),IF(MONTH($A242)=11,YEAR($A242),IF(MONTH($A242)=12, YEAR($A242),YEAR($A242)-1)))),File_1.prn!$A$2:$AA$57,VLOOKUP(MONTH($A242),'Patch Conversion'!$A$1:$B$12,2),FALSE)="","",VLOOKUP((IF(MONTH($A242)=10,YEAR($A242),IF(MONTH($A242)=11,YEAR($A242),IF(MONTH($A242)=12, YEAR($A242),YEAR($A242)-1)))),File_1.prn!$A$2:$AA$57,VLOOKUP(MONTH($A242),'Patch Conversion'!$A$1:$B$12,2),FALSE))</f>
        <v/>
      </c>
      <c r="F242">
        <f>VLOOKUP((IF(MONTH($A242)=10,YEAR($A242),IF(MONTH($A242)=11,YEAR($A242),IF(MONTH($A242)=12, YEAR($A242),YEAR($A242)-1)))),FirstSim!$A$1:$Y$84,VLOOKUP(MONTH($A242),Conversion!$A$1:$B$12,2),FALSE)</f>
        <v>0.17</v>
      </c>
      <c r="J242" s="4" t="e">
        <f>VLOOKUP((IF(MONTH($A242)=10,YEAR($A242),IF(MONTH($A242)=11,YEAR($A242),IF(MONTH($A242)=12, YEAR($A242),YEAR($A242)-1)))),#REF!,VLOOKUP(MONTH($A242),Conversion!$A$1:$B$12,2),FALSE)</f>
        <v>#REF!</v>
      </c>
      <c r="K242" t="e">
        <f>VLOOKUP((IF(MONTH($A242)=10,YEAR($A242),IF(MONTH($A242)=11,YEAR($A242),IF(MONTH($A242)=12, YEAR($A242),YEAR($A242)-1)))),#REF!,VLOOKUP(MONTH($A242),'Patch Conversion'!$A$1:$B$12,2),FALSE)</f>
        <v>#REF!</v>
      </c>
    </row>
    <row r="243" spans="1:11">
      <c r="A243" s="2">
        <v>25082</v>
      </c>
      <c r="B243">
        <f>VLOOKUP((IF(MONTH($A243)=10,YEAR($A243),IF(MONTH($A243)=11,YEAR($A243),IF(MONTH($A243)=12, YEAR($A243),YEAR($A243)-1)))),File_1.prn!$A$2:$AA$57,VLOOKUP(MONTH($A243),Conversion!$A$1:$B$12,2),FALSE)</f>
        <v>0</v>
      </c>
      <c r="C243" t="str">
        <f>IF(VLOOKUP((IF(MONTH($A243)=10,YEAR($A243),IF(MONTH($A243)=11,YEAR($A243),IF(MONTH($A243)=12, YEAR($A243),YEAR($A243)-1)))),File_1.prn!$A$2:$AA$57,VLOOKUP(MONTH($A243),'Patch Conversion'!$A$1:$B$12,2),FALSE)="","",VLOOKUP((IF(MONTH($A243)=10,YEAR($A243),IF(MONTH($A243)=11,YEAR($A243),IF(MONTH($A243)=12, YEAR($A243),YEAR($A243)-1)))),File_1.prn!$A$2:$AA$57,VLOOKUP(MONTH($A243),'Patch Conversion'!$A$1:$B$12,2),FALSE))</f>
        <v/>
      </c>
      <c r="F243">
        <f>VLOOKUP((IF(MONTH($A243)=10,YEAR($A243),IF(MONTH($A243)=11,YEAR($A243),IF(MONTH($A243)=12, YEAR($A243),YEAR($A243)-1)))),FirstSim!$A$1:$Y$84,VLOOKUP(MONTH($A243),Conversion!$A$1:$B$12,2),FALSE)</f>
        <v>7.0000000000000007E-2</v>
      </c>
      <c r="J243" s="4" t="e">
        <f>VLOOKUP((IF(MONTH($A243)=10,YEAR($A243),IF(MONTH($A243)=11,YEAR($A243),IF(MONTH($A243)=12, YEAR($A243),YEAR($A243)-1)))),#REF!,VLOOKUP(MONTH($A243),Conversion!$A$1:$B$12,2),FALSE)</f>
        <v>#REF!</v>
      </c>
      <c r="K243" t="e">
        <f>VLOOKUP((IF(MONTH($A243)=10,YEAR($A243),IF(MONTH($A243)=11,YEAR($A243),IF(MONTH($A243)=12, YEAR($A243),YEAR($A243)-1)))),#REF!,VLOOKUP(MONTH($A243),'Patch Conversion'!$A$1:$B$12,2),FALSE)</f>
        <v>#REF!</v>
      </c>
    </row>
    <row r="244" spans="1:11">
      <c r="A244" s="2">
        <v>25112</v>
      </c>
      <c r="B244">
        <f>VLOOKUP((IF(MONTH($A244)=10,YEAR($A244),IF(MONTH($A244)=11,YEAR($A244),IF(MONTH($A244)=12, YEAR($A244),YEAR($A244)-1)))),File_1.prn!$A$2:$AA$57,VLOOKUP(MONTH($A244),Conversion!$A$1:$B$12,2),FALSE)</f>
        <v>0.06</v>
      </c>
      <c r="C244" t="str">
        <f>IF(VLOOKUP((IF(MONTH($A244)=10,YEAR($A244),IF(MONTH($A244)=11,YEAR($A244),IF(MONTH($A244)=12, YEAR($A244),YEAR($A244)-1)))),File_1.prn!$A$2:$AA$57,VLOOKUP(MONTH($A244),'Patch Conversion'!$A$1:$B$12,2),FALSE)="","",VLOOKUP((IF(MONTH($A244)=10,YEAR($A244),IF(MONTH($A244)=11,YEAR($A244),IF(MONTH($A244)=12, YEAR($A244),YEAR($A244)-1)))),File_1.prn!$A$2:$AA$57,VLOOKUP(MONTH($A244),'Patch Conversion'!$A$1:$B$12,2),FALSE))</f>
        <v/>
      </c>
      <c r="F244">
        <f>VLOOKUP((IF(MONTH($A244)=10,YEAR($A244),IF(MONTH($A244)=11,YEAR($A244),IF(MONTH($A244)=12, YEAR($A244),YEAR($A244)-1)))),FirstSim!$A$1:$Y$84,VLOOKUP(MONTH($A244),Conversion!$A$1:$B$12,2),FALSE)</f>
        <v>0.99</v>
      </c>
      <c r="J244" s="4" t="e">
        <f>VLOOKUP((IF(MONTH($A244)=10,YEAR($A244),IF(MONTH($A244)=11,YEAR($A244),IF(MONTH($A244)=12, YEAR($A244),YEAR($A244)-1)))),#REF!,VLOOKUP(MONTH($A244),Conversion!$A$1:$B$12,2),FALSE)</f>
        <v>#REF!</v>
      </c>
      <c r="K244" t="e">
        <f>VLOOKUP((IF(MONTH($A244)=10,YEAR($A244),IF(MONTH($A244)=11,YEAR($A244),IF(MONTH($A244)=12, YEAR($A244),YEAR($A244)-1)))),#REF!,VLOOKUP(MONTH($A244),'Patch Conversion'!$A$1:$B$12,2),FALSE)</f>
        <v>#REF!</v>
      </c>
    </row>
    <row r="245" spans="1:11">
      <c r="A245" s="2">
        <v>25143</v>
      </c>
      <c r="B245">
        <f>VLOOKUP((IF(MONTH($A245)=10,YEAR($A245),IF(MONTH($A245)=11,YEAR($A245),IF(MONTH($A245)=12, YEAR($A245),YEAR($A245)-1)))),File_1.prn!$A$2:$AA$57,VLOOKUP(MONTH($A245),Conversion!$A$1:$B$12,2),FALSE)</f>
        <v>0</v>
      </c>
      <c r="C245" t="str">
        <f>IF(VLOOKUP((IF(MONTH($A245)=10,YEAR($A245),IF(MONTH($A245)=11,YEAR($A245),IF(MONTH($A245)=12, YEAR($A245),YEAR($A245)-1)))),File_1.prn!$A$2:$AA$57,VLOOKUP(MONTH($A245),'Patch Conversion'!$A$1:$B$12,2),FALSE)="","",VLOOKUP((IF(MONTH($A245)=10,YEAR($A245),IF(MONTH($A245)=11,YEAR($A245),IF(MONTH($A245)=12, YEAR($A245),YEAR($A245)-1)))),File_1.prn!$A$2:$AA$57,VLOOKUP(MONTH($A245),'Patch Conversion'!$A$1:$B$12,2),FALSE))</f>
        <v/>
      </c>
      <c r="D245" t="str">
        <f>IF(C245="","",B245)</f>
        <v/>
      </c>
      <c r="F245">
        <f>VLOOKUP((IF(MONTH($A245)=10,YEAR($A245),IF(MONTH($A245)=11,YEAR($A245),IF(MONTH($A245)=12, YEAR($A245),YEAR($A245)-1)))),FirstSim!$A$1:$Y$84,VLOOKUP(MONTH($A245),Conversion!$A$1:$B$12,2),FALSE)</f>
        <v>0</v>
      </c>
      <c r="J245" s="4" t="e">
        <f>VLOOKUP((IF(MONTH($A245)=10,YEAR($A245),IF(MONTH($A245)=11,YEAR($A245),IF(MONTH($A245)=12, YEAR($A245),YEAR($A245)-1)))),#REF!,VLOOKUP(MONTH($A245),Conversion!$A$1:$B$12,2),FALSE)</f>
        <v>#REF!</v>
      </c>
      <c r="K245" t="e">
        <f>VLOOKUP((IF(MONTH($A245)=10,YEAR($A245),IF(MONTH($A245)=11,YEAR($A245),IF(MONTH($A245)=12, YEAR($A245),YEAR($A245)-1)))),#REF!,VLOOKUP(MONTH($A245),'Patch Conversion'!$A$1:$B$12,2),FALSE)</f>
        <v>#REF!</v>
      </c>
    </row>
    <row r="246" spans="1:11">
      <c r="A246" s="2">
        <v>25173</v>
      </c>
      <c r="B246">
        <f>VLOOKUP((IF(MONTH($A246)=10,YEAR($A246),IF(MONTH($A246)=11,YEAR($A246),IF(MONTH($A246)=12, YEAR($A246),YEAR($A246)-1)))),File_1.prn!$A$2:$AA$57,VLOOKUP(MONTH($A246),Conversion!$A$1:$B$12,2),FALSE)</f>
        <v>2.67</v>
      </c>
      <c r="C246" t="str">
        <f>IF(VLOOKUP((IF(MONTH($A246)=10,YEAR($A246),IF(MONTH($A246)=11,YEAR($A246),IF(MONTH($A246)=12, YEAR($A246),YEAR($A246)-1)))),File_1.prn!$A$2:$AA$57,VLOOKUP(MONTH($A246),'Patch Conversion'!$A$1:$B$12,2),FALSE)="","",VLOOKUP((IF(MONTH($A246)=10,YEAR($A246),IF(MONTH($A246)=11,YEAR($A246),IF(MONTH($A246)=12, YEAR($A246),YEAR($A246)-1)))),File_1.prn!$A$2:$AA$57,VLOOKUP(MONTH($A246),'Patch Conversion'!$A$1:$B$12,2),FALSE))</f>
        <v/>
      </c>
      <c r="F246">
        <f>VLOOKUP((IF(MONTH($A246)=10,YEAR($A246),IF(MONTH($A246)=11,YEAR($A246),IF(MONTH($A246)=12, YEAR($A246),YEAR($A246)-1)))),FirstSim!$A$1:$Y$84,VLOOKUP(MONTH($A246),Conversion!$A$1:$B$12,2),FALSE)</f>
        <v>0.55000000000000004</v>
      </c>
      <c r="J246" s="4" t="e">
        <f>VLOOKUP((IF(MONTH($A246)=10,YEAR($A246),IF(MONTH($A246)=11,YEAR($A246),IF(MONTH($A246)=12, YEAR($A246),YEAR($A246)-1)))),#REF!,VLOOKUP(MONTH($A246),Conversion!$A$1:$B$12,2),FALSE)</f>
        <v>#REF!</v>
      </c>
      <c r="K246" t="e">
        <f>VLOOKUP((IF(MONTH($A246)=10,YEAR($A246),IF(MONTH($A246)=11,YEAR($A246),IF(MONTH($A246)=12, YEAR($A246),YEAR($A246)-1)))),#REF!,VLOOKUP(MONTH($A246),'Patch Conversion'!$A$1:$B$12,2),FALSE)</f>
        <v>#REF!</v>
      </c>
    </row>
    <row r="247" spans="1:11">
      <c r="A247" s="2">
        <v>25204</v>
      </c>
      <c r="B247">
        <f>VLOOKUP((IF(MONTH($A247)=10,YEAR($A247),IF(MONTH($A247)=11,YEAR($A247),IF(MONTH($A247)=12, YEAR($A247),YEAR($A247)-1)))),File_1.prn!$A$2:$AA$57,VLOOKUP(MONTH($A247),Conversion!$A$1:$B$12,2),FALSE)</f>
        <v>0.13</v>
      </c>
      <c r="C247" t="str">
        <f>IF(VLOOKUP((IF(MONTH($A247)=10,YEAR($A247),IF(MONTH($A247)=11,YEAR($A247),IF(MONTH($A247)=12, YEAR($A247),YEAR($A247)-1)))),File_1.prn!$A$2:$AA$57,VLOOKUP(MONTH($A247),'Patch Conversion'!$A$1:$B$12,2),FALSE)="","",VLOOKUP((IF(MONTH($A247)=10,YEAR($A247),IF(MONTH($A247)=11,YEAR($A247),IF(MONTH($A247)=12, YEAR($A247),YEAR($A247)-1)))),File_1.prn!$A$2:$AA$57,VLOOKUP(MONTH($A247),'Patch Conversion'!$A$1:$B$12,2),FALSE))</f>
        <v/>
      </c>
      <c r="F247">
        <f>VLOOKUP((IF(MONTH($A247)=10,YEAR($A247),IF(MONTH($A247)=11,YEAR($A247),IF(MONTH($A247)=12, YEAR($A247),YEAR($A247)-1)))),FirstSim!$A$1:$Y$84,VLOOKUP(MONTH($A247),Conversion!$A$1:$B$12,2),FALSE)</f>
        <v>0.12</v>
      </c>
      <c r="J247" s="4" t="e">
        <f>VLOOKUP((IF(MONTH($A247)=10,YEAR($A247),IF(MONTH($A247)=11,YEAR($A247),IF(MONTH($A247)=12, YEAR($A247),YEAR($A247)-1)))),#REF!,VLOOKUP(MONTH($A247),Conversion!$A$1:$B$12,2),FALSE)</f>
        <v>#REF!</v>
      </c>
      <c r="K247" t="e">
        <f>VLOOKUP((IF(MONTH($A247)=10,YEAR($A247),IF(MONTH($A247)=11,YEAR($A247),IF(MONTH($A247)=12, YEAR($A247),YEAR($A247)-1)))),#REF!,VLOOKUP(MONTH($A247),'Patch Conversion'!$A$1:$B$12,2),FALSE)</f>
        <v>#REF!</v>
      </c>
    </row>
    <row r="248" spans="1:11">
      <c r="A248" s="2">
        <v>25235</v>
      </c>
      <c r="B248">
        <f>VLOOKUP((IF(MONTH($A248)=10,YEAR($A248),IF(MONTH($A248)=11,YEAR($A248),IF(MONTH($A248)=12, YEAR($A248),YEAR($A248)-1)))),File_1.prn!$A$2:$AA$57,VLOOKUP(MONTH($A248),Conversion!$A$1:$B$12,2),FALSE)</f>
        <v>3.18</v>
      </c>
      <c r="C248" t="str">
        <f>IF(VLOOKUP((IF(MONTH($A248)=10,YEAR($A248),IF(MONTH($A248)=11,YEAR($A248),IF(MONTH($A248)=12, YEAR($A248),YEAR($A248)-1)))),File_1.prn!$A$2:$AA$57,VLOOKUP(MONTH($A248),'Patch Conversion'!$A$1:$B$12,2),FALSE)="","",VLOOKUP((IF(MONTH($A248)=10,YEAR($A248),IF(MONTH($A248)=11,YEAR($A248),IF(MONTH($A248)=12, YEAR($A248),YEAR($A248)-1)))),File_1.prn!$A$2:$AA$57,VLOOKUP(MONTH($A248),'Patch Conversion'!$A$1:$B$12,2),FALSE))</f>
        <v/>
      </c>
      <c r="F248">
        <f>VLOOKUP((IF(MONTH($A248)=10,YEAR($A248),IF(MONTH($A248)=11,YEAR($A248),IF(MONTH($A248)=12, YEAR($A248),YEAR($A248)-1)))),FirstSim!$A$1:$Y$84,VLOOKUP(MONTH($A248),Conversion!$A$1:$B$12,2),FALSE)</f>
        <v>1.06</v>
      </c>
      <c r="J248" s="4" t="e">
        <f>VLOOKUP((IF(MONTH($A248)=10,YEAR($A248),IF(MONTH($A248)=11,YEAR($A248),IF(MONTH($A248)=12, YEAR($A248),YEAR($A248)-1)))),#REF!,VLOOKUP(MONTH($A248),Conversion!$A$1:$B$12,2),FALSE)</f>
        <v>#REF!</v>
      </c>
      <c r="K248" t="e">
        <f>VLOOKUP((IF(MONTH($A248)=10,YEAR($A248),IF(MONTH($A248)=11,YEAR($A248),IF(MONTH($A248)=12, YEAR($A248),YEAR($A248)-1)))),#REF!,VLOOKUP(MONTH($A248),'Patch Conversion'!$A$1:$B$12,2),FALSE)</f>
        <v>#REF!</v>
      </c>
    </row>
    <row r="249" spans="1:11">
      <c r="A249" s="2">
        <v>25263</v>
      </c>
      <c r="B249">
        <f>VLOOKUP((IF(MONTH($A249)=10,YEAR($A249),IF(MONTH($A249)=11,YEAR($A249),IF(MONTH($A249)=12, YEAR($A249),YEAR($A249)-1)))),File_1.prn!$A$2:$AA$57,VLOOKUP(MONTH($A249),Conversion!$A$1:$B$12,2),FALSE)</f>
        <v>20.6</v>
      </c>
      <c r="C249" t="str">
        <f>IF(VLOOKUP((IF(MONTH($A249)=10,YEAR($A249),IF(MONTH($A249)=11,YEAR($A249),IF(MONTH($A249)=12, YEAR($A249),YEAR($A249)-1)))),File_1.prn!$A$2:$AA$57,VLOOKUP(MONTH($A249),'Patch Conversion'!$A$1:$B$12,2),FALSE)="","",VLOOKUP((IF(MONTH($A249)=10,YEAR($A249),IF(MONTH($A249)=11,YEAR($A249),IF(MONTH($A249)=12, YEAR($A249),YEAR($A249)-1)))),File_1.prn!$A$2:$AA$57,VLOOKUP(MONTH($A249),'Patch Conversion'!$A$1:$B$12,2),FALSE))</f>
        <v/>
      </c>
      <c r="F249">
        <f>VLOOKUP((IF(MONTH($A249)=10,YEAR($A249),IF(MONTH($A249)=11,YEAR($A249),IF(MONTH($A249)=12, YEAR($A249),YEAR($A249)-1)))),FirstSim!$A$1:$Y$84,VLOOKUP(MONTH($A249),Conversion!$A$1:$B$12,2),FALSE)</f>
        <v>4.2699999999999996</v>
      </c>
      <c r="J249" s="4" t="e">
        <f>VLOOKUP((IF(MONTH($A249)=10,YEAR($A249),IF(MONTH($A249)=11,YEAR($A249),IF(MONTH($A249)=12, YEAR($A249),YEAR($A249)-1)))),#REF!,VLOOKUP(MONTH($A249),Conversion!$A$1:$B$12,2),FALSE)</f>
        <v>#REF!</v>
      </c>
      <c r="K249" t="e">
        <f>VLOOKUP((IF(MONTH($A249)=10,YEAR($A249),IF(MONTH($A249)=11,YEAR($A249),IF(MONTH($A249)=12, YEAR($A249),YEAR($A249)-1)))),#REF!,VLOOKUP(MONTH($A249),'Patch Conversion'!$A$1:$B$12,2),FALSE)</f>
        <v>#REF!</v>
      </c>
    </row>
    <row r="250" spans="1:11">
      <c r="A250" s="2">
        <v>25294</v>
      </c>
      <c r="B250">
        <f>VLOOKUP((IF(MONTH($A250)=10,YEAR($A250),IF(MONTH($A250)=11,YEAR($A250),IF(MONTH($A250)=12, YEAR($A250),YEAR($A250)-1)))),File_1.prn!$A$2:$AA$57,VLOOKUP(MONTH($A250),Conversion!$A$1:$B$12,2),FALSE)</f>
        <v>7.15</v>
      </c>
      <c r="C250" t="str">
        <f>IF(VLOOKUP((IF(MONTH($A250)=10,YEAR($A250),IF(MONTH($A250)=11,YEAR($A250),IF(MONTH($A250)=12, YEAR($A250),YEAR($A250)-1)))),File_1.prn!$A$2:$AA$57,VLOOKUP(MONTH($A250),'Patch Conversion'!$A$1:$B$12,2),FALSE)="","",VLOOKUP((IF(MONTH($A250)=10,YEAR($A250),IF(MONTH($A250)=11,YEAR($A250),IF(MONTH($A250)=12, YEAR($A250),YEAR($A250)-1)))),File_1.prn!$A$2:$AA$57,VLOOKUP(MONTH($A250),'Patch Conversion'!$A$1:$B$12,2),FALSE))</f>
        <v/>
      </c>
      <c r="F250">
        <f>VLOOKUP((IF(MONTH($A250)=10,YEAR($A250),IF(MONTH($A250)=11,YEAR($A250),IF(MONTH($A250)=12, YEAR($A250),YEAR($A250)-1)))),FirstSim!$A$1:$Y$84,VLOOKUP(MONTH($A250),Conversion!$A$1:$B$12,2),FALSE)</f>
        <v>3.41</v>
      </c>
      <c r="J250" s="4" t="e">
        <f>VLOOKUP((IF(MONTH($A250)=10,YEAR($A250),IF(MONTH($A250)=11,YEAR($A250),IF(MONTH($A250)=12, YEAR($A250),YEAR($A250)-1)))),#REF!,VLOOKUP(MONTH($A250),Conversion!$A$1:$B$12,2),FALSE)</f>
        <v>#REF!</v>
      </c>
      <c r="K250" t="e">
        <f>VLOOKUP((IF(MONTH($A250)=10,YEAR($A250),IF(MONTH($A250)=11,YEAR($A250),IF(MONTH($A250)=12, YEAR($A250),YEAR($A250)-1)))),#REF!,VLOOKUP(MONTH($A250),'Patch Conversion'!$A$1:$B$12,2),FALSE)</f>
        <v>#REF!</v>
      </c>
    </row>
    <row r="251" spans="1:11">
      <c r="A251" s="2">
        <v>25324</v>
      </c>
      <c r="B251">
        <f>VLOOKUP((IF(MONTH($A251)=10,YEAR($A251),IF(MONTH($A251)=11,YEAR($A251),IF(MONTH($A251)=12, YEAR($A251),YEAR($A251)-1)))),File_1.prn!$A$2:$AA$57,VLOOKUP(MONTH($A251),Conversion!$A$1:$B$12,2),FALSE)</f>
        <v>0.05</v>
      </c>
      <c r="C251" t="str">
        <f>IF(VLOOKUP((IF(MONTH($A251)=10,YEAR($A251),IF(MONTH($A251)=11,YEAR($A251),IF(MONTH($A251)=12, YEAR($A251),YEAR($A251)-1)))),File_1.prn!$A$2:$AA$57,VLOOKUP(MONTH($A251),'Patch Conversion'!$A$1:$B$12,2),FALSE)="","",VLOOKUP((IF(MONTH($A251)=10,YEAR($A251),IF(MONTH($A251)=11,YEAR($A251),IF(MONTH($A251)=12, YEAR($A251),YEAR($A251)-1)))),File_1.prn!$A$2:$AA$57,VLOOKUP(MONTH($A251),'Patch Conversion'!$A$1:$B$12,2),FALSE))</f>
        <v/>
      </c>
      <c r="F251">
        <f>VLOOKUP((IF(MONTH($A251)=10,YEAR($A251),IF(MONTH($A251)=11,YEAR($A251),IF(MONTH($A251)=12, YEAR($A251),YEAR($A251)-1)))),FirstSim!$A$1:$Y$84,VLOOKUP(MONTH($A251),Conversion!$A$1:$B$12,2),FALSE)</f>
        <v>1.05</v>
      </c>
      <c r="J251" s="4" t="e">
        <f>VLOOKUP((IF(MONTH($A251)=10,YEAR($A251),IF(MONTH($A251)=11,YEAR($A251),IF(MONTH($A251)=12, YEAR($A251),YEAR($A251)-1)))),#REF!,VLOOKUP(MONTH($A251),Conversion!$A$1:$B$12,2),FALSE)</f>
        <v>#REF!</v>
      </c>
      <c r="K251" t="e">
        <f>VLOOKUP((IF(MONTH($A251)=10,YEAR($A251),IF(MONTH($A251)=11,YEAR($A251),IF(MONTH($A251)=12, YEAR($A251),YEAR($A251)-1)))),#REF!,VLOOKUP(MONTH($A251),'Patch Conversion'!$A$1:$B$12,2),FALSE)</f>
        <v>#REF!</v>
      </c>
    </row>
    <row r="252" spans="1:11">
      <c r="A252" s="2">
        <v>25355</v>
      </c>
      <c r="B252">
        <f>VLOOKUP((IF(MONTH($A252)=10,YEAR($A252),IF(MONTH($A252)=11,YEAR($A252),IF(MONTH($A252)=12, YEAR($A252),YEAR($A252)-1)))),File_1.prn!$A$2:$AA$57,VLOOKUP(MONTH($A252),Conversion!$A$1:$B$12,2),FALSE)</f>
        <v>0.02</v>
      </c>
      <c r="C252" t="str">
        <f>IF(VLOOKUP((IF(MONTH($A252)=10,YEAR($A252),IF(MONTH($A252)=11,YEAR($A252),IF(MONTH($A252)=12, YEAR($A252),YEAR($A252)-1)))),File_1.prn!$A$2:$AA$57,VLOOKUP(MONTH($A252),'Patch Conversion'!$A$1:$B$12,2),FALSE)="","",VLOOKUP((IF(MONTH($A252)=10,YEAR($A252),IF(MONTH($A252)=11,YEAR($A252),IF(MONTH($A252)=12, YEAR($A252),YEAR($A252)-1)))),File_1.prn!$A$2:$AA$57,VLOOKUP(MONTH($A252),'Patch Conversion'!$A$1:$B$12,2),FALSE))</f>
        <v/>
      </c>
      <c r="F252">
        <f>VLOOKUP((IF(MONTH($A252)=10,YEAR($A252),IF(MONTH($A252)=11,YEAR($A252),IF(MONTH($A252)=12, YEAR($A252),YEAR($A252)-1)))),FirstSim!$A$1:$Y$84,VLOOKUP(MONTH($A252),Conversion!$A$1:$B$12,2),FALSE)</f>
        <v>0.43</v>
      </c>
      <c r="J252" s="4" t="e">
        <f>VLOOKUP((IF(MONTH($A252)=10,YEAR($A252),IF(MONTH($A252)=11,YEAR($A252),IF(MONTH($A252)=12, YEAR($A252),YEAR($A252)-1)))),#REF!,VLOOKUP(MONTH($A252),Conversion!$A$1:$B$12,2),FALSE)</f>
        <v>#REF!</v>
      </c>
      <c r="K252" t="e">
        <f>VLOOKUP((IF(MONTH($A252)=10,YEAR($A252),IF(MONTH($A252)=11,YEAR($A252),IF(MONTH($A252)=12, YEAR($A252),YEAR($A252)-1)))),#REF!,VLOOKUP(MONTH($A252),'Patch Conversion'!$A$1:$B$12,2),FALSE)</f>
        <v>#REF!</v>
      </c>
    </row>
    <row r="253" spans="1:11">
      <c r="A253" s="2">
        <v>25385</v>
      </c>
      <c r="B253">
        <f>VLOOKUP((IF(MONTH($A253)=10,YEAR($A253),IF(MONTH($A253)=11,YEAR($A253),IF(MONTH($A253)=12, YEAR($A253),YEAR($A253)-1)))),File_1.prn!$A$2:$AA$57,VLOOKUP(MONTH($A253),Conversion!$A$1:$B$12,2),FALSE)</f>
        <v>0.06</v>
      </c>
      <c r="C253" t="str">
        <f>IF(VLOOKUP((IF(MONTH($A253)=10,YEAR($A253),IF(MONTH($A253)=11,YEAR($A253),IF(MONTH($A253)=12, YEAR($A253),YEAR($A253)-1)))),File_1.prn!$A$2:$AA$57,VLOOKUP(MONTH($A253),'Patch Conversion'!$A$1:$B$12,2),FALSE)="","",VLOOKUP((IF(MONTH($A253)=10,YEAR($A253),IF(MONTH($A253)=11,YEAR($A253),IF(MONTH($A253)=12, YEAR($A253),YEAR($A253)-1)))),File_1.prn!$A$2:$AA$57,VLOOKUP(MONTH($A253),'Patch Conversion'!$A$1:$B$12,2),FALSE))</f>
        <v/>
      </c>
      <c r="F253">
        <f>VLOOKUP((IF(MONTH($A253)=10,YEAR($A253),IF(MONTH($A253)=11,YEAR($A253),IF(MONTH($A253)=12, YEAR($A253),YEAR($A253)-1)))),FirstSim!$A$1:$Y$84,VLOOKUP(MONTH($A253),Conversion!$A$1:$B$12,2),FALSE)</f>
        <v>0.26</v>
      </c>
      <c r="J253" s="4" t="e">
        <f>VLOOKUP((IF(MONTH($A253)=10,YEAR($A253),IF(MONTH($A253)=11,YEAR($A253),IF(MONTH($A253)=12, YEAR($A253),YEAR($A253)-1)))),#REF!,VLOOKUP(MONTH($A253),Conversion!$A$1:$B$12,2),FALSE)</f>
        <v>#REF!</v>
      </c>
      <c r="K253" t="e">
        <f>VLOOKUP((IF(MONTH($A253)=10,YEAR($A253),IF(MONTH($A253)=11,YEAR($A253),IF(MONTH($A253)=12, YEAR($A253),YEAR($A253)-1)))),#REF!,VLOOKUP(MONTH($A253),'Patch Conversion'!$A$1:$B$12,2),FALSE)</f>
        <v>#REF!</v>
      </c>
    </row>
    <row r="254" spans="1:11">
      <c r="A254" s="2">
        <v>25416</v>
      </c>
      <c r="B254">
        <f>VLOOKUP((IF(MONTH($A254)=10,YEAR($A254),IF(MONTH($A254)=11,YEAR($A254),IF(MONTH($A254)=12, YEAR($A254),YEAR($A254)-1)))),File_1.prn!$A$2:$AA$57,VLOOKUP(MONTH($A254),Conversion!$A$1:$B$12,2),FALSE)</f>
        <v>0.09</v>
      </c>
      <c r="C254" t="str">
        <f>IF(VLOOKUP((IF(MONTH($A254)=10,YEAR($A254),IF(MONTH($A254)=11,YEAR($A254),IF(MONTH($A254)=12, YEAR($A254),YEAR($A254)-1)))),File_1.prn!$A$2:$AA$57,VLOOKUP(MONTH($A254),'Patch Conversion'!$A$1:$B$12,2),FALSE)="","",VLOOKUP((IF(MONTH($A254)=10,YEAR($A254),IF(MONTH($A254)=11,YEAR($A254),IF(MONTH($A254)=12, YEAR($A254),YEAR($A254)-1)))),File_1.prn!$A$2:$AA$57,VLOOKUP(MONTH($A254),'Patch Conversion'!$A$1:$B$12,2),FALSE))</f>
        <v/>
      </c>
      <c r="F254">
        <f>VLOOKUP((IF(MONTH($A254)=10,YEAR($A254),IF(MONTH($A254)=11,YEAR($A254),IF(MONTH($A254)=12, YEAR($A254),YEAR($A254)-1)))),FirstSim!$A$1:$Y$84,VLOOKUP(MONTH($A254),Conversion!$A$1:$B$12,2),FALSE)</f>
        <v>0.17</v>
      </c>
      <c r="J254" s="4" t="e">
        <f>VLOOKUP((IF(MONTH($A254)=10,YEAR($A254),IF(MONTH($A254)=11,YEAR($A254),IF(MONTH($A254)=12, YEAR($A254),YEAR($A254)-1)))),#REF!,VLOOKUP(MONTH($A254),Conversion!$A$1:$B$12,2),FALSE)</f>
        <v>#REF!</v>
      </c>
      <c r="K254" t="e">
        <f>VLOOKUP((IF(MONTH($A254)=10,YEAR($A254),IF(MONTH($A254)=11,YEAR($A254),IF(MONTH($A254)=12, YEAR($A254),YEAR($A254)-1)))),#REF!,VLOOKUP(MONTH($A254),'Patch Conversion'!$A$1:$B$12,2),FALSE)</f>
        <v>#REF!</v>
      </c>
    </row>
    <row r="255" spans="1:11">
      <c r="A255" s="2">
        <v>25447</v>
      </c>
      <c r="B255">
        <f>VLOOKUP((IF(MONTH($A255)=10,YEAR($A255),IF(MONTH($A255)=11,YEAR($A255),IF(MONTH($A255)=12, YEAR($A255),YEAR($A255)-1)))),File_1.prn!$A$2:$AA$57,VLOOKUP(MONTH($A255),Conversion!$A$1:$B$12,2),FALSE)</f>
        <v>0.12</v>
      </c>
      <c r="C255" t="str">
        <f>IF(VLOOKUP((IF(MONTH($A255)=10,YEAR($A255),IF(MONTH($A255)=11,YEAR($A255),IF(MONTH($A255)=12, YEAR($A255),YEAR($A255)-1)))),File_1.prn!$A$2:$AA$57,VLOOKUP(MONTH($A255),'Patch Conversion'!$A$1:$B$12,2),FALSE)="","",VLOOKUP((IF(MONTH($A255)=10,YEAR($A255),IF(MONTH($A255)=11,YEAR($A255),IF(MONTH($A255)=12, YEAR($A255),YEAR($A255)-1)))),File_1.prn!$A$2:$AA$57,VLOOKUP(MONTH($A255),'Patch Conversion'!$A$1:$B$12,2),FALSE))</f>
        <v/>
      </c>
      <c r="F255">
        <f>VLOOKUP((IF(MONTH($A255)=10,YEAR($A255),IF(MONTH($A255)=11,YEAR($A255),IF(MONTH($A255)=12, YEAR($A255),YEAR($A255)-1)))),FirstSim!$A$1:$Y$84,VLOOKUP(MONTH($A255),Conversion!$A$1:$B$12,2),FALSE)</f>
        <v>0.09</v>
      </c>
      <c r="J255" s="4" t="e">
        <f>VLOOKUP((IF(MONTH($A255)=10,YEAR($A255),IF(MONTH($A255)=11,YEAR($A255),IF(MONTH($A255)=12, YEAR($A255),YEAR($A255)-1)))),#REF!,VLOOKUP(MONTH($A255),Conversion!$A$1:$B$12,2),FALSE)</f>
        <v>#REF!</v>
      </c>
      <c r="K255" t="e">
        <f>VLOOKUP((IF(MONTH($A255)=10,YEAR($A255),IF(MONTH($A255)=11,YEAR($A255),IF(MONTH($A255)=12, YEAR($A255),YEAR($A255)-1)))),#REF!,VLOOKUP(MONTH($A255),'Patch Conversion'!$A$1:$B$12,2),FALSE)</f>
        <v>#REF!</v>
      </c>
    </row>
    <row r="256" spans="1:11">
      <c r="A256" s="2">
        <v>25477</v>
      </c>
      <c r="B256">
        <f>VLOOKUP((IF(MONTH($A256)=10,YEAR($A256),IF(MONTH($A256)=11,YEAR($A256),IF(MONTH($A256)=12, YEAR($A256),YEAR($A256)-1)))),File_1.prn!$A$2:$AA$57,VLOOKUP(MONTH($A256),Conversion!$A$1:$B$12,2),FALSE)</f>
        <v>0.47</v>
      </c>
      <c r="C256" t="str">
        <f>IF(VLOOKUP((IF(MONTH($A256)=10,YEAR($A256),IF(MONTH($A256)=11,YEAR($A256),IF(MONTH($A256)=12, YEAR($A256),YEAR($A256)-1)))),File_1.prn!$A$2:$AA$57,VLOOKUP(MONTH($A256),'Patch Conversion'!$A$1:$B$12,2),FALSE)="","",VLOOKUP((IF(MONTH($A256)=10,YEAR($A256),IF(MONTH($A256)=11,YEAR($A256),IF(MONTH($A256)=12, YEAR($A256),YEAR($A256)-1)))),File_1.prn!$A$2:$AA$57,VLOOKUP(MONTH($A256),'Patch Conversion'!$A$1:$B$12,2),FALSE))</f>
        <v/>
      </c>
      <c r="F256">
        <f>VLOOKUP((IF(MONTH($A256)=10,YEAR($A256),IF(MONTH($A256)=11,YEAR($A256),IF(MONTH($A256)=12, YEAR($A256),YEAR($A256)-1)))),FirstSim!$A$1:$Y$84,VLOOKUP(MONTH($A256),Conversion!$A$1:$B$12,2),FALSE)</f>
        <v>2.73</v>
      </c>
      <c r="J256" s="4" t="e">
        <f>VLOOKUP((IF(MONTH($A256)=10,YEAR($A256),IF(MONTH($A256)=11,YEAR($A256),IF(MONTH($A256)=12, YEAR($A256),YEAR($A256)-1)))),#REF!,VLOOKUP(MONTH($A256),Conversion!$A$1:$B$12,2),FALSE)</f>
        <v>#REF!</v>
      </c>
      <c r="K256" t="e">
        <f>VLOOKUP((IF(MONTH($A256)=10,YEAR($A256),IF(MONTH($A256)=11,YEAR($A256),IF(MONTH($A256)=12, YEAR($A256),YEAR($A256)-1)))),#REF!,VLOOKUP(MONTH($A256),'Patch Conversion'!$A$1:$B$12,2),FALSE)</f>
        <v>#REF!</v>
      </c>
    </row>
    <row r="257" spans="1:11">
      <c r="A257" s="2">
        <v>25508</v>
      </c>
      <c r="B257">
        <f>VLOOKUP((IF(MONTH($A257)=10,YEAR($A257),IF(MONTH($A257)=11,YEAR($A257),IF(MONTH($A257)=12, YEAR($A257),YEAR($A257)-1)))),File_1.prn!$A$2:$AA$57,VLOOKUP(MONTH($A257),Conversion!$A$1:$B$12,2),FALSE)</f>
        <v>0.08</v>
      </c>
      <c r="C257" t="str">
        <f>IF(VLOOKUP((IF(MONTH($A257)=10,YEAR($A257),IF(MONTH($A257)=11,YEAR($A257),IF(MONTH($A257)=12, YEAR($A257),YEAR($A257)-1)))),File_1.prn!$A$2:$AA$57,VLOOKUP(MONTH($A257),'Patch Conversion'!$A$1:$B$12,2),FALSE)="","",VLOOKUP((IF(MONTH($A257)=10,YEAR($A257),IF(MONTH($A257)=11,YEAR($A257),IF(MONTH($A257)=12, YEAR($A257),YEAR($A257)-1)))),File_1.prn!$A$2:$AA$57,VLOOKUP(MONTH($A257),'Patch Conversion'!$A$1:$B$12,2),FALSE))</f>
        <v/>
      </c>
      <c r="D257" t="str">
        <f>IF(C257="","",B257)</f>
        <v/>
      </c>
      <c r="F257">
        <f>VLOOKUP((IF(MONTH($A257)=10,YEAR($A257),IF(MONTH($A257)=11,YEAR($A257),IF(MONTH($A257)=12, YEAR($A257),YEAR($A257)-1)))),FirstSim!$A$1:$Y$84,VLOOKUP(MONTH($A257),Conversion!$A$1:$B$12,2),FALSE)</f>
        <v>0.49</v>
      </c>
      <c r="J257" s="4" t="e">
        <f>VLOOKUP((IF(MONTH($A257)=10,YEAR($A257),IF(MONTH($A257)=11,YEAR($A257),IF(MONTH($A257)=12, YEAR($A257),YEAR($A257)-1)))),#REF!,VLOOKUP(MONTH($A257),Conversion!$A$1:$B$12,2),FALSE)</f>
        <v>#REF!</v>
      </c>
      <c r="K257" t="e">
        <f>VLOOKUP((IF(MONTH($A257)=10,YEAR($A257),IF(MONTH($A257)=11,YEAR($A257),IF(MONTH($A257)=12, YEAR($A257),YEAR($A257)-1)))),#REF!,VLOOKUP(MONTH($A257),'Patch Conversion'!$A$1:$B$12,2),FALSE)</f>
        <v>#REF!</v>
      </c>
    </row>
    <row r="258" spans="1:11">
      <c r="A258" s="2">
        <v>25538</v>
      </c>
      <c r="B258">
        <f>VLOOKUP((IF(MONTH($A258)=10,YEAR($A258),IF(MONTH($A258)=11,YEAR($A258),IF(MONTH($A258)=12, YEAR($A258),YEAR($A258)-1)))),File_1.prn!$A$2:$AA$57,VLOOKUP(MONTH($A258),Conversion!$A$1:$B$12,2),FALSE)</f>
        <v>0</v>
      </c>
      <c r="C258" t="str">
        <f>IF(VLOOKUP((IF(MONTH($A258)=10,YEAR($A258),IF(MONTH($A258)=11,YEAR($A258),IF(MONTH($A258)=12, YEAR($A258),YEAR($A258)-1)))),File_1.prn!$A$2:$AA$57,VLOOKUP(MONTH($A258),'Patch Conversion'!$A$1:$B$12,2),FALSE)="","",VLOOKUP((IF(MONTH($A258)=10,YEAR($A258),IF(MONTH($A258)=11,YEAR($A258),IF(MONTH($A258)=12, YEAR($A258),YEAR($A258)-1)))),File_1.prn!$A$2:$AA$57,VLOOKUP(MONTH($A258),'Patch Conversion'!$A$1:$B$12,2),FALSE))</f>
        <v/>
      </c>
      <c r="D258" t="str">
        <f>IF(C258="","",B258)</f>
        <v/>
      </c>
      <c r="F258">
        <f>VLOOKUP((IF(MONTH($A258)=10,YEAR($A258),IF(MONTH($A258)=11,YEAR($A258),IF(MONTH($A258)=12, YEAR($A258),YEAR($A258)-1)))),FirstSim!$A$1:$Y$84,VLOOKUP(MONTH($A258),Conversion!$A$1:$B$12,2),FALSE)</f>
        <v>0</v>
      </c>
      <c r="J258" s="4" t="e">
        <f>VLOOKUP((IF(MONTH($A258)=10,YEAR($A258),IF(MONTH($A258)=11,YEAR($A258),IF(MONTH($A258)=12, YEAR($A258),YEAR($A258)-1)))),#REF!,VLOOKUP(MONTH($A258),Conversion!$A$1:$B$12,2),FALSE)</f>
        <v>#REF!</v>
      </c>
      <c r="K258" t="e">
        <f>VLOOKUP((IF(MONTH($A258)=10,YEAR($A258),IF(MONTH($A258)=11,YEAR($A258),IF(MONTH($A258)=12, YEAR($A258),YEAR($A258)-1)))),#REF!,VLOOKUP(MONTH($A258),'Patch Conversion'!$A$1:$B$12,2),FALSE)</f>
        <v>#REF!</v>
      </c>
    </row>
    <row r="259" spans="1:11">
      <c r="A259" s="2">
        <v>25569</v>
      </c>
      <c r="B259">
        <f>VLOOKUP((IF(MONTH($A259)=10,YEAR($A259),IF(MONTH($A259)=11,YEAR($A259),IF(MONTH($A259)=12, YEAR($A259),YEAR($A259)-1)))),File_1.prn!$A$2:$AA$57,VLOOKUP(MONTH($A259),Conversion!$A$1:$B$12,2),FALSE)</f>
        <v>0</v>
      </c>
      <c r="C259" t="str">
        <f>IF(VLOOKUP((IF(MONTH($A259)=10,YEAR($A259),IF(MONTH($A259)=11,YEAR($A259),IF(MONTH($A259)=12, YEAR($A259),YEAR($A259)-1)))),File_1.prn!$A$2:$AA$57,VLOOKUP(MONTH($A259),'Patch Conversion'!$A$1:$B$12,2),FALSE)="","",VLOOKUP((IF(MONTH($A259)=10,YEAR($A259),IF(MONTH($A259)=11,YEAR($A259),IF(MONTH($A259)=12, YEAR($A259),YEAR($A259)-1)))),File_1.prn!$A$2:$AA$57,VLOOKUP(MONTH($A259),'Patch Conversion'!$A$1:$B$12,2),FALSE))</f>
        <v/>
      </c>
      <c r="F259">
        <f>VLOOKUP((IF(MONTH($A259)=10,YEAR($A259),IF(MONTH($A259)=11,YEAR($A259),IF(MONTH($A259)=12, YEAR($A259),YEAR($A259)-1)))),FirstSim!$A$1:$Y$84,VLOOKUP(MONTH($A259),Conversion!$A$1:$B$12,2),FALSE)</f>
        <v>0</v>
      </c>
      <c r="J259" s="4" t="e">
        <f>VLOOKUP((IF(MONTH($A259)=10,YEAR($A259),IF(MONTH($A259)=11,YEAR($A259),IF(MONTH($A259)=12, YEAR($A259),YEAR($A259)-1)))),#REF!,VLOOKUP(MONTH($A259),Conversion!$A$1:$B$12,2),FALSE)</f>
        <v>#REF!</v>
      </c>
      <c r="K259" t="e">
        <f>VLOOKUP((IF(MONTH($A259)=10,YEAR($A259),IF(MONTH($A259)=11,YEAR($A259),IF(MONTH($A259)=12, YEAR($A259),YEAR($A259)-1)))),#REF!,VLOOKUP(MONTH($A259),'Patch Conversion'!$A$1:$B$12,2),FALSE)</f>
        <v>#REF!</v>
      </c>
    </row>
    <row r="260" spans="1:11">
      <c r="A260" s="2">
        <v>25600</v>
      </c>
      <c r="B260">
        <f>VLOOKUP((IF(MONTH($A260)=10,YEAR($A260),IF(MONTH($A260)=11,YEAR($A260),IF(MONTH($A260)=12, YEAR($A260),YEAR($A260)-1)))),File_1.prn!$A$2:$AA$57,VLOOKUP(MONTH($A260),Conversion!$A$1:$B$12,2),FALSE)</f>
        <v>0.87</v>
      </c>
      <c r="C260" t="str">
        <f>IF(VLOOKUP((IF(MONTH($A260)=10,YEAR($A260),IF(MONTH($A260)=11,YEAR($A260),IF(MONTH($A260)=12, YEAR($A260),YEAR($A260)-1)))),File_1.prn!$A$2:$AA$57,VLOOKUP(MONTH($A260),'Patch Conversion'!$A$1:$B$12,2),FALSE)="","",VLOOKUP((IF(MONTH($A260)=10,YEAR($A260),IF(MONTH($A260)=11,YEAR($A260),IF(MONTH($A260)=12, YEAR($A260),YEAR($A260)-1)))),File_1.prn!$A$2:$AA$57,VLOOKUP(MONTH($A260),'Patch Conversion'!$A$1:$B$12,2),FALSE))</f>
        <v/>
      </c>
      <c r="F260">
        <f>VLOOKUP((IF(MONTH($A260)=10,YEAR($A260),IF(MONTH($A260)=11,YEAR($A260),IF(MONTH($A260)=12, YEAR($A260),YEAR($A260)-1)))),FirstSim!$A$1:$Y$84,VLOOKUP(MONTH($A260),Conversion!$A$1:$B$12,2),FALSE)</f>
        <v>0</v>
      </c>
      <c r="J260" s="4" t="e">
        <f>VLOOKUP((IF(MONTH($A260)=10,YEAR($A260),IF(MONTH($A260)=11,YEAR($A260),IF(MONTH($A260)=12, YEAR($A260),YEAR($A260)-1)))),#REF!,VLOOKUP(MONTH($A260),Conversion!$A$1:$B$12,2),FALSE)</f>
        <v>#REF!</v>
      </c>
      <c r="K260" t="e">
        <f>VLOOKUP((IF(MONTH($A260)=10,YEAR($A260),IF(MONTH($A260)=11,YEAR($A260),IF(MONTH($A260)=12, YEAR($A260),YEAR($A260)-1)))),#REF!,VLOOKUP(MONTH($A260),'Patch Conversion'!$A$1:$B$12,2),FALSE)</f>
        <v>#REF!</v>
      </c>
    </row>
    <row r="261" spans="1:11">
      <c r="A261" s="2">
        <v>25628</v>
      </c>
      <c r="B261">
        <f>VLOOKUP((IF(MONTH($A261)=10,YEAR($A261),IF(MONTH($A261)=11,YEAR($A261),IF(MONTH($A261)=12, YEAR($A261),YEAR($A261)-1)))),File_1.prn!$A$2:$AA$57,VLOOKUP(MONTH($A261),Conversion!$A$1:$B$12,2),FALSE)</f>
        <v>0</v>
      </c>
      <c r="C261" t="str">
        <f>IF(VLOOKUP((IF(MONTH($A261)=10,YEAR($A261),IF(MONTH($A261)=11,YEAR($A261),IF(MONTH($A261)=12, YEAR($A261),YEAR($A261)-1)))),File_1.prn!$A$2:$AA$57,VLOOKUP(MONTH($A261),'Patch Conversion'!$A$1:$B$12,2),FALSE)="","",VLOOKUP((IF(MONTH($A261)=10,YEAR($A261),IF(MONTH($A261)=11,YEAR($A261),IF(MONTH($A261)=12, YEAR($A261),YEAR($A261)-1)))),File_1.prn!$A$2:$AA$57,VLOOKUP(MONTH($A261),'Patch Conversion'!$A$1:$B$12,2),FALSE))</f>
        <v/>
      </c>
      <c r="F261">
        <f>VLOOKUP((IF(MONTH($A261)=10,YEAR($A261),IF(MONTH($A261)=11,YEAR($A261),IF(MONTH($A261)=12, YEAR($A261),YEAR($A261)-1)))),FirstSim!$A$1:$Y$84,VLOOKUP(MONTH($A261),Conversion!$A$1:$B$12,2),FALSE)</f>
        <v>0</v>
      </c>
      <c r="J261" s="4" t="e">
        <f>VLOOKUP((IF(MONTH($A261)=10,YEAR($A261),IF(MONTH($A261)=11,YEAR($A261),IF(MONTH($A261)=12, YEAR($A261),YEAR($A261)-1)))),#REF!,VLOOKUP(MONTH($A261),Conversion!$A$1:$B$12,2),FALSE)</f>
        <v>#REF!</v>
      </c>
      <c r="K261" t="e">
        <f>VLOOKUP((IF(MONTH($A261)=10,YEAR($A261),IF(MONTH($A261)=11,YEAR($A261),IF(MONTH($A261)=12, YEAR($A261),YEAR($A261)-1)))),#REF!,VLOOKUP(MONTH($A261),'Patch Conversion'!$A$1:$B$12,2),FALSE)</f>
        <v>#REF!</v>
      </c>
    </row>
    <row r="262" spans="1:11">
      <c r="A262" s="2">
        <v>25659</v>
      </c>
      <c r="B262">
        <f>VLOOKUP((IF(MONTH($A262)=10,YEAR($A262),IF(MONTH($A262)=11,YEAR($A262),IF(MONTH($A262)=12, YEAR($A262),YEAR($A262)-1)))),File_1.prn!$A$2:$AA$57,VLOOKUP(MONTH($A262),Conversion!$A$1:$B$12,2),FALSE)</f>
        <v>0</v>
      </c>
      <c r="C262" t="str">
        <f>IF(VLOOKUP((IF(MONTH($A262)=10,YEAR($A262),IF(MONTH($A262)=11,YEAR($A262),IF(MONTH($A262)=12, YEAR($A262),YEAR($A262)-1)))),File_1.prn!$A$2:$AA$57,VLOOKUP(MONTH($A262),'Patch Conversion'!$A$1:$B$12,2),FALSE)="","",VLOOKUP((IF(MONTH($A262)=10,YEAR($A262),IF(MONTH($A262)=11,YEAR($A262),IF(MONTH($A262)=12, YEAR($A262),YEAR($A262)-1)))),File_1.prn!$A$2:$AA$57,VLOOKUP(MONTH($A262),'Patch Conversion'!$A$1:$B$12,2),FALSE))</f>
        <v/>
      </c>
      <c r="F262">
        <f>VLOOKUP((IF(MONTH($A262)=10,YEAR($A262),IF(MONTH($A262)=11,YEAR($A262),IF(MONTH($A262)=12, YEAR($A262),YEAR($A262)-1)))),FirstSim!$A$1:$Y$84,VLOOKUP(MONTH($A262),Conversion!$A$1:$B$12,2),FALSE)</f>
        <v>0</v>
      </c>
      <c r="J262" s="4" t="e">
        <f>VLOOKUP((IF(MONTH($A262)=10,YEAR($A262),IF(MONTH($A262)=11,YEAR($A262),IF(MONTH($A262)=12, YEAR($A262),YEAR($A262)-1)))),#REF!,VLOOKUP(MONTH($A262),Conversion!$A$1:$B$12,2),FALSE)</f>
        <v>#REF!</v>
      </c>
      <c r="K262" t="e">
        <f>VLOOKUP((IF(MONTH($A262)=10,YEAR($A262),IF(MONTH($A262)=11,YEAR($A262),IF(MONTH($A262)=12, YEAR($A262),YEAR($A262)-1)))),#REF!,VLOOKUP(MONTH($A262),'Patch Conversion'!$A$1:$B$12,2),FALSE)</f>
        <v>#REF!</v>
      </c>
    </row>
    <row r="263" spans="1:11">
      <c r="A263" s="2">
        <v>25689</v>
      </c>
      <c r="B263">
        <f>VLOOKUP((IF(MONTH($A263)=10,YEAR($A263),IF(MONTH($A263)=11,YEAR($A263),IF(MONTH($A263)=12, YEAR($A263),YEAR($A263)-1)))),File_1.prn!$A$2:$AA$57,VLOOKUP(MONTH($A263),Conversion!$A$1:$B$12,2),FALSE)</f>
        <v>0</v>
      </c>
      <c r="C263" t="str">
        <f>IF(VLOOKUP((IF(MONTH($A263)=10,YEAR($A263),IF(MONTH($A263)=11,YEAR($A263),IF(MONTH($A263)=12, YEAR($A263),YEAR($A263)-1)))),File_1.prn!$A$2:$AA$57,VLOOKUP(MONTH($A263),'Patch Conversion'!$A$1:$B$12,2),FALSE)="","",VLOOKUP((IF(MONTH($A263)=10,YEAR($A263),IF(MONTH($A263)=11,YEAR($A263),IF(MONTH($A263)=12, YEAR($A263),YEAR($A263)-1)))),File_1.prn!$A$2:$AA$57,VLOOKUP(MONTH($A263),'Patch Conversion'!$A$1:$B$12,2),FALSE))</f>
        <v/>
      </c>
      <c r="F263">
        <f>VLOOKUP((IF(MONTH($A263)=10,YEAR($A263),IF(MONTH($A263)=11,YEAR($A263),IF(MONTH($A263)=12, YEAR($A263),YEAR($A263)-1)))),FirstSim!$A$1:$Y$84,VLOOKUP(MONTH($A263),Conversion!$A$1:$B$12,2),FALSE)</f>
        <v>0</v>
      </c>
      <c r="J263" s="4" t="e">
        <f>VLOOKUP((IF(MONTH($A263)=10,YEAR($A263),IF(MONTH($A263)=11,YEAR($A263),IF(MONTH($A263)=12, YEAR($A263),YEAR($A263)-1)))),#REF!,VLOOKUP(MONTH($A263),Conversion!$A$1:$B$12,2),FALSE)</f>
        <v>#REF!</v>
      </c>
      <c r="K263" t="e">
        <f>VLOOKUP((IF(MONTH($A263)=10,YEAR($A263),IF(MONTH($A263)=11,YEAR($A263),IF(MONTH($A263)=12, YEAR($A263),YEAR($A263)-1)))),#REF!,VLOOKUP(MONTH($A263),'Patch Conversion'!$A$1:$B$12,2),FALSE)</f>
        <v>#REF!</v>
      </c>
    </row>
    <row r="264" spans="1:11">
      <c r="A264" s="2">
        <v>25720</v>
      </c>
      <c r="B264">
        <f>VLOOKUP((IF(MONTH($A264)=10,YEAR($A264),IF(MONTH($A264)=11,YEAR($A264),IF(MONTH($A264)=12, YEAR($A264),YEAR($A264)-1)))),File_1.prn!$A$2:$AA$57,VLOOKUP(MONTH($A264),Conversion!$A$1:$B$12,2),FALSE)</f>
        <v>7.0000000000000007E-2</v>
      </c>
      <c r="C264" t="str">
        <f>IF(VLOOKUP((IF(MONTH($A264)=10,YEAR($A264),IF(MONTH($A264)=11,YEAR($A264),IF(MONTH($A264)=12, YEAR($A264),YEAR($A264)-1)))),File_1.prn!$A$2:$AA$57,VLOOKUP(MONTH($A264),'Patch Conversion'!$A$1:$B$12,2),FALSE)="","",VLOOKUP((IF(MONTH($A264)=10,YEAR($A264),IF(MONTH($A264)=11,YEAR($A264),IF(MONTH($A264)=12, YEAR($A264),YEAR($A264)-1)))),File_1.prn!$A$2:$AA$57,VLOOKUP(MONTH($A264),'Patch Conversion'!$A$1:$B$12,2),FALSE))</f>
        <v/>
      </c>
      <c r="F264">
        <f>VLOOKUP((IF(MONTH($A264)=10,YEAR($A264),IF(MONTH($A264)=11,YEAR($A264),IF(MONTH($A264)=12, YEAR($A264),YEAR($A264)-1)))),FirstSim!$A$1:$Y$84,VLOOKUP(MONTH($A264),Conversion!$A$1:$B$12,2),FALSE)</f>
        <v>0</v>
      </c>
      <c r="J264" s="4" t="e">
        <f>VLOOKUP((IF(MONTH($A264)=10,YEAR($A264),IF(MONTH($A264)=11,YEAR($A264),IF(MONTH($A264)=12, YEAR($A264),YEAR($A264)-1)))),#REF!,VLOOKUP(MONTH($A264),Conversion!$A$1:$B$12,2),FALSE)</f>
        <v>#REF!</v>
      </c>
      <c r="K264" t="e">
        <f>VLOOKUP((IF(MONTH($A264)=10,YEAR($A264),IF(MONTH($A264)=11,YEAR($A264),IF(MONTH($A264)=12, YEAR($A264),YEAR($A264)-1)))),#REF!,VLOOKUP(MONTH($A264),'Patch Conversion'!$A$1:$B$12,2),FALSE)</f>
        <v>#REF!</v>
      </c>
    </row>
    <row r="265" spans="1:11">
      <c r="A265" s="2">
        <v>25750</v>
      </c>
      <c r="B265">
        <f>VLOOKUP((IF(MONTH($A265)=10,YEAR($A265),IF(MONTH($A265)=11,YEAR($A265),IF(MONTH($A265)=12, YEAR($A265),YEAR($A265)-1)))),File_1.prn!$A$2:$AA$57,VLOOKUP(MONTH($A265),Conversion!$A$1:$B$12,2),FALSE)</f>
        <v>0.4</v>
      </c>
      <c r="C265" t="str">
        <f>IF(VLOOKUP((IF(MONTH($A265)=10,YEAR($A265),IF(MONTH($A265)=11,YEAR($A265),IF(MONTH($A265)=12, YEAR($A265),YEAR($A265)-1)))),File_1.prn!$A$2:$AA$57,VLOOKUP(MONTH($A265),'Patch Conversion'!$A$1:$B$12,2),FALSE)="","",VLOOKUP((IF(MONTH($A265)=10,YEAR($A265),IF(MONTH($A265)=11,YEAR($A265),IF(MONTH($A265)=12, YEAR($A265),YEAR($A265)-1)))),File_1.prn!$A$2:$AA$57,VLOOKUP(MONTH($A265),'Patch Conversion'!$A$1:$B$12,2),FALSE))</f>
        <v/>
      </c>
      <c r="F265">
        <f>VLOOKUP((IF(MONTH($A265)=10,YEAR($A265),IF(MONTH($A265)=11,YEAR($A265),IF(MONTH($A265)=12, YEAR($A265),YEAR($A265)-1)))),FirstSim!$A$1:$Y$84,VLOOKUP(MONTH($A265),Conversion!$A$1:$B$12,2),FALSE)</f>
        <v>0.12</v>
      </c>
      <c r="J265" s="4" t="e">
        <f>VLOOKUP((IF(MONTH($A265)=10,YEAR($A265),IF(MONTH($A265)=11,YEAR($A265),IF(MONTH($A265)=12, YEAR($A265),YEAR($A265)-1)))),#REF!,VLOOKUP(MONTH($A265),Conversion!$A$1:$B$12,2),FALSE)</f>
        <v>#REF!</v>
      </c>
      <c r="K265" t="e">
        <f>VLOOKUP((IF(MONTH($A265)=10,YEAR($A265),IF(MONTH($A265)=11,YEAR($A265),IF(MONTH($A265)=12, YEAR($A265),YEAR($A265)-1)))),#REF!,VLOOKUP(MONTH($A265),'Patch Conversion'!$A$1:$B$12,2),FALSE)</f>
        <v>#REF!</v>
      </c>
    </row>
    <row r="266" spans="1:11">
      <c r="A266" s="2">
        <v>25781</v>
      </c>
      <c r="B266">
        <f>VLOOKUP((IF(MONTH($A266)=10,YEAR($A266),IF(MONTH($A266)=11,YEAR($A266),IF(MONTH($A266)=12, YEAR($A266),YEAR($A266)-1)))),File_1.prn!$A$2:$AA$57,VLOOKUP(MONTH($A266),Conversion!$A$1:$B$12,2),FALSE)</f>
        <v>6.62</v>
      </c>
      <c r="C266" t="str">
        <f>IF(VLOOKUP((IF(MONTH($A266)=10,YEAR($A266),IF(MONTH($A266)=11,YEAR($A266),IF(MONTH($A266)=12, YEAR($A266),YEAR($A266)-1)))),File_1.prn!$A$2:$AA$57,VLOOKUP(MONTH($A266),'Patch Conversion'!$A$1:$B$12,2),FALSE)="","",VLOOKUP((IF(MONTH($A266)=10,YEAR($A266),IF(MONTH($A266)=11,YEAR($A266),IF(MONTH($A266)=12, YEAR($A266),YEAR($A266)-1)))),File_1.prn!$A$2:$AA$57,VLOOKUP(MONTH($A266),'Patch Conversion'!$A$1:$B$12,2),FALSE))</f>
        <v/>
      </c>
      <c r="F266">
        <f>VLOOKUP((IF(MONTH($A266)=10,YEAR($A266),IF(MONTH($A266)=11,YEAR($A266),IF(MONTH($A266)=12, YEAR($A266),YEAR($A266)-1)))),FirstSim!$A$1:$Y$84,VLOOKUP(MONTH($A266),Conversion!$A$1:$B$12,2),FALSE)</f>
        <v>0.73</v>
      </c>
      <c r="J266" s="4" t="e">
        <f>VLOOKUP((IF(MONTH($A266)=10,YEAR($A266),IF(MONTH($A266)=11,YEAR($A266),IF(MONTH($A266)=12, YEAR($A266),YEAR($A266)-1)))),#REF!,VLOOKUP(MONTH($A266),Conversion!$A$1:$B$12,2),FALSE)</f>
        <v>#REF!</v>
      </c>
      <c r="K266" t="e">
        <f>VLOOKUP((IF(MONTH($A266)=10,YEAR($A266),IF(MONTH($A266)=11,YEAR($A266),IF(MONTH($A266)=12, YEAR($A266),YEAR($A266)-1)))),#REF!,VLOOKUP(MONTH($A266),'Patch Conversion'!$A$1:$B$12,2),FALSE)</f>
        <v>#REF!</v>
      </c>
    </row>
    <row r="267" spans="1:11">
      <c r="A267" s="2">
        <v>25812</v>
      </c>
      <c r="B267">
        <f>VLOOKUP((IF(MONTH($A267)=10,YEAR($A267),IF(MONTH($A267)=11,YEAR($A267),IF(MONTH($A267)=12, YEAR($A267),YEAR($A267)-1)))),File_1.prn!$A$2:$AA$57,VLOOKUP(MONTH($A267),Conversion!$A$1:$B$12,2),FALSE)</f>
        <v>1.32</v>
      </c>
      <c r="C267" t="str">
        <f>IF(VLOOKUP((IF(MONTH($A267)=10,YEAR($A267),IF(MONTH($A267)=11,YEAR($A267),IF(MONTH($A267)=12, YEAR($A267),YEAR($A267)-1)))),File_1.prn!$A$2:$AA$57,VLOOKUP(MONTH($A267),'Patch Conversion'!$A$1:$B$12,2),FALSE)="","",VLOOKUP((IF(MONTH($A267)=10,YEAR($A267),IF(MONTH($A267)=11,YEAR($A267),IF(MONTH($A267)=12, YEAR($A267),YEAR($A267)-1)))),File_1.prn!$A$2:$AA$57,VLOOKUP(MONTH($A267),'Patch Conversion'!$A$1:$B$12,2),FALSE))</f>
        <v/>
      </c>
      <c r="F267">
        <f>VLOOKUP((IF(MONTH($A267)=10,YEAR($A267),IF(MONTH($A267)=11,YEAR($A267),IF(MONTH($A267)=12, YEAR($A267),YEAR($A267)-1)))),FirstSim!$A$1:$Y$84,VLOOKUP(MONTH($A267),Conversion!$A$1:$B$12,2),FALSE)</f>
        <v>0.57999999999999996</v>
      </c>
      <c r="J267" s="4" t="e">
        <f>VLOOKUP((IF(MONTH($A267)=10,YEAR($A267),IF(MONTH($A267)=11,YEAR($A267),IF(MONTH($A267)=12, YEAR($A267),YEAR($A267)-1)))),#REF!,VLOOKUP(MONTH($A267),Conversion!$A$1:$B$12,2),FALSE)</f>
        <v>#REF!</v>
      </c>
      <c r="K267" t="e">
        <f>VLOOKUP((IF(MONTH($A267)=10,YEAR($A267),IF(MONTH($A267)=11,YEAR($A267),IF(MONTH($A267)=12, YEAR($A267),YEAR($A267)-1)))),#REF!,VLOOKUP(MONTH($A267),'Patch Conversion'!$A$1:$B$12,2),FALSE)</f>
        <v>#REF!</v>
      </c>
    </row>
    <row r="268" spans="1:11">
      <c r="A268" s="2">
        <v>25842</v>
      </c>
      <c r="B268">
        <f>VLOOKUP((IF(MONTH($A268)=10,YEAR($A268),IF(MONTH($A268)=11,YEAR($A268),IF(MONTH($A268)=12, YEAR($A268),YEAR($A268)-1)))),File_1.prn!$A$2:$AA$57,VLOOKUP(MONTH($A268),Conversion!$A$1:$B$12,2),FALSE)</f>
        <v>0.56999999999999995</v>
      </c>
      <c r="C268" t="str">
        <f>IF(VLOOKUP((IF(MONTH($A268)=10,YEAR($A268),IF(MONTH($A268)=11,YEAR($A268),IF(MONTH($A268)=12, YEAR($A268),YEAR($A268)-1)))),File_1.prn!$A$2:$AA$57,VLOOKUP(MONTH($A268),'Patch Conversion'!$A$1:$B$12,2),FALSE)="","",VLOOKUP((IF(MONTH($A268)=10,YEAR($A268),IF(MONTH($A268)=11,YEAR($A268),IF(MONTH($A268)=12, YEAR($A268),YEAR($A268)-1)))),File_1.prn!$A$2:$AA$57,VLOOKUP(MONTH($A268),'Patch Conversion'!$A$1:$B$12,2),FALSE))</f>
        <v/>
      </c>
      <c r="F268">
        <f>VLOOKUP((IF(MONTH($A268)=10,YEAR($A268),IF(MONTH($A268)=11,YEAR($A268),IF(MONTH($A268)=12, YEAR($A268),YEAR($A268)-1)))),FirstSim!$A$1:$Y$84,VLOOKUP(MONTH($A268),Conversion!$A$1:$B$12,2),FALSE)</f>
        <v>0.22</v>
      </c>
      <c r="J268" s="4" t="e">
        <f>VLOOKUP((IF(MONTH($A268)=10,YEAR($A268),IF(MONTH($A268)=11,YEAR($A268),IF(MONTH($A268)=12, YEAR($A268),YEAR($A268)-1)))),#REF!,VLOOKUP(MONTH($A268),Conversion!$A$1:$B$12,2),FALSE)</f>
        <v>#REF!</v>
      </c>
      <c r="K268" t="e">
        <f>VLOOKUP((IF(MONTH($A268)=10,YEAR($A268),IF(MONTH($A268)=11,YEAR($A268),IF(MONTH($A268)=12, YEAR($A268),YEAR($A268)-1)))),#REF!,VLOOKUP(MONTH($A268),'Patch Conversion'!$A$1:$B$12,2),FALSE)</f>
        <v>#REF!</v>
      </c>
    </row>
    <row r="269" spans="1:11">
      <c r="A269" s="2">
        <v>25873</v>
      </c>
      <c r="B269">
        <f>VLOOKUP((IF(MONTH($A269)=10,YEAR($A269),IF(MONTH($A269)=11,YEAR($A269),IF(MONTH($A269)=12, YEAR($A269),YEAR($A269)-1)))),File_1.prn!$A$2:$AA$57,VLOOKUP(MONTH($A269),Conversion!$A$1:$B$12,2),FALSE)</f>
        <v>0.11</v>
      </c>
      <c r="C269" t="str">
        <f>IF(VLOOKUP((IF(MONTH($A269)=10,YEAR($A269),IF(MONTH($A269)=11,YEAR($A269),IF(MONTH($A269)=12, YEAR($A269),YEAR($A269)-1)))),File_1.prn!$A$2:$AA$57,VLOOKUP(MONTH($A269),'Patch Conversion'!$A$1:$B$12,2),FALSE)="","",VLOOKUP((IF(MONTH($A269)=10,YEAR($A269),IF(MONTH($A269)=11,YEAR($A269),IF(MONTH($A269)=12, YEAR($A269),YEAR($A269)-1)))),File_1.prn!$A$2:$AA$57,VLOOKUP(MONTH($A269),'Patch Conversion'!$A$1:$B$12,2),FALSE))</f>
        <v/>
      </c>
      <c r="F269">
        <f>VLOOKUP((IF(MONTH($A269)=10,YEAR($A269),IF(MONTH($A269)=11,YEAR($A269),IF(MONTH($A269)=12, YEAR($A269),YEAR($A269)-1)))),FirstSim!$A$1:$Y$84,VLOOKUP(MONTH($A269),Conversion!$A$1:$B$12,2),FALSE)</f>
        <v>0</v>
      </c>
      <c r="J269" s="4" t="e">
        <f>VLOOKUP((IF(MONTH($A269)=10,YEAR($A269),IF(MONTH($A269)=11,YEAR($A269),IF(MONTH($A269)=12, YEAR($A269),YEAR($A269)-1)))),#REF!,VLOOKUP(MONTH($A269),Conversion!$A$1:$B$12,2),FALSE)</f>
        <v>#REF!</v>
      </c>
      <c r="K269" t="e">
        <f>VLOOKUP((IF(MONTH($A269)=10,YEAR($A269),IF(MONTH($A269)=11,YEAR($A269),IF(MONTH($A269)=12, YEAR($A269),YEAR($A269)-1)))),#REF!,VLOOKUP(MONTH($A269),'Patch Conversion'!$A$1:$B$12,2),FALSE)</f>
        <v>#REF!</v>
      </c>
    </row>
    <row r="270" spans="1:11">
      <c r="A270" s="2">
        <v>25903</v>
      </c>
      <c r="B270">
        <f>VLOOKUP((IF(MONTH($A270)=10,YEAR($A270),IF(MONTH($A270)=11,YEAR($A270),IF(MONTH($A270)=12, YEAR($A270),YEAR($A270)-1)))),File_1.prn!$A$2:$AA$57,VLOOKUP(MONTH($A270),Conversion!$A$1:$B$12,2),FALSE)</f>
        <v>4.45</v>
      </c>
      <c r="C270" t="str">
        <f>IF(VLOOKUP((IF(MONTH($A270)=10,YEAR($A270),IF(MONTH($A270)=11,YEAR($A270),IF(MONTH($A270)=12, YEAR($A270),YEAR($A270)-1)))),File_1.prn!$A$2:$AA$57,VLOOKUP(MONTH($A270),'Patch Conversion'!$A$1:$B$12,2),FALSE)="","",VLOOKUP((IF(MONTH($A270)=10,YEAR($A270),IF(MONTH($A270)=11,YEAR($A270),IF(MONTH($A270)=12, YEAR($A270),YEAR($A270)-1)))),File_1.prn!$A$2:$AA$57,VLOOKUP(MONTH($A270),'Patch Conversion'!$A$1:$B$12,2),FALSE))</f>
        <v>#</v>
      </c>
      <c r="D270">
        <f>IF(C270="","",B270)</f>
        <v>4.45</v>
      </c>
      <c r="F270">
        <f>VLOOKUP((IF(MONTH($A270)=10,YEAR($A270),IF(MONTH($A270)=11,YEAR($A270),IF(MONTH($A270)=12, YEAR($A270),YEAR($A270)-1)))),FirstSim!$A$1:$Y$84,VLOOKUP(MONTH($A270),Conversion!$A$1:$B$12,2),FALSE)</f>
        <v>1.55</v>
      </c>
      <c r="J270" s="4" t="e">
        <f>VLOOKUP((IF(MONTH($A270)=10,YEAR($A270),IF(MONTH($A270)=11,YEAR($A270),IF(MONTH($A270)=12, YEAR($A270),YEAR($A270)-1)))),#REF!,VLOOKUP(MONTH($A270),Conversion!$A$1:$B$12,2),FALSE)</f>
        <v>#REF!</v>
      </c>
      <c r="K270" t="e">
        <f>VLOOKUP((IF(MONTH($A270)=10,YEAR($A270),IF(MONTH($A270)=11,YEAR($A270),IF(MONTH($A270)=12, YEAR($A270),YEAR($A270)-1)))),#REF!,VLOOKUP(MONTH($A270),'Patch Conversion'!$A$1:$B$12,2),FALSE)</f>
        <v>#REF!</v>
      </c>
    </row>
    <row r="271" spans="1:11">
      <c r="A271" s="2">
        <v>25934</v>
      </c>
      <c r="B271">
        <f>VLOOKUP((IF(MONTH($A271)=10,YEAR($A271),IF(MONTH($A271)=11,YEAR($A271),IF(MONTH($A271)=12, YEAR($A271),YEAR($A271)-1)))),File_1.prn!$A$2:$AA$57,VLOOKUP(MONTH($A271),Conversion!$A$1:$B$12,2),FALSE)</f>
        <v>2.99</v>
      </c>
      <c r="C271" t="str">
        <f>IF(VLOOKUP((IF(MONTH($A271)=10,YEAR($A271),IF(MONTH($A271)=11,YEAR($A271),IF(MONTH($A271)=12, YEAR($A271),YEAR($A271)-1)))),File_1.prn!$A$2:$AA$57,VLOOKUP(MONTH($A271),'Patch Conversion'!$A$1:$B$12,2),FALSE)="","",VLOOKUP((IF(MONTH($A271)=10,YEAR($A271),IF(MONTH($A271)=11,YEAR($A271),IF(MONTH($A271)=12, YEAR($A271),YEAR($A271)-1)))),File_1.prn!$A$2:$AA$57,VLOOKUP(MONTH($A271),'Patch Conversion'!$A$1:$B$12,2),FALSE))</f>
        <v/>
      </c>
      <c r="D271" t="str">
        <f>IF(C271="","",B271)</f>
        <v/>
      </c>
      <c r="F271">
        <f>VLOOKUP((IF(MONTH($A271)=10,YEAR($A271),IF(MONTH($A271)=11,YEAR($A271),IF(MONTH($A271)=12, YEAR($A271),YEAR($A271)-1)))),FirstSim!$A$1:$Y$84,VLOOKUP(MONTH($A271),Conversion!$A$1:$B$12,2),FALSE)</f>
        <v>3.03</v>
      </c>
      <c r="J271" s="4" t="e">
        <f>VLOOKUP((IF(MONTH($A271)=10,YEAR($A271),IF(MONTH($A271)=11,YEAR($A271),IF(MONTH($A271)=12, YEAR($A271),YEAR($A271)-1)))),#REF!,VLOOKUP(MONTH($A271),Conversion!$A$1:$B$12,2),FALSE)</f>
        <v>#REF!</v>
      </c>
      <c r="K271" t="e">
        <f>VLOOKUP((IF(MONTH($A271)=10,YEAR($A271),IF(MONTH($A271)=11,YEAR($A271),IF(MONTH($A271)=12, YEAR($A271),YEAR($A271)-1)))),#REF!,VLOOKUP(MONTH($A271),'Patch Conversion'!$A$1:$B$12,2),FALSE)</f>
        <v>#REF!</v>
      </c>
    </row>
    <row r="272" spans="1:11">
      <c r="A272" s="2">
        <v>25965</v>
      </c>
      <c r="B272">
        <f>VLOOKUP((IF(MONTH($A272)=10,YEAR($A272),IF(MONTH($A272)=11,YEAR($A272),IF(MONTH($A272)=12, YEAR($A272),YEAR($A272)-1)))),File_1.prn!$A$2:$AA$57,VLOOKUP(MONTH($A272),Conversion!$A$1:$B$12,2),FALSE)</f>
        <v>7.22</v>
      </c>
      <c r="C272" t="str">
        <f>IF(VLOOKUP((IF(MONTH($A272)=10,YEAR($A272),IF(MONTH($A272)=11,YEAR($A272),IF(MONTH($A272)=12, YEAR($A272),YEAR($A272)-1)))),File_1.prn!$A$2:$AA$57,VLOOKUP(MONTH($A272),'Patch Conversion'!$A$1:$B$12,2),FALSE)="","",VLOOKUP((IF(MONTH($A272)=10,YEAR($A272),IF(MONTH($A272)=11,YEAR($A272),IF(MONTH($A272)=12, YEAR($A272),YEAR($A272)-1)))),File_1.prn!$A$2:$AA$57,VLOOKUP(MONTH($A272),'Patch Conversion'!$A$1:$B$12,2),FALSE))</f>
        <v/>
      </c>
      <c r="D272" t="str">
        <f>IF(C272="","",B272)</f>
        <v/>
      </c>
      <c r="F272">
        <f>VLOOKUP((IF(MONTH($A272)=10,YEAR($A272),IF(MONTH($A272)=11,YEAR($A272),IF(MONTH($A272)=12, YEAR($A272),YEAR($A272)-1)))),FirstSim!$A$1:$Y$84,VLOOKUP(MONTH($A272),Conversion!$A$1:$B$12,2),FALSE)</f>
        <v>2.15</v>
      </c>
      <c r="J272" s="4" t="e">
        <f>VLOOKUP((IF(MONTH($A272)=10,YEAR($A272),IF(MONTH($A272)=11,YEAR($A272),IF(MONTH($A272)=12, YEAR($A272),YEAR($A272)-1)))),#REF!,VLOOKUP(MONTH($A272),Conversion!$A$1:$B$12,2),FALSE)</f>
        <v>#REF!</v>
      </c>
      <c r="K272" t="e">
        <f>VLOOKUP((IF(MONTH($A272)=10,YEAR($A272),IF(MONTH($A272)=11,YEAR($A272),IF(MONTH($A272)=12, YEAR($A272),YEAR($A272)-1)))),#REF!,VLOOKUP(MONTH($A272),'Patch Conversion'!$A$1:$B$12,2),FALSE)</f>
        <v>#REF!</v>
      </c>
    </row>
    <row r="273" spans="1:11">
      <c r="A273" s="2">
        <v>25993</v>
      </c>
      <c r="B273">
        <f>VLOOKUP((IF(MONTH($A273)=10,YEAR($A273),IF(MONTH($A273)=11,YEAR($A273),IF(MONTH($A273)=12, YEAR($A273),YEAR($A273)-1)))),File_1.prn!$A$2:$AA$57,VLOOKUP(MONTH($A273),Conversion!$A$1:$B$12,2),FALSE)</f>
        <v>2.98</v>
      </c>
      <c r="C273" t="str">
        <f>IF(VLOOKUP((IF(MONTH($A273)=10,YEAR($A273),IF(MONTH($A273)=11,YEAR($A273),IF(MONTH($A273)=12, YEAR($A273),YEAR($A273)-1)))),File_1.prn!$A$2:$AA$57,VLOOKUP(MONTH($A273),'Patch Conversion'!$A$1:$B$12,2),FALSE)="","",VLOOKUP((IF(MONTH($A273)=10,YEAR($A273),IF(MONTH($A273)=11,YEAR($A273),IF(MONTH($A273)=12, YEAR($A273),YEAR($A273)-1)))),File_1.prn!$A$2:$AA$57,VLOOKUP(MONTH($A273),'Patch Conversion'!$A$1:$B$12,2),FALSE))</f>
        <v/>
      </c>
      <c r="D273" t="str">
        <f>IF(C273="","",B273)</f>
        <v/>
      </c>
      <c r="F273">
        <f>VLOOKUP((IF(MONTH($A273)=10,YEAR($A273),IF(MONTH($A273)=11,YEAR($A273),IF(MONTH($A273)=12, YEAR($A273),YEAR($A273)-1)))),FirstSim!$A$1:$Y$84,VLOOKUP(MONTH($A273),Conversion!$A$1:$B$12,2),FALSE)</f>
        <v>0.72</v>
      </c>
      <c r="J273" s="4" t="e">
        <f>VLOOKUP((IF(MONTH($A273)=10,YEAR($A273),IF(MONTH($A273)=11,YEAR($A273),IF(MONTH($A273)=12, YEAR($A273),YEAR($A273)-1)))),#REF!,VLOOKUP(MONTH($A273),Conversion!$A$1:$B$12,2),FALSE)</f>
        <v>#REF!</v>
      </c>
      <c r="K273" t="e">
        <f>VLOOKUP((IF(MONTH($A273)=10,YEAR($A273),IF(MONTH($A273)=11,YEAR($A273),IF(MONTH($A273)=12, YEAR($A273),YEAR($A273)-1)))),#REF!,VLOOKUP(MONTH($A273),'Patch Conversion'!$A$1:$B$12,2),FALSE)</f>
        <v>#REF!</v>
      </c>
    </row>
    <row r="274" spans="1:11">
      <c r="A274" s="2">
        <v>26024</v>
      </c>
      <c r="B274">
        <f>VLOOKUP((IF(MONTH($A274)=10,YEAR($A274),IF(MONTH($A274)=11,YEAR($A274),IF(MONTH($A274)=12, YEAR($A274),YEAR($A274)-1)))),File_1.prn!$A$2:$AA$57,VLOOKUP(MONTH($A274),Conversion!$A$1:$B$12,2),FALSE)</f>
        <v>10.5</v>
      </c>
      <c r="C274" t="str">
        <f>IF(VLOOKUP((IF(MONTH($A274)=10,YEAR($A274),IF(MONTH($A274)=11,YEAR($A274),IF(MONTH($A274)=12, YEAR($A274),YEAR($A274)-1)))),File_1.prn!$A$2:$AA$57,VLOOKUP(MONTH($A274),'Patch Conversion'!$A$1:$B$12,2),FALSE)="","",VLOOKUP((IF(MONTH($A274)=10,YEAR($A274),IF(MONTH($A274)=11,YEAR($A274),IF(MONTH($A274)=12, YEAR($A274),YEAR($A274)-1)))),File_1.prn!$A$2:$AA$57,VLOOKUP(MONTH($A274),'Patch Conversion'!$A$1:$B$12,2),FALSE))</f>
        <v/>
      </c>
      <c r="D274" t="str">
        <f>IF(C274="","",B274)</f>
        <v/>
      </c>
      <c r="F274">
        <f>VLOOKUP((IF(MONTH($A274)=10,YEAR($A274),IF(MONTH($A274)=11,YEAR($A274),IF(MONTH($A274)=12, YEAR($A274),YEAR($A274)-1)))),FirstSim!$A$1:$Y$84,VLOOKUP(MONTH($A274),Conversion!$A$1:$B$12,2),FALSE)</f>
        <v>2.2999999999999998</v>
      </c>
      <c r="J274" s="4" t="e">
        <f>VLOOKUP((IF(MONTH($A274)=10,YEAR($A274),IF(MONTH($A274)=11,YEAR($A274),IF(MONTH($A274)=12, YEAR($A274),YEAR($A274)-1)))),#REF!,VLOOKUP(MONTH($A274),Conversion!$A$1:$B$12,2),FALSE)</f>
        <v>#REF!</v>
      </c>
      <c r="K274" t="e">
        <f>VLOOKUP((IF(MONTH($A274)=10,YEAR($A274),IF(MONTH($A274)=11,YEAR($A274),IF(MONTH($A274)=12, YEAR($A274),YEAR($A274)-1)))),#REF!,VLOOKUP(MONTH($A274),'Patch Conversion'!$A$1:$B$12,2),FALSE)</f>
        <v>#REF!</v>
      </c>
    </row>
    <row r="275" spans="1:11">
      <c r="A275" s="2">
        <v>26054</v>
      </c>
      <c r="B275">
        <f>VLOOKUP((IF(MONTH($A275)=10,YEAR($A275),IF(MONTH($A275)=11,YEAR($A275),IF(MONTH($A275)=12, YEAR($A275),YEAR($A275)-1)))),File_1.prn!$A$2:$AA$57,VLOOKUP(MONTH($A275),Conversion!$A$1:$B$12,2),FALSE)</f>
        <v>1.8</v>
      </c>
      <c r="C275" t="str">
        <f>IF(VLOOKUP((IF(MONTH($A275)=10,YEAR($A275),IF(MONTH($A275)=11,YEAR($A275),IF(MONTH($A275)=12, YEAR($A275),YEAR($A275)-1)))),File_1.prn!$A$2:$AA$57,VLOOKUP(MONTH($A275),'Patch Conversion'!$A$1:$B$12,2),FALSE)="","",VLOOKUP((IF(MONTH($A275)=10,YEAR($A275),IF(MONTH($A275)=11,YEAR($A275),IF(MONTH($A275)=12, YEAR($A275),YEAR($A275)-1)))),File_1.prn!$A$2:$AA$57,VLOOKUP(MONTH($A275),'Patch Conversion'!$A$1:$B$12,2),FALSE))</f>
        <v/>
      </c>
      <c r="F275">
        <f>VLOOKUP((IF(MONTH($A275)=10,YEAR($A275),IF(MONTH($A275)=11,YEAR($A275),IF(MONTH($A275)=12, YEAR($A275),YEAR($A275)-1)))),FirstSim!$A$1:$Y$84,VLOOKUP(MONTH($A275),Conversion!$A$1:$B$12,2),FALSE)</f>
        <v>1.56</v>
      </c>
      <c r="J275" s="4" t="e">
        <f>VLOOKUP((IF(MONTH($A275)=10,YEAR($A275),IF(MONTH($A275)=11,YEAR($A275),IF(MONTH($A275)=12, YEAR($A275),YEAR($A275)-1)))),#REF!,VLOOKUP(MONTH($A275),Conversion!$A$1:$B$12,2),FALSE)</f>
        <v>#REF!</v>
      </c>
      <c r="K275" t="e">
        <f>VLOOKUP((IF(MONTH($A275)=10,YEAR($A275),IF(MONTH($A275)=11,YEAR($A275),IF(MONTH($A275)=12, YEAR($A275),YEAR($A275)-1)))),#REF!,VLOOKUP(MONTH($A275),'Patch Conversion'!$A$1:$B$12,2),FALSE)</f>
        <v>#REF!</v>
      </c>
    </row>
    <row r="276" spans="1:11">
      <c r="A276" s="2">
        <v>26085</v>
      </c>
      <c r="B276">
        <f>VLOOKUP((IF(MONTH($A276)=10,YEAR($A276),IF(MONTH($A276)=11,YEAR($A276),IF(MONTH($A276)=12, YEAR($A276),YEAR($A276)-1)))),File_1.prn!$A$2:$AA$57,VLOOKUP(MONTH($A276),Conversion!$A$1:$B$12,2),FALSE)</f>
        <v>0.21</v>
      </c>
      <c r="C276" t="str">
        <f>IF(VLOOKUP((IF(MONTH($A276)=10,YEAR($A276),IF(MONTH($A276)=11,YEAR($A276),IF(MONTH($A276)=12, YEAR($A276),YEAR($A276)-1)))),File_1.prn!$A$2:$AA$57,VLOOKUP(MONTH($A276),'Patch Conversion'!$A$1:$B$12,2),FALSE)="","",VLOOKUP((IF(MONTH($A276)=10,YEAR($A276),IF(MONTH($A276)=11,YEAR($A276),IF(MONTH($A276)=12, YEAR($A276),YEAR($A276)-1)))),File_1.prn!$A$2:$AA$57,VLOOKUP(MONTH($A276),'Patch Conversion'!$A$1:$B$12,2),FALSE))</f>
        <v/>
      </c>
      <c r="F276">
        <f>VLOOKUP((IF(MONTH($A276)=10,YEAR($A276),IF(MONTH($A276)=11,YEAR($A276),IF(MONTH($A276)=12, YEAR($A276),YEAR($A276)-1)))),FirstSim!$A$1:$Y$84,VLOOKUP(MONTH($A276),Conversion!$A$1:$B$12,2),FALSE)</f>
        <v>0.74</v>
      </c>
      <c r="J276" s="4" t="e">
        <f>VLOOKUP((IF(MONTH($A276)=10,YEAR($A276),IF(MONTH($A276)=11,YEAR($A276),IF(MONTH($A276)=12, YEAR($A276),YEAR($A276)-1)))),#REF!,VLOOKUP(MONTH($A276),Conversion!$A$1:$B$12,2),FALSE)</f>
        <v>#REF!</v>
      </c>
      <c r="K276" t="e">
        <f>VLOOKUP((IF(MONTH($A276)=10,YEAR($A276),IF(MONTH($A276)=11,YEAR($A276),IF(MONTH($A276)=12, YEAR($A276),YEAR($A276)-1)))),#REF!,VLOOKUP(MONTH($A276),'Patch Conversion'!$A$1:$B$12,2),FALSE)</f>
        <v>#REF!</v>
      </c>
    </row>
    <row r="277" spans="1:11">
      <c r="A277" s="2">
        <v>26115</v>
      </c>
      <c r="B277">
        <f>VLOOKUP((IF(MONTH($A277)=10,YEAR($A277),IF(MONTH($A277)=11,YEAR($A277),IF(MONTH($A277)=12, YEAR($A277),YEAR($A277)-1)))),File_1.prn!$A$2:$AA$57,VLOOKUP(MONTH($A277),Conversion!$A$1:$B$12,2),FALSE)</f>
        <v>0.17</v>
      </c>
      <c r="C277" t="str">
        <f>IF(VLOOKUP((IF(MONTH($A277)=10,YEAR($A277),IF(MONTH($A277)=11,YEAR($A277),IF(MONTH($A277)=12, YEAR($A277),YEAR($A277)-1)))),File_1.prn!$A$2:$AA$57,VLOOKUP(MONTH($A277),'Patch Conversion'!$A$1:$B$12,2),FALSE)="","",VLOOKUP((IF(MONTH($A277)=10,YEAR($A277),IF(MONTH($A277)=11,YEAR($A277),IF(MONTH($A277)=12, YEAR($A277),YEAR($A277)-1)))),File_1.prn!$A$2:$AA$57,VLOOKUP(MONTH($A277),'Patch Conversion'!$A$1:$B$12,2),FALSE))</f>
        <v/>
      </c>
      <c r="F277">
        <f>VLOOKUP((IF(MONTH($A277)=10,YEAR($A277),IF(MONTH($A277)=11,YEAR($A277),IF(MONTH($A277)=12, YEAR($A277),YEAR($A277)-1)))),FirstSim!$A$1:$Y$84,VLOOKUP(MONTH($A277),Conversion!$A$1:$B$12,2),FALSE)</f>
        <v>0.54</v>
      </c>
      <c r="J277" s="4" t="e">
        <f>VLOOKUP((IF(MONTH($A277)=10,YEAR($A277),IF(MONTH($A277)=11,YEAR($A277),IF(MONTH($A277)=12, YEAR($A277),YEAR($A277)-1)))),#REF!,VLOOKUP(MONTH($A277),Conversion!$A$1:$B$12,2),FALSE)</f>
        <v>#REF!</v>
      </c>
      <c r="K277" t="e">
        <f>VLOOKUP((IF(MONTH($A277)=10,YEAR($A277),IF(MONTH($A277)=11,YEAR($A277),IF(MONTH($A277)=12, YEAR($A277),YEAR($A277)-1)))),#REF!,VLOOKUP(MONTH($A277),'Patch Conversion'!$A$1:$B$12,2),FALSE)</f>
        <v>#REF!</v>
      </c>
    </row>
    <row r="278" spans="1:11">
      <c r="A278" s="2">
        <v>26146</v>
      </c>
      <c r="B278">
        <f>VLOOKUP((IF(MONTH($A278)=10,YEAR($A278),IF(MONTH($A278)=11,YEAR($A278),IF(MONTH($A278)=12, YEAR($A278),YEAR($A278)-1)))),File_1.prn!$A$2:$AA$57,VLOOKUP(MONTH($A278),Conversion!$A$1:$B$12,2),FALSE)</f>
        <v>0.2</v>
      </c>
      <c r="C278" t="str">
        <f>IF(VLOOKUP((IF(MONTH($A278)=10,YEAR($A278),IF(MONTH($A278)=11,YEAR($A278),IF(MONTH($A278)=12, YEAR($A278),YEAR($A278)-1)))),File_1.prn!$A$2:$AA$57,VLOOKUP(MONTH($A278),'Patch Conversion'!$A$1:$B$12,2),FALSE)="","",VLOOKUP((IF(MONTH($A278)=10,YEAR($A278),IF(MONTH($A278)=11,YEAR($A278),IF(MONTH($A278)=12, YEAR($A278),YEAR($A278)-1)))),File_1.prn!$A$2:$AA$57,VLOOKUP(MONTH($A278),'Patch Conversion'!$A$1:$B$12,2),FALSE))</f>
        <v/>
      </c>
      <c r="F278">
        <f>VLOOKUP((IF(MONTH($A278)=10,YEAR($A278),IF(MONTH($A278)=11,YEAR($A278),IF(MONTH($A278)=12, YEAR($A278),YEAR($A278)-1)))),FirstSim!$A$1:$Y$84,VLOOKUP(MONTH($A278),Conversion!$A$1:$B$12,2),FALSE)</f>
        <v>0.32</v>
      </c>
      <c r="J278" s="4" t="e">
        <f>VLOOKUP((IF(MONTH($A278)=10,YEAR($A278),IF(MONTH($A278)=11,YEAR($A278),IF(MONTH($A278)=12, YEAR($A278),YEAR($A278)-1)))),#REF!,VLOOKUP(MONTH($A278),Conversion!$A$1:$B$12,2),FALSE)</f>
        <v>#REF!</v>
      </c>
      <c r="K278" t="e">
        <f>VLOOKUP((IF(MONTH($A278)=10,YEAR($A278),IF(MONTH($A278)=11,YEAR($A278),IF(MONTH($A278)=12, YEAR($A278),YEAR($A278)-1)))),#REF!,VLOOKUP(MONTH($A278),'Patch Conversion'!$A$1:$B$12,2),FALSE)</f>
        <v>#REF!</v>
      </c>
    </row>
    <row r="279" spans="1:11">
      <c r="A279" s="2">
        <v>26177</v>
      </c>
      <c r="B279">
        <f>VLOOKUP((IF(MONTH($A279)=10,YEAR($A279),IF(MONTH($A279)=11,YEAR($A279),IF(MONTH($A279)=12, YEAR($A279),YEAR($A279)-1)))),File_1.prn!$A$2:$AA$57,VLOOKUP(MONTH($A279),Conversion!$A$1:$B$12,2),FALSE)</f>
        <v>7.0000000000000007E-2</v>
      </c>
      <c r="C279" t="str">
        <f>IF(VLOOKUP((IF(MONTH($A279)=10,YEAR($A279),IF(MONTH($A279)=11,YEAR($A279),IF(MONTH($A279)=12, YEAR($A279),YEAR($A279)-1)))),File_1.prn!$A$2:$AA$57,VLOOKUP(MONTH($A279),'Patch Conversion'!$A$1:$B$12,2),FALSE)="","",VLOOKUP((IF(MONTH($A279)=10,YEAR($A279),IF(MONTH($A279)=11,YEAR($A279),IF(MONTH($A279)=12, YEAR($A279),YEAR($A279)-1)))),File_1.prn!$A$2:$AA$57,VLOOKUP(MONTH($A279),'Patch Conversion'!$A$1:$B$12,2),FALSE))</f>
        <v/>
      </c>
      <c r="F279">
        <f>VLOOKUP((IF(MONTH($A279)=10,YEAR($A279),IF(MONTH($A279)=11,YEAR($A279),IF(MONTH($A279)=12, YEAR($A279),YEAR($A279)-1)))),FirstSim!$A$1:$Y$84,VLOOKUP(MONTH($A279),Conversion!$A$1:$B$12,2),FALSE)</f>
        <v>0.04</v>
      </c>
      <c r="J279" s="4" t="e">
        <f>VLOOKUP((IF(MONTH($A279)=10,YEAR($A279),IF(MONTH($A279)=11,YEAR($A279),IF(MONTH($A279)=12, YEAR($A279),YEAR($A279)-1)))),#REF!,VLOOKUP(MONTH($A279),Conversion!$A$1:$B$12,2),FALSE)</f>
        <v>#REF!</v>
      </c>
      <c r="K279" t="e">
        <f>VLOOKUP((IF(MONTH($A279)=10,YEAR($A279),IF(MONTH($A279)=11,YEAR($A279),IF(MONTH($A279)=12, YEAR($A279),YEAR($A279)-1)))),#REF!,VLOOKUP(MONTH($A279),'Patch Conversion'!$A$1:$B$12,2),FALSE)</f>
        <v>#REF!</v>
      </c>
    </row>
    <row r="280" spans="1:11">
      <c r="A280" s="2">
        <v>26207</v>
      </c>
      <c r="B280">
        <f>VLOOKUP((IF(MONTH($A280)=10,YEAR($A280),IF(MONTH($A280)=11,YEAR($A280),IF(MONTH($A280)=12, YEAR($A280),YEAR($A280)-1)))),File_1.prn!$A$2:$AA$57,VLOOKUP(MONTH($A280),Conversion!$A$1:$B$12,2),FALSE)</f>
        <v>0.12</v>
      </c>
      <c r="C280" t="str">
        <f>IF(VLOOKUP((IF(MONTH($A280)=10,YEAR($A280),IF(MONTH($A280)=11,YEAR($A280),IF(MONTH($A280)=12, YEAR($A280),YEAR($A280)-1)))),File_1.prn!$A$2:$AA$57,VLOOKUP(MONTH($A280),'Patch Conversion'!$A$1:$B$12,2),FALSE)="","",VLOOKUP((IF(MONTH($A280)=10,YEAR($A280),IF(MONTH($A280)=11,YEAR($A280),IF(MONTH($A280)=12, YEAR($A280),YEAR($A280)-1)))),File_1.prn!$A$2:$AA$57,VLOOKUP(MONTH($A280),'Patch Conversion'!$A$1:$B$12,2),FALSE))</f>
        <v/>
      </c>
      <c r="F280">
        <f>VLOOKUP((IF(MONTH($A280)=10,YEAR($A280),IF(MONTH($A280)=11,YEAR($A280),IF(MONTH($A280)=12, YEAR($A280),YEAR($A280)-1)))),FirstSim!$A$1:$Y$84,VLOOKUP(MONTH($A280),Conversion!$A$1:$B$12,2),FALSE)</f>
        <v>0.28000000000000003</v>
      </c>
      <c r="J280" s="4" t="e">
        <f>VLOOKUP((IF(MONTH($A280)=10,YEAR($A280),IF(MONTH($A280)=11,YEAR($A280),IF(MONTH($A280)=12, YEAR($A280),YEAR($A280)-1)))),#REF!,VLOOKUP(MONTH($A280),Conversion!$A$1:$B$12,2),FALSE)</f>
        <v>#REF!</v>
      </c>
      <c r="K280" t="e">
        <f>VLOOKUP((IF(MONTH($A280)=10,YEAR($A280),IF(MONTH($A280)=11,YEAR($A280),IF(MONTH($A280)=12, YEAR($A280),YEAR($A280)-1)))),#REF!,VLOOKUP(MONTH($A280),'Patch Conversion'!$A$1:$B$12,2),FALSE)</f>
        <v>#REF!</v>
      </c>
    </row>
    <row r="281" spans="1:11">
      <c r="A281" s="2">
        <v>26238</v>
      </c>
      <c r="B281">
        <f>VLOOKUP((IF(MONTH($A281)=10,YEAR($A281),IF(MONTH($A281)=11,YEAR($A281),IF(MONTH($A281)=12, YEAR($A281),YEAR($A281)-1)))),File_1.prn!$A$2:$AA$57,VLOOKUP(MONTH($A281),Conversion!$A$1:$B$12,2),FALSE)</f>
        <v>0.01</v>
      </c>
      <c r="C281" t="str">
        <f>IF(VLOOKUP((IF(MONTH($A281)=10,YEAR($A281),IF(MONTH($A281)=11,YEAR($A281),IF(MONTH($A281)=12, YEAR($A281),YEAR($A281)-1)))),File_1.prn!$A$2:$AA$57,VLOOKUP(MONTH($A281),'Patch Conversion'!$A$1:$B$12,2),FALSE)="","",VLOOKUP((IF(MONTH($A281)=10,YEAR($A281),IF(MONTH($A281)=11,YEAR($A281),IF(MONTH($A281)=12, YEAR($A281),YEAR($A281)-1)))),File_1.prn!$A$2:$AA$57,VLOOKUP(MONTH($A281),'Patch Conversion'!$A$1:$B$12,2),FALSE))</f>
        <v/>
      </c>
      <c r="F281">
        <f>VLOOKUP((IF(MONTH($A281)=10,YEAR($A281),IF(MONTH($A281)=11,YEAR($A281),IF(MONTH($A281)=12, YEAR($A281),YEAR($A281)-1)))),FirstSim!$A$1:$Y$84,VLOOKUP(MONTH($A281),Conversion!$A$1:$B$12,2),FALSE)</f>
        <v>0.01</v>
      </c>
      <c r="J281" s="4" t="e">
        <f>VLOOKUP((IF(MONTH($A281)=10,YEAR($A281),IF(MONTH($A281)=11,YEAR($A281),IF(MONTH($A281)=12, YEAR($A281),YEAR($A281)-1)))),#REF!,VLOOKUP(MONTH($A281),Conversion!$A$1:$B$12,2),FALSE)</f>
        <v>#REF!</v>
      </c>
      <c r="K281" t="e">
        <f>VLOOKUP((IF(MONTH($A281)=10,YEAR($A281),IF(MONTH($A281)=11,YEAR($A281),IF(MONTH($A281)=12, YEAR($A281),YEAR($A281)-1)))),#REF!,VLOOKUP(MONTH($A281),'Patch Conversion'!$A$1:$B$12,2),FALSE)</f>
        <v>#REF!</v>
      </c>
    </row>
    <row r="282" spans="1:11">
      <c r="A282" s="2">
        <v>26268</v>
      </c>
      <c r="B282">
        <f>VLOOKUP((IF(MONTH($A282)=10,YEAR($A282),IF(MONTH($A282)=11,YEAR($A282),IF(MONTH($A282)=12, YEAR($A282),YEAR($A282)-1)))),File_1.prn!$A$2:$AA$57,VLOOKUP(MONTH($A282),Conversion!$A$1:$B$12,2),FALSE)</f>
        <v>0.54</v>
      </c>
      <c r="C282" t="str">
        <f>IF(VLOOKUP((IF(MONTH($A282)=10,YEAR($A282),IF(MONTH($A282)=11,YEAR($A282),IF(MONTH($A282)=12, YEAR($A282),YEAR($A282)-1)))),File_1.prn!$A$2:$AA$57,VLOOKUP(MONTH($A282),'Patch Conversion'!$A$1:$B$12,2),FALSE)="","",VLOOKUP((IF(MONTH($A282)=10,YEAR($A282),IF(MONTH($A282)=11,YEAR($A282),IF(MONTH($A282)=12, YEAR($A282),YEAR($A282)-1)))),File_1.prn!$A$2:$AA$57,VLOOKUP(MONTH($A282),'Patch Conversion'!$A$1:$B$12,2),FALSE))</f>
        <v/>
      </c>
      <c r="F282">
        <f>VLOOKUP((IF(MONTH($A282)=10,YEAR($A282),IF(MONTH($A282)=11,YEAR($A282),IF(MONTH($A282)=12, YEAR($A282),YEAR($A282)-1)))),FirstSim!$A$1:$Y$84,VLOOKUP(MONTH($A282),Conversion!$A$1:$B$12,2),FALSE)</f>
        <v>0.02</v>
      </c>
      <c r="J282" s="4" t="e">
        <f>VLOOKUP((IF(MONTH($A282)=10,YEAR($A282),IF(MONTH($A282)=11,YEAR($A282),IF(MONTH($A282)=12, YEAR($A282),YEAR($A282)-1)))),#REF!,VLOOKUP(MONTH($A282),Conversion!$A$1:$B$12,2),FALSE)</f>
        <v>#REF!</v>
      </c>
      <c r="K282" t="e">
        <f>VLOOKUP((IF(MONTH($A282)=10,YEAR($A282),IF(MONTH($A282)=11,YEAR($A282),IF(MONTH($A282)=12, YEAR($A282),YEAR($A282)-1)))),#REF!,VLOOKUP(MONTH($A282),'Patch Conversion'!$A$1:$B$12,2),FALSE)</f>
        <v>#REF!</v>
      </c>
    </row>
    <row r="283" spans="1:11">
      <c r="A283" s="2">
        <v>26299</v>
      </c>
      <c r="B283">
        <f>VLOOKUP((IF(MONTH($A283)=10,YEAR($A283),IF(MONTH($A283)=11,YEAR($A283),IF(MONTH($A283)=12, YEAR($A283),YEAR($A283)-1)))),File_1.prn!$A$2:$AA$57,VLOOKUP(MONTH($A283),Conversion!$A$1:$B$12,2),FALSE)</f>
        <v>5.45</v>
      </c>
      <c r="C283" t="str">
        <f>IF(VLOOKUP((IF(MONTH($A283)=10,YEAR($A283),IF(MONTH($A283)=11,YEAR($A283),IF(MONTH($A283)=12, YEAR($A283),YEAR($A283)-1)))),File_1.prn!$A$2:$AA$57,VLOOKUP(MONTH($A283),'Patch Conversion'!$A$1:$B$12,2),FALSE)="","",VLOOKUP((IF(MONTH($A283)=10,YEAR($A283),IF(MONTH($A283)=11,YEAR($A283),IF(MONTH($A283)=12, YEAR($A283),YEAR($A283)-1)))),File_1.prn!$A$2:$AA$57,VLOOKUP(MONTH($A283),'Patch Conversion'!$A$1:$B$12,2),FALSE))</f>
        <v/>
      </c>
      <c r="D283" t="str">
        <f>IF(C283="","",B283)</f>
        <v/>
      </c>
      <c r="F283">
        <f>VLOOKUP((IF(MONTH($A283)=10,YEAR($A283),IF(MONTH($A283)=11,YEAR($A283),IF(MONTH($A283)=12, YEAR($A283),YEAR($A283)-1)))),FirstSim!$A$1:$Y$84,VLOOKUP(MONTH($A283),Conversion!$A$1:$B$12,2),FALSE)</f>
        <v>1.1499999999999999</v>
      </c>
      <c r="J283" s="4" t="e">
        <f>VLOOKUP((IF(MONTH($A283)=10,YEAR($A283),IF(MONTH($A283)=11,YEAR($A283),IF(MONTH($A283)=12, YEAR($A283),YEAR($A283)-1)))),#REF!,VLOOKUP(MONTH($A283),Conversion!$A$1:$B$12,2),FALSE)</f>
        <v>#REF!</v>
      </c>
      <c r="K283" t="e">
        <f>VLOOKUP((IF(MONTH($A283)=10,YEAR($A283),IF(MONTH($A283)=11,YEAR($A283),IF(MONTH($A283)=12, YEAR($A283),YEAR($A283)-1)))),#REF!,VLOOKUP(MONTH($A283),'Patch Conversion'!$A$1:$B$12,2),FALSE)</f>
        <v>#REF!</v>
      </c>
    </row>
    <row r="284" spans="1:11">
      <c r="A284" s="2">
        <v>26330</v>
      </c>
      <c r="B284">
        <f>VLOOKUP((IF(MONTH($A284)=10,YEAR($A284),IF(MONTH($A284)=11,YEAR($A284),IF(MONTH($A284)=12, YEAR($A284),YEAR($A284)-1)))),File_1.prn!$A$2:$AA$57,VLOOKUP(MONTH($A284),Conversion!$A$1:$B$12,2),FALSE)</f>
        <v>21.2</v>
      </c>
      <c r="C284" t="str">
        <f>IF(VLOOKUP((IF(MONTH($A284)=10,YEAR($A284),IF(MONTH($A284)=11,YEAR($A284),IF(MONTH($A284)=12, YEAR($A284),YEAR($A284)-1)))),File_1.prn!$A$2:$AA$57,VLOOKUP(MONTH($A284),'Patch Conversion'!$A$1:$B$12,2),FALSE)="","",VLOOKUP((IF(MONTH($A284)=10,YEAR($A284),IF(MONTH($A284)=11,YEAR($A284),IF(MONTH($A284)=12, YEAR($A284),YEAR($A284)-1)))),File_1.prn!$A$2:$AA$57,VLOOKUP(MONTH($A284),'Patch Conversion'!$A$1:$B$12,2),FALSE))</f>
        <v/>
      </c>
      <c r="D284" t="str">
        <f>IF(C284="","",B284)</f>
        <v/>
      </c>
      <c r="F284">
        <f>VLOOKUP((IF(MONTH($A284)=10,YEAR($A284),IF(MONTH($A284)=11,YEAR($A284),IF(MONTH($A284)=12, YEAR($A284),YEAR($A284)-1)))),FirstSim!$A$1:$Y$84,VLOOKUP(MONTH($A284),Conversion!$A$1:$B$12,2),FALSE)</f>
        <v>28.86</v>
      </c>
      <c r="J284" s="4" t="e">
        <f>VLOOKUP((IF(MONTH($A284)=10,YEAR($A284),IF(MONTH($A284)=11,YEAR($A284),IF(MONTH($A284)=12, YEAR($A284),YEAR($A284)-1)))),#REF!,VLOOKUP(MONTH($A284),Conversion!$A$1:$B$12,2),FALSE)</f>
        <v>#REF!</v>
      </c>
      <c r="K284" t="e">
        <f>VLOOKUP((IF(MONTH($A284)=10,YEAR($A284),IF(MONTH($A284)=11,YEAR($A284),IF(MONTH($A284)=12, YEAR($A284),YEAR($A284)-1)))),#REF!,VLOOKUP(MONTH($A284),'Patch Conversion'!$A$1:$B$12,2),FALSE)</f>
        <v>#REF!</v>
      </c>
    </row>
    <row r="285" spans="1:11">
      <c r="A285" s="2">
        <v>26359</v>
      </c>
      <c r="B285">
        <f>VLOOKUP((IF(MONTH($A285)=10,YEAR($A285),IF(MONTH($A285)=11,YEAR($A285),IF(MONTH($A285)=12, YEAR($A285),YEAR($A285)-1)))),File_1.prn!$A$2:$AA$57,VLOOKUP(MONTH($A285),Conversion!$A$1:$B$12,2),FALSE)</f>
        <v>10.199999999999999</v>
      </c>
      <c r="C285" t="str">
        <f>IF(VLOOKUP((IF(MONTH($A285)=10,YEAR($A285),IF(MONTH($A285)=11,YEAR($A285),IF(MONTH($A285)=12, YEAR($A285),YEAR($A285)-1)))),File_1.prn!$A$2:$AA$57,VLOOKUP(MONTH($A285),'Patch Conversion'!$A$1:$B$12,2),FALSE)="","",VLOOKUP((IF(MONTH($A285)=10,YEAR($A285),IF(MONTH($A285)=11,YEAR($A285),IF(MONTH($A285)=12, YEAR($A285),YEAR($A285)-1)))),File_1.prn!$A$2:$AA$57,VLOOKUP(MONTH($A285),'Patch Conversion'!$A$1:$B$12,2),FALSE))</f>
        <v/>
      </c>
      <c r="D285" t="str">
        <f>IF(C285="","",B285)</f>
        <v/>
      </c>
      <c r="F285">
        <f>VLOOKUP((IF(MONTH($A285)=10,YEAR($A285),IF(MONTH($A285)=11,YEAR($A285),IF(MONTH($A285)=12, YEAR($A285),YEAR($A285)-1)))),FirstSim!$A$1:$Y$84,VLOOKUP(MONTH($A285),Conversion!$A$1:$B$12,2),FALSE)</f>
        <v>37.619999999999997</v>
      </c>
      <c r="J285" s="4" t="e">
        <f>VLOOKUP((IF(MONTH($A285)=10,YEAR($A285),IF(MONTH($A285)=11,YEAR($A285),IF(MONTH($A285)=12, YEAR($A285),YEAR($A285)-1)))),#REF!,VLOOKUP(MONTH($A285),Conversion!$A$1:$B$12,2),FALSE)</f>
        <v>#REF!</v>
      </c>
      <c r="K285" t="e">
        <f>VLOOKUP((IF(MONTH($A285)=10,YEAR($A285),IF(MONTH($A285)=11,YEAR($A285),IF(MONTH($A285)=12, YEAR($A285),YEAR($A285)-1)))),#REF!,VLOOKUP(MONTH($A285),'Patch Conversion'!$A$1:$B$12,2),FALSE)</f>
        <v>#REF!</v>
      </c>
    </row>
    <row r="286" spans="1:11">
      <c r="A286" s="2">
        <v>26390</v>
      </c>
      <c r="B286">
        <f>VLOOKUP((IF(MONTH($A286)=10,YEAR($A286),IF(MONTH($A286)=11,YEAR($A286),IF(MONTH($A286)=12, YEAR($A286),YEAR($A286)-1)))),File_1.prn!$A$2:$AA$57,VLOOKUP(MONTH($A286),Conversion!$A$1:$B$12,2),FALSE)</f>
        <v>6.32</v>
      </c>
      <c r="C286" t="str">
        <f>IF(VLOOKUP((IF(MONTH($A286)=10,YEAR($A286),IF(MONTH($A286)=11,YEAR($A286),IF(MONTH($A286)=12, YEAR($A286),YEAR($A286)-1)))),File_1.prn!$A$2:$AA$57,VLOOKUP(MONTH($A286),'Patch Conversion'!$A$1:$B$12,2),FALSE)="","",VLOOKUP((IF(MONTH($A286)=10,YEAR($A286),IF(MONTH($A286)=11,YEAR($A286),IF(MONTH($A286)=12, YEAR($A286),YEAR($A286)-1)))),File_1.prn!$A$2:$AA$57,VLOOKUP(MONTH($A286),'Patch Conversion'!$A$1:$B$12,2),FALSE))</f>
        <v/>
      </c>
      <c r="D286" t="str">
        <f>IF(C286="","",B286)</f>
        <v/>
      </c>
      <c r="F286">
        <f>VLOOKUP((IF(MONTH($A286)=10,YEAR($A286),IF(MONTH($A286)=11,YEAR($A286),IF(MONTH($A286)=12, YEAR($A286),YEAR($A286)-1)))),FirstSim!$A$1:$Y$84,VLOOKUP(MONTH($A286),Conversion!$A$1:$B$12,2),FALSE)</f>
        <v>12.77</v>
      </c>
      <c r="J286" s="4" t="e">
        <f>VLOOKUP((IF(MONTH($A286)=10,YEAR($A286),IF(MONTH($A286)=11,YEAR($A286),IF(MONTH($A286)=12, YEAR($A286),YEAR($A286)-1)))),#REF!,VLOOKUP(MONTH($A286),Conversion!$A$1:$B$12,2),FALSE)</f>
        <v>#REF!</v>
      </c>
      <c r="K286" t="e">
        <f>VLOOKUP((IF(MONTH($A286)=10,YEAR($A286),IF(MONTH($A286)=11,YEAR($A286),IF(MONTH($A286)=12, YEAR($A286),YEAR($A286)-1)))),#REF!,VLOOKUP(MONTH($A286),'Patch Conversion'!$A$1:$B$12,2),FALSE)</f>
        <v>#REF!</v>
      </c>
    </row>
    <row r="287" spans="1:11">
      <c r="A287" s="2">
        <v>26420</v>
      </c>
      <c r="B287">
        <f>VLOOKUP((IF(MONTH($A287)=10,YEAR($A287),IF(MONTH($A287)=11,YEAR($A287),IF(MONTH($A287)=12, YEAR($A287),YEAR($A287)-1)))),File_1.prn!$A$2:$AA$57,VLOOKUP(MONTH($A287),Conversion!$A$1:$B$12,2),FALSE)</f>
        <v>0.64</v>
      </c>
      <c r="C287" t="str">
        <f>IF(VLOOKUP((IF(MONTH($A287)=10,YEAR($A287),IF(MONTH($A287)=11,YEAR($A287),IF(MONTH($A287)=12, YEAR($A287),YEAR($A287)-1)))),File_1.prn!$A$2:$AA$57,VLOOKUP(MONTH($A287),'Patch Conversion'!$A$1:$B$12,2),FALSE)="","",VLOOKUP((IF(MONTH($A287)=10,YEAR($A287),IF(MONTH($A287)=11,YEAR($A287),IF(MONTH($A287)=12, YEAR($A287),YEAR($A287)-1)))),File_1.prn!$A$2:$AA$57,VLOOKUP(MONTH($A287),'Patch Conversion'!$A$1:$B$12,2),FALSE))</f>
        <v/>
      </c>
      <c r="F287">
        <f>VLOOKUP((IF(MONTH($A287)=10,YEAR($A287),IF(MONTH($A287)=11,YEAR($A287),IF(MONTH($A287)=12, YEAR($A287),YEAR($A287)-1)))),FirstSim!$A$1:$Y$84,VLOOKUP(MONTH($A287),Conversion!$A$1:$B$12,2),FALSE)</f>
        <v>2.85</v>
      </c>
      <c r="J287" s="4" t="e">
        <f>VLOOKUP((IF(MONTH($A287)=10,YEAR($A287),IF(MONTH($A287)=11,YEAR($A287),IF(MONTH($A287)=12, YEAR($A287),YEAR($A287)-1)))),#REF!,VLOOKUP(MONTH($A287),Conversion!$A$1:$B$12,2),FALSE)</f>
        <v>#REF!</v>
      </c>
      <c r="K287" t="e">
        <f>VLOOKUP((IF(MONTH($A287)=10,YEAR($A287),IF(MONTH($A287)=11,YEAR($A287),IF(MONTH($A287)=12, YEAR($A287),YEAR($A287)-1)))),#REF!,VLOOKUP(MONTH($A287),'Patch Conversion'!$A$1:$B$12,2),FALSE)</f>
        <v>#REF!</v>
      </c>
    </row>
    <row r="288" spans="1:11">
      <c r="A288" s="2">
        <v>26451</v>
      </c>
      <c r="B288">
        <f>VLOOKUP((IF(MONTH($A288)=10,YEAR($A288),IF(MONTH($A288)=11,YEAR($A288),IF(MONTH($A288)=12, YEAR($A288),YEAR($A288)-1)))),File_1.prn!$A$2:$AA$57,VLOOKUP(MONTH($A288),Conversion!$A$1:$B$12,2),FALSE)</f>
        <v>0.2</v>
      </c>
      <c r="C288" t="str">
        <f>IF(VLOOKUP((IF(MONTH($A288)=10,YEAR($A288),IF(MONTH($A288)=11,YEAR($A288),IF(MONTH($A288)=12, YEAR($A288),YEAR($A288)-1)))),File_1.prn!$A$2:$AA$57,VLOOKUP(MONTH($A288),'Patch Conversion'!$A$1:$B$12,2),FALSE)="","",VLOOKUP((IF(MONTH($A288)=10,YEAR($A288),IF(MONTH($A288)=11,YEAR($A288),IF(MONTH($A288)=12, YEAR($A288),YEAR($A288)-1)))),File_1.prn!$A$2:$AA$57,VLOOKUP(MONTH($A288),'Patch Conversion'!$A$1:$B$12,2),FALSE))</f>
        <v/>
      </c>
      <c r="F288">
        <f>VLOOKUP((IF(MONTH($A288)=10,YEAR($A288),IF(MONTH($A288)=11,YEAR($A288),IF(MONTH($A288)=12, YEAR($A288),YEAR($A288)-1)))),FirstSim!$A$1:$Y$84,VLOOKUP(MONTH($A288),Conversion!$A$1:$B$12,2),FALSE)</f>
        <v>1.87</v>
      </c>
      <c r="J288" s="4" t="e">
        <f>VLOOKUP((IF(MONTH($A288)=10,YEAR($A288),IF(MONTH($A288)=11,YEAR($A288),IF(MONTH($A288)=12, YEAR($A288),YEAR($A288)-1)))),#REF!,VLOOKUP(MONTH($A288),Conversion!$A$1:$B$12,2),FALSE)</f>
        <v>#REF!</v>
      </c>
      <c r="K288" t="e">
        <f>VLOOKUP((IF(MONTH($A288)=10,YEAR($A288),IF(MONTH($A288)=11,YEAR($A288),IF(MONTH($A288)=12, YEAR($A288),YEAR($A288)-1)))),#REF!,VLOOKUP(MONTH($A288),'Patch Conversion'!$A$1:$B$12,2),FALSE)</f>
        <v>#REF!</v>
      </c>
    </row>
    <row r="289" spans="1:12">
      <c r="A289" s="2">
        <v>26481</v>
      </c>
      <c r="B289">
        <f>VLOOKUP((IF(MONTH($A289)=10,YEAR($A289),IF(MONTH($A289)=11,YEAR($A289),IF(MONTH($A289)=12, YEAR($A289),YEAR($A289)-1)))),File_1.prn!$A$2:$AA$57,VLOOKUP(MONTH($A289),Conversion!$A$1:$B$12,2),FALSE)</f>
        <v>0.16</v>
      </c>
      <c r="C289" t="str">
        <f>IF(VLOOKUP((IF(MONTH($A289)=10,YEAR($A289),IF(MONTH($A289)=11,YEAR($A289),IF(MONTH($A289)=12, YEAR($A289),YEAR($A289)-1)))),File_1.prn!$A$2:$AA$57,VLOOKUP(MONTH($A289),'Patch Conversion'!$A$1:$B$12,2),FALSE)="","",VLOOKUP((IF(MONTH($A289)=10,YEAR($A289),IF(MONTH($A289)=11,YEAR($A289),IF(MONTH($A289)=12, YEAR($A289),YEAR($A289)-1)))),File_1.prn!$A$2:$AA$57,VLOOKUP(MONTH($A289),'Patch Conversion'!$A$1:$B$12,2),FALSE))</f>
        <v/>
      </c>
      <c r="F289">
        <f>VLOOKUP((IF(MONTH($A289)=10,YEAR($A289),IF(MONTH($A289)=11,YEAR($A289),IF(MONTH($A289)=12, YEAR($A289),YEAR($A289)-1)))),FirstSim!$A$1:$Y$84,VLOOKUP(MONTH($A289),Conversion!$A$1:$B$12,2),FALSE)</f>
        <v>1.21</v>
      </c>
      <c r="J289" s="4" t="e">
        <f>VLOOKUP((IF(MONTH($A289)=10,YEAR($A289),IF(MONTH($A289)=11,YEAR($A289),IF(MONTH($A289)=12, YEAR($A289),YEAR($A289)-1)))),#REF!,VLOOKUP(MONTH($A289),Conversion!$A$1:$B$12,2),FALSE)</f>
        <v>#REF!</v>
      </c>
      <c r="K289" t="e">
        <f>VLOOKUP((IF(MONTH($A289)=10,YEAR($A289),IF(MONTH($A289)=11,YEAR($A289),IF(MONTH($A289)=12, YEAR($A289),YEAR($A289)-1)))),#REF!,VLOOKUP(MONTH($A289),'Patch Conversion'!$A$1:$B$12,2),FALSE)</f>
        <v>#REF!</v>
      </c>
    </row>
    <row r="290" spans="1:12">
      <c r="A290" s="2">
        <v>26512</v>
      </c>
      <c r="B290">
        <f>VLOOKUP((IF(MONTH($A290)=10,YEAR($A290),IF(MONTH($A290)=11,YEAR($A290),IF(MONTH($A290)=12, YEAR($A290),YEAR($A290)-1)))),File_1.prn!$A$2:$AA$57,VLOOKUP(MONTH($A290),Conversion!$A$1:$B$12,2),FALSE)</f>
        <v>7.0000000000000007E-2</v>
      </c>
      <c r="C290" t="str">
        <f>IF(VLOOKUP((IF(MONTH($A290)=10,YEAR($A290),IF(MONTH($A290)=11,YEAR($A290),IF(MONTH($A290)=12, YEAR($A290),YEAR($A290)-1)))),File_1.prn!$A$2:$AA$57,VLOOKUP(MONTH($A290),'Patch Conversion'!$A$1:$B$12,2),FALSE)="","",VLOOKUP((IF(MONTH($A290)=10,YEAR($A290),IF(MONTH($A290)=11,YEAR($A290),IF(MONTH($A290)=12, YEAR($A290),YEAR($A290)-1)))),File_1.prn!$A$2:$AA$57,VLOOKUP(MONTH($A290),'Patch Conversion'!$A$1:$B$12,2),FALSE))</f>
        <v/>
      </c>
      <c r="F290">
        <f>VLOOKUP((IF(MONTH($A290)=10,YEAR($A290),IF(MONTH($A290)=11,YEAR($A290),IF(MONTH($A290)=12, YEAR($A290),YEAR($A290)-1)))),FirstSim!$A$1:$Y$84,VLOOKUP(MONTH($A290),Conversion!$A$1:$B$12,2),FALSE)</f>
        <v>0.68</v>
      </c>
      <c r="J290" s="4" t="e">
        <f>VLOOKUP((IF(MONTH($A290)=10,YEAR($A290),IF(MONTH($A290)=11,YEAR($A290),IF(MONTH($A290)=12, YEAR($A290),YEAR($A290)-1)))),#REF!,VLOOKUP(MONTH($A290),Conversion!$A$1:$B$12,2),FALSE)</f>
        <v>#REF!</v>
      </c>
      <c r="K290" t="e">
        <f>VLOOKUP((IF(MONTH($A290)=10,YEAR($A290),IF(MONTH($A290)=11,YEAR($A290),IF(MONTH($A290)=12, YEAR($A290),YEAR($A290)-1)))),#REF!,VLOOKUP(MONTH($A290),'Patch Conversion'!$A$1:$B$12,2),FALSE)</f>
        <v>#REF!</v>
      </c>
    </row>
    <row r="291" spans="1:12">
      <c r="A291" s="2">
        <v>26543</v>
      </c>
      <c r="B291">
        <f>VLOOKUP((IF(MONTH($A291)=10,YEAR($A291),IF(MONTH($A291)=11,YEAR($A291),IF(MONTH($A291)=12, YEAR($A291),YEAR($A291)-1)))),File_1.prn!$A$2:$AA$57,VLOOKUP(MONTH($A291),Conversion!$A$1:$B$12,2),FALSE)</f>
        <v>0.02</v>
      </c>
      <c r="C291" t="str">
        <f>IF(VLOOKUP((IF(MONTH($A291)=10,YEAR($A291),IF(MONTH($A291)=11,YEAR($A291),IF(MONTH($A291)=12, YEAR($A291),YEAR($A291)-1)))),File_1.prn!$A$2:$AA$57,VLOOKUP(MONTH($A291),'Patch Conversion'!$A$1:$B$12,2),FALSE)="","",VLOOKUP((IF(MONTH($A291)=10,YEAR($A291),IF(MONTH($A291)=11,YEAR($A291),IF(MONTH($A291)=12, YEAR($A291),YEAR($A291)-1)))),File_1.prn!$A$2:$AA$57,VLOOKUP(MONTH($A291),'Patch Conversion'!$A$1:$B$12,2),FALSE))</f>
        <v/>
      </c>
      <c r="F291">
        <f>VLOOKUP((IF(MONTH($A291)=10,YEAR($A291),IF(MONTH($A291)=11,YEAR($A291),IF(MONTH($A291)=12, YEAR($A291),YEAR($A291)-1)))),FirstSim!$A$1:$Y$84,VLOOKUP(MONTH($A291),Conversion!$A$1:$B$12,2),FALSE)</f>
        <v>0.28999999999999998</v>
      </c>
      <c r="J291" s="4" t="e">
        <f>VLOOKUP((IF(MONTH($A291)=10,YEAR($A291),IF(MONTH($A291)=11,YEAR($A291),IF(MONTH($A291)=12, YEAR($A291),YEAR($A291)-1)))),#REF!,VLOOKUP(MONTH($A291),Conversion!$A$1:$B$12,2),FALSE)</f>
        <v>#REF!</v>
      </c>
      <c r="K291" t="e">
        <f>VLOOKUP((IF(MONTH($A291)=10,YEAR($A291),IF(MONTH($A291)=11,YEAR($A291),IF(MONTH($A291)=12, YEAR($A291),YEAR($A291)-1)))),#REF!,VLOOKUP(MONTH($A291),'Patch Conversion'!$A$1:$B$12,2),FALSE)</f>
        <v>#REF!</v>
      </c>
    </row>
    <row r="292" spans="1:12">
      <c r="A292" s="2">
        <v>26573</v>
      </c>
      <c r="B292">
        <f>VLOOKUP((IF(MONTH($A292)=10,YEAR($A292),IF(MONTH($A292)=11,YEAR($A292),IF(MONTH($A292)=12, YEAR($A292),YEAR($A292)-1)))),File_1.prn!$A$2:$AA$57,VLOOKUP(MONTH($A292),Conversion!$A$1:$B$12,2),FALSE)</f>
        <v>0.49</v>
      </c>
      <c r="C292" t="str">
        <f>IF(VLOOKUP((IF(MONTH($A292)=10,YEAR($A292),IF(MONTH($A292)=11,YEAR($A292),IF(MONTH($A292)=12, YEAR($A292),YEAR($A292)-1)))),File_1.prn!$A$2:$AA$57,VLOOKUP(MONTH($A292),'Patch Conversion'!$A$1:$B$12,2),FALSE)="","",VLOOKUP((IF(MONTH($A292)=10,YEAR($A292),IF(MONTH($A292)=11,YEAR($A292),IF(MONTH($A292)=12, YEAR($A292),YEAR($A292)-1)))),File_1.prn!$A$2:$AA$57,VLOOKUP(MONTH($A292),'Patch Conversion'!$A$1:$B$12,2),FALSE))</f>
        <v/>
      </c>
      <c r="F292">
        <f>VLOOKUP((IF(MONTH($A292)=10,YEAR($A292),IF(MONTH($A292)=11,YEAR($A292),IF(MONTH($A292)=12, YEAR($A292),YEAR($A292)-1)))),FirstSim!$A$1:$Y$84,VLOOKUP(MONTH($A292),Conversion!$A$1:$B$12,2),FALSE)</f>
        <v>0.42</v>
      </c>
      <c r="J292" s="4" t="e">
        <f>VLOOKUP((IF(MONTH($A292)=10,YEAR($A292),IF(MONTH($A292)=11,YEAR($A292),IF(MONTH($A292)=12, YEAR($A292),YEAR($A292)-1)))),#REF!,VLOOKUP(MONTH($A292),Conversion!$A$1:$B$12,2),FALSE)</f>
        <v>#REF!</v>
      </c>
      <c r="K292" t="e">
        <f>VLOOKUP((IF(MONTH($A292)=10,YEAR($A292),IF(MONTH($A292)=11,YEAR($A292),IF(MONTH($A292)=12, YEAR($A292),YEAR($A292)-1)))),#REF!,VLOOKUP(MONTH($A292),'Patch Conversion'!$A$1:$B$12,2),FALSE)</f>
        <v>#REF!</v>
      </c>
    </row>
    <row r="293" spans="1:12">
      <c r="A293" s="2">
        <v>26604</v>
      </c>
      <c r="B293">
        <f>VLOOKUP((IF(MONTH($A293)=10,YEAR($A293),IF(MONTH($A293)=11,YEAR($A293),IF(MONTH($A293)=12, YEAR($A293),YEAR($A293)-1)))),File_1.prn!$A$2:$AA$57,VLOOKUP(MONTH($A293),Conversion!$A$1:$B$12,2),FALSE)</f>
        <v>0.97</v>
      </c>
      <c r="C293" t="str">
        <f>IF(VLOOKUP((IF(MONTH($A293)=10,YEAR($A293),IF(MONTH($A293)=11,YEAR($A293),IF(MONTH($A293)=12, YEAR($A293),YEAR($A293)-1)))),File_1.prn!$A$2:$AA$57,VLOOKUP(MONTH($A293),'Patch Conversion'!$A$1:$B$12,2),FALSE)="","",VLOOKUP((IF(MONTH($A293)=10,YEAR($A293),IF(MONTH($A293)=11,YEAR($A293),IF(MONTH($A293)=12, YEAR($A293),YEAR($A293)-1)))),File_1.prn!$A$2:$AA$57,VLOOKUP(MONTH($A293),'Patch Conversion'!$A$1:$B$12,2),FALSE))</f>
        <v/>
      </c>
      <c r="F293">
        <f>VLOOKUP((IF(MONTH($A293)=10,YEAR($A293),IF(MONTH($A293)=11,YEAR($A293),IF(MONTH($A293)=12, YEAR($A293),YEAR($A293)-1)))),FirstSim!$A$1:$Y$84,VLOOKUP(MONTH($A293),Conversion!$A$1:$B$12,2),FALSE)</f>
        <v>0.09</v>
      </c>
      <c r="J293" s="4" t="e">
        <f>VLOOKUP((IF(MONTH($A293)=10,YEAR($A293),IF(MONTH($A293)=11,YEAR($A293),IF(MONTH($A293)=12, YEAR($A293),YEAR($A293)-1)))),#REF!,VLOOKUP(MONTH($A293),Conversion!$A$1:$B$12,2),FALSE)</f>
        <v>#REF!</v>
      </c>
      <c r="K293" t="e">
        <f>VLOOKUP((IF(MONTH($A293)=10,YEAR($A293),IF(MONTH($A293)=11,YEAR($A293),IF(MONTH($A293)=12, YEAR($A293),YEAR($A293)-1)))),#REF!,VLOOKUP(MONTH($A293),'Patch Conversion'!$A$1:$B$12,2),FALSE)</f>
        <v>#REF!</v>
      </c>
    </row>
    <row r="294" spans="1:12">
      <c r="A294" s="2">
        <v>26634</v>
      </c>
      <c r="B294">
        <f>VLOOKUP((IF(MONTH($A294)=10,YEAR($A294),IF(MONTH($A294)=11,YEAR($A294),IF(MONTH($A294)=12, YEAR($A294),YEAR($A294)-1)))),File_1.prn!$A$2:$AA$57,VLOOKUP(MONTH($A294),Conversion!$A$1:$B$12,2),FALSE)</f>
        <v>0.03</v>
      </c>
      <c r="C294" t="str">
        <f>IF(VLOOKUP((IF(MONTH($A294)=10,YEAR($A294),IF(MONTH($A294)=11,YEAR($A294),IF(MONTH($A294)=12, YEAR($A294),YEAR($A294)-1)))),File_1.prn!$A$2:$AA$57,VLOOKUP(MONTH($A294),'Patch Conversion'!$A$1:$B$12,2),FALSE)="","",VLOOKUP((IF(MONTH($A294)=10,YEAR($A294),IF(MONTH($A294)=11,YEAR($A294),IF(MONTH($A294)=12, YEAR($A294),YEAR($A294)-1)))),File_1.prn!$A$2:$AA$57,VLOOKUP(MONTH($A294),'Patch Conversion'!$A$1:$B$12,2),FALSE))</f>
        <v/>
      </c>
      <c r="F294">
        <f>VLOOKUP((IF(MONTH($A294)=10,YEAR($A294),IF(MONTH($A294)=11,YEAR($A294),IF(MONTH($A294)=12, YEAR($A294),YEAR($A294)-1)))),FirstSim!$A$1:$Y$84,VLOOKUP(MONTH($A294),Conversion!$A$1:$B$12,2),FALSE)</f>
        <v>0.02</v>
      </c>
      <c r="J294" s="4" t="e">
        <f>VLOOKUP((IF(MONTH($A294)=10,YEAR($A294),IF(MONTH($A294)=11,YEAR($A294),IF(MONTH($A294)=12, YEAR($A294),YEAR($A294)-1)))),#REF!,VLOOKUP(MONTH($A294),Conversion!$A$1:$B$12,2),FALSE)</f>
        <v>#REF!</v>
      </c>
      <c r="K294" t="e">
        <f>VLOOKUP((IF(MONTH($A294)=10,YEAR($A294),IF(MONTH($A294)=11,YEAR($A294),IF(MONTH($A294)=12, YEAR($A294),YEAR($A294)-1)))),#REF!,VLOOKUP(MONTH($A294),'Patch Conversion'!$A$1:$B$12,2),FALSE)</f>
        <v>#REF!</v>
      </c>
    </row>
    <row r="295" spans="1:12">
      <c r="A295" s="2">
        <v>26665</v>
      </c>
      <c r="B295">
        <f>VLOOKUP((IF(MONTH($A295)=10,YEAR($A295),IF(MONTH($A295)=11,YEAR($A295),IF(MONTH($A295)=12, YEAR($A295),YEAR($A295)-1)))),File_1.prn!$A$2:$AA$57,VLOOKUP(MONTH($A295),Conversion!$A$1:$B$12,2),FALSE)</f>
        <v>0</v>
      </c>
      <c r="C295" t="str">
        <f>IF(VLOOKUP((IF(MONTH($A295)=10,YEAR($A295),IF(MONTH($A295)=11,YEAR($A295),IF(MONTH($A295)=12, YEAR($A295),YEAR($A295)-1)))),File_1.prn!$A$2:$AA$57,VLOOKUP(MONTH($A295),'Patch Conversion'!$A$1:$B$12,2),FALSE)="","",VLOOKUP((IF(MONTH($A295)=10,YEAR($A295),IF(MONTH($A295)=11,YEAR($A295),IF(MONTH($A295)=12, YEAR($A295),YEAR($A295)-1)))),File_1.prn!$A$2:$AA$57,VLOOKUP(MONTH($A295),'Patch Conversion'!$A$1:$B$12,2),FALSE))</f>
        <v/>
      </c>
      <c r="F295">
        <f>VLOOKUP((IF(MONTH($A295)=10,YEAR($A295),IF(MONTH($A295)=11,YEAR($A295),IF(MONTH($A295)=12, YEAR($A295),YEAR($A295)-1)))),FirstSim!$A$1:$Y$84,VLOOKUP(MONTH($A295),Conversion!$A$1:$B$12,2),FALSE)</f>
        <v>0.01</v>
      </c>
      <c r="J295" s="4" t="e">
        <f>VLOOKUP((IF(MONTH($A295)=10,YEAR($A295),IF(MONTH($A295)=11,YEAR($A295),IF(MONTH($A295)=12, YEAR($A295),YEAR($A295)-1)))),#REF!,VLOOKUP(MONTH($A295),Conversion!$A$1:$B$12,2),FALSE)</f>
        <v>#REF!</v>
      </c>
      <c r="K295" t="e">
        <f>VLOOKUP((IF(MONTH($A295)=10,YEAR($A295),IF(MONTH($A295)=11,YEAR($A295),IF(MONTH($A295)=12, YEAR($A295),YEAR($A295)-1)))),#REF!,VLOOKUP(MONTH($A295),'Patch Conversion'!$A$1:$B$12,2),FALSE)</f>
        <v>#REF!</v>
      </c>
    </row>
    <row r="296" spans="1:12">
      <c r="A296" s="2">
        <v>26696</v>
      </c>
      <c r="B296">
        <f>VLOOKUP((IF(MONTH($A296)=10,YEAR($A296),IF(MONTH($A296)=11,YEAR($A296),IF(MONTH($A296)=12, YEAR($A296),YEAR($A296)-1)))),File_1.prn!$A$2:$AA$57,VLOOKUP(MONTH($A296),Conversion!$A$1:$B$12,2),FALSE)</f>
        <v>0.52</v>
      </c>
      <c r="C296" t="str">
        <f>IF(VLOOKUP((IF(MONTH($A296)=10,YEAR($A296),IF(MONTH($A296)=11,YEAR($A296),IF(MONTH($A296)=12, YEAR($A296),YEAR($A296)-1)))),File_1.prn!$A$2:$AA$57,VLOOKUP(MONTH($A296),'Patch Conversion'!$A$1:$B$12,2),FALSE)="","",VLOOKUP((IF(MONTH($A296)=10,YEAR($A296),IF(MONTH($A296)=11,YEAR($A296),IF(MONTH($A296)=12, YEAR($A296),YEAR($A296)-1)))),File_1.prn!$A$2:$AA$57,VLOOKUP(MONTH($A296),'Patch Conversion'!$A$1:$B$12,2),FALSE))</f>
        <v/>
      </c>
      <c r="D296" t="str">
        <f>IF(C296="","",B296)</f>
        <v/>
      </c>
      <c r="F296">
        <f>VLOOKUP((IF(MONTH($A296)=10,YEAR($A296),IF(MONTH($A296)=11,YEAR($A296),IF(MONTH($A296)=12, YEAR($A296),YEAR($A296)-1)))),FirstSim!$A$1:$Y$84,VLOOKUP(MONTH($A296),Conversion!$A$1:$B$12,2),FALSE)</f>
        <v>0.7</v>
      </c>
      <c r="J296" s="4" t="e">
        <f>VLOOKUP((IF(MONTH($A296)=10,YEAR($A296),IF(MONTH($A296)=11,YEAR($A296),IF(MONTH($A296)=12, YEAR($A296),YEAR($A296)-1)))),#REF!,VLOOKUP(MONTH($A296),Conversion!$A$1:$B$12,2),FALSE)</f>
        <v>#REF!</v>
      </c>
      <c r="K296" t="e">
        <f>VLOOKUP((IF(MONTH($A296)=10,YEAR($A296),IF(MONTH($A296)=11,YEAR($A296),IF(MONTH($A296)=12, YEAR($A296),YEAR($A296)-1)))),#REF!,VLOOKUP(MONTH($A296),'Patch Conversion'!$A$1:$B$12,2),FALSE)</f>
        <v>#REF!</v>
      </c>
    </row>
    <row r="297" spans="1:12">
      <c r="A297" s="2">
        <v>26724</v>
      </c>
      <c r="B297">
        <f>VLOOKUP((IF(MONTH($A297)=10,YEAR($A297),IF(MONTH($A297)=11,YEAR($A297),IF(MONTH($A297)=12, YEAR($A297),YEAR($A297)-1)))),File_1.prn!$A$2:$AA$57,VLOOKUP(MONTH($A297),Conversion!$A$1:$B$12,2),FALSE)</f>
        <v>0.22</v>
      </c>
      <c r="C297" t="str">
        <f>IF(VLOOKUP((IF(MONTH($A297)=10,YEAR($A297),IF(MONTH($A297)=11,YEAR($A297),IF(MONTH($A297)=12, YEAR($A297),YEAR($A297)-1)))),File_1.prn!$A$2:$AA$57,VLOOKUP(MONTH($A297),'Patch Conversion'!$A$1:$B$12,2),FALSE)="","",VLOOKUP((IF(MONTH($A297)=10,YEAR($A297),IF(MONTH($A297)=11,YEAR($A297),IF(MONTH($A297)=12, YEAR($A297),YEAR($A297)-1)))),File_1.prn!$A$2:$AA$57,VLOOKUP(MONTH($A297),'Patch Conversion'!$A$1:$B$12,2),FALSE))</f>
        <v/>
      </c>
      <c r="F297">
        <f>VLOOKUP((IF(MONTH($A297)=10,YEAR($A297),IF(MONTH($A297)=11,YEAR($A297),IF(MONTH($A297)=12, YEAR($A297),YEAR($A297)-1)))),FirstSim!$A$1:$Y$84,VLOOKUP(MONTH($A297),Conversion!$A$1:$B$12,2),FALSE)</f>
        <v>0.39</v>
      </c>
      <c r="J297" s="4" t="e">
        <f>VLOOKUP((IF(MONTH($A297)=10,YEAR($A297),IF(MONTH($A297)=11,YEAR($A297),IF(MONTH($A297)=12, YEAR($A297),YEAR($A297)-1)))),#REF!,VLOOKUP(MONTH($A297),Conversion!$A$1:$B$12,2),FALSE)</f>
        <v>#REF!</v>
      </c>
      <c r="K297" t="e">
        <f>VLOOKUP((IF(MONTH($A297)=10,YEAR($A297),IF(MONTH($A297)=11,YEAR($A297),IF(MONTH($A297)=12, YEAR($A297),YEAR($A297)-1)))),#REF!,VLOOKUP(MONTH($A297),'Patch Conversion'!$A$1:$B$12,2),FALSE)</f>
        <v>#REF!</v>
      </c>
    </row>
    <row r="298" spans="1:12">
      <c r="A298" s="2">
        <v>26755</v>
      </c>
      <c r="B298">
        <f>VLOOKUP((IF(MONTH($A298)=10,YEAR($A298),IF(MONTH($A298)=11,YEAR($A298),IF(MONTH($A298)=12, YEAR($A298),YEAR($A298)-1)))),File_1.prn!$A$2:$AA$57,VLOOKUP(MONTH($A298),Conversion!$A$1:$B$12,2),FALSE)</f>
        <v>0.48</v>
      </c>
      <c r="C298" t="str">
        <f>IF(VLOOKUP((IF(MONTH($A298)=10,YEAR($A298),IF(MONTH($A298)=11,YEAR($A298),IF(MONTH($A298)=12, YEAR($A298),YEAR($A298)-1)))),File_1.prn!$A$2:$AA$57,VLOOKUP(MONTH($A298),'Patch Conversion'!$A$1:$B$12,2),FALSE)="","",VLOOKUP((IF(MONTH($A298)=10,YEAR($A298),IF(MONTH($A298)=11,YEAR($A298),IF(MONTH($A298)=12, YEAR($A298),YEAR($A298)-1)))),File_1.prn!$A$2:$AA$57,VLOOKUP(MONTH($A298),'Patch Conversion'!$A$1:$B$12,2),FALSE))</f>
        <v/>
      </c>
      <c r="D298" t="str">
        <f>IF(C298="","",B298)</f>
        <v/>
      </c>
      <c r="F298">
        <f>VLOOKUP((IF(MONTH($A298)=10,YEAR($A298),IF(MONTH($A298)=11,YEAR($A298),IF(MONTH($A298)=12, YEAR($A298),YEAR($A298)-1)))),FirstSim!$A$1:$Y$84,VLOOKUP(MONTH($A298),Conversion!$A$1:$B$12,2),FALSE)</f>
        <v>0.28999999999999998</v>
      </c>
      <c r="J298" s="4" t="e">
        <f>VLOOKUP((IF(MONTH($A298)=10,YEAR($A298),IF(MONTH($A298)=11,YEAR($A298),IF(MONTH($A298)=12, YEAR($A298),YEAR($A298)-1)))),#REF!,VLOOKUP(MONTH($A298),Conversion!$A$1:$B$12,2),FALSE)</f>
        <v>#REF!</v>
      </c>
      <c r="K298" t="e">
        <f>VLOOKUP((IF(MONTH($A298)=10,YEAR($A298),IF(MONTH($A298)=11,YEAR($A298),IF(MONTH($A298)=12, YEAR($A298),YEAR($A298)-1)))),#REF!,VLOOKUP(MONTH($A298),'Patch Conversion'!$A$1:$B$12,2),FALSE)</f>
        <v>#REF!</v>
      </c>
      <c r="L298" t="e">
        <f>IF(K298="","",J298)</f>
        <v>#REF!</v>
      </c>
    </row>
    <row r="299" spans="1:12">
      <c r="A299" s="2">
        <v>26785</v>
      </c>
      <c r="B299">
        <f>VLOOKUP((IF(MONTH($A299)=10,YEAR($A299),IF(MONTH($A299)=11,YEAR($A299),IF(MONTH($A299)=12, YEAR($A299),YEAR($A299)-1)))),File_1.prn!$A$2:$AA$57,VLOOKUP(MONTH($A299),Conversion!$A$1:$B$12,2),FALSE)</f>
        <v>0.38</v>
      </c>
      <c r="C299" t="str">
        <f>IF(VLOOKUP((IF(MONTH($A299)=10,YEAR($A299),IF(MONTH($A299)=11,YEAR($A299),IF(MONTH($A299)=12, YEAR($A299),YEAR($A299)-1)))),File_1.prn!$A$2:$AA$57,VLOOKUP(MONTH($A299),'Patch Conversion'!$A$1:$B$12,2),FALSE)="","",VLOOKUP((IF(MONTH($A299)=10,YEAR($A299),IF(MONTH($A299)=11,YEAR($A299),IF(MONTH($A299)=12, YEAR($A299),YEAR($A299)-1)))),File_1.prn!$A$2:$AA$57,VLOOKUP(MONTH($A299),'Patch Conversion'!$A$1:$B$12,2),FALSE))</f>
        <v/>
      </c>
      <c r="F299">
        <f>VLOOKUP((IF(MONTH($A299)=10,YEAR($A299),IF(MONTH($A299)=11,YEAR($A299),IF(MONTH($A299)=12, YEAR($A299),YEAR($A299)-1)))),FirstSim!$A$1:$Y$84,VLOOKUP(MONTH($A299),Conversion!$A$1:$B$12,2),FALSE)</f>
        <v>0.4</v>
      </c>
      <c r="J299" s="4" t="e">
        <f>VLOOKUP((IF(MONTH($A299)=10,YEAR($A299),IF(MONTH($A299)=11,YEAR($A299),IF(MONTH($A299)=12, YEAR($A299),YEAR($A299)-1)))),#REF!,VLOOKUP(MONTH($A299),Conversion!$A$1:$B$12,2),FALSE)</f>
        <v>#REF!</v>
      </c>
      <c r="K299" t="e">
        <f>VLOOKUP((IF(MONTH($A299)=10,YEAR($A299),IF(MONTH($A299)=11,YEAR($A299),IF(MONTH($A299)=12, YEAR($A299),YEAR($A299)-1)))),#REF!,VLOOKUP(MONTH($A299),'Patch Conversion'!$A$1:$B$12,2),FALSE)</f>
        <v>#REF!</v>
      </c>
    </row>
    <row r="300" spans="1:12">
      <c r="A300" s="2">
        <v>26816</v>
      </c>
      <c r="B300">
        <f>VLOOKUP((IF(MONTH($A300)=10,YEAR($A300),IF(MONTH($A300)=11,YEAR($A300),IF(MONTH($A300)=12, YEAR($A300),YEAR($A300)-1)))),File_1.prn!$A$2:$AA$57,VLOOKUP(MONTH($A300),Conversion!$A$1:$B$12,2),FALSE)</f>
        <v>0.08</v>
      </c>
      <c r="C300" t="str">
        <f>IF(VLOOKUP((IF(MONTH($A300)=10,YEAR($A300),IF(MONTH($A300)=11,YEAR($A300),IF(MONTH($A300)=12, YEAR($A300),YEAR($A300)-1)))),File_1.prn!$A$2:$AA$57,VLOOKUP(MONTH($A300),'Patch Conversion'!$A$1:$B$12,2),FALSE)="","",VLOOKUP((IF(MONTH($A300)=10,YEAR($A300),IF(MONTH($A300)=11,YEAR($A300),IF(MONTH($A300)=12, YEAR($A300),YEAR($A300)-1)))),File_1.prn!$A$2:$AA$57,VLOOKUP(MONTH($A300),'Patch Conversion'!$A$1:$B$12,2),FALSE))</f>
        <v/>
      </c>
      <c r="F300">
        <f>VLOOKUP((IF(MONTH($A300)=10,YEAR($A300),IF(MONTH($A300)=11,YEAR($A300),IF(MONTH($A300)=12, YEAR($A300),YEAR($A300)-1)))),FirstSim!$A$1:$Y$84,VLOOKUP(MONTH($A300),Conversion!$A$1:$B$12,2),FALSE)</f>
        <v>0.32</v>
      </c>
      <c r="J300" s="4" t="e">
        <f>VLOOKUP((IF(MONTH($A300)=10,YEAR($A300),IF(MONTH($A300)=11,YEAR($A300),IF(MONTH($A300)=12, YEAR($A300),YEAR($A300)-1)))),#REF!,VLOOKUP(MONTH($A300),Conversion!$A$1:$B$12,2),FALSE)</f>
        <v>#REF!</v>
      </c>
      <c r="K300" t="e">
        <f>VLOOKUP((IF(MONTH($A300)=10,YEAR($A300),IF(MONTH($A300)=11,YEAR($A300),IF(MONTH($A300)=12, YEAR($A300),YEAR($A300)-1)))),#REF!,VLOOKUP(MONTH($A300),'Patch Conversion'!$A$1:$B$12,2),FALSE)</f>
        <v>#REF!</v>
      </c>
    </row>
    <row r="301" spans="1:12">
      <c r="A301" s="2">
        <v>26846</v>
      </c>
      <c r="B301">
        <f>VLOOKUP((IF(MONTH($A301)=10,YEAR($A301),IF(MONTH($A301)=11,YEAR($A301),IF(MONTH($A301)=12, YEAR($A301),YEAR($A301)-1)))),File_1.prn!$A$2:$AA$57,VLOOKUP(MONTH($A301),Conversion!$A$1:$B$12,2),FALSE)</f>
        <v>0.06</v>
      </c>
      <c r="C301" t="str">
        <f>IF(VLOOKUP((IF(MONTH($A301)=10,YEAR($A301),IF(MONTH($A301)=11,YEAR($A301),IF(MONTH($A301)=12, YEAR($A301),YEAR($A301)-1)))),File_1.prn!$A$2:$AA$57,VLOOKUP(MONTH($A301),'Patch Conversion'!$A$1:$B$12,2),FALSE)="","",VLOOKUP((IF(MONTH($A301)=10,YEAR($A301),IF(MONTH($A301)=11,YEAR($A301),IF(MONTH($A301)=12, YEAR($A301),YEAR($A301)-1)))),File_1.prn!$A$2:$AA$57,VLOOKUP(MONTH($A301),'Patch Conversion'!$A$1:$B$12,2),FALSE))</f>
        <v/>
      </c>
      <c r="F301">
        <f>VLOOKUP((IF(MONTH($A301)=10,YEAR($A301),IF(MONTH($A301)=11,YEAR($A301),IF(MONTH($A301)=12, YEAR($A301),YEAR($A301)-1)))),FirstSim!$A$1:$Y$84,VLOOKUP(MONTH($A301),Conversion!$A$1:$B$12,2),FALSE)</f>
        <v>0.22</v>
      </c>
      <c r="J301" s="4" t="e">
        <f>VLOOKUP((IF(MONTH($A301)=10,YEAR($A301),IF(MONTH($A301)=11,YEAR($A301),IF(MONTH($A301)=12, YEAR($A301),YEAR($A301)-1)))),#REF!,VLOOKUP(MONTH($A301),Conversion!$A$1:$B$12,2),FALSE)</f>
        <v>#REF!</v>
      </c>
      <c r="K301" t="e">
        <f>VLOOKUP((IF(MONTH($A301)=10,YEAR($A301),IF(MONTH($A301)=11,YEAR($A301),IF(MONTH($A301)=12, YEAR($A301),YEAR($A301)-1)))),#REF!,VLOOKUP(MONTH($A301),'Patch Conversion'!$A$1:$B$12,2),FALSE)</f>
        <v>#REF!</v>
      </c>
    </row>
    <row r="302" spans="1:12">
      <c r="A302" s="2">
        <v>26877</v>
      </c>
      <c r="B302">
        <f>VLOOKUP((IF(MONTH($A302)=10,YEAR($A302),IF(MONTH($A302)=11,YEAR($A302),IF(MONTH($A302)=12, YEAR($A302),YEAR($A302)-1)))),File_1.prn!$A$2:$AA$57,VLOOKUP(MONTH($A302),Conversion!$A$1:$B$12,2),FALSE)</f>
        <v>7.0000000000000007E-2</v>
      </c>
      <c r="C302" t="str">
        <f>IF(VLOOKUP((IF(MONTH($A302)=10,YEAR($A302),IF(MONTH($A302)=11,YEAR($A302),IF(MONTH($A302)=12, YEAR($A302),YEAR($A302)-1)))),File_1.prn!$A$2:$AA$57,VLOOKUP(MONTH($A302),'Patch Conversion'!$A$1:$B$12,2),FALSE)="","",VLOOKUP((IF(MONTH($A302)=10,YEAR($A302),IF(MONTH($A302)=11,YEAR($A302),IF(MONTH($A302)=12, YEAR($A302),YEAR($A302)-1)))),File_1.prn!$A$2:$AA$57,VLOOKUP(MONTH($A302),'Patch Conversion'!$A$1:$B$12,2),FALSE))</f>
        <v/>
      </c>
      <c r="F302">
        <f>VLOOKUP((IF(MONTH($A302)=10,YEAR($A302),IF(MONTH($A302)=11,YEAR($A302),IF(MONTH($A302)=12, YEAR($A302),YEAR($A302)-1)))),FirstSim!$A$1:$Y$84,VLOOKUP(MONTH($A302),Conversion!$A$1:$B$12,2),FALSE)</f>
        <v>0.28000000000000003</v>
      </c>
      <c r="J302" s="4" t="e">
        <f>VLOOKUP((IF(MONTH($A302)=10,YEAR($A302),IF(MONTH($A302)=11,YEAR($A302),IF(MONTH($A302)=12, YEAR($A302),YEAR($A302)-1)))),#REF!,VLOOKUP(MONTH($A302),Conversion!$A$1:$B$12,2),FALSE)</f>
        <v>#REF!</v>
      </c>
      <c r="K302" t="e">
        <f>VLOOKUP((IF(MONTH($A302)=10,YEAR($A302),IF(MONTH($A302)=11,YEAR($A302),IF(MONTH($A302)=12, YEAR($A302),YEAR($A302)-1)))),#REF!,VLOOKUP(MONTH($A302),'Patch Conversion'!$A$1:$B$12,2),FALSE)</f>
        <v>#REF!</v>
      </c>
    </row>
    <row r="303" spans="1:12">
      <c r="A303" s="2">
        <v>26908</v>
      </c>
      <c r="B303">
        <f>VLOOKUP((IF(MONTH($A303)=10,YEAR($A303),IF(MONTH($A303)=11,YEAR($A303),IF(MONTH($A303)=12, YEAR($A303),YEAR($A303)-1)))),File_1.prn!$A$2:$AA$57,VLOOKUP(MONTH($A303),Conversion!$A$1:$B$12,2),FALSE)</f>
        <v>0.04</v>
      </c>
      <c r="C303" t="str">
        <f>IF(VLOOKUP((IF(MONTH($A303)=10,YEAR($A303),IF(MONTH($A303)=11,YEAR($A303),IF(MONTH($A303)=12, YEAR($A303),YEAR($A303)-1)))),File_1.prn!$A$2:$AA$57,VLOOKUP(MONTH($A303),'Patch Conversion'!$A$1:$B$12,2),FALSE)="","",VLOOKUP((IF(MONTH($A303)=10,YEAR($A303),IF(MONTH($A303)=11,YEAR($A303),IF(MONTH($A303)=12, YEAR($A303),YEAR($A303)-1)))),File_1.prn!$A$2:$AA$57,VLOOKUP(MONTH($A303),'Patch Conversion'!$A$1:$B$12,2),FALSE))</f>
        <v/>
      </c>
      <c r="D303" t="str">
        <f>IF(C303="","",B303)</f>
        <v/>
      </c>
      <c r="F303">
        <f>VLOOKUP((IF(MONTH($A303)=10,YEAR($A303),IF(MONTH($A303)=11,YEAR($A303),IF(MONTH($A303)=12, YEAR($A303),YEAR($A303)-1)))),FirstSim!$A$1:$Y$84,VLOOKUP(MONTH($A303),Conversion!$A$1:$B$12,2),FALSE)</f>
        <v>0.16</v>
      </c>
      <c r="J303" s="4" t="e">
        <f>VLOOKUP((IF(MONTH($A303)=10,YEAR($A303),IF(MONTH($A303)=11,YEAR($A303),IF(MONTH($A303)=12, YEAR($A303),YEAR($A303)-1)))),#REF!,VLOOKUP(MONTH($A303),Conversion!$A$1:$B$12,2),FALSE)</f>
        <v>#REF!</v>
      </c>
      <c r="K303" t="e">
        <f>VLOOKUP((IF(MONTH($A303)=10,YEAR($A303),IF(MONTH($A303)=11,YEAR($A303),IF(MONTH($A303)=12, YEAR($A303),YEAR($A303)-1)))),#REF!,VLOOKUP(MONTH($A303),'Patch Conversion'!$A$1:$B$12,2),FALSE)</f>
        <v>#REF!</v>
      </c>
    </row>
    <row r="304" spans="1:12">
      <c r="A304" s="2">
        <v>26938</v>
      </c>
      <c r="B304">
        <f>VLOOKUP((IF(MONTH($A304)=10,YEAR($A304),IF(MONTH($A304)=11,YEAR($A304),IF(MONTH($A304)=12, YEAR($A304),YEAR($A304)-1)))),File_1.prn!$A$2:$AA$57,VLOOKUP(MONTH($A304),Conversion!$A$1:$B$12,2),FALSE)</f>
        <v>0</v>
      </c>
      <c r="C304" t="str">
        <f>IF(VLOOKUP((IF(MONTH($A304)=10,YEAR($A304),IF(MONTH($A304)=11,YEAR($A304),IF(MONTH($A304)=12, YEAR($A304),YEAR($A304)-1)))),File_1.prn!$A$2:$AA$57,VLOOKUP(MONTH($A304),'Patch Conversion'!$A$1:$B$12,2),FALSE)="","",VLOOKUP((IF(MONTH($A304)=10,YEAR($A304),IF(MONTH($A304)=11,YEAR($A304),IF(MONTH($A304)=12, YEAR($A304),YEAR($A304)-1)))),File_1.prn!$A$2:$AA$57,VLOOKUP(MONTH($A304),'Patch Conversion'!$A$1:$B$12,2),FALSE))</f>
        <v/>
      </c>
      <c r="D304" t="str">
        <f>IF(C304="","",B304)</f>
        <v/>
      </c>
      <c r="F304">
        <f>VLOOKUP((IF(MONTH($A304)=10,YEAR($A304),IF(MONTH($A304)=11,YEAR($A304),IF(MONTH($A304)=12, YEAR($A304),YEAR($A304)-1)))),FirstSim!$A$1:$Y$84,VLOOKUP(MONTH($A304),Conversion!$A$1:$B$12,2),FALSE)</f>
        <v>0</v>
      </c>
      <c r="J304" s="4" t="e">
        <f>VLOOKUP((IF(MONTH($A304)=10,YEAR($A304),IF(MONTH($A304)=11,YEAR($A304),IF(MONTH($A304)=12, YEAR($A304),YEAR($A304)-1)))),#REF!,VLOOKUP(MONTH($A304),Conversion!$A$1:$B$12,2),FALSE)</f>
        <v>#REF!</v>
      </c>
      <c r="K304" t="e">
        <f>VLOOKUP((IF(MONTH($A304)=10,YEAR($A304),IF(MONTH($A304)=11,YEAR($A304),IF(MONTH($A304)=12, YEAR($A304),YEAR($A304)-1)))),#REF!,VLOOKUP(MONTH($A304),'Patch Conversion'!$A$1:$B$12,2),FALSE)</f>
        <v>#REF!</v>
      </c>
    </row>
    <row r="305" spans="1:11">
      <c r="A305" s="2">
        <v>26969</v>
      </c>
      <c r="B305">
        <f>VLOOKUP((IF(MONTH($A305)=10,YEAR($A305),IF(MONTH($A305)=11,YEAR($A305),IF(MONTH($A305)=12, YEAR($A305),YEAR($A305)-1)))),File_1.prn!$A$2:$AA$57,VLOOKUP(MONTH($A305),Conversion!$A$1:$B$12,2),FALSE)</f>
        <v>0.04</v>
      </c>
      <c r="C305" t="str">
        <f>IF(VLOOKUP((IF(MONTH($A305)=10,YEAR($A305),IF(MONTH($A305)=11,YEAR($A305),IF(MONTH($A305)=12, YEAR($A305),YEAR($A305)-1)))),File_1.prn!$A$2:$AA$57,VLOOKUP(MONTH($A305),'Patch Conversion'!$A$1:$B$12,2),FALSE)="","",VLOOKUP((IF(MONTH($A305)=10,YEAR($A305),IF(MONTH($A305)=11,YEAR($A305),IF(MONTH($A305)=12, YEAR($A305),YEAR($A305)-1)))),File_1.prn!$A$2:$AA$57,VLOOKUP(MONTH($A305),'Patch Conversion'!$A$1:$B$12,2),FALSE))</f>
        <v/>
      </c>
      <c r="F305">
        <f>VLOOKUP((IF(MONTH($A305)=10,YEAR($A305),IF(MONTH($A305)=11,YEAR($A305),IF(MONTH($A305)=12, YEAR($A305),YEAR($A305)-1)))),FirstSim!$A$1:$Y$84,VLOOKUP(MONTH($A305),Conversion!$A$1:$B$12,2),FALSE)</f>
        <v>0</v>
      </c>
      <c r="J305" s="4" t="e">
        <f>VLOOKUP((IF(MONTH($A305)=10,YEAR($A305),IF(MONTH($A305)=11,YEAR($A305),IF(MONTH($A305)=12, YEAR($A305),YEAR($A305)-1)))),#REF!,VLOOKUP(MONTH($A305),Conversion!$A$1:$B$12,2),FALSE)</f>
        <v>#REF!</v>
      </c>
      <c r="K305" t="e">
        <f>VLOOKUP((IF(MONTH($A305)=10,YEAR($A305),IF(MONTH($A305)=11,YEAR($A305),IF(MONTH($A305)=12, YEAR($A305),YEAR($A305)-1)))),#REF!,VLOOKUP(MONTH($A305),'Patch Conversion'!$A$1:$B$12,2),FALSE)</f>
        <v>#REF!</v>
      </c>
    </row>
    <row r="306" spans="1:11">
      <c r="A306" s="2">
        <v>26999</v>
      </c>
      <c r="B306">
        <f>VLOOKUP((IF(MONTH($A306)=10,YEAR($A306),IF(MONTH($A306)=11,YEAR($A306),IF(MONTH($A306)=12, YEAR($A306),YEAR($A306)-1)))),File_1.prn!$A$2:$AA$57,VLOOKUP(MONTH($A306),Conversion!$A$1:$B$12,2),FALSE)</f>
        <v>0.56000000000000005</v>
      </c>
      <c r="C306" t="str">
        <f>IF(VLOOKUP((IF(MONTH($A306)=10,YEAR($A306),IF(MONTH($A306)=11,YEAR($A306),IF(MONTH($A306)=12, YEAR($A306),YEAR($A306)-1)))),File_1.prn!$A$2:$AA$57,VLOOKUP(MONTH($A306),'Patch Conversion'!$A$1:$B$12,2),FALSE)="","",VLOOKUP((IF(MONTH($A306)=10,YEAR($A306),IF(MONTH($A306)=11,YEAR($A306),IF(MONTH($A306)=12, YEAR($A306),YEAR($A306)-1)))),File_1.prn!$A$2:$AA$57,VLOOKUP(MONTH($A306),'Patch Conversion'!$A$1:$B$12,2),FALSE))</f>
        <v/>
      </c>
      <c r="D306" t="str">
        <f>IF(C306="","",B306)</f>
        <v/>
      </c>
      <c r="F306">
        <f>VLOOKUP((IF(MONTH($A306)=10,YEAR($A306),IF(MONTH($A306)=11,YEAR($A306),IF(MONTH($A306)=12, YEAR($A306),YEAR($A306)-1)))),FirstSim!$A$1:$Y$84,VLOOKUP(MONTH($A306),Conversion!$A$1:$B$12,2),FALSE)</f>
        <v>3.04</v>
      </c>
      <c r="J306" s="4" t="e">
        <f>VLOOKUP((IF(MONTH($A306)=10,YEAR($A306),IF(MONTH($A306)=11,YEAR($A306),IF(MONTH($A306)=12, YEAR($A306),YEAR($A306)-1)))),#REF!,VLOOKUP(MONTH($A306),Conversion!$A$1:$B$12,2),FALSE)</f>
        <v>#REF!</v>
      </c>
      <c r="K306" t="e">
        <f>VLOOKUP((IF(MONTH($A306)=10,YEAR($A306),IF(MONTH($A306)=11,YEAR($A306),IF(MONTH($A306)=12, YEAR($A306),YEAR($A306)-1)))),#REF!,VLOOKUP(MONTH($A306),'Patch Conversion'!$A$1:$B$12,2),FALSE)</f>
        <v>#REF!</v>
      </c>
    </row>
    <row r="307" spans="1:11">
      <c r="A307" s="2">
        <v>27030</v>
      </c>
      <c r="B307">
        <f>VLOOKUP((IF(MONTH($A307)=10,YEAR($A307),IF(MONTH($A307)=11,YEAR($A307),IF(MONTH($A307)=12, YEAR($A307),YEAR($A307)-1)))),File_1.prn!$A$2:$AA$57,VLOOKUP(MONTH($A307),Conversion!$A$1:$B$12,2),FALSE)</f>
        <v>13.8</v>
      </c>
      <c r="C307" t="str">
        <f>IF(VLOOKUP((IF(MONTH($A307)=10,YEAR($A307),IF(MONTH($A307)=11,YEAR($A307),IF(MONTH($A307)=12, YEAR($A307),YEAR($A307)-1)))),File_1.prn!$A$2:$AA$57,VLOOKUP(MONTH($A307),'Patch Conversion'!$A$1:$B$12,2),FALSE)="","",VLOOKUP((IF(MONTH($A307)=10,YEAR($A307),IF(MONTH($A307)=11,YEAR($A307),IF(MONTH($A307)=12, YEAR($A307),YEAR($A307)-1)))),File_1.prn!$A$2:$AA$57,VLOOKUP(MONTH($A307),'Patch Conversion'!$A$1:$B$12,2),FALSE))</f>
        <v/>
      </c>
      <c r="D307" t="str">
        <f>IF(C307="","",B307)</f>
        <v/>
      </c>
      <c r="F307">
        <f>VLOOKUP((IF(MONTH($A307)=10,YEAR($A307),IF(MONTH($A307)=11,YEAR($A307),IF(MONTH($A307)=12, YEAR($A307),YEAR($A307)-1)))),FirstSim!$A$1:$Y$84,VLOOKUP(MONTH($A307),Conversion!$A$1:$B$12,2),FALSE)</f>
        <v>62.88</v>
      </c>
      <c r="J307" s="4" t="e">
        <f>VLOOKUP((IF(MONTH($A307)=10,YEAR($A307),IF(MONTH($A307)=11,YEAR($A307),IF(MONTH($A307)=12, YEAR($A307),YEAR($A307)-1)))),#REF!,VLOOKUP(MONTH($A307),Conversion!$A$1:$B$12,2),FALSE)</f>
        <v>#REF!</v>
      </c>
      <c r="K307" t="e">
        <f>VLOOKUP((IF(MONTH($A307)=10,YEAR($A307),IF(MONTH($A307)=11,YEAR($A307),IF(MONTH($A307)=12, YEAR($A307),YEAR($A307)-1)))),#REF!,VLOOKUP(MONTH($A307),'Patch Conversion'!$A$1:$B$12,2),FALSE)</f>
        <v>#REF!</v>
      </c>
    </row>
    <row r="308" spans="1:11">
      <c r="A308" s="2">
        <v>27061</v>
      </c>
      <c r="B308">
        <f>VLOOKUP((IF(MONTH($A308)=10,YEAR($A308),IF(MONTH($A308)=11,YEAR($A308),IF(MONTH($A308)=12, YEAR($A308),YEAR($A308)-1)))),File_1.prn!$A$2:$AA$57,VLOOKUP(MONTH($A308),Conversion!$A$1:$B$12,2),FALSE)</f>
        <v>28.7</v>
      </c>
      <c r="C308" t="str">
        <f>IF(VLOOKUP((IF(MONTH($A308)=10,YEAR($A308),IF(MONTH($A308)=11,YEAR($A308),IF(MONTH($A308)=12, YEAR($A308),YEAR($A308)-1)))),File_1.prn!$A$2:$AA$57,VLOOKUP(MONTH($A308),'Patch Conversion'!$A$1:$B$12,2),FALSE)="","",VLOOKUP((IF(MONTH($A308)=10,YEAR($A308),IF(MONTH($A308)=11,YEAR($A308),IF(MONTH($A308)=12, YEAR($A308),YEAR($A308)-1)))),File_1.prn!$A$2:$AA$57,VLOOKUP(MONTH($A308),'Patch Conversion'!$A$1:$B$12,2),FALSE))</f>
        <v/>
      </c>
      <c r="D308" t="str">
        <f>IF(C308="","",B308)</f>
        <v/>
      </c>
      <c r="F308">
        <f>VLOOKUP((IF(MONTH($A308)=10,YEAR($A308),IF(MONTH($A308)=11,YEAR($A308),IF(MONTH($A308)=12, YEAR($A308),YEAR($A308)-1)))),FirstSim!$A$1:$Y$84,VLOOKUP(MONTH($A308),Conversion!$A$1:$B$12,2),FALSE)</f>
        <v>95.73</v>
      </c>
      <c r="J308" s="4" t="e">
        <f>VLOOKUP((IF(MONTH($A308)=10,YEAR($A308),IF(MONTH($A308)=11,YEAR($A308),IF(MONTH($A308)=12, YEAR($A308),YEAR($A308)-1)))),#REF!,VLOOKUP(MONTH($A308),Conversion!$A$1:$B$12,2),FALSE)</f>
        <v>#REF!</v>
      </c>
      <c r="K308" t="e">
        <f>VLOOKUP((IF(MONTH($A308)=10,YEAR($A308),IF(MONTH($A308)=11,YEAR($A308),IF(MONTH($A308)=12, YEAR($A308),YEAR($A308)-1)))),#REF!,VLOOKUP(MONTH($A308),'Patch Conversion'!$A$1:$B$12,2),FALSE)</f>
        <v>#REF!</v>
      </c>
    </row>
    <row r="309" spans="1:11">
      <c r="A309" s="2">
        <v>27089</v>
      </c>
      <c r="B309">
        <f>VLOOKUP((IF(MONTH($A309)=10,YEAR($A309),IF(MONTH($A309)=11,YEAR($A309),IF(MONTH($A309)=12, YEAR($A309),YEAR($A309)-1)))),File_1.prn!$A$2:$AA$57,VLOOKUP(MONTH($A309),Conversion!$A$1:$B$12,2),FALSE)</f>
        <v>85.7</v>
      </c>
      <c r="C309" t="str">
        <f>IF(VLOOKUP((IF(MONTH($A309)=10,YEAR($A309),IF(MONTH($A309)=11,YEAR($A309),IF(MONTH($A309)=12, YEAR($A309),YEAR($A309)-1)))),File_1.prn!$A$2:$AA$57,VLOOKUP(MONTH($A309),'Patch Conversion'!$A$1:$B$12,2),FALSE)="","",VLOOKUP((IF(MONTH($A309)=10,YEAR($A309),IF(MONTH($A309)=11,YEAR($A309),IF(MONTH($A309)=12, YEAR($A309),YEAR($A309)-1)))),File_1.prn!$A$2:$AA$57,VLOOKUP(MONTH($A309),'Patch Conversion'!$A$1:$B$12,2),FALSE))</f>
        <v/>
      </c>
      <c r="D309" t="str">
        <f>IF(C309="","",B309)</f>
        <v/>
      </c>
      <c r="F309">
        <f>VLOOKUP((IF(MONTH($A309)=10,YEAR($A309),IF(MONTH($A309)=11,YEAR($A309),IF(MONTH($A309)=12, YEAR($A309),YEAR($A309)-1)))),FirstSim!$A$1:$Y$84,VLOOKUP(MONTH($A309),Conversion!$A$1:$B$12,2),FALSE)</f>
        <v>65.23</v>
      </c>
      <c r="J309" s="4" t="e">
        <f>VLOOKUP((IF(MONTH($A309)=10,YEAR($A309),IF(MONTH($A309)=11,YEAR($A309),IF(MONTH($A309)=12, YEAR($A309),YEAR($A309)-1)))),#REF!,VLOOKUP(MONTH($A309),Conversion!$A$1:$B$12,2),FALSE)</f>
        <v>#REF!</v>
      </c>
      <c r="K309" t="e">
        <f>VLOOKUP((IF(MONTH($A309)=10,YEAR($A309),IF(MONTH($A309)=11,YEAR($A309),IF(MONTH($A309)=12, YEAR($A309),YEAR($A309)-1)))),#REF!,VLOOKUP(MONTH($A309),'Patch Conversion'!$A$1:$B$12,2),FALSE)</f>
        <v>#REF!</v>
      </c>
    </row>
    <row r="310" spans="1:11">
      <c r="A310" s="2">
        <v>27120</v>
      </c>
      <c r="B310">
        <f>VLOOKUP((IF(MONTH($A310)=10,YEAR($A310),IF(MONTH($A310)=11,YEAR($A310),IF(MONTH($A310)=12, YEAR($A310),YEAR($A310)-1)))),File_1.prn!$A$2:$AA$57,VLOOKUP(MONTH($A310),Conversion!$A$1:$B$12,2),FALSE)</f>
        <v>22.1</v>
      </c>
      <c r="C310" t="str">
        <f>IF(VLOOKUP((IF(MONTH($A310)=10,YEAR($A310),IF(MONTH($A310)=11,YEAR($A310),IF(MONTH($A310)=12, YEAR($A310),YEAR($A310)-1)))),File_1.prn!$A$2:$AA$57,VLOOKUP(MONTH($A310),'Patch Conversion'!$A$1:$B$12,2),FALSE)="","",VLOOKUP((IF(MONTH($A310)=10,YEAR($A310),IF(MONTH($A310)=11,YEAR($A310),IF(MONTH($A310)=12, YEAR($A310),YEAR($A310)-1)))),File_1.prn!$A$2:$AA$57,VLOOKUP(MONTH($A310),'Patch Conversion'!$A$1:$B$12,2),FALSE))</f>
        <v/>
      </c>
      <c r="D310" t="str">
        <f>IF(C310="","",B310)</f>
        <v/>
      </c>
      <c r="F310">
        <f>VLOOKUP((IF(MONTH($A310)=10,YEAR($A310),IF(MONTH($A310)=11,YEAR($A310),IF(MONTH($A310)=12, YEAR($A310),YEAR($A310)-1)))),FirstSim!$A$1:$Y$84,VLOOKUP(MONTH($A310),Conversion!$A$1:$B$12,2),FALSE)</f>
        <v>21.5</v>
      </c>
      <c r="J310" s="4" t="e">
        <f>VLOOKUP((IF(MONTH($A310)=10,YEAR($A310),IF(MONTH($A310)=11,YEAR($A310),IF(MONTH($A310)=12, YEAR($A310),YEAR($A310)-1)))),#REF!,VLOOKUP(MONTH($A310),Conversion!$A$1:$B$12,2),FALSE)</f>
        <v>#REF!</v>
      </c>
      <c r="K310" t="e">
        <f>VLOOKUP((IF(MONTH($A310)=10,YEAR($A310),IF(MONTH($A310)=11,YEAR($A310),IF(MONTH($A310)=12, YEAR($A310),YEAR($A310)-1)))),#REF!,VLOOKUP(MONTH($A310),'Patch Conversion'!$A$1:$B$12,2),FALSE)</f>
        <v>#REF!</v>
      </c>
    </row>
    <row r="311" spans="1:11">
      <c r="A311" s="2">
        <v>27150</v>
      </c>
      <c r="B311">
        <f>VLOOKUP((IF(MONTH($A311)=10,YEAR($A311),IF(MONTH($A311)=11,YEAR($A311),IF(MONTH($A311)=12, YEAR($A311),YEAR($A311)-1)))),File_1.prn!$A$2:$AA$57,VLOOKUP(MONTH($A311),Conversion!$A$1:$B$12,2),FALSE)</f>
        <v>42</v>
      </c>
      <c r="C311" t="str">
        <f>IF(VLOOKUP((IF(MONTH($A311)=10,YEAR($A311),IF(MONTH($A311)=11,YEAR($A311),IF(MONTH($A311)=12, YEAR($A311),YEAR($A311)-1)))),File_1.prn!$A$2:$AA$57,VLOOKUP(MONTH($A311),'Patch Conversion'!$A$1:$B$12,2),FALSE)="","",VLOOKUP((IF(MONTH($A311)=10,YEAR($A311),IF(MONTH($A311)=11,YEAR($A311),IF(MONTH($A311)=12, YEAR($A311),YEAR($A311)-1)))),File_1.prn!$A$2:$AA$57,VLOOKUP(MONTH($A311),'Patch Conversion'!$A$1:$B$12,2),FALSE))</f>
        <v/>
      </c>
      <c r="F311">
        <f>VLOOKUP((IF(MONTH($A311)=10,YEAR($A311),IF(MONTH($A311)=11,YEAR($A311),IF(MONTH($A311)=12, YEAR($A311),YEAR($A311)-1)))),FirstSim!$A$1:$Y$84,VLOOKUP(MONTH($A311),Conversion!$A$1:$B$12,2),FALSE)</f>
        <v>9.32</v>
      </c>
      <c r="J311" s="4" t="e">
        <f>VLOOKUP((IF(MONTH($A311)=10,YEAR($A311),IF(MONTH($A311)=11,YEAR($A311),IF(MONTH($A311)=12, YEAR($A311),YEAR($A311)-1)))),#REF!,VLOOKUP(MONTH($A311),Conversion!$A$1:$B$12,2),FALSE)</f>
        <v>#REF!</v>
      </c>
      <c r="K311" t="e">
        <f>VLOOKUP((IF(MONTH($A311)=10,YEAR($A311),IF(MONTH($A311)=11,YEAR($A311),IF(MONTH($A311)=12, YEAR($A311),YEAR($A311)-1)))),#REF!,VLOOKUP(MONTH($A311),'Patch Conversion'!$A$1:$B$12,2),FALSE)</f>
        <v>#REF!</v>
      </c>
    </row>
    <row r="312" spans="1:11">
      <c r="A312" s="2">
        <v>27181</v>
      </c>
      <c r="B312">
        <f>VLOOKUP((IF(MONTH($A312)=10,YEAR($A312),IF(MONTH($A312)=11,YEAR($A312),IF(MONTH($A312)=12, YEAR($A312),YEAR($A312)-1)))),File_1.prn!$A$2:$AA$57,VLOOKUP(MONTH($A312),Conversion!$A$1:$B$12,2),FALSE)</f>
        <v>8.58</v>
      </c>
      <c r="C312" t="str">
        <f>IF(VLOOKUP((IF(MONTH($A312)=10,YEAR($A312),IF(MONTH($A312)=11,YEAR($A312),IF(MONTH($A312)=12, YEAR($A312),YEAR($A312)-1)))),File_1.prn!$A$2:$AA$57,VLOOKUP(MONTH($A312),'Patch Conversion'!$A$1:$B$12,2),FALSE)="","",VLOOKUP((IF(MONTH($A312)=10,YEAR($A312),IF(MONTH($A312)=11,YEAR($A312),IF(MONTH($A312)=12, YEAR($A312),YEAR($A312)-1)))),File_1.prn!$A$2:$AA$57,VLOOKUP(MONTH($A312),'Patch Conversion'!$A$1:$B$12,2),FALSE))</f>
        <v/>
      </c>
      <c r="F312">
        <f>VLOOKUP((IF(MONTH($A312)=10,YEAR($A312),IF(MONTH($A312)=11,YEAR($A312),IF(MONTH($A312)=12, YEAR($A312),YEAR($A312)-1)))),FirstSim!$A$1:$Y$84,VLOOKUP(MONTH($A312),Conversion!$A$1:$B$12,2),FALSE)</f>
        <v>5.95</v>
      </c>
      <c r="J312" s="4" t="e">
        <f>VLOOKUP((IF(MONTH($A312)=10,YEAR($A312),IF(MONTH($A312)=11,YEAR($A312),IF(MONTH($A312)=12, YEAR($A312),YEAR($A312)-1)))),#REF!,VLOOKUP(MONTH($A312),Conversion!$A$1:$B$12,2),FALSE)</f>
        <v>#REF!</v>
      </c>
      <c r="K312" t="e">
        <f>VLOOKUP((IF(MONTH($A312)=10,YEAR($A312),IF(MONTH($A312)=11,YEAR($A312),IF(MONTH($A312)=12, YEAR($A312),YEAR($A312)-1)))),#REF!,VLOOKUP(MONTH($A312),'Patch Conversion'!$A$1:$B$12,2),FALSE)</f>
        <v>#REF!</v>
      </c>
    </row>
    <row r="313" spans="1:11">
      <c r="A313" s="2">
        <v>27211</v>
      </c>
      <c r="B313">
        <f>VLOOKUP((IF(MONTH($A313)=10,YEAR($A313),IF(MONTH($A313)=11,YEAR($A313),IF(MONTH($A313)=12, YEAR($A313),YEAR($A313)-1)))),File_1.prn!$A$2:$AA$57,VLOOKUP(MONTH($A313),Conversion!$A$1:$B$12,2),FALSE)</f>
        <v>2.29</v>
      </c>
      <c r="C313" t="str">
        <f>IF(VLOOKUP((IF(MONTH($A313)=10,YEAR($A313),IF(MONTH($A313)=11,YEAR($A313),IF(MONTH($A313)=12, YEAR($A313),YEAR($A313)-1)))),File_1.prn!$A$2:$AA$57,VLOOKUP(MONTH($A313),'Patch Conversion'!$A$1:$B$12,2),FALSE)="","",VLOOKUP((IF(MONTH($A313)=10,YEAR($A313),IF(MONTH($A313)=11,YEAR($A313),IF(MONTH($A313)=12, YEAR($A313),YEAR($A313)-1)))),File_1.prn!$A$2:$AA$57,VLOOKUP(MONTH($A313),'Patch Conversion'!$A$1:$B$12,2),FALSE))</f>
        <v/>
      </c>
      <c r="F313">
        <f>VLOOKUP((IF(MONTH($A313)=10,YEAR($A313),IF(MONTH($A313)=11,YEAR($A313),IF(MONTH($A313)=12, YEAR($A313),YEAR($A313)-1)))),FirstSim!$A$1:$Y$84,VLOOKUP(MONTH($A313),Conversion!$A$1:$B$12,2),FALSE)</f>
        <v>3.55</v>
      </c>
      <c r="J313" s="4" t="e">
        <f>VLOOKUP((IF(MONTH($A313)=10,YEAR($A313),IF(MONTH($A313)=11,YEAR($A313),IF(MONTH($A313)=12, YEAR($A313),YEAR($A313)-1)))),#REF!,VLOOKUP(MONTH($A313),Conversion!$A$1:$B$12,2),FALSE)</f>
        <v>#REF!</v>
      </c>
      <c r="K313" t="e">
        <f>VLOOKUP((IF(MONTH($A313)=10,YEAR($A313),IF(MONTH($A313)=11,YEAR($A313),IF(MONTH($A313)=12, YEAR($A313),YEAR($A313)-1)))),#REF!,VLOOKUP(MONTH($A313),'Patch Conversion'!$A$1:$B$12,2),FALSE)</f>
        <v>#REF!</v>
      </c>
    </row>
    <row r="314" spans="1:11">
      <c r="A314" s="2">
        <v>27242</v>
      </c>
      <c r="B314">
        <f>VLOOKUP((IF(MONTH($A314)=10,YEAR($A314),IF(MONTH($A314)=11,YEAR($A314),IF(MONTH($A314)=12, YEAR($A314),YEAR($A314)-1)))),File_1.prn!$A$2:$AA$57,VLOOKUP(MONTH($A314),Conversion!$A$1:$B$12,2),FALSE)</f>
        <v>72.5</v>
      </c>
      <c r="C314" t="str">
        <f>IF(VLOOKUP((IF(MONTH($A314)=10,YEAR($A314),IF(MONTH($A314)=11,YEAR($A314),IF(MONTH($A314)=12, YEAR($A314),YEAR($A314)-1)))),File_1.prn!$A$2:$AA$57,VLOOKUP(MONTH($A314),'Patch Conversion'!$A$1:$B$12,2),FALSE)="","",VLOOKUP((IF(MONTH($A314)=10,YEAR($A314),IF(MONTH($A314)=11,YEAR($A314),IF(MONTH($A314)=12, YEAR($A314),YEAR($A314)-1)))),File_1.prn!$A$2:$AA$57,VLOOKUP(MONTH($A314),'Patch Conversion'!$A$1:$B$12,2),FALSE))</f>
        <v>+</v>
      </c>
      <c r="F314">
        <f>VLOOKUP((IF(MONTH($A314)=10,YEAR($A314),IF(MONTH($A314)=11,YEAR($A314),IF(MONTH($A314)=12, YEAR($A314),YEAR($A314)-1)))),FirstSim!$A$1:$Y$84,VLOOKUP(MONTH($A314),Conversion!$A$1:$B$12,2),FALSE)</f>
        <v>7.14</v>
      </c>
      <c r="J314" s="4" t="e">
        <f>VLOOKUP((IF(MONTH($A314)=10,YEAR($A314),IF(MONTH($A314)=11,YEAR($A314),IF(MONTH($A314)=12, YEAR($A314),YEAR($A314)-1)))),#REF!,VLOOKUP(MONTH($A314),Conversion!$A$1:$B$12,2),FALSE)</f>
        <v>#REF!</v>
      </c>
      <c r="K314" t="e">
        <f>VLOOKUP((IF(MONTH($A314)=10,YEAR($A314),IF(MONTH($A314)=11,YEAR($A314),IF(MONTH($A314)=12, YEAR($A314),YEAR($A314)-1)))),#REF!,VLOOKUP(MONTH($A314),'Patch Conversion'!$A$1:$B$12,2),FALSE)</f>
        <v>#REF!</v>
      </c>
    </row>
    <row r="315" spans="1:11">
      <c r="A315" s="2">
        <v>27273</v>
      </c>
      <c r="B315">
        <f>VLOOKUP((IF(MONTH($A315)=10,YEAR($A315),IF(MONTH($A315)=11,YEAR($A315),IF(MONTH($A315)=12, YEAR($A315),YEAR($A315)-1)))),File_1.prn!$A$2:$AA$57,VLOOKUP(MONTH($A315),Conversion!$A$1:$B$12,2),FALSE)</f>
        <v>2.38</v>
      </c>
      <c r="C315" t="str">
        <f>IF(VLOOKUP((IF(MONTH($A315)=10,YEAR($A315),IF(MONTH($A315)=11,YEAR($A315),IF(MONTH($A315)=12, YEAR($A315),YEAR($A315)-1)))),File_1.prn!$A$2:$AA$57,VLOOKUP(MONTH($A315),'Patch Conversion'!$A$1:$B$12,2),FALSE)="","",VLOOKUP((IF(MONTH($A315)=10,YEAR($A315),IF(MONTH($A315)=11,YEAR($A315),IF(MONTH($A315)=12, YEAR($A315),YEAR($A315)-1)))),File_1.prn!$A$2:$AA$57,VLOOKUP(MONTH($A315),'Patch Conversion'!$A$1:$B$12,2),FALSE))</f>
        <v/>
      </c>
      <c r="F315">
        <f>VLOOKUP((IF(MONTH($A315)=10,YEAR($A315),IF(MONTH($A315)=11,YEAR($A315),IF(MONTH($A315)=12, YEAR($A315),YEAR($A315)-1)))),FirstSim!$A$1:$Y$84,VLOOKUP(MONTH($A315),Conversion!$A$1:$B$12,2),FALSE)</f>
        <v>3.19</v>
      </c>
      <c r="J315" s="4" t="e">
        <f>VLOOKUP((IF(MONTH($A315)=10,YEAR($A315),IF(MONTH($A315)=11,YEAR($A315),IF(MONTH($A315)=12, YEAR($A315),YEAR($A315)-1)))),#REF!,VLOOKUP(MONTH($A315),Conversion!$A$1:$B$12,2),FALSE)</f>
        <v>#REF!</v>
      </c>
      <c r="K315" t="e">
        <f>VLOOKUP((IF(MONTH($A315)=10,YEAR($A315),IF(MONTH($A315)=11,YEAR($A315),IF(MONTH($A315)=12, YEAR($A315),YEAR($A315)-1)))),#REF!,VLOOKUP(MONTH($A315),'Patch Conversion'!$A$1:$B$12,2),FALSE)</f>
        <v>#REF!</v>
      </c>
    </row>
    <row r="316" spans="1:11">
      <c r="A316" s="2">
        <v>27303</v>
      </c>
      <c r="B316">
        <f>VLOOKUP((IF(MONTH($A316)=10,YEAR($A316),IF(MONTH($A316)=11,YEAR($A316),IF(MONTH($A316)=12, YEAR($A316),YEAR($A316)-1)))),File_1.prn!$A$2:$AA$57,VLOOKUP(MONTH($A316),Conversion!$A$1:$B$12,2),FALSE)</f>
        <v>0.17</v>
      </c>
      <c r="C316" t="str">
        <f>IF(VLOOKUP((IF(MONTH($A316)=10,YEAR($A316),IF(MONTH($A316)=11,YEAR($A316),IF(MONTH($A316)=12, YEAR($A316),YEAR($A316)-1)))),File_1.prn!$A$2:$AA$57,VLOOKUP(MONTH($A316),'Patch Conversion'!$A$1:$B$12,2),FALSE)="","",VLOOKUP((IF(MONTH($A316)=10,YEAR($A316),IF(MONTH($A316)=11,YEAR($A316),IF(MONTH($A316)=12, YEAR($A316),YEAR($A316)-1)))),File_1.prn!$A$2:$AA$57,VLOOKUP(MONTH($A316),'Patch Conversion'!$A$1:$B$12,2),FALSE))</f>
        <v>#</v>
      </c>
      <c r="F316">
        <f>VLOOKUP((IF(MONTH($A316)=10,YEAR($A316),IF(MONTH($A316)=11,YEAR($A316),IF(MONTH($A316)=12, YEAR($A316),YEAR($A316)-1)))),FirstSim!$A$1:$Y$84,VLOOKUP(MONTH($A316),Conversion!$A$1:$B$12,2),FALSE)</f>
        <v>0.69</v>
      </c>
      <c r="J316" s="4" t="e">
        <f>VLOOKUP((IF(MONTH($A316)=10,YEAR($A316),IF(MONTH($A316)=11,YEAR($A316),IF(MONTH($A316)=12, YEAR($A316),YEAR($A316)-1)))),#REF!,VLOOKUP(MONTH($A316),Conversion!$A$1:$B$12,2),FALSE)</f>
        <v>#REF!</v>
      </c>
      <c r="K316" t="e">
        <f>VLOOKUP((IF(MONTH($A316)=10,YEAR($A316),IF(MONTH($A316)=11,YEAR($A316),IF(MONTH($A316)=12, YEAR($A316),YEAR($A316)-1)))),#REF!,VLOOKUP(MONTH($A316),'Patch Conversion'!$A$1:$B$12,2),FALSE)</f>
        <v>#REF!</v>
      </c>
    </row>
    <row r="317" spans="1:11">
      <c r="A317" s="2">
        <v>27334</v>
      </c>
      <c r="B317">
        <f>VLOOKUP((IF(MONTH($A317)=10,YEAR($A317),IF(MONTH($A317)=11,YEAR($A317),IF(MONTH($A317)=12, YEAR($A317),YEAR($A317)-1)))),File_1.prn!$A$2:$AA$57,VLOOKUP(MONTH($A317),Conversion!$A$1:$B$12,2),FALSE)</f>
        <v>3.76</v>
      </c>
      <c r="C317" t="str">
        <f>IF(VLOOKUP((IF(MONTH($A317)=10,YEAR($A317),IF(MONTH($A317)=11,YEAR($A317),IF(MONTH($A317)=12, YEAR($A317),YEAR($A317)-1)))),File_1.prn!$A$2:$AA$57,VLOOKUP(MONTH($A317),'Patch Conversion'!$A$1:$B$12,2),FALSE)="","",VLOOKUP((IF(MONTH($A317)=10,YEAR($A317),IF(MONTH($A317)=11,YEAR($A317),IF(MONTH($A317)=12, YEAR($A317),YEAR($A317)-1)))),File_1.prn!$A$2:$AA$57,VLOOKUP(MONTH($A317),'Patch Conversion'!$A$1:$B$12,2),FALSE))</f>
        <v/>
      </c>
      <c r="F317">
        <f>VLOOKUP((IF(MONTH($A317)=10,YEAR($A317),IF(MONTH($A317)=11,YEAR($A317),IF(MONTH($A317)=12, YEAR($A317),YEAR($A317)-1)))),FirstSim!$A$1:$Y$84,VLOOKUP(MONTH($A317),Conversion!$A$1:$B$12,2),FALSE)</f>
        <v>3.38</v>
      </c>
      <c r="J317" s="4" t="e">
        <f>VLOOKUP((IF(MONTH($A317)=10,YEAR($A317),IF(MONTH($A317)=11,YEAR($A317),IF(MONTH($A317)=12, YEAR($A317),YEAR($A317)-1)))),#REF!,VLOOKUP(MONTH($A317),Conversion!$A$1:$B$12,2),FALSE)</f>
        <v>#REF!</v>
      </c>
      <c r="K317" t="e">
        <f>VLOOKUP((IF(MONTH($A317)=10,YEAR($A317),IF(MONTH($A317)=11,YEAR($A317),IF(MONTH($A317)=12, YEAR($A317),YEAR($A317)-1)))),#REF!,VLOOKUP(MONTH($A317),'Patch Conversion'!$A$1:$B$12,2),FALSE)</f>
        <v>#REF!</v>
      </c>
    </row>
    <row r="318" spans="1:11">
      <c r="A318" s="2">
        <v>27364</v>
      </c>
      <c r="B318">
        <f>VLOOKUP((IF(MONTH($A318)=10,YEAR($A318),IF(MONTH($A318)=11,YEAR($A318),IF(MONTH($A318)=12, YEAR($A318),YEAR($A318)-1)))),File_1.prn!$A$2:$AA$57,VLOOKUP(MONTH($A318),Conversion!$A$1:$B$12,2),FALSE)</f>
        <v>4.33</v>
      </c>
      <c r="C318" t="str">
        <f>IF(VLOOKUP((IF(MONTH($A318)=10,YEAR($A318),IF(MONTH($A318)=11,YEAR($A318),IF(MONTH($A318)=12, YEAR($A318),YEAR($A318)-1)))),File_1.prn!$A$2:$AA$57,VLOOKUP(MONTH($A318),'Patch Conversion'!$A$1:$B$12,2),FALSE)="","",VLOOKUP((IF(MONTH($A318)=10,YEAR($A318),IF(MONTH($A318)=11,YEAR($A318),IF(MONTH($A318)=12, YEAR($A318),YEAR($A318)-1)))),File_1.prn!$A$2:$AA$57,VLOOKUP(MONTH($A318),'Patch Conversion'!$A$1:$B$12,2),FALSE))</f>
        <v/>
      </c>
      <c r="D318" t="str">
        <f>IF(C318="","",B318)</f>
        <v/>
      </c>
      <c r="F318">
        <f>VLOOKUP((IF(MONTH($A318)=10,YEAR($A318),IF(MONTH($A318)=11,YEAR($A318),IF(MONTH($A318)=12, YEAR($A318),YEAR($A318)-1)))),FirstSim!$A$1:$Y$84,VLOOKUP(MONTH($A318),Conversion!$A$1:$B$12,2),FALSE)</f>
        <v>0.78</v>
      </c>
      <c r="J318" s="4" t="e">
        <f>VLOOKUP((IF(MONTH($A318)=10,YEAR($A318),IF(MONTH($A318)=11,YEAR($A318),IF(MONTH($A318)=12, YEAR($A318),YEAR($A318)-1)))),#REF!,VLOOKUP(MONTH($A318),Conversion!$A$1:$B$12,2),FALSE)</f>
        <v>#REF!</v>
      </c>
      <c r="K318" t="e">
        <f>VLOOKUP((IF(MONTH($A318)=10,YEAR($A318),IF(MONTH($A318)=11,YEAR($A318),IF(MONTH($A318)=12, YEAR($A318),YEAR($A318)-1)))),#REF!,VLOOKUP(MONTH($A318),'Patch Conversion'!$A$1:$B$12,2),FALSE)</f>
        <v>#REF!</v>
      </c>
    </row>
    <row r="319" spans="1:11">
      <c r="A319" s="2">
        <v>27395</v>
      </c>
      <c r="B319">
        <f>VLOOKUP((IF(MONTH($A319)=10,YEAR($A319),IF(MONTH($A319)=11,YEAR($A319),IF(MONTH($A319)=12, YEAR($A319),YEAR($A319)-1)))),File_1.prn!$A$2:$AA$57,VLOOKUP(MONTH($A319),Conversion!$A$1:$B$12,2),FALSE)</f>
        <v>0.72</v>
      </c>
      <c r="C319" t="str">
        <f>IF(VLOOKUP((IF(MONTH($A319)=10,YEAR($A319),IF(MONTH($A319)=11,YEAR($A319),IF(MONTH($A319)=12, YEAR($A319),YEAR($A319)-1)))),File_1.prn!$A$2:$AA$57,VLOOKUP(MONTH($A319),'Patch Conversion'!$A$1:$B$12,2),FALSE)="","",VLOOKUP((IF(MONTH($A319)=10,YEAR($A319),IF(MONTH($A319)=11,YEAR($A319),IF(MONTH($A319)=12, YEAR($A319),YEAR($A319)-1)))),File_1.prn!$A$2:$AA$57,VLOOKUP(MONTH($A319),'Patch Conversion'!$A$1:$B$12,2),FALSE))</f>
        <v/>
      </c>
      <c r="D319" t="str">
        <f>IF(C319="","",B319)</f>
        <v/>
      </c>
      <c r="F319">
        <f>VLOOKUP((IF(MONTH($A319)=10,YEAR($A319),IF(MONTH($A319)=11,YEAR($A319),IF(MONTH($A319)=12, YEAR($A319),YEAR($A319)-1)))),FirstSim!$A$1:$Y$84,VLOOKUP(MONTH($A319),Conversion!$A$1:$B$12,2),FALSE)</f>
        <v>0.3</v>
      </c>
      <c r="J319" s="4" t="e">
        <f>VLOOKUP((IF(MONTH($A319)=10,YEAR($A319),IF(MONTH($A319)=11,YEAR($A319),IF(MONTH($A319)=12, YEAR($A319),YEAR($A319)-1)))),#REF!,VLOOKUP(MONTH($A319),Conversion!$A$1:$B$12,2),FALSE)</f>
        <v>#REF!</v>
      </c>
      <c r="K319" t="e">
        <f>VLOOKUP((IF(MONTH($A319)=10,YEAR($A319),IF(MONTH($A319)=11,YEAR($A319),IF(MONTH($A319)=12, YEAR($A319),YEAR($A319)-1)))),#REF!,VLOOKUP(MONTH($A319),'Patch Conversion'!$A$1:$B$12,2),FALSE)</f>
        <v>#REF!</v>
      </c>
    </row>
    <row r="320" spans="1:11">
      <c r="A320" s="2">
        <v>27426</v>
      </c>
      <c r="B320">
        <f>VLOOKUP((IF(MONTH($A320)=10,YEAR($A320),IF(MONTH($A320)=11,YEAR($A320),IF(MONTH($A320)=12, YEAR($A320),YEAR($A320)-1)))),File_1.prn!$A$2:$AA$57,VLOOKUP(MONTH($A320),Conversion!$A$1:$B$12,2),FALSE)</f>
        <v>0.75</v>
      </c>
      <c r="C320" t="str">
        <f>IF(VLOOKUP((IF(MONTH($A320)=10,YEAR($A320),IF(MONTH($A320)=11,YEAR($A320),IF(MONTH($A320)=12, YEAR($A320),YEAR($A320)-1)))),File_1.prn!$A$2:$AA$57,VLOOKUP(MONTH($A320),'Patch Conversion'!$A$1:$B$12,2),FALSE)="","",VLOOKUP((IF(MONTH($A320)=10,YEAR($A320),IF(MONTH($A320)=11,YEAR($A320),IF(MONTH($A320)=12, YEAR($A320),YEAR($A320)-1)))),File_1.prn!$A$2:$AA$57,VLOOKUP(MONTH($A320),'Patch Conversion'!$A$1:$B$12,2),FALSE))</f>
        <v/>
      </c>
      <c r="D320" t="str">
        <f>IF(C320="","",B320)</f>
        <v/>
      </c>
      <c r="F320">
        <f>VLOOKUP((IF(MONTH($A320)=10,YEAR($A320),IF(MONTH($A320)=11,YEAR($A320),IF(MONTH($A320)=12, YEAR($A320),YEAR($A320)-1)))),FirstSim!$A$1:$Y$84,VLOOKUP(MONTH($A320),Conversion!$A$1:$B$12,2),FALSE)</f>
        <v>1.45</v>
      </c>
      <c r="J320" s="4" t="e">
        <f>VLOOKUP((IF(MONTH($A320)=10,YEAR($A320),IF(MONTH($A320)=11,YEAR($A320),IF(MONTH($A320)=12, YEAR($A320),YEAR($A320)-1)))),#REF!,VLOOKUP(MONTH($A320),Conversion!$A$1:$B$12,2),FALSE)</f>
        <v>#REF!</v>
      </c>
      <c r="K320" t="e">
        <f>VLOOKUP((IF(MONTH($A320)=10,YEAR($A320),IF(MONTH($A320)=11,YEAR($A320),IF(MONTH($A320)=12, YEAR($A320),YEAR($A320)-1)))),#REF!,VLOOKUP(MONTH($A320),'Patch Conversion'!$A$1:$B$12,2),FALSE)</f>
        <v>#REF!</v>
      </c>
    </row>
    <row r="321" spans="1:12">
      <c r="A321" s="2">
        <v>27454</v>
      </c>
      <c r="B321">
        <f>VLOOKUP((IF(MONTH($A321)=10,YEAR($A321),IF(MONTH($A321)=11,YEAR($A321),IF(MONTH($A321)=12, YEAR($A321),YEAR($A321)-1)))),File_1.prn!$A$2:$AA$57,VLOOKUP(MONTH($A321),Conversion!$A$1:$B$12,2),FALSE)</f>
        <v>2.1</v>
      </c>
      <c r="C321" t="str">
        <f>IF(VLOOKUP((IF(MONTH($A321)=10,YEAR($A321),IF(MONTH($A321)=11,YEAR($A321),IF(MONTH($A321)=12, YEAR($A321),YEAR($A321)-1)))),File_1.prn!$A$2:$AA$57,VLOOKUP(MONTH($A321),'Patch Conversion'!$A$1:$B$12,2),FALSE)="","",VLOOKUP((IF(MONTH($A321)=10,YEAR($A321),IF(MONTH($A321)=11,YEAR($A321),IF(MONTH($A321)=12, YEAR($A321),YEAR($A321)-1)))),File_1.prn!$A$2:$AA$57,VLOOKUP(MONTH($A321),'Patch Conversion'!$A$1:$B$12,2),FALSE))</f>
        <v/>
      </c>
      <c r="D321" t="str">
        <f>IF(C321="","",B321)</f>
        <v/>
      </c>
      <c r="F321">
        <f>VLOOKUP((IF(MONTH($A321)=10,YEAR($A321),IF(MONTH($A321)=11,YEAR($A321),IF(MONTH($A321)=12, YEAR($A321),YEAR($A321)-1)))),FirstSim!$A$1:$Y$84,VLOOKUP(MONTH($A321),Conversion!$A$1:$B$12,2),FALSE)</f>
        <v>1.37</v>
      </c>
      <c r="J321" s="4" t="e">
        <f>VLOOKUP((IF(MONTH($A321)=10,YEAR($A321),IF(MONTH($A321)=11,YEAR($A321),IF(MONTH($A321)=12, YEAR($A321),YEAR($A321)-1)))),#REF!,VLOOKUP(MONTH($A321),Conversion!$A$1:$B$12,2),FALSE)</f>
        <v>#REF!</v>
      </c>
      <c r="K321" t="e">
        <f>VLOOKUP((IF(MONTH($A321)=10,YEAR($A321),IF(MONTH($A321)=11,YEAR($A321),IF(MONTH($A321)=12, YEAR($A321),YEAR($A321)-1)))),#REF!,VLOOKUP(MONTH($A321),'Patch Conversion'!$A$1:$B$12,2),FALSE)</f>
        <v>#REF!</v>
      </c>
    </row>
    <row r="322" spans="1:12">
      <c r="A322" s="2">
        <v>27485</v>
      </c>
      <c r="B322">
        <f>VLOOKUP((IF(MONTH($A322)=10,YEAR($A322),IF(MONTH($A322)=11,YEAR($A322),IF(MONTH($A322)=12, YEAR($A322),YEAR($A322)-1)))),File_1.prn!$A$2:$AA$57,VLOOKUP(MONTH($A322),Conversion!$A$1:$B$12,2),FALSE)</f>
        <v>0.53</v>
      </c>
      <c r="C322" t="str">
        <f>IF(VLOOKUP((IF(MONTH($A322)=10,YEAR($A322),IF(MONTH($A322)=11,YEAR($A322),IF(MONTH($A322)=12, YEAR($A322),YEAR($A322)-1)))),File_1.prn!$A$2:$AA$57,VLOOKUP(MONTH($A322),'Patch Conversion'!$A$1:$B$12,2),FALSE)="","",VLOOKUP((IF(MONTH($A322)=10,YEAR($A322),IF(MONTH($A322)=11,YEAR($A322),IF(MONTH($A322)=12, YEAR($A322),YEAR($A322)-1)))),File_1.prn!$A$2:$AA$57,VLOOKUP(MONTH($A322),'Patch Conversion'!$A$1:$B$12,2),FALSE))</f>
        <v/>
      </c>
      <c r="D322" t="str">
        <f>IF(C322="","",B322)</f>
        <v/>
      </c>
      <c r="F322">
        <f>VLOOKUP((IF(MONTH($A322)=10,YEAR($A322),IF(MONTH($A322)=11,YEAR($A322),IF(MONTH($A322)=12, YEAR($A322),YEAR($A322)-1)))),FirstSim!$A$1:$Y$84,VLOOKUP(MONTH($A322),Conversion!$A$1:$B$12,2),FALSE)</f>
        <v>1.41</v>
      </c>
      <c r="J322" s="4" t="e">
        <f>VLOOKUP((IF(MONTH($A322)=10,YEAR($A322),IF(MONTH($A322)=11,YEAR($A322),IF(MONTH($A322)=12, YEAR($A322),YEAR($A322)-1)))),#REF!,VLOOKUP(MONTH($A322),Conversion!$A$1:$B$12,2),FALSE)</f>
        <v>#REF!</v>
      </c>
      <c r="K322" t="e">
        <f>VLOOKUP((IF(MONTH($A322)=10,YEAR($A322),IF(MONTH($A322)=11,YEAR($A322),IF(MONTH($A322)=12, YEAR($A322),YEAR($A322)-1)))),#REF!,VLOOKUP(MONTH($A322),'Patch Conversion'!$A$1:$B$12,2),FALSE)</f>
        <v>#REF!</v>
      </c>
    </row>
    <row r="323" spans="1:12">
      <c r="A323" s="2">
        <v>27515</v>
      </c>
      <c r="B323">
        <f>VLOOKUP((IF(MONTH($A323)=10,YEAR($A323),IF(MONTH($A323)=11,YEAR($A323),IF(MONTH($A323)=12, YEAR($A323),YEAR($A323)-1)))),File_1.prn!$A$2:$AA$57,VLOOKUP(MONTH($A323),Conversion!$A$1:$B$12,2),FALSE)</f>
        <v>0.23</v>
      </c>
      <c r="C323" t="str">
        <f>IF(VLOOKUP((IF(MONTH($A323)=10,YEAR($A323),IF(MONTH($A323)=11,YEAR($A323),IF(MONTH($A323)=12, YEAR($A323),YEAR($A323)-1)))),File_1.prn!$A$2:$AA$57,VLOOKUP(MONTH($A323),'Patch Conversion'!$A$1:$B$12,2),FALSE)="","",VLOOKUP((IF(MONTH($A323)=10,YEAR($A323),IF(MONTH($A323)=11,YEAR($A323),IF(MONTH($A323)=12, YEAR($A323),YEAR($A323)-1)))),File_1.prn!$A$2:$AA$57,VLOOKUP(MONTH($A323),'Patch Conversion'!$A$1:$B$12,2),FALSE))</f>
        <v>#</v>
      </c>
      <c r="F323">
        <f>VLOOKUP((IF(MONTH($A323)=10,YEAR($A323),IF(MONTH($A323)=11,YEAR($A323),IF(MONTH($A323)=12, YEAR($A323),YEAR($A323)-1)))),FirstSim!$A$1:$Y$84,VLOOKUP(MONTH($A323),Conversion!$A$1:$B$12,2),FALSE)</f>
        <v>0.54</v>
      </c>
      <c r="J323" s="4" t="e">
        <f>VLOOKUP((IF(MONTH($A323)=10,YEAR($A323),IF(MONTH($A323)=11,YEAR($A323),IF(MONTH($A323)=12, YEAR($A323),YEAR($A323)-1)))),#REF!,VLOOKUP(MONTH($A323),Conversion!$A$1:$B$12,2),FALSE)</f>
        <v>#REF!</v>
      </c>
      <c r="K323" t="e">
        <f>VLOOKUP((IF(MONTH($A323)=10,YEAR($A323),IF(MONTH($A323)=11,YEAR($A323),IF(MONTH($A323)=12, YEAR($A323),YEAR($A323)-1)))),#REF!,VLOOKUP(MONTH($A323),'Patch Conversion'!$A$1:$B$12,2),FALSE)</f>
        <v>#REF!</v>
      </c>
    </row>
    <row r="324" spans="1:12">
      <c r="A324" s="2">
        <v>27546</v>
      </c>
      <c r="B324">
        <f>VLOOKUP((IF(MONTH($A324)=10,YEAR($A324),IF(MONTH($A324)=11,YEAR($A324),IF(MONTH($A324)=12, YEAR($A324),YEAR($A324)-1)))),File_1.prn!$A$2:$AA$57,VLOOKUP(MONTH($A324),Conversion!$A$1:$B$12,2),FALSE)</f>
        <v>1.33</v>
      </c>
      <c r="C324" t="str">
        <f>IF(VLOOKUP((IF(MONTH($A324)=10,YEAR($A324),IF(MONTH($A324)=11,YEAR($A324),IF(MONTH($A324)=12, YEAR($A324),YEAR($A324)-1)))),File_1.prn!$A$2:$AA$57,VLOOKUP(MONTH($A324),'Patch Conversion'!$A$1:$B$12,2),FALSE)="","",VLOOKUP((IF(MONTH($A324)=10,YEAR($A324),IF(MONTH($A324)=11,YEAR($A324),IF(MONTH($A324)=12, YEAR($A324),YEAR($A324)-1)))),File_1.prn!$A$2:$AA$57,VLOOKUP(MONTH($A324),'Patch Conversion'!$A$1:$B$12,2),FALSE))</f>
        <v/>
      </c>
      <c r="F324">
        <f>VLOOKUP((IF(MONTH($A324)=10,YEAR($A324),IF(MONTH($A324)=11,YEAR($A324),IF(MONTH($A324)=12, YEAR($A324),YEAR($A324)-1)))),FirstSim!$A$1:$Y$84,VLOOKUP(MONTH($A324),Conversion!$A$1:$B$12,2),FALSE)</f>
        <v>0.59</v>
      </c>
      <c r="J324" s="4" t="e">
        <f>VLOOKUP((IF(MONTH($A324)=10,YEAR($A324),IF(MONTH($A324)=11,YEAR($A324),IF(MONTH($A324)=12, YEAR($A324),YEAR($A324)-1)))),#REF!,VLOOKUP(MONTH($A324),Conversion!$A$1:$B$12,2),FALSE)</f>
        <v>#REF!</v>
      </c>
      <c r="K324" t="e">
        <f>VLOOKUP((IF(MONTH($A324)=10,YEAR($A324),IF(MONTH($A324)=11,YEAR($A324),IF(MONTH($A324)=12, YEAR($A324),YEAR($A324)-1)))),#REF!,VLOOKUP(MONTH($A324),'Patch Conversion'!$A$1:$B$12,2),FALSE)</f>
        <v>#REF!</v>
      </c>
    </row>
    <row r="325" spans="1:12">
      <c r="A325" s="2">
        <v>27576</v>
      </c>
      <c r="B325">
        <f>VLOOKUP((IF(MONTH($A325)=10,YEAR($A325),IF(MONTH($A325)=11,YEAR($A325),IF(MONTH($A325)=12, YEAR($A325),YEAR($A325)-1)))),File_1.prn!$A$2:$AA$57,VLOOKUP(MONTH($A325),Conversion!$A$1:$B$12,2),FALSE)</f>
        <v>1.35</v>
      </c>
      <c r="C325" t="str">
        <f>IF(VLOOKUP((IF(MONTH($A325)=10,YEAR($A325),IF(MONTH($A325)=11,YEAR($A325),IF(MONTH($A325)=12, YEAR($A325),YEAR($A325)-1)))),File_1.prn!$A$2:$AA$57,VLOOKUP(MONTH($A325),'Patch Conversion'!$A$1:$B$12,2),FALSE)="","",VLOOKUP((IF(MONTH($A325)=10,YEAR($A325),IF(MONTH($A325)=11,YEAR($A325),IF(MONTH($A325)=12, YEAR($A325),YEAR($A325)-1)))),File_1.prn!$A$2:$AA$57,VLOOKUP(MONTH($A325),'Patch Conversion'!$A$1:$B$12,2),FALSE))</f>
        <v/>
      </c>
      <c r="F325">
        <f>VLOOKUP((IF(MONTH($A325)=10,YEAR($A325),IF(MONTH($A325)=11,YEAR($A325),IF(MONTH($A325)=12, YEAR($A325),YEAR($A325)-1)))),FirstSim!$A$1:$Y$84,VLOOKUP(MONTH($A325),Conversion!$A$1:$B$12,2),FALSE)</f>
        <v>0.7</v>
      </c>
      <c r="J325" s="4" t="e">
        <f>VLOOKUP((IF(MONTH($A325)=10,YEAR($A325),IF(MONTH($A325)=11,YEAR($A325),IF(MONTH($A325)=12, YEAR($A325),YEAR($A325)-1)))),#REF!,VLOOKUP(MONTH($A325),Conversion!$A$1:$B$12,2),FALSE)</f>
        <v>#REF!</v>
      </c>
      <c r="K325" t="e">
        <f>VLOOKUP((IF(MONTH($A325)=10,YEAR($A325),IF(MONTH($A325)=11,YEAR($A325),IF(MONTH($A325)=12, YEAR($A325),YEAR($A325)-1)))),#REF!,VLOOKUP(MONTH($A325),'Patch Conversion'!$A$1:$B$12,2),FALSE)</f>
        <v>#REF!</v>
      </c>
    </row>
    <row r="326" spans="1:12">
      <c r="A326" s="2">
        <v>27607</v>
      </c>
      <c r="B326">
        <f>VLOOKUP((IF(MONTH($A326)=10,YEAR($A326),IF(MONTH($A326)=11,YEAR($A326),IF(MONTH($A326)=12, YEAR($A326),YEAR($A326)-1)))),File_1.prn!$A$2:$AA$57,VLOOKUP(MONTH($A326),Conversion!$A$1:$B$12,2),FALSE)</f>
        <v>0.36</v>
      </c>
      <c r="C326" t="str">
        <f>IF(VLOOKUP((IF(MONTH($A326)=10,YEAR($A326),IF(MONTH($A326)=11,YEAR($A326),IF(MONTH($A326)=12, YEAR($A326),YEAR($A326)-1)))),File_1.prn!$A$2:$AA$57,VLOOKUP(MONTH($A326),'Patch Conversion'!$A$1:$B$12,2),FALSE)="","",VLOOKUP((IF(MONTH($A326)=10,YEAR($A326),IF(MONTH($A326)=11,YEAR($A326),IF(MONTH($A326)=12, YEAR($A326),YEAR($A326)-1)))),File_1.prn!$A$2:$AA$57,VLOOKUP(MONTH($A326),'Patch Conversion'!$A$1:$B$12,2),FALSE))</f>
        <v/>
      </c>
      <c r="F326">
        <f>VLOOKUP((IF(MONTH($A326)=10,YEAR($A326),IF(MONTH($A326)=11,YEAR($A326),IF(MONTH($A326)=12, YEAR($A326),YEAR($A326)-1)))),FirstSim!$A$1:$Y$84,VLOOKUP(MONTH($A326),Conversion!$A$1:$B$12,2),FALSE)</f>
        <v>0.41</v>
      </c>
      <c r="J326" s="4" t="e">
        <f>VLOOKUP((IF(MONTH($A326)=10,YEAR($A326),IF(MONTH($A326)=11,YEAR($A326),IF(MONTH($A326)=12, YEAR($A326),YEAR($A326)-1)))),#REF!,VLOOKUP(MONTH($A326),Conversion!$A$1:$B$12,2),FALSE)</f>
        <v>#REF!</v>
      </c>
      <c r="K326" t="e">
        <f>VLOOKUP((IF(MONTH($A326)=10,YEAR($A326),IF(MONTH($A326)=11,YEAR($A326),IF(MONTH($A326)=12, YEAR($A326),YEAR($A326)-1)))),#REF!,VLOOKUP(MONTH($A326),'Patch Conversion'!$A$1:$B$12,2),FALSE)</f>
        <v>#REF!</v>
      </c>
    </row>
    <row r="327" spans="1:12">
      <c r="A327" s="2">
        <v>27638</v>
      </c>
      <c r="B327">
        <f>VLOOKUP((IF(MONTH($A327)=10,YEAR($A327),IF(MONTH($A327)=11,YEAR($A327),IF(MONTH($A327)=12, YEAR($A327),YEAR($A327)-1)))),File_1.prn!$A$2:$AA$57,VLOOKUP(MONTH($A327),Conversion!$A$1:$B$12,2),FALSE)</f>
        <v>0.34</v>
      </c>
      <c r="C327" t="str">
        <f>IF(VLOOKUP((IF(MONTH($A327)=10,YEAR($A327),IF(MONTH($A327)=11,YEAR($A327),IF(MONTH($A327)=12, YEAR($A327),YEAR($A327)-1)))),File_1.prn!$A$2:$AA$57,VLOOKUP(MONTH($A327),'Patch Conversion'!$A$1:$B$12,2),FALSE)="","",VLOOKUP((IF(MONTH($A327)=10,YEAR($A327),IF(MONTH($A327)=11,YEAR($A327),IF(MONTH($A327)=12, YEAR($A327),YEAR($A327)-1)))),File_1.prn!$A$2:$AA$57,VLOOKUP(MONTH($A327),'Patch Conversion'!$A$1:$B$12,2),FALSE))</f>
        <v>#</v>
      </c>
      <c r="F327">
        <f>VLOOKUP((IF(MONTH($A327)=10,YEAR($A327),IF(MONTH($A327)=11,YEAR($A327),IF(MONTH($A327)=12, YEAR($A327),YEAR($A327)-1)))),FirstSim!$A$1:$Y$84,VLOOKUP(MONTH($A327),Conversion!$A$1:$B$12,2),FALSE)</f>
        <v>0.26</v>
      </c>
      <c r="J327" s="4" t="e">
        <f>VLOOKUP((IF(MONTH($A327)=10,YEAR($A327),IF(MONTH($A327)=11,YEAR($A327),IF(MONTH($A327)=12, YEAR($A327),YEAR($A327)-1)))),#REF!,VLOOKUP(MONTH($A327),Conversion!$A$1:$B$12,2),FALSE)</f>
        <v>#REF!</v>
      </c>
      <c r="K327" t="e">
        <f>VLOOKUP((IF(MONTH($A327)=10,YEAR($A327),IF(MONTH($A327)=11,YEAR($A327),IF(MONTH($A327)=12, YEAR($A327),YEAR($A327)-1)))),#REF!,VLOOKUP(MONTH($A327),'Patch Conversion'!$A$1:$B$12,2),FALSE)</f>
        <v>#REF!</v>
      </c>
    </row>
    <row r="328" spans="1:12">
      <c r="A328" s="2">
        <v>27668</v>
      </c>
      <c r="B328">
        <f>VLOOKUP((IF(MONTH($A328)=10,YEAR($A328),IF(MONTH($A328)=11,YEAR($A328),IF(MONTH($A328)=12, YEAR($A328),YEAR($A328)-1)))),File_1.prn!$A$2:$AA$57,VLOOKUP(MONTH($A328),Conversion!$A$1:$B$12,2),FALSE)</f>
        <v>0.17</v>
      </c>
      <c r="C328" t="str">
        <f>IF(VLOOKUP((IF(MONTH($A328)=10,YEAR($A328),IF(MONTH($A328)=11,YEAR($A328),IF(MONTH($A328)=12, YEAR($A328),YEAR($A328)-1)))),File_1.prn!$A$2:$AA$57,VLOOKUP(MONTH($A328),'Patch Conversion'!$A$1:$B$12,2),FALSE)="","",VLOOKUP((IF(MONTH($A328)=10,YEAR($A328),IF(MONTH($A328)=11,YEAR($A328),IF(MONTH($A328)=12, YEAR($A328),YEAR($A328)-1)))),File_1.prn!$A$2:$AA$57,VLOOKUP(MONTH($A328),'Patch Conversion'!$A$1:$B$12,2),FALSE))</f>
        <v/>
      </c>
      <c r="F328">
        <f>VLOOKUP((IF(MONTH($A328)=10,YEAR($A328),IF(MONTH($A328)=11,YEAR($A328),IF(MONTH($A328)=12, YEAR($A328),YEAR($A328)-1)))),FirstSim!$A$1:$Y$84,VLOOKUP(MONTH($A328),Conversion!$A$1:$B$12,2),FALSE)</f>
        <v>0</v>
      </c>
      <c r="J328" s="4" t="e">
        <f>VLOOKUP((IF(MONTH($A328)=10,YEAR($A328),IF(MONTH($A328)=11,YEAR($A328),IF(MONTH($A328)=12, YEAR($A328),YEAR($A328)-1)))),#REF!,VLOOKUP(MONTH($A328),Conversion!$A$1:$B$12,2),FALSE)</f>
        <v>#REF!</v>
      </c>
      <c r="K328" t="e">
        <f>VLOOKUP((IF(MONTH($A328)=10,YEAR($A328),IF(MONTH($A328)=11,YEAR($A328),IF(MONTH($A328)=12, YEAR($A328),YEAR($A328)-1)))),#REF!,VLOOKUP(MONTH($A328),'Patch Conversion'!$A$1:$B$12,2),FALSE)</f>
        <v>#REF!</v>
      </c>
    </row>
    <row r="329" spans="1:12">
      <c r="A329" s="2">
        <v>27699</v>
      </c>
      <c r="B329">
        <f>VLOOKUP((IF(MONTH($A329)=10,YEAR($A329),IF(MONTH($A329)=11,YEAR($A329),IF(MONTH($A329)=12, YEAR($A329),YEAR($A329)-1)))),File_1.prn!$A$2:$AA$57,VLOOKUP(MONTH($A329),Conversion!$A$1:$B$12,2),FALSE)</f>
        <v>0.27</v>
      </c>
      <c r="C329" t="str">
        <f>IF(VLOOKUP((IF(MONTH($A329)=10,YEAR($A329),IF(MONTH($A329)=11,YEAR($A329),IF(MONTH($A329)=12, YEAR($A329),YEAR($A329)-1)))),File_1.prn!$A$2:$AA$57,VLOOKUP(MONTH($A329),'Patch Conversion'!$A$1:$B$12,2),FALSE)="","",VLOOKUP((IF(MONTH($A329)=10,YEAR($A329),IF(MONTH($A329)=11,YEAR($A329),IF(MONTH($A329)=12, YEAR($A329),YEAR($A329)-1)))),File_1.prn!$A$2:$AA$57,VLOOKUP(MONTH($A329),'Patch Conversion'!$A$1:$B$12,2),FALSE))</f>
        <v/>
      </c>
      <c r="F329">
        <f>VLOOKUP((IF(MONTH($A329)=10,YEAR($A329),IF(MONTH($A329)=11,YEAR($A329),IF(MONTH($A329)=12, YEAR($A329),YEAR($A329)-1)))),FirstSim!$A$1:$Y$84,VLOOKUP(MONTH($A329),Conversion!$A$1:$B$12,2),FALSE)</f>
        <v>0.36</v>
      </c>
      <c r="J329" s="4" t="e">
        <f>VLOOKUP((IF(MONTH($A329)=10,YEAR($A329),IF(MONTH($A329)=11,YEAR($A329),IF(MONTH($A329)=12, YEAR($A329),YEAR($A329)-1)))),#REF!,VLOOKUP(MONTH($A329),Conversion!$A$1:$B$12,2),FALSE)</f>
        <v>#REF!</v>
      </c>
      <c r="K329" t="e">
        <f>VLOOKUP((IF(MONTH($A329)=10,YEAR($A329),IF(MONTH($A329)=11,YEAR($A329),IF(MONTH($A329)=12, YEAR($A329),YEAR($A329)-1)))),#REF!,VLOOKUP(MONTH($A329),'Patch Conversion'!$A$1:$B$12,2),FALSE)</f>
        <v>#REF!</v>
      </c>
    </row>
    <row r="330" spans="1:12">
      <c r="A330" s="2">
        <v>27729</v>
      </c>
      <c r="B330">
        <f>VLOOKUP((IF(MONTH($A330)=10,YEAR($A330),IF(MONTH($A330)=11,YEAR($A330),IF(MONTH($A330)=12, YEAR($A330),YEAR($A330)-1)))),File_1.prn!$A$2:$AA$57,VLOOKUP(MONTH($A330),Conversion!$A$1:$B$12,2),FALSE)</f>
        <v>4.12</v>
      </c>
      <c r="C330" t="str">
        <f>IF(VLOOKUP((IF(MONTH($A330)=10,YEAR($A330),IF(MONTH($A330)=11,YEAR($A330),IF(MONTH($A330)=12, YEAR($A330),YEAR($A330)-1)))),File_1.prn!$A$2:$AA$57,VLOOKUP(MONTH($A330),'Patch Conversion'!$A$1:$B$12,2),FALSE)="","",VLOOKUP((IF(MONTH($A330)=10,YEAR($A330),IF(MONTH($A330)=11,YEAR($A330),IF(MONTH($A330)=12, YEAR($A330),YEAR($A330)-1)))),File_1.prn!$A$2:$AA$57,VLOOKUP(MONTH($A330),'Patch Conversion'!$A$1:$B$12,2),FALSE))</f>
        <v/>
      </c>
      <c r="D330" t="str">
        <f t="shared" ref="D330:D335" si="2">IF(C330="","",B330)</f>
        <v/>
      </c>
      <c r="F330">
        <f>VLOOKUP((IF(MONTH($A330)=10,YEAR($A330),IF(MONTH($A330)=11,YEAR($A330),IF(MONTH($A330)=12, YEAR($A330),YEAR($A330)-1)))),FirstSim!$A$1:$Y$84,VLOOKUP(MONTH($A330),Conversion!$A$1:$B$12,2),FALSE)</f>
        <v>4.26</v>
      </c>
      <c r="J330" s="4" t="e">
        <f>VLOOKUP((IF(MONTH($A330)=10,YEAR($A330),IF(MONTH($A330)=11,YEAR($A330),IF(MONTH($A330)=12, YEAR($A330),YEAR($A330)-1)))),#REF!,VLOOKUP(MONTH($A330),Conversion!$A$1:$B$12,2),FALSE)</f>
        <v>#REF!</v>
      </c>
      <c r="K330" t="e">
        <f>VLOOKUP((IF(MONTH($A330)=10,YEAR($A330),IF(MONTH($A330)=11,YEAR($A330),IF(MONTH($A330)=12, YEAR($A330),YEAR($A330)-1)))),#REF!,VLOOKUP(MONTH($A330),'Patch Conversion'!$A$1:$B$12,2),FALSE)</f>
        <v>#REF!</v>
      </c>
    </row>
    <row r="331" spans="1:12">
      <c r="A331" s="2">
        <v>27760</v>
      </c>
      <c r="B331">
        <f>VLOOKUP((IF(MONTH($A331)=10,YEAR($A331),IF(MONTH($A331)=11,YEAR($A331),IF(MONTH($A331)=12, YEAR($A331),YEAR($A331)-1)))),File_1.prn!$A$2:$AA$57,VLOOKUP(MONTH($A331),Conversion!$A$1:$B$12,2),FALSE)</f>
        <v>3.48</v>
      </c>
      <c r="C331" t="str">
        <f>IF(VLOOKUP((IF(MONTH($A331)=10,YEAR($A331),IF(MONTH($A331)=11,YEAR($A331),IF(MONTH($A331)=12, YEAR($A331),YEAR($A331)-1)))),File_1.prn!$A$2:$AA$57,VLOOKUP(MONTH($A331),'Patch Conversion'!$A$1:$B$12,2),FALSE)="","",VLOOKUP((IF(MONTH($A331)=10,YEAR($A331),IF(MONTH($A331)=11,YEAR($A331),IF(MONTH($A331)=12, YEAR($A331),YEAR($A331)-1)))),File_1.prn!$A$2:$AA$57,VLOOKUP(MONTH($A331),'Patch Conversion'!$A$1:$B$12,2),FALSE))</f>
        <v/>
      </c>
      <c r="D331" t="str">
        <f t="shared" si="2"/>
        <v/>
      </c>
      <c r="F331">
        <f>VLOOKUP((IF(MONTH($A331)=10,YEAR($A331),IF(MONTH($A331)=11,YEAR($A331),IF(MONTH($A331)=12, YEAR($A331),YEAR($A331)-1)))),FirstSim!$A$1:$Y$84,VLOOKUP(MONTH($A331),Conversion!$A$1:$B$12,2),FALSE)</f>
        <v>12.66</v>
      </c>
      <c r="J331" s="4" t="e">
        <f>VLOOKUP((IF(MONTH($A331)=10,YEAR($A331),IF(MONTH($A331)=11,YEAR($A331),IF(MONTH($A331)=12, YEAR($A331),YEAR($A331)-1)))),#REF!,VLOOKUP(MONTH($A331),Conversion!$A$1:$B$12,2),FALSE)</f>
        <v>#REF!</v>
      </c>
      <c r="K331" t="e">
        <f>VLOOKUP((IF(MONTH($A331)=10,YEAR($A331),IF(MONTH($A331)=11,YEAR($A331),IF(MONTH($A331)=12, YEAR($A331),YEAR($A331)-1)))),#REF!,VLOOKUP(MONTH($A331),'Patch Conversion'!$A$1:$B$12,2),FALSE)</f>
        <v>#REF!</v>
      </c>
    </row>
    <row r="332" spans="1:12">
      <c r="A332" s="2">
        <v>27791</v>
      </c>
      <c r="B332">
        <f>VLOOKUP((IF(MONTH($A332)=10,YEAR($A332),IF(MONTH($A332)=11,YEAR($A332),IF(MONTH($A332)=12, YEAR($A332),YEAR($A332)-1)))),File_1.prn!$A$2:$AA$57,VLOOKUP(MONTH($A332),Conversion!$A$1:$B$12,2),FALSE)</f>
        <v>36.5</v>
      </c>
      <c r="C332" t="str">
        <f>IF(VLOOKUP((IF(MONTH($A332)=10,YEAR($A332),IF(MONTH($A332)=11,YEAR($A332),IF(MONTH($A332)=12, YEAR($A332),YEAR($A332)-1)))),File_1.prn!$A$2:$AA$57,VLOOKUP(MONTH($A332),'Patch Conversion'!$A$1:$B$12,2),FALSE)="","",VLOOKUP((IF(MONTH($A332)=10,YEAR($A332),IF(MONTH($A332)=11,YEAR($A332),IF(MONTH($A332)=12, YEAR($A332),YEAR($A332)-1)))),File_1.prn!$A$2:$AA$57,VLOOKUP(MONTH($A332),'Patch Conversion'!$A$1:$B$12,2),FALSE))</f>
        <v/>
      </c>
      <c r="D332" t="str">
        <f t="shared" si="2"/>
        <v/>
      </c>
      <c r="F332">
        <f>VLOOKUP((IF(MONTH($A332)=10,YEAR($A332),IF(MONTH($A332)=11,YEAR($A332),IF(MONTH($A332)=12, YEAR($A332),YEAR($A332)-1)))),FirstSim!$A$1:$Y$84,VLOOKUP(MONTH($A332),Conversion!$A$1:$B$12,2),FALSE)</f>
        <v>18.510000000000002</v>
      </c>
      <c r="J332" s="4" t="e">
        <f>VLOOKUP((IF(MONTH($A332)=10,YEAR($A332),IF(MONTH($A332)=11,YEAR($A332),IF(MONTH($A332)=12, YEAR($A332),YEAR($A332)-1)))),#REF!,VLOOKUP(MONTH($A332),Conversion!$A$1:$B$12,2),FALSE)</f>
        <v>#REF!</v>
      </c>
      <c r="K332" t="e">
        <f>VLOOKUP((IF(MONTH($A332)=10,YEAR($A332),IF(MONTH($A332)=11,YEAR($A332),IF(MONTH($A332)=12, YEAR($A332),YEAR($A332)-1)))),#REF!,VLOOKUP(MONTH($A332),'Patch Conversion'!$A$1:$B$12,2),FALSE)</f>
        <v>#REF!</v>
      </c>
      <c r="L332" t="e">
        <f>IF(K332="","",J332)</f>
        <v>#REF!</v>
      </c>
    </row>
    <row r="333" spans="1:12">
      <c r="A333" s="2">
        <v>27820</v>
      </c>
      <c r="B333">
        <f>VLOOKUP((IF(MONTH($A333)=10,YEAR($A333),IF(MONTH($A333)=11,YEAR($A333),IF(MONTH($A333)=12, YEAR($A333),YEAR($A333)-1)))),File_1.prn!$A$2:$AA$57,VLOOKUP(MONTH($A333),Conversion!$A$1:$B$12,2),FALSE)</f>
        <v>150</v>
      </c>
      <c r="C333" t="str">
        <f>IF(VLOOKUP((IF(MONTH($A333)=10,YEAR($A333),IF(MONTH($A333)=11,YEAR($A333),IF(MONTH($A333)=12, YEAR($A333),YEAR($A333)-1)))),File_1.prn!$A$2:$AA$57,VLOOKUP(MONTH($A333),'Patch Conversion'!$A$1:$B$12,2),FALSE)="","",VLOOKUP((IF(MONTH($A333)=10,YEAR($A333),IF(MONTH($A333)=11,YEAR($A333),IF(MONTH($A333)=12, YEAR($A333),YEAR($A333)-1)))),File_1.prn!$A$2:$AA$57,VLOOKUP(MONTH($A333),'Patch Conversion'!$A$1:$B$12,2),FALSE))</f>
        <v>+</v>
      </c>
      <c r="D333">
        <f t="shared" si="2"/>
        <v>150</v>
      </c>
      <c r="F333">
        <f>VLOOKUP((IF(MONTH($A333)=10,YEAR($A333),IF(MONTH($A333)=11,YEAR($A333),IF(MONTH($A333)=12, YEAR($A333),YEAR($A333)-1)))),FirstSim!$A$1:$Y$84,VLOOKUP(MONTH($A333),Conversion!$A$1:$B$12,2),FALSE)</f>
        <v>100.53</v>
      </c>
      <c r="J333" s="4" t="e">
        <f>VLOOKUP((IF(MONTH($A333)=10,YEAR($A333),IF(MONTH($A333)=11,YEAR($A333),IF(MONTH($A333)=12, YEAR($A333),YEAR($A333)-1)))),#REF!,VLOOKUP(MONTH($A333),Conversion!$A$1:$B$12,2),FALSE)</f>
        <v>#REF!</v>
      </c>
      <c r="K333" t="e">
        <f>VLOOKUP((IF(MONTH($A333)=10,YEAR($A333),IF(MONTH($A333)=11,YEAR($A333),IF(MONTH($A333)=12, YEAR($A333),YEAR($A333)-1)))),#REF!,VLOOKUP(MONTH($A333),'Patch Conversion'!$A$1:$B$12,2),FALSE)</f>
        <v>#REF!</v>
      </c>
    </row>
    <row r="334" spans="1:12">
      <c r="A334" s="2">
        <v>27851</v>
      </c>
      <c r="B334">
        <f>VLOOKUP((IF(MONTH($A334)=10,YEAR($A334),IF(MONTH($A334)=11,YEAR($A334),IF(MONTH($A334)=12, YEAR($A334),YEAR($A334)-1)))),File_1.prn!$A$2:$AA$57,VLOOKUP(MONTH($A334),Conversion!$A$1:$B$12,2),FALSE)</f>
        <v>36.1</v>
      </c>
      <c r="C334" t="str">
        <f>IF(VLOOKUP((IF(MONTH($A334)=10,YEAR($A334),IF(MONTH($A334)=11,YEAR($A334),IF(MONTH($A334)=12, YEAR($A334),YEAR($A334)-1)))),File_1.prn!$A$2:$AA$57,VLOOKUP(MONTH($A334),'Patch Conversion'!$A$1:$B$12,2),FALSE)="","",VLOOKUP((IF(MONTH($A334)=10,YEAR($A334),IF(MONTH($A334)=11,YEAR($A334),IF(MONTH($A334)=12, YEAR($A334),YEAR($A334)-1)))),File_1.prn!$A$2:$AA$57,VLOOKUP(MONTH($A334),'Patch Conversion'!$A$1:$B$12,2),FALSE))</f>
        <v/>
      </c>
      <c r="D334" t="str">
        <f t="shared" si="2"/>
        <v/>
      </c>
      <c r="F334">
        <f>VLOOKUP((IF(MONTH($A334)=10,YEAR($A334),IF(MONTH($A334)=11,YEAR($A334),IF(MONTH($A334)=12, YEAR($A334),YEAR($A334)-1)))),FirstSim!$A$1:$Y$84,VLOOKUP(MONTH($A334),Conversion!$A$1:$B$12,2),FALSE)</f>
        <v>49.18</v>
      </c>
      <c r="J334" s="4" t="e">
        <f>VLOOKUP((IF(MONTH($A334)=10,YEAR($A334),IF(MONTH($A334)=11,YEAR($A334),IF(MONTH($A334)=12, YEAR($A334),YEAR($A334)-1)))),#REF!,VLOOKUP(MONTH($A334),Conversion!$A$1:$B$12,2),FALSE)</f>
        <v>#REF!</v>
      </c>
      <c r="K334" t="e">
        <f>VLOOKUP((IF(MONTH($A334)=10,YEAR($A334),IF(MONTH($A334)=11,YEAR($A334),IF(MONTH($A334)=12, YEAR($A334),YEAR($A334)-1)))),#REF!,VLOOKUP(MONTH($A334),'Patch Conversion'!$A$1:$B$12,2),FALSE)</f>
        <v>#REF!</v>
      </c>
    </row>
    <row r="335" spans="1:12">
      <c r="A335" s="2">
        <v>27881</v>
      </c>
      <c r="B335">
        <f>VLOOKUP((IF(MONTH($A335)=10,YEAR($A335),IF(MONTH($A335)=11,YEAR($A335),IF(MONTH($A335)=12, YEAR($A335),YEAR($A335)-1)))),File_1.prn!$A$2:$AA$57,VLOOKUP(MONTH($A335),Conversion!$A$1:$B$12,2),FALSE)</f>
        <v>42.1</v>
      </c>
      <c r="C335" t="str">
        <f>IF(VLOOKUP((IF(MONTH($A335)=10,YEAR($A335),IF(MONTH($A335)=11,YEAR($A335),IF(MONTH($A335)=12, YEAR($A335),YEAR($A335)-1)))),File_1.prn!$A$2:$AA$57,VLOOKUP(MONTH($A335),'Patch Conversion'!$A$1:$B$12,2),FALSE)="","",VLOOKUP((IF(MONTH($A335)=10,YEAR($A335),IF(MONTH($A335)=11,YEAR($A335),IF(MONTH($A335)=12, YEAR($A335),YEAR($A335)-1)))),File_1.prn!$A$2:$AA$57,VLOOKUP(MONTH($A335),'Patch Conversion'!$A$1:$B$12,2),FALSE))</f>
        <v/>
      </c>
      <c r="D335" t="str">
        <f t="shared" si="2"/>
        <v/>
      </c>
      <c r="F335">
        <f>VLOOKUP((IF(MONTH($A335)=10,YEAR($A335),IF(MONTH($A335)=11,YEAR($A335),IF(MONTH($A335)=12, YEAR($A335),YEAR($A335)-1)))),FirstSim!$A$1:$Y$84,VLOOKUP(MONTH($A335),Conversion!$A$1:$B$12,2),FALSE)</f>
        <v>13.52</v>
      </c>
      <c r="J335" s="4" t="e">
        <f>VLOOKUP((IF(MONTH($A335)=10,YEAR($A335),IF(MONTH($A335)=11,YEAR($A335),IF(MONTH($A335)=12, YEAR($A335),YEAR($A335)-1)))),#REF!,VLOOKUP(MONTH($A335),Conversion!$A$1:$B$12,2),FALSE)</f>
        <v>#REF!</v>
      </c>
      <c r="K335" t="e">
        <f>VLOOKUP((IF(MONTH($A335)=10,YEAR($A335),IF(MONTH($A335)=11,YEAR($A335),IF(MONTH($A335)=12, YEAR($A335),YEAR($A335)-1)))),#REF!,VLOOKUP(MONTH($A335),'Patch Conversion'!$A$1:$B$12,2),FALSE)</f>
        <v>#REF!</v>
      </c>
    </row>
    <row r="336" spans="1:12">
      <c r="A336" s="2">
        <v>27912</v>
      </c>
      <c r="B336">
        <f>VLOOKUP((IF(MONTH($A336)=10,YEAR($A336),IF(MONTH($A336)=11,YEAR($A336),IF(MONTH($A336)=12, YEAR($A336),YEAR($A336)-1)))),File_1.prn!$A$2:$AA$57,VLOOKUP(MONTH($A336),Conversion!$A$1:$B$12,2),FALSE)</f>
        <v>8.3000000000000007</v>
      </c>
      <c r="C336" t="str">
        <f>IF(VLOOKUP((IF(MONTH($A336)=10,YEAR($A336),IF(MONTH($A336)=11,YEAR($A336),IF(MONTH($A336)=12, YEAR($A336),YEAR($A336)-1)))),File_1.prn!$A$2:$AA$57,VLOOKUP(MONTH($A336),'Patch Conversion'!$A$1:$B$12,2),FALSE)="","",VLOOKUP((IF(MONTH($A336)=10,YEAR($A336),IF(MONTH($A336)=11,YEAR($A336),IF(MONTH($A336)=12, YEAR($A336),YEAR($A336)-1)))),File_1.prn!$A$2:$AA$57,VLOOKUP(MONTH($A336),'Patch Conversion'!$A$1:$B$12,2),FALSE))</f>
        <v/>
      </c>
      <c r="F336">
        <f>VLOOKUP((IF(MONTH($A336)=10,YEAR($A336),IF(MONTH($A336)=11,YEAR($A336),IF(MONTH($A336)=12, YEAR($A336),YEAR($A336)-1)))),FirstSim!$A$1:$Y$84,VLOOKUP(MONTH($A336),Conversion!$A$1:$B$12,2),FALSE)</f>
        <v>8</v>
      </c>
      <c r="J336" s="4" t="e">
        <f>VLOOKUP((IF(MONTH($A336)=10,YEAR($A336),IF(MONTH($A336)=11,YEAR($A336),IF(MONTH($A336)=12, YEAR($A336),YEAR($A336)-1)))),#REF!,VLOOKUP(MONTH($A336),Conversion!$A$1:$B$12,2),FALSE)</f>
        <v>#REF!</v>
      </c>
      <c r="K336" t="e">
        <f>VLOOKUP((IF(MONTH($A336)=10,YEAR($A336),IF(MONTH($A336)=11,YEAR($A336),IF(MONTH($A336)=12, YEAR($A336),YEAR($A336)-1)))),#REF!,VLOOKUP(MONTH($A336),'Patch Conversion'!$A$1:$B$12,2),FALSE)</f>
        <v>#REF!</v>
      </c>
    </row>
    <row r="337" spans="1:11">
      <c r="A337" s="2">
        <v>27942</v>
      </c>
      <c r="B337">
        <f>VLOOKUP((IF(MONTH($A337)=10,YEAR($A337),IF(MONTH($A337)=11,YEAR($A337),IF(MONTH($A337)=12, YEAR($A337),YEAR($A337)-1)))),File_1.prn!$A$2:$AA$57,VLOOKUP(MONTH($A337),Conversion!$A$1:$B$12,2),FALSE)</f>
        <v>6.03</v>
      </c>
      <c r="C337" t="str">
        <f>IF(VLOOKUP((IF(MONTH($A337)=10,YEAR($A337),IF(MONTH($A337)=11,YEAR($A337),IF(MONTH($A337)=12, YEAR($A337),YEAR($A337)-1)))),File_1.prn!$A$2:$AA$57,VLOOKUP(MONTH($A337),'Patch Conversion'!$A$1:$B$12,2),FALSE)="","",VLOOKUP((IF(MONTH($A337)=10,YEAR($A337),IF(MONTH($A337)=11,YEAR($A337),IF(MONTH($A337)=12, YEAR($A337),YEAR($A337)-1)))),File_1.prn!$A$2:$AA$57,VLOOKUP(MONTH($A337),'Patch Conversion'!$A$1:$B$12,2),FALSE))</f>
        <v/>
      </c>
      <c r="F337">
        <f>VLOOKUP((IF(MONTH($A337)=10,YEAR($A337),IF(MONTH($A337)=11,YEAR($A337),IF(MONTH($A337)=12, YEAR($A337),YEAR($A337)-1)))),FirstSim!$A$1:$Y$84,VLOOKUP(MONTH($A337),Conversion!$A$1:$B$12,2),FALSE)</f>
        <v>5.14</v>
      </c>
      <c r="J337" s="4" t="e">
        <f>VLOOKUP((IF(MONTH($A337)=10,YEAR($A337),IF(MONTH($A337)=11,YEAR($A337),IF(MONTH($A337)=12, YEAR($A337),YEAR($A337)-1)))),#REF!,VLOOKUP(MONTH($A337),Conversion!$A$1:$B$12,2),FALSE)</f>
        <v>#REF!</v>
      </c>
      <c r="K337" t="e">
        <f>VLOOKUP((IF(MONTH($A337)=10,YEAR($A337),IF(MONTH($A337)=11,YEAR($A337),IF(MONTH($A337)=12, YEAR($A337),YEAR($A337)-1)))),#REF!,VLOOKUP(MONTH($A337),'Patch Conversion'!$A$1:$B$12,2),FALSE)</f>
        <v>#REF!</v>
      </c>
    </row>
    <row r="338" spans="1:11">
      <c r="A338" s="2">
        <v>27973</v>
      </c>
      <c r="B338">
        <f>VLOOKUP((IF(MONTH($A338)=10,YEAR($A338),IF(MONTH($A338)=11,YEAR($A338),IF(MONTH($A338)=12, YEAR($A338),YEAR($A338)-1)))),File_1.prn!$A$2:$AA$57,VLOOKUP(MONTH($A338),Conversion!$A$1:$B$12,2),FALSE)</f>
        <v>3.07</v>
      </c>
      <c r="C338" t="str">
        <f>IF(VLOOKUP((IF(MONTH($A338)=10,YEAR($A338),IF(MONTH($A338)=11,YEAR($A338),IF(MONTH($A338)=12, YEAR($A338),YEAR($A338)-1)))),File_1.prn!$A$2:$AA$57,VLOOKUP(MONTH($A338),'Patch Conversion'!$A$1:$B$12,2),FALSE)="","",VLOOKUP((IF(MONTH($A338)=10,YEAR($A338),IF(MONTH($A338)=11,YEAR($A338),IF(MONTH($A338)=12, YEAR($A338),YEAR($A338)-1)))),File_1.prn!$A$2:$AA$57,VLOOKUP(MONTH($A338),'Patch Conversion'!$A$1:$B$12,2),FALSE))</f>
        <v/>
      </c>
      <c r="F338">
        <f>VLOOKUP((IF(MONTH($A338)=10,YEAR($A338),IF(MONTH($A338)=11,YEAR($A338),IF(MONTH($A338)=12, YEAR($A338),YEAR($A338)-1)))),FirstSim!$A$1:$Y$84,VLOOKUP(MONTH($A338),Conversion!$A$1:$B$12,2),FALSE)</f>
        <v>3.16</v>
      </c>
      <c r="J338" s="4" t="e">
        <f>VLOOKUP((IF(MONTH($A338)=10,YEAR($A338),IF(MONTH($A338)=11,YEAR($A338),IF(MONTH($A338)=12, YEAR($A338),YEAR($A338)-1)))),#REF!,VLOOKUP(MONTH($A338),Conversion!$A$1:$B$12,2),FALSE)</f>
        <v>#REF!</v>
      </c>
      <c r="K338" t="e">
        <f>VLOOKUP((IF(MONTH($A338)=10,YEAR($A338),IF(MONTH($A338)=11,YEAR($A338),IF(MONTH($A338)=12, YEAR($A338),YEAR($A338)-1)))),#REF!,VLOOKUP(MONTH($A338),'Patch Conversion'!$A$1:$B$12,2),FALSE)</f>
        <v>#REF!</v>
      </c>
    </row>
    <row r="339" spans="1:11">
      <c r="A339" s="2">
        <v>28004</v>
      </c>
      <c r="B339">
        <f>VLOOKUP((IF(MONTH($A339)=10,YEAR($A339),IF(MONTH($A339)=11,YEAR($A339),IF(MONTH($A339)=12, YEAR($A339),YEAR($A339)-1)))),File_1.prn!$A$2:$AA$57,VLOOKUP(MONTH($A339),Conversion!$A$1:$B$12,2),FALSE)</f>
        <v>3.5</v>
      </c>
      <c r="C339" t="str">
        <f>IF(VLOOKUP((IF(MONTH($A339)=10,YEAR($A339),IF(MONTH($A339)=11,YEAR($A339),IF(MONTH($A339)=12, YEAR($A339),YEAR($A339)-1)))),File_1.prn!$A$2:$AA$57,VLOOKUP(MONTH($A339),'Patch Conversion'!$A$1:$B$12,2),FALSE)="","",VLOOKUP((IF(MONTH($A339)=10,YEAR($A339),IF(MONTH($A339)=11,YEAR($A339),IF(MONTH($A339)=12, YEAR($A339),YEAR($A339)-1)))),File_1.prn!$A$2:$AA$57,VLOOKUP(MONTH($A339),'Patch Conversion'!$A$1:$B$12,2),FALSE))</f>
        <v/>
      </c>
      <c r="F339">
        <f>VLOOKUP((IF(MONTH($A339)=10,YEAR($A339),IF(MONTH($A339)=11,YEAR($A339),IF(MONTH($A339)=12, YEAR($A339),YEAR($A339)-1)))),FirstSim!$A$1:$Y$84,VLOOKUP(MONTH($A339),Conversion!$A$1:$B$12,2),FALSE)</f>
        <v>2.6</v>
      </c>
      <c r="J339" s="4" t="e">
        <f>VLOOKUP((IF(MONTH($A339)=10,YEAR($A339),IF(MONTH($A339)=11,YEAR($A339),IF(MONTH($A339)=12, YEAR($A339),YEAR($A339)-1)))),#REF!,VLOOKUP(MONTH($A339),Conversion!$A$1:$B$12,2),FALSE)</f>
        <v>#REF!</v>
      </c>
      <c r="K339" t="e">
        <f>VLOOKUP((IF(MONTH($A339)=10,YEAR($A339),IF(MONTH($A339)=11,YEAR($A339),IF(MONTH($A339)=12, YEAR($A339),YEAR($A339)-1)))),#REF!,VLOOKUP(MONTH($A339),'Patch Conversion'!$A$1:$B$12,2),FALSE)</f>
        <v>#REF!</v>
      </c>
    </row>
    <row r="340" spans="1:11">
      <c r="A340" s="2">
        <v>28034</v>
      </c>
      <c r="B340" t="e">
        <f>VLOOKUP((IF(MONTH($A340)=10,YEAR($A340),IF(MONTH($A340)=11,YEAR($A340),IF(MONTH($A340)=12, YEAR($A340),YEAR($A340)-1)))),File_1.prn!$A$2:$AA$57,VLOOKUP(MONTH($A340),Conversion!$A$1:$B$12,2),FALSE)</f>
        <v>#N/A</v>
      </c>
      <c r="C340" t="e">
        <f>IF(VLOOKUP((IF(MONTH($A340)=10,YEAR($A340),IF(MONTH($A340)=11,YEAR($A340),IF(MONTH($A340)=12, YEAR($A340),YEAR($A340)-1)))),File_1.prn!$A$2:$AA$57,VLOOKUP(MONTH($A340),'Patch Conversion'!$A$1:$B$12,2),FALSE)="","",VLOOKUP((IF(MONTH($A340)=10,YEAR($A340),IF(MONTH($A340)=11,YEAR($A340),IF(MONTH($A340)=12, YEAR($A340),YEAR($A340)-1)))),File_1.prn!$A$2:$AA$57,VLOOKUP(MONTH($A340),'Patch Conversion'!$A$1:$B$12,2),FALSE))</f>
        <v>#N/A</v>
      </c>
      <c r="F340">
        <f>VLOOKUP((IF(MONTH($A340)=10,YEAR($A340),IF(MONTH($A340)=11,YEAR($A340),IF(MONTH($A340)=12, YEAR($A340),YEAR($A340)-1)))),FirstSim!$A$1:$Y$84,VLOOKUP(MONTH($A340),Conversion!$A$1:$B$12,2),FALSE)</f>
        <v>3.41</v>
      </c>
      <c r="J340" s="4" t="e">
        <f>VLOOKUP((IF(MONTH($A340)=10,YEAR($A340),IF(MONTH($A340)=11,YEAR($A340),IF(MONTH($A340)=12, YEAR($A340),YEAR($A340)-1)))),#REF!,VLOOKUP(MONTH($A340),Conversion!$A$1:$B$12,2),FALSE)</f>
        <v>#REF!</v>
      </c>
      <c r="K340" t="e">
        <f>VLOOKUP((IF(MONTH($A340)=10,YEAR($A340),IF(MONTH($A340)=11,YEAR($A340),IF(MONTH($A340)=12, YEAR($A340),YEAR($A340)-1)))),#REF!,VLOOKUP(MONTH($A340),'Patch Conversion'!$A$1:$B$12,2),FALSE)</f>
        <v>#REF!</v>
      </c>
    </row>
    <row r="341" spans="1:11">
      <c r="A341" s="2">
        <v>28065</v>
      </c>
      <c r="B341" t="e">
        <f>VLOOKUP((IF(MONTH($A341)=10,YEAR($A341),IF(MONTH($A341)=11,YEAR($A341),IF(MONTH($A341)=12, YEAR($A341),YEAR($A341)-1)))),File_1.prn!$A$2:$AA$57,VLOOKUP(MONTH($A341),Conversion!$A$1:$B$12,2),FALSE)</f>
        <v>#N/A</v>
      </c>
      <c r="C341" t="e">
        <f>IF(VLOOKUP((IF(MONTH($A341)=10,YEAR($A341),IF(MONTH($A341)=11,YEAR($A341),IF(MONTH($A341)=12, YEAR($A341),YEAR($A341)-1)))),File_1.prn!$A$2:$AA$57,VLOOKUP(MONTH($A341),'Patch Conversion'!$A$1:$B$12,2),FALSE)="","",VLOOKUP((IF(MONTH($A341)=10,YEAR($A341),IF(MONTH($A341)=11,YEAR($A341),IF(MONTH($A341)=12, YEAR($A341),YEAR($A341)-1)))),File_1.prn!$A$2:$AA$57,VLOOKUP(MONTH($A341),'Patch Conversion'!$A$1:$B$12,2),FALSE))</f>
        <v>#N/A</v>
      </c>
      <c r="D341" t="e">
        <f>IF(C341="","",B341)</f>
        <v>#N/A</v>
      </c>
      <c r="F341">
        <f>VLOOKUP((IF(MONTH($A341)=10,YEAR($A341),IF(MONTH($A341)=11,YEAR($A341),IF(MONTH($A341)=12, YEAR($A341),YEAR($A341)-1)))),FirstSim!$A$1:$Y$84,VLOOKUP(MONTH($A341),Conversion!$A$1:$B$12,2),FALSE)</f>
        <v>1.1200000000000001</v>
      </c>
      <c r="J341" s="4" t="e">
        <f>VLOOKUP((IF(MONTH($A341)=10,YEAR($A341),IF(MONTH($A341)=11,YEAR($A341),IF(MONTH($A341)=12, YEAR($A341),YEAR($A341)-1)))),#REF!,VLOOKUP(MONTH($A341),Conversion!$A$1:$B$12,2),FALSE)</f>
        <v>#REF!</v>
      </c>
      <c r="K341" t="e">
        <f>VLOOKUP((IF(MONTH($A341)=10,YEAR($A341),IF(MONTH($A341)=11,YEAR($A341),IF(MONTH($A341)=12, YEAR($A341),YEAR($A341)-1)))),#REF!,VLOOKUP(MONTH($A341),'Patch Conversion'!$A$1:$B$12,2),FALSE)</f>
        <v>#REF!</v>
      </c>
    </row>
    <row r="342" spans="1:11">
      <c r="A342" s="2">
        <v>28095</v>
      </c>
      <c r="B342" t="e">
        <f>VLOOKUP((IF(MONTH($A342)=10,YEAR($A342),IF(MONTH($A342)=11,YEAR($A342),IF(MONTH($A342)=12, YEAR($A342),YEAR($A342)-1)))),File_1.prn!$A$2:$AA$57,VLOOKUP(MONTH($A342),Conversion!$A$1:$B$12,2),FALSE)</f>
        <v>#N/A</v>
      </c>
      <c r="C342" t="e">
        <f>IF(VLOOKUP((IF(MONTH($A342)=10,YEAR($A342),IF(MONTH($A342)=11,YEAR($A342),IF(MONTH($A342)=12, YEAR($A342),YEAR($A342)-1)))),File_1.prn!$A$2:$AA$57,VLOOKUP(MONTH($A342),'Patch Conversion'!$A$1:$B$12,2),FALSE)="","",VLOOKUP((IF(MONTH($A342)=10,YEAR($A342),IF(MONTH($A342)=11,YEAR($A342),IF(MONTH($A342)=12, YEAR($A342),YEAR($A342)-1)))),File_1.prn!$A$2:$AA$57,VLOOKUP(MONTH($A342),'Patch Conversion'!$A$1:$B$12,2),FALSE))</f>
        <v>#N/A</v>
      </c>
      <c r="F342">
        <f>VLOOKUP((IF(MONTH($A342)=10,YEAR($A342),IF(MONTH($A342)=11,YEAR($A342),IF(MONTH($A342)=12, YEAR($A342),YEAR($A342)-1)))),FirstSim!$A$1:$Y$84,VLOOKUP(MONTH($A342),Conversion!$A$1:$B$12,2),FALSE)</f>
        <v>0.23</v>
      </c>
      <c r="J342" s="4" t="e">
        <f>VLOOKUP((IF(MONTH($A342)=10,YEAR($A342),IF(MONTH($A342)=11,YEAR($A342),IF(MONTH($A342)=12, YEAR($A342),YEAR($A342)-1)))),#REF!,VLOOKUP(MONTH($A342),Conversion!$A$1:$B$12,2),FALSE)</f>
        <v>#REF!</v>
      </c>
      <c r="K342" t="e">
        <f>VLOOKUP((IF(MONTH($A342)=10,YEAR($A342),IF(MONTH($A342)=11,YEAR($A342),IF(MONTH($A342)=12, YEAR($A342),YEAR($A342)-1)))),#REF!,VLOOKUP(MONTH($A342),'Patch Conversion'!$A$1:$B$12,2),FALSE)</f>
        <v>#REF!</v>
      </c>
    </row>
    <row r="343" spans="1:11">
      <c r="A343" s="2">
        <v>28126</v>
      </c>
      <c r="B343" t="e">
        <f>VLOOKUP((IF(MONTH($A343)=10,YEAR($A343),IF(MONTH($A343)=11,YEAR($A343),IF(MONTH($A343)=12, YEAR($A343),YEAR($A343)-1)))),File_1.prn!$A$2:$AA$57,VLOOKUP(MONTH($A343),Conversion!$A$1:$B$12,2),FALSE)</f>
        <v>#N/A</v>
      </c>
      <c r="C343" t="e">
        <f>IF(VLOOKUP((IF(MONTH($A343)=10,YEAR($A343),IF(MONTH($A343)=11,YEAR($A343),IF(MONTH($A343)=12, YEAR($A343),YEAR($A343)-1)))),File_1.prn!$A$2:$AA$57,VLOOKUP(MONTH($A343),'Patch Conversion'!$A$1:$B$12,2),FALSE)="","",VLOOKUP((IF(MONTH($A343)=10,YEAR($A343),IF(MONTH($A343)=11,YEAR($A343),IF(MONTH($A343)=12, YEAR($A343),YEAR($A343)-1)))),File_1.prn!$A$2:$AA$57,VLOOKUP(MONTH($A343),'Patch Conversion'!$A$1:$B$12,2),FALSE))</f>
        <v>#N/A</v>
      </c>
      <c r="F343">
        <f>VLOOKUP((IF(MONTH($A343)=10,YEAR($A343),IF(MONTH($A343)=11,YEAR($A343),IF(MONTH($A343)=12, YEAR($A343),YEAR($A343)-1)))),FirstSim!$A$1:$Y$84,VLOOKUP(MONTH($A343),Conversion!$A$1:$B$12,2),FALSE)</f>
        <v>0.64</v>
      </c>
      <c r="J343" s="4" t="e">
        <f>VLOOKUP((IF(MONTH($A343)=10,YEAR($A343),IF(MONTH($A343)=11,YEAR($A343),IF(MONTH($A343)=12, YEAR($A343),YEAR($A343)-1)))),#REF!,VLOOKUP(MONTH($A343),Conversion!$A$1:$B$12,2),FALSE)</f>
        <v>#REF!</v>
      </c>
      <c r="K343" t="e">
        <f>VLOOKUP((IF(MONTH($A343)=10,YEAR($A343),IF(MONTH($A343)=11,YEAR($A343),IF(MONTH($A343)=12, YEAR($A343),YEAR($A343)-1)))),#REF!,VLOOKUP(MONTH($A343),'Patch Conversion'!$A$1:$B$12,2),FALSE)</f>
        <v>#REF!</v>
      </c>
    </row>
    <row r="344" spans="1:11">
      <c r="A344" s="2">
        <v>28157</v>
      </c>
      <c r="B344" t="e">
        <f>VLOOKUP((IF(MONTH($A344)=10,YEAR($A344),IF(MONTH($A344)=11,YEAR($A344),IF(MONTH($A344)=12, YEAR($A344),YEAR($A344)-1)))),File_1.prn!$A$2:$AA$57,VLOOKUP(MONTH($A344),Conversion!$A$1:$B$12,2),FALSE)</f>
        <v>#N/A</v>
      </c>
      <c r="C344" t="e">
        <f>IF(VLOOKUP((IF(MONTH($A344)=10,YEAR($A344),IF(MONTH($A344)=11,YEAR($A344),IF(MONTH($A344)=12, YEAR($A344),YEAR($A344)-1)))),File_1.prn!$A$2:$AA$57,VLOOKUP(MONTH($A344),'Patch Conversion'!$A$1:$B$12,2),FALSE)="","",VLOOKUP((IF(MONTH($A344)=10,YEAR($A344),IF(MONTH($A344)=11,YEAR($A344),IF(MONTH($A344)=12, YEAR($A344),YEAR($A344)-1)))),File_1.prn!$A$2:$AA$57,VLOOKUP(MONTH($A344),'Patch Conversion'!$A$1:$B$12,2),FALSE))</f>
        <v>#N/A</v>
      </c>
      <c r="D344" t="e">
        <f>IF(C344="","",B344)</f>
        <v>#N/A</v>
      </c>
      <c r="F344">
        <f>VLOOKUP((IF(MONTH($A344)=10,YEAR($A344),IF(MONTH($A344)=11,YEAR($A344),IF(MONTH($A344)=12, YEAR($A344),YEAR($A344)-1)))),FirstSim!$A$1:$Y$84,VLOOKUP(MONTH($A344),Conversion!$A$1:$B$12,2),FALSE)</f>
        <v>0.68</v>
      </c>
      <c r="J344" s="4" t="e">
        <f>VLOOKUP((IF(MONTH($A344)=10,YEAR($A344),IF(MONTH($A344)=11,YEAR($A344),IF(MONTH($A344)=12, YEAR($A344),YEAR($A344)-1)))),#REF!,VLOOKUP(MONTH($A344),Conversion!$A$1:$B$12,2),FALSE)</f>
        <v>#REF!</v>
      </c>
      <c r="K344" t="e">
        <f>VLOOKUP((IF(MONTH($A344)=10,YEAR($A344),IF(MONTH($A344)=11,YEAR($A344),IF(MONTH($A344)=12, YEAR($A344),YEAR($A344)-1)))),#REF!,VLOOKUP(MONTH($A344),'Patch Conversion'!$A$1:$B$12,2),FALSE)</f>
        <v>#REF!</v>
      </c>
    </row>
    <row r="345" spans="1:11">
      <c r="A345" s="2">
        <v>28185</v>
      </c>
      <c r="B345" t="e">
        <f>VLOOKUP((IF(MONTH($A345)=10,YEAR($A345),IF(MONTH($A345)=11,YEAR($A345),IF(MONTH($A345)=12, YEAR($A345),YEAR($A345)-1)))),File_1.prn!$A$2:$AA$57,VLOOKUP(MONTH($A345),Conversion!$A$1:$B$12,2),FALSE)</f>
        <v>#N/A</v>
      </c>
      <c r="C345" t="e">
        <f>IF(VLOOKUP((IF(MONTH($A345)=10,YEAR($A345),IF(MONTH($A345)=11,YEAR($A345),IF(MONTH($A345)=12, YEAR($A345),YEAR($A345)-1)))),File_1.prn!$A$2:$AA$57,VLOOKUP(MONTH($A345),'Patch Conversion'!$A$1:$B$12,2),FALSE)="","",VLOOKUP((IF(MONTH($A345)=10,YEAR($A345),IF(MONTH($A345)=11,YEAR($A345),IF(MONTH($A345)=12, YEAR($A345),YEAR($A345)-1)))),File_1.prn!$A$2:$AA$57,VLOOKUP(MONTH($A345),'Patch Conversion'!$A$1:$B$12,2),FALSE))</f>
        <v>#N/A</v>
      </c>
      <c r="D345" t="e">
        <f>IF(C345="","",B345)</f>
        <v>#N/A</v>
      </c>
      <c r="F345">
        <f>VLOOKUP((IF(MONTH($A345)=10,YEAR($A345),IF(MONTH($A345)=11,YEAR($A345),IF(MONTH($A345)=12, YEAR($A345),YEAR($A345)-1)))),FirstSim!$A$1:$Y$84,VLOOKUP(MONTH($A345),Conversion!$A$1:$B$12,2),FALSE)</f>
        <v>2.57</v>
      </c>
      <c r="J345" s="4" t="e">
        <f>VLOOKUP((IF(MONTH($A345)=10,YEAR($A345),IF(MONTH($A345)=11,YEAR($A345),IF(MONTH($A345)=12, YEAR($A345),YEAR($A345)-1)))),#REF!,VLOOKUP(MONTH($A345),Conversion!$A$1:$B$12,2),FALSE)</f>
        <v>#REF!</v>
      </c>
      <c r="K345" t="e">
        <f>VLOOKUP((IF(MONTH($A345)=10,YEAR($A345),IF(MONTH($A345)=11,YEAR($A345),IF(MONTH($A345)=12, YEAR($A345),YEAR($A345)-1)))),#REF!,VLOOKUP(MONTH($A345),'Patch Conversion'!$A$1:$B$12,2),FALSE)</f>
        <v>#REF!</v>
      </c>
    </row>
    <row r="346" spans="1:11">
      <c r="A346" s="2">
        <v>28216</v>
      </c>
      <c r="B346" t="e">
        <f>VLOOKUP((IF(MONTH($A346)=10,YEAR($A346),IF(MONTH($A346)=11,YEAR($A346),IF(MONTH($A346)=12, YEAR($A346),YEAR($A346)-1)))),File_1.prn!$A$2:$AA$57,VLOOKUP(MONTH($A346),Conversion!$A$1:$B$12,2),FALSE)</f>
        <v>#N/A</v>
      </c>
      <c r="C346" t="e">
        <f>IF(VLOOKUP((IF(MONTH($A346)=10,YEAR($A346),IF(MONTH($A346)=11,YEAR($A346),IF(MONTH($A346)=12, YEAR($A346),YEAR($A346)-1)))),File_1.prn!$A$2:$AA$57,VLOOKUP(MONTH($A346),'Patch Conversion'!$A$1:$B$12,2),FALSE)="","",VLOOKUP((IF(MONTH($A346)=10,YEAR($A346),IF(MONTH($A346)=11,YEAR($A346),IF(MONTH($A346)=12, YEAR($A346),YEAR($A346)-1)))),File_1.prn!$A$2:$AA$57,VLOOKUP(MONTH($A346),'Patch Conversion'!$A$1:$B$12,2),FALSE))</f>
        <v>#N/A</v>
      </c>
      <c r="D346" t="e">
        <f>IF(C346="","",B346)</f>
        <v>#N/A</v>
      </c>
      <c r="F346">
        <f>VLOOKUP((IF(MONTH($A346)=10,YEAR($A346),IF(MONTH($A346)=11,YEAR($A346),IF(MONTH($A346)=12, YEAR($A346),YEAR($A346)-1)))),FirstSim!$A$1:$Y$84,VLOOKUP(MONTH($A346),Conversion!$A$1:$B$12,2),FALSE)</f>
        <v>1.1000000000000001</v>
      </c>
      <c r="J346" s="4" t="e">
        <f>VLOOKUP((IF(MONTH($A346)=10,YEAR($A346),IF(MONTH($A346)=11,YEAR($A346),IF(MONTH($A346)=12, YEAR($A346),YEAR($A346)-1)))),#REF!,VLOOKUP(MONTH($A346),Conversion!$A$1:$B$12,2),FALSE)</f>
        <v>#REF!</v>
      </c>
      <c r="K346" t="e">
        <f>VLOOKUP((IF(MONTH($A346)=10,YEAR($A346),IF(MONTH($A346)=11,YEAR($A346),IF(MONTH($A346)=12, YEAR($A346),YEAR($A346)-1)))),#REF!,VLOOKUP(MONTH($A346),'Patch Conversion'!$A$1:$B$12,2),FALSE)</f>
        <v>#REF!</v>
      </c>
    </row>
    <row r="347" spans="1:11">
      <c r="A347" s="2">
        <v>28246</v>
      </c>
      <c r="B347" t="e">
        <f>VLOOKUP((IF(MONTH($A347)=10,YEAR($A347),IF(MONTH($A347)=11,YEAR($A347),IF(MONTH($A347)=12, YEAR($A347),YEAR($A347)-1)))),File_1.prn!$A$2:$AA$57,VLOOKUP(MONTH($A347),Conversion!$A$1:$B$12,2),FALSE)</f>
        <v>#N/A</v>
      </c>
      <c r="C347" t="e">
        <f>IF(VLOOKUP((IF(MONTH($A347)=10,YEAR($A347),IF(MONTH($A347)=11,YEAR($A347),IF(MONTH($A347)=12, YEAR($A347),YEAR($A347)-1)))),File_1.prn!$A$2:$AA$57,VLOOKUP(MONTH($A347),'Patch Conversion'!$A$1:$B$12,2),FALSE)="","",VLOOKUP((IF(MONTH($A347)=10,YEAR($A347),IF(MONTH($A347)=11,YEAR($A347),IF(MONTH($A347)=12, YEAR($A347),YEAR($A347)-1)))),File_1.prn!$A$2:$AA$57,VLOOKUP(MONTH($A347),'Patch Conversion'!$A$1:$B$12,2),FALSE))</f>
        <v>#N/A</v>
      </c>
      <c r="F347">
        <f>VLOOKUP((IF(MONTH($A347)=10,YEAR($A347),IF(MONTH($A347)=11,YEAR($A347),IF(MONTH($A347)=12, YEAR($A347),YEAR($A347)-1)))),FirstSim!$A$1:$Y$84,VLOOKUP(MONTH($A347),Conversion!$A$1:$B$12,2),FALSE)</f>
        <v>0.42</v>
      </c>
      <c r="J347" s="4" t="e">
        <f>VLOOKUP((IF(MONTH($A347)=10,YEAR($A347),IF(MONTH($A347)=11,YEAR($A347),IF(MONTH($A347)=12, YEAR($A347),YEAR($A347)-1)))),#REF!,VLOOKUP(MONTH($A347),Conversion!$A$1:$B$12,2),FALSE)</f>
        <v>#REF!</v>
      </c>
      <c r="K347" t="e">
        <f>VLOOKUP((IF(MONTH($A347)=10,YEAR($A347),IF(MONTH($A347)=11,YEAR($A347),IF(MONTH($A347)=12, YEAR($A347),YEAR($A347)-1)))),#REF!,VLOOKUP(MONTH($A347),'Patch Conversion'!$A$1:$B$12,2),FALSE)</f>
        <v>#REF!</v>
      </c>
    </row>
    <row r="348" spans="1:11">
      <c r="A348" s="2">
        <v>28277</v>
      </c>
      <c r="B348" t="e">
        <f>VLOOKUP((IF(MONTH($A348)=10,YEAR($A348),IF(MONTH($A348)=11,YEAR($A348),IF(MONTH($A348)=12, YEAR($A348),YEAR($A348)-1)))),File_1.prn!$A$2:$AA$57,VLOOKUP(MONTH($A348),Conversion!$A$1:$B$12,2),FALSE)</f>
        <v>#N/A</v>
      </c>
      <c r="C348" t="e">
        <f>IF(VLOOKUP((IF(MONTH($A348)=10,YEAR($A348),IF(MONTH($A348)=11,YEAR($A348),IF(MONTH($A348)=12, YEAR($A348),YEAR($A348)-1)))),File_1.prn!$A$2:$AA$57,VLOOKUP(MONTH($A348),'Patch Conversion'!$A$1:$B$12,2),FALSE)="","",VLOOKUP((IF(MONTH($A348)=10,YEAR($A348),IF(MONTH($A348)=11,YEAR($A348),IF(MONTH($A348)=12, YEAR($A348),YEAR($A348)-1)))),File_1.prn!$A$2:$AA$57,VLOOKUP(MONTH($A348),'Patch Conversion'!$A$1:$B$12,2),FALSE))</f>
        <v>#N/A</v>
      </c>
      <c r="F348">
        <f>VLOOKUP((IF(MONTH($A348)=10,YEAR($A348),IF(MONTH($A348)=11,YEAR($A348),IF(MONTH($A348)=12, YEAR($A348),YEAR($A348)-1)))),FirstSim!$A$1:$Y$84,VLOOKUP(MONTH($A348),Conversion!$A$1:$B$12,2),FALSE)</f>
        <v>0.37</v>
      </c>
      <c r="J348" s="4" t="e">
        <f>VLOOKUP((IF(MONTH($A348)=10,YEAR($A348),IF(MONTH($A348)=11,YEAR($A348),IF(MONTH($A348)=12, YEAR($A348),YEAR($A348)-1)))),#REF!,VLOOKUP(MONTH($A348),Conversion!$A$1:$B$12,2),FALSE)</f>
        <v>#REF!</v>
      </c>
      <c r="K348" t="e">
        <f>VLOOKUP((IF(MONTH($A348)=10,YEAR($A348),IF(MONTH($A348)=11,YEAR($A348),IF(MONTH($A348)=12, YEAR($A348),YEAR($A348)-1)))),#REF!,VLOOKUP(MONTH($A348),'Patch Conversion'!$A$1:$B$12,2),FALSE)</f>
        <v>#REF!</v>
      </c>
    </row>
    <row r="349" spans="1:11">
      <c r="A349" s="2">
        <v>28307</v>
      </c>
      <c r="B349" t="e">
        <f>VLOOKUP((IF(MONTH($A349)=10,YEAR($A349),IF(MONTH($A349)=11,YEAR($A349),IF(MONTH($A349)=12, YEAR($A349),YEAR($A349)-1)))),File_1.prn!$A$2:$AA$57,VLOOKUP(MONTH($A349),Conversion!$A$1:$B$12,2),FALSE)</f>
        <v>#N/A</v>
      </c>
      <c r="C349" t="e">
        <f>IF(VLOOKUP((IF(MONTH($A349)=10,YEAR($A349),IF(MONTH($A349)=11,YEAR($A349),IF(MONTH($A349)=12, YEAR($A349),YEAR($A349)-1)))),File_1.prn!$A$2:$AA$57,VLOOKUP(MONTH($A349),'Patch Conversion'!$A$1:$B$12,2),FALSE)="","",VLOOKUP((IF(MONTH($A349)=10,YEAR($A349),IF(MONTH($A349)=11,YEAR($A349),IF(MONTH($A349)=12, YEAR($A349),YEAR($A349)-1)))),File_1.prn!$A$2:$AA$57,VLOOKUP(MONTH($A349),'Patch Conversion'!$A$1:$B$12,2),FALSE))</f>
        <v>#N/A</v>
      </c>
      <c r="F349">
        <f>VLOOKUP((IF(MONTH($A349)=10,YEAR($A349),IF(MONTH($A349)=11,YEAR($A349),IF(MONTH($A349)=12, YEAR($A349),YEAR($A349)-1)))),FirstSim!$A$1:$Y$84,VLOOKUP(MONTH($A349),Conversion!$A$1:$B$12,2),FALSE)</f>
        <v>0.28000000000000003</v>
      </c>
      <c r="J349" s="4" t="e">
        <f>VLOOKUP((IF(MONTH($A349)=10,YEAR($A349),IF(MONTH($A349)=11,YEAR($A349),IF(MONTH($A349)=12, YEAR($A349),YEAR($A349)-1)))),#REF!,VLOOKUP(MONTH($A349),Conversion!$A$1:$B$12,2),FALSE)</f>
        <v>#REF!</v>
      </c>
      <c r="K349" t="e">
        <f>VLOOKUP((IF(MONTH($A349)=10,YEAR($A349),IF(MONTH($A349)=11,YEAR($A349),IF(MONTH($A349)=12, YEAR($A349),YEAR($A349)-1)))),#REF!,VLOOKUP(MONTH($A349),'Patch Conversion'!$A$1:$B$12,2),FALSE)</f>
        <v>#REF!</v>
      </c>
    </row>
    <row r="350" spans="1:11">
      <c r="A350" s="2">
        <v>28338</v>
      </c>
      <c r="B350" t="e">
        <f>VLOOKUP((IF(MONTH($A350)=10,YEAR($A350),IF(MONTH($A350)=11,YEAR($A350),IF(MONTH($A350)=12, YEAR($A350),YEAR($A350)-1)))),File_1.prn!$A$2:$AA$57,VLOOKUP(MONTH($A350),Conversion!$A$1:$B$12,2),FALSE)</f>
        <v>#N/A</v>
      </c>
      <c r="C350" t="e">
        <f>IF(VLOOKUP((IF(MONTH($A350)=10,YEAR($A350),IF(MONTH($A350)=11,YEAR($A350),IF(MONTH($A350)=12, YEAR($A350),YEAR($A350)-1)))),File_1.prn!$A$2:$AA$57,VLOOKUP(MONTH($A350),'Patch Conversion'!$A$1:$B$12,2),FALSE)="","",VLOOKUP((IF(MONTH($A350)=10,YEAR($A350),IF(MONTH($A350)=11,YEAR($A350),IF(MONTH($A350)=12, YEAR($A350),YEAR($A350)-1)))),File_1.prn!$A$2:$AA$57,VLOOKUP(MONTH($A350),'Patch Conversion'!$A$1:$B$12,2),FALSE))</f>
        <v>#N/A</v>
      </c>
      <c r="F350">
        <f>VLOOKUP((IF(MONTH($A350)=10,YEAR($A350),IF(MONTH($A350)=11,YEAR($A350),IF(MONTH($A350)=12, YEAR($A350),YEAR($A350)-1)))),FirstSim!$A$1:$Y$84,VLOOKUP(MONTH($A350),Conversion!$A$1:$B$12,2),FALSE)</f>
        <v>0.14000000000000001</v>
      </c>
      <c r="J350" s="4" t="e">
        <f>VLOOKUP((IF(MONTH($A350)=10,YEAR($A350),IF(MONTH($A350)=11,YEAR($A350),IF(MONTH($A350)=12, YEAR($A350),YEAR($A350)-1)))),#REF!,VLOOKUP(MONTH($A350),Conversion!$A$1:$B$12,2),FALSE)</f>
        <v>#REF!</v>
      </c>
      <c r="K350" t="e">
        <f>VLOOKUP((IF(MONTH($A350)=10,YEAR($A350),IF(MONTH($A350)=11,YEAR($A350),IF(MONTH($A350)=12, YEAR($A350),YEAR($A350)-1)))),#REF!,VLOOKUP(MONTH($A350),'Patch Conversion'!$A$1:$B$12,2),FALSE)</f>
        <v>#REF!</v>
      </c>
    </row>
    <row r="351" spans="1:11">
      <c r="A351" s="2">
        <v>28369</v>
      </c>
      <c r="B351" t="e">
        <f>VLOOKUP((IF(MONTH($A351)=10,YEAR($A351),IF(MONTH($A351)=11,YEAR($A351),IF(MONTH($A351)=12, YEAR($A351),YEAR($A351)-1)))),File_1.prn!$A$2:$AA$57,VLOOKUP(MONTH($A351),Conversion!$A$1:$B$12,2),FALSE)</f>
        <v>#N/A</v>
      </c>
      <c r="C351" t="e">
        <f>IF(VLOOKUP((IF(MONTH($A351)=10,YEAR($A351),IF(MONTH($A351)=11,YEAR($A351),IF(MONTH($A351)=12, YEAR($A351),YEAR($A351)-1)))),File_1.prn!$A$2:$AA$57,VLOOKUP(MONTH($A351),'Patch Conversion'!$A$1:$B$12,2),FALSE)="","",VLOOKUP((IF(MONTH($A351)=10,YEAR($A351),IF(MONTH($A351)=11,YEAR($A351),IF(MONTH($A351)=12, YEAR($A351),YEAR($A351)-1)))),File_1.prn!$A$2:$AA$57,VLOOKUP(MONTH($A351),'Patch Conversion'!$A$1:$B$12,2),FALSE))</f>
        <v>#N/A</v>
      </c>
      <c r="D351" t="e">
        <f>IF(C351="","",B351)</f>
        <v>#N/A</v>
      </c>
      <c r="F351">
        <f>VLOOKUP((IF(MONTH($A351)=10,YEAR($A351),IF(MONTH($A351)=11,YEAR($A351),IF(MONTH($A351)=12, YEAR($A351),YEAR($A351)-1)))),FirstSim!$A$1:$Y$84,VLOOKUP(MONTH($A351),Conversion!$A$1:$B$12,2),FALSE)</f>
        <v>1</v>
      </c>
      <c r="J351" s="4" t="e">
        <f>VLOOKUP((IF(MONTH($A351)=10,YEAR($A351),IF(MONTH($A351)=11,YEAR($A351),IF(MONTH($A351)=12, YEAR($A351),YEAR($A351)-1)))),#REF!,VLOOKUP(MONTH($A351),Conversion!$A$1:$B$12,2),FALSE)</f>
        <v>#REF!</v>
      </c>
      <c r="K351" t="e">
        <f>VLOOKUP((IF(MONTH($A351)=10,YEAR($A351),IF(MONTH($A351)=11,YEAR($A351),IF(MONTH($A351)=12, YEAR($A351),YEAR($A351)-1)))),#REF!,VLOOKUP(MONTH($A351),'Patch Conversion'!$A$1:$B$12,2),FALSE)</f>
        <v>#REF!</v>
      </c>
    </row>
    <row r="352" spans="1:11">
      <c r="A352" s="2">
        <v>28399</v>
      </c>
      <c r="B352" t="e">
        <f>VLOOKUP((IF(MONTH($A352)=10,YEAR($A352),IF(MONTH($A352)=11,YEAR($A352),IF(MONTH($A352)=12, YEAR($A352),YEAR($A352)-1)))),File_1.prn!$A$2:$AA$57,VLOOKUP(MONTH($A352),Conversion!$A$1:$B$12,2),FALSE)</f>
        <v>#N/A</v>
      </c>
      <c r="C352" t="e">
        <f>IF(VLOOKUP((IF(MONTH($A352)=10,YEAR($A352),IF(MONTH($A352)=11,YEAR($A352),IF(MONTH($A352)=12, YEAR($A352),YEAR($A352)-1)))),File_1.prn!$A$2:$AA$57,VLOOKUP(MONTH($A352),'Patch Conversion'!$A$1:$B$12,2),FALSE)="","",VLOOKUP((IF(MONTH($A352)=10,YEAR($A352),IF(MONTH($A352)=11,YEAR($A352),IF(MONTH($A352)=12, YEAR($A352),YEAR($A352)-1)))),File_1.prn!$A$2:$AA$57,VLOOKUP(MONTH($A352),'Patch Conversion'!$A$1:$B$12,2),FALSE))</f>
        <v>#N/A</v>
      </c>
      <c r="D352" t="e">
        <f>IF(C352="","",B352)</f>
        <v>#N/A</v>
      </c>
      <c r="F352">
        <f>VLOOKUP((IF(MONTH($A352)=10,YEAR($A352),IF(MONTH($A352)=11,YEAR($A352),IF(MONTH($A352)=12, YEAR($A352),YEAR($A352)-1)))),FirstSim!$A$1:$Y$84,VLOOKUP(MONTH($A352),Conversion!$A$1:$B$12,2),FALSE)</f>
        <v>1.1399999999999999</v>
      </c>
      <c r="J352" s="4" t="e">
        <f>VLOOKUP((IF(MONTH($A352)=10,YEAR($A352),IF(MONTH($A352)=11,YEAR($A352),IF(MONTH($A352)=12, YEAR($A352),YEAR($A352)-1)))),#REF!,VLOOKUP(MONTH($A352),Conversion!$A$1:$B$12,2),FALSE)</f>
        <v>#REF!</v>
      </c>
      <c r="K352" t="e">
        <f>VLOOKUP((IF(MONTH($A352)=10,YEAR($A352),IF(MONTH($A352)=11,YEAR($A352),IF(MONTH($A352)=12, YEAR($A352),YEAR($A352)-1)))),#REF!,VLOOKUP(MONTH($A352),'Patch Conversion'!$A$1:$B$12,2),FALSE)</f>
        <v>#REF!</v>
      </c>
    </row>
    <row r="353" spans="1:11">
      <c r="A353" s="2">
        <v>28430</v>
      </c>
      <c r="B353" t="e">
        <f>VLOOKUP((IF(MONTH($A353)=10,YEAR($A353),IF(MONTH($A353)=11,YEAR($A353),IF(MONTH($A353)=12, YEAR($A353),YEAR($A353)-1)))),File_1.prn!$A$2:$AA$57,VLOOKUP(MONTH($A353),Conversion!$A$1:$B$12,2),FALSE)</f>
        <v>#N/A</v>
      </c>
      <c r="C353" t="e">
        <f>IF(VLOOKUP((IF(MONTH($A353)=10,YEAR($A353),IF(MONTH($A353)=11,YEAR($A353),IF(MONTH($A353)=12, YEAR($A353),YEAR($A353)-1)))),File_1.prn!$A$2:$AA$57,VLOOKUP(MONTH($A353),'Patch Conversion'!$A$1:$B$12,2),FALSE)="","",VLOOKUP((IF(MONTH($A353)=10,YEAR($A353),IF(MONTH($A353)=11,YEAR($A353),IF(MONTH($A353)=12, YEAR($A353),YEAR($A353)-1)))),File_1.prn!$A$2:$AA$57,VLOOKUP(MONTH($A353),'Patch Conversion'!$A$1:$B$12,2),FALSE))</f>
        <v>#N/A</v>
      </c>
      <c r="F353">
        <f>VLOOKUP((IF(MONTH($A353)=10,YEAR($A353),IF(MONTH($A353)=11,YEAR($A353),IF(MONTH($A353)=12, YEAR($A353),YEAR($A353)-1)))),FirstSim!$A$1:$Y$84,VLOOKUP(MONTH($A353),Conversion!$A$1:$B$12,2),FALSE)</f>
        <v>0.23</v>
      </c>
      <c r="J353" s="4" t="e">
        <f>VLOOKUP((IF(MONTH($A353)=10,YEAR($A353),IF(MONTH($A353)=11,YEAR($A353),IF(MONTH($A353)=12, YEAR($A353),YEAR($A353)-1)))),#REF!,VLOOKUP(MONTH($A353),Conversion!$A$1:$B$12,2),FALSE)</f>
        <v>#REF!</v>
      </c>
      <c r="K353" t="e">
        <f>VLOOKUP((IF(MONTH($A353)=10,YEAR($A353),IF(MONTH($A353)=11,YEAR($A353),IF(MONTH($A353)=12, YEAR($A353),YEAR($A353)-1)))),#REF!,VLOOKUP(MONTH($A353),'Patch Conversion'!$A$1:$B$12,2),FALSE)</f>
        <v>#REF!</v>
      </c>
    </row>
    <row r="354" spans="1:11">
      <c r="A354" s="2">
        <v>28460</v>
      </c>
      <c r="B354" t="e">
        <f>VLOOKUP((IF(MONTH($A354)=10,YEAR($A354),IF(MONTH($A354)=11,YEAR($A354),IF(MONTH($A354)=12, YEAR($A354),YEAR($A354)-1)))),File_1.prn!$A$2:$AA$57,VLOOKUP(MONTH($A354),Conversion!$A$1:$B$12,2),FALSE)</f>
        <v>#N/A</v>
      </c>
      <c r="C354" t="e">
        <f>IF(VLOOKUP((IF(MONTH($A354)=10,YEAR($A354),IF(MONTH($A354)=11,YEAR($A354),IF(MONTH($A354)=12, YEAR($A354),YEAR($A354)-1)))),File_1.prn!$A$2:$AA$57,VLOOKUP(MONTH($A354),'Patch Conversion'!$A$1:$B$12,2),FALSE)="","",VLOOKUP((IF(MONTH($A354)=10,YEAR($A354),IF(MONTH($A354)=11,YEAR($A354),IF(MONTH($A354)=12, YEAR($A354),YEAR($A354)-1)))),File_1.prn!$A$2:$AA$57,VLOOKUP(MONTH($A354),'Patch Conversion'!$A$1:$B$12,2),FALSE))</f>
        <v>#N/A</v>
      </c>
      <c r="D354" t="e">
        <f>IF(C354="","",B354)</f>
        <v>#N/A</v>
      </c>
      <c r="F354">
        <f>VLOOKUP((IF(MONTH($A354)=10,YEAR($A354),IF(MONTH($A354)=11,YEAR($A354),IF(MONTH($A354)=12, YEAR($A354),YEAR($A354)-1)))),FirstSim!$A$1:$Y$84,VLOOKUP(MONTH($A354),Conversion!$A$1:$B$12,2),FALSE)</f>
        <v>1.06</v>
      </c>
      <c r="J354" s="4" t="e">
        <f>VLOOKUP((IF(MONTH($A354)=10,YEAR($A354),IF(MONTH($A354)=11,YEAR($A354),IF(MONTH($A354)=12, YEAR($A354),YEAR($A354)-1)))),#REF!,VLOOKUP(MONTH($A354),Conversion!$A$1:$B$12,2),FALSE)</f>
        <v>#REF!</v>
      </c>
      <c r="K354" t="e">
        <f>VLOOKUP((IF(MONTH($A354)=10,YEAR($A354),IF(MONTH($A354)=11,YEAR($A354),IF(MONTH($A354)=12, YEAR($A354),YEAR($A354)-1)))),#REF!,VLOOKUP(MONTH($A354),'Patch Conversion'!$A$1:$B$12,2),FALSE)</f>
        <v>#REF!</v>
      </c>
    </row>
    <row r="355" spans="1:11">
      <c r="A355" s="2">
        <v>28491</v>
      </c>
      <c r="B355" t="e">
        <f>VLOOKUP((IF(MONTH($A355)=10,YEAR($A355),IF(MONTH($A355)=11,YEAR($A355),IF(MONTH($A355)=12, YEAR($A355),YEAR($A355)-1)))),File_1.prn!$A$2:$AA$57,VLOOKUP(MONTH($A355),Conversion!$A$1:$B$12,2),FALSE)</f>
        <v>#N/A</v>
      </c>
      <c r="C355" t="e">
        <f>IF(VLOOKUP((IF(MONTH($A355)=10,YEAR($A355),IF(MONTH($A355)=11,YEAR($A355),IF(MONTH($A355)=12, YEAR($A355),YEAR($A355)-1)))),File_1.prn!$A$2:$AA$57,VLOOKUP(MONTH($A355),'Patch Conversion'!$A$1:$B$12,2),FALSE)="","",VLOOKUP((IF(MONTH($A355)=10,YEAR($A355),IF(MONTH($A355)=11,YEAR($A355),IF(MONTH($A355)=12, YEAR($A355),YEAR($A355)-1)))),File_1.prn!$A$2:$AA$57,VLOOKUP(MONTH($A355),'Patch Conversion'!$A$1:$B$12,2),FALSE))</f>
        <v>#N/A</v>
      </c>
      <c r="D355" t="e">
        <f>IF(C355="","",B355)</f>
        <v>#N/A</v>
      </c>
      <c r="F355">
        <f>VLOOKUP((IF(MONTH($A355)=10,YEAR($A355),IF(MONTH($A355)=11,YEAR($A355),IF(MONTH($A355)=12, YEAR($A355),YEAR($A355)-1)))),FirstSim!$A$1:$Y$84,VLOOKUP(MONTH($A355),Conversion!$A$1:$B$12,2),FALSE)</f>
        <v>0.93</v>
      </c>
      <c r="J355" s="4" t="e">
        <f>VLOOKUP((IF(MONTH($A355)=10,YEAR($A355),IF(MONTH($A355)=11,YEAR($A355),IF(MONTH($A355)=12, YEAR($A355),YEAR($A355)-1)))),#REF!,VLOOKUP(MONTH($A355),Conversion!$A$1:$B$12,2),FALSE)</f>
        <v>#REF!</v>
      </c>
      <c r="K355" t="e">
        <f>VLOOKUP((IF(MONTH($A355)=10,YEAR($A355),IF(MONTH($A355)=11,YEAR($A355),IF(MONTH($A355)=12, YEAR($A355),YEAR($A355)-1)))),#REF!,VLOOKUP(MONTH($A355),'Patch Conversion'!$A$1:$B$12,2),FALSE)</f>
        <v>#REF!</v>
      </c>
    </row>
    <row r="356" spans="1:11">
      <c r="A356" s="2">
        <v>28522</v>
      </c>
      <c r="B356" t="e">
        <f>VLOOKUP((IF(MONTH($A356)=10,YEAR($A356),IF(MONTH($A356)=11,YEAR($A356),IF(MONTH($A356)=12, YEAR($A356),YEAR($A356)-1)))),File_1.prn!$A$2:$AA$57,VLOOKUP(MONTH($A356),Conversion!$A$1:$B$12,2),FALSE)</f>
        <v>#N/A</v>
      </c>
      <c r="C356" t="e">
        <f>IF(VLOOKUP((IF(MONTH($A356)=10,YEAR($A356),IF(MONTH($A356)=11,YEAR($A356),IF(MONTH($A356)=12, YEAR($A356),YEAR($A356)-1)))),File_1.prn!$A$2:$AA$57,VLOOKUP(MONTH($A356),'Patch Conversion'!$A$1:$B$12,2),FALSE)="","",VLOOKUP((IF(MONTH($A356)=10,YEAR($A356),IF(MONTH($A356)=11,YEAR($A356),IF(MONTH($A356)=12, YEAR($A356),YEAR($A356)-1)))),File_1.prn!$A$2:$AA$57,VLOOKUP(MONTH($A356),'Patch Conversion'!$A$1:$B$12,2),FALSE))</f>
        <v>#N/A</v>
      </c>
      <c r="D356" t="e">
        <f>IF(C356="","",B356)</f>
        <v>#N/A</v>
      </c>
      <c r="F356">
        <f>VLOOKUP((IF(MONTH($A356)=10,YEAR($A356),IF(MONTH($A356)=11,YEAR($A356),IF(MONTH($A356)=12, YEAR($A356),YEAR($A356)-1)))),FirstSim!$A$1:$Y$84,VLOOKUP(MONTH($A356),Conversion!$A$1:$B$12,2),FALSE)</f>
        <v>0.62</v>
      </c>
      <c r="J356" s="4" t="e">
        <f>VLOOKUP((IF(MONTH($A356)=10,YEAR($A356),IF(MONTH($A356)=11,YEAR($A356),IF(MONTH($A356)=12, YEAR($A356),YEAR($A356)-1)))),#REF!,VLOOKUP(MONTH($A356),Conversion!$A$1:$B$12,2),FALSE)</f>
        <v>#REF!</v>
      </c>
      <c r="K356" t="e">
        <f>VLOOKUP((IF(MONTH($A356)=10,YEAR($A356),IF(MONTH($A356)=11,YEAR($A356),IF(MONTH($A356)=12, YEAR($A356),YEAR($A356)-1)))),#REF!,VLOOKUP(MONTH($A356),'Patch Conversion'!$A$1:$B$12,2),FALSE)</f>
        <v>#REF!</v>
      </c>
    </row>
    <row r="357" spans="1:11">
      <c r="A357" s="2">
        <v>28550</v>
      </c>
      <c r="B357" t="e">
        <f>VLOOKUP((IF(MONTH($A357)=10,YEAR($A357),IF(MONTH($A357)=11,YEAR($A357),IF(MONTH($A357)=12, YEAR($A357),YEAR($A357)-1)))),File_1.prn!$A$2:$AA$57,VLOOKUP(MONTH($A357),Conversion!$A$1:$B$12,2),FALSE)</f>
        <v>#N/A</v>
      </c>
      <c r="C357" t="e">
        <f>IF(VLOOKUP((IF(MONTH($A357)=10,YEAR($A357),IF(MONTH($A357)=11,YEAR($A357),IF(MONTH($A357)=12, YEAR($A357),YEAR($A357)-1)))),File_1.prn!$A$2:$AA$57,VLOOKUP(MONTH($A357),'Patch Conversion'!$A$1:$B$12,2),FALSE)="","",VLOOKUP((IF(MONTH($A357)=10,YEAR($A357),IF(MONTH($A357)=11,YEAR($A357),IF(MONTH($A357)=12, YEAR($A357),YEAR($A357)-1)))),File_1.prn!$A$2:$AA$57,VLOOKUP(MONTH($A357),'Patch Conversion'!$A$1:$B$12,2),FALSE))</f>
        <v>#N/A</v>
      </c>
      <c r="D357" t="e">
        <f>IF(C357="","",B357)</f>
        <v>#N/A</v>
      </c>
      <c r="F357">
        <f>VLOOKUP((IF(MONTH($A357)=10,YEAR($A357),IF(MONTH($A357)=11,YEAR($A357),IF(MONTH($A357)=12, YEAR($A357),YEAR($A357)-1)))),FirstSim!$A$1:$Y$84,VLOOKUP(MONTH($A357),Conversion!$A$1:$B$12,2),FALSE)</f>
        <v>10.41</v>
      </c>
      <c r="J357" s="4" t="e">
        <f>VLOOKUP((IF(MONTH($A357)=10,YEAR($A357),IF(MONTH($A357)=11,YEAR($A357),IF(MONTH($A357)=12, YEAR($A357),YEAR($A357)-1)))),#REF!,VLOOKUP(MONTH($A357),Conversion!$A$1:$B$12,2),FALSE)</f>
        <v>#REF!</v>
      </c>
      <c r="K357" t="e">
        <f>VLOOKUP((IF(MONTH($A357)=10,YEAR($A357),IF(MONTH($A357)=11,YEAR($A357),IF(MONTH($A357)=12, YEAR($A357),YEAR($A357)-1)))),#REF!,VLOOKUP(MONTH($A357),'Patch Conversion'!$A$1:$B$12,2),FALSE)</f>
        <v>#REF!</v>
      </c>
    </row>
    <row r="358" spans="1:11">
      <c r="A358" s="2">
        <v>28581</v>
      </c>
      <c r="B358" t="e">
        <f>VLOOKUP((IF(MONTH($A358)=10,YEAR($A358),IF(MONTH($A358)=11,YEAR($A358),IF(MONTH($A358)=12, YEAR($A358),YEAR($A358)-1)))),File_1.prn!$A$2:$AA$57,VLOOKUP(MONTH($A358),Conversion!$A$1:$B$12,2),FALSE)</f>
        <v>#N/A</v>
      </c>
      <c r="C358" t="e">
        <f>IF(VLOOKUP((IF(MONTH($A358)=10,YEAR($A358),IF(MONTH($A358)=11,YEAR($A358),IF(MONTH($A358)=12, YEAR($A358),YEAR($A358)-1)))),File_1.prn!$A$2:$AA$57,VLOOKUP(MONTH($A358),'Patch Conversion'!$A$1:$B$12,2),FALSE)="","",VLOOKUP((IF(MONTH($A358)=10,YEAR($A358),IF(MONTH($A358)=11,YEAR($A358),IF(MONTH($A358)=12, YEAR($A358),YEAR($A358)-1)))),File_1.prn!$A$2:$AA$57,VLOOKUP(MONTH($A358),'Patch Conversion'!$A$1:$B$12,2),FALSE))</f>
        <v>#N/A</v>
      </c>
      <c r="D358" t="e">
        <f>IF(C358="","",B358)</f>
        <v>#N/A</v>
      </c>
      <c r="F358">
        <f>VLOOKUP((IF(MONTH($A358)=10,YEAR($A358),IF(MONTH($A358)=11,YEAR($A358),IF(MONTH($A358)=12, YEAR($A358),YEAR($A358)-1)))),FirstSim!$A$1:$Y$84,VLOOKUP(MONTH($A358),Conversion!$A$1:$B$12,2),FALSE)</f>
        <v>7.32</v>
      </c>
      <c r="J358" s="4" t="e">
        <f>VLOOKUP((IF(MONTH($A358)=10,YEAR($A358),IF(MONTH($A358)=11,YEAR($A358),IF(MONTH($A358)=12, YEAR($A358),YEAR($A358)-1)))),#REF!,VLOOKUP(MONTH($A358),Conversion!$A$1:$B$12,2),FALSE)</f>
        <v>#REF!</v>
      </c>
      <c r="K358" t="e">
        <f>VLOOKUP((IF(MONTH($A358)=10,YEAR($A358),IF(MONTH($A358)=11,YEAR($A358),IF(MONTH($A358)=12, YEAR($A358),YEAR($A358)-1)))),#REF!,VLOOKUP(MONTH($A358),'Patch Conversion'!$A$1:$B$12,2),FALSE)</f>
        <v>#REF!</v>
      </c>
    </row>
    <row r="359" spans="1:11">
      <c r="A359" s="2">
        <v>28611</v>
      </c>
      <c r="B359" t="e">
        <f>VLOOKUP((IF(MONTH($A359)=10,YEAR($A359),IF(MONTH($A359)=11,YEAR($A359),IF(MONTH($A359)=12, YEAR($A359),YEAR($A359)-1)))),File_1.prn!$A$2:$AA$57,VLOOKUP(MONTH($A359),Conversion!$A$1:$B$12,2),FALSE)</f>
        <v>#N/A</v>
      </c>
      <c r="C359" t="e">
        <f>IF(VLOOKUP((IF(MONTH($A359)=10,YEAR($A359),IF(MONTH($A359)=11,YEAR($A359),IF(MONTH($A359)=12, YEAR($A359),YEAR($A359)-1)))),File_1.prn!$A$2:$AA$57,VLOOKUP(MONTH($A359),'Patch Conversion'!$A$1:$B$12,2),FALSE)="","",VLOOKUP((IF(MONTH($A359)=10,YEAR($A359),IF(MONTH($A359)=11,YEAR($A359),IF(MONTH($A359)=12, YEAR($A359),YEAR($A359)-1)))),File_1.prn!$A$2:$AA$57,VLOOKUP(MONTH($A359),'Patch Conversion'!$A$1:$B$12,2),FALSE))</f>
        <v>#N/A</v>
      </c>
      <c r="F359">
        <f>VLOOKUP((IF(MONTH($A359)=10,YEAR($A359),IF(MONTH($A359)=11,YEAR($A359),IF(MONTH($A359)=12, YEAR($A359),YEAR($A359)-1)))),FirstSim!$A$1:$Y$84,VLOOKUP(MONTH($A359),Conversion!$A$1:$B$12,2),FALSE)</f>
        <v>1.46</v>
      </c>
      <c r="J359" s="4" t="e">
        <f>VLOOKUP((IF(MONTH($A359)=10,YEAR($A359),IF(MONTH($A359)=11,YEAR($A359),IF(MONTH($A359)=12, YEAR($A359),YEAR($A359)-1)))),#REF!,VLOOKUP(MONTH($A359),Conversion!$A$1:$B$12,2),FALSE)</f>
        <v>#REF!</v>
      </c>
      <c r="K359" t="e">
        <f>VLOOKUP((IF(MONTH($A359)=10,YEAR($A359),IF(MONTH($A359)=11,YEAR($A359),IF(MONTH($A359)=12, YEAR($A359),YEAR($A359)-1)))),#REF!,VLOOKUP(MONTH($A359),'Patch Conversion'!$A$1:$B$12,2),FALSE)</f>
        <v>#REF!</v>
      </c>
    </row>
    <row r="360" spans="1:11">
      <c r="A360" s="2">
        <v>28642</v>
      </c>
      <c r="B360" t="e">
        <f>VLOOKUP((IF(MONTH($A360)=10,YEAR($A360),IF(MONTH($A360)=11,YEAR($A360),IF(MONTH($A360)=12, YEAR($A360),YEAR($A360)-1)))),File_1.prn!$A$2:$AA$57,VLOOKUP(MONTH($A360),Conversion!$A$1:$B$12,2),FALSE)</f>
        <v>#N/A</v>
      </c>
      <c r="C360" t="e">
        <f>IF(VLOOKUP((IF(MONTH($A360)=10,YEAR($A360),IF(MONTH($A360)=11,YEAR($A360),IF(MONTH($A360)=12, YEAR($A360),YEAR($A360)-1)))),File_1.prn!$A$2:$AA$57,VLOOKUP(MONTH($A360),'Patch Conversion'!$A$1:$B$12,2),FALSE)="","",VLOOKUP((IF(MONTH($A360)=10,YEAR($A360),IF(MONTH($A360)=11,YEAR($A360),IF(MONTH($A360)=12, YEAR($A360),YEAR($A360)-1)))),File_1.prn!$A$2:$AA$57,VLOOKUP(MONTH($A360),'Patch Conversion'!$A$1:$B$12,2),FALSE))</f>
        <v>#N/A</v>
      </c>
      <c r="F360">
        <f>VLOOKUP((IF(MONTH($A360)=10,YEAR($A360),IF(MONTH($A360)=11,YEAR($A360),IF(MONTH($A360)=12, YEAR($A360),YEAR($A360)-1)))),FirstSim!$A$1:$Y$84,VLOOKUP(MONTH($A360),Conversion!$A$1:$B$12,2),FALSE)</f>
        <v>0.39</v>
      </c>
      <c r="J360" s="4" t="e">
        <f>VLOOKUP((IF(MONTH($A360)=10,YEAR($A360),IF(MONTH($A360)=11,YEAR($A360),IF(MONTH($A360)=12, YEAR($A360),YEAR($A360)-1)))),#REF!,VLOOKUP(MONTH($A360),Conversion!$A$1:$B$12,2),FALSE)</f>
        <v>#REF!</v>
      </c>
      <c r="K360" t="e">
        <f>VLOOKUP((IF(MONTH($A360)=10,YEAR($A360),IF(MONTH($A360)=11,YEAR($A360),IF(MONTH($A360)=12, YEAR($A360),YEAR($A360)-1)))),#REF!,VLOOKUP(MONTH($A360),'Patch Conversion'!$A$1:$B$12,2),FALSE)</f>
        <v>#REF!</v>
      </c>
    </row>
    <row r="361" spans="1:11">
      <c r="A361" s="2">
        <v>28672</v>
      </c>
      <c r="B361" t="e">
        <f>VLOOKUP((IF(MONTH($A361)=10,YEAR($A361),IF(MONTH($A361)=11,YEAR($A361),IF(MONTH($A361)=12, YEAR($A361),YEAR($A361)-1)))),File_1.prn!$A$2:$AA$57,VLOOKUP(MONTH($A361),Conversion!$A$1:$B$12,2),FALSE)</f>
        <v>#N/A</v>
      </c>
      <c r="C361" t="e">
        <f>IF(VLOOKUP((IF(MONTH($A361)=10,YEAR($A361),IF(MONTH($A361)=11,YEAR($A361),IF(MONTH($A361)=12, YEAR($A361),YEAR($A361)-1)))),File_1.prn!$A$2:$AA$57,VLOOKUP(MONTH($A361),'Patch Conversion'!$A$1:$B$12,2),FALSE)="","",VLOOKUP((IF(MONTH($A361)=10,YEAR($A361),IF(MONTH($A361)=11,YEAR($A361),IF(MONTH($A361)=12, YEAR($A361),YEAR($A361)-1)))),File_1.prn!$A$2:$AA$57,VLOOKUP(MONTH($A361),'Patch Conversion'!$A$1:$B$12,2),FALSE))</f>
        <v>#N/A</v>
      </c>
      <c r="F361">
        <f>VLOOKUP((IF(MONTH($A361)=10,YEAR($A361),IF(MONTH($A361)=11,YEAR($A361),IF(MONTH($A361)=12, YEAR($A361),YEAR($A361)-1)))),FirstSim!$A$1:$Y$84,VLOOKUP(MONTH($A361),Conversion!$A$1:$B$12,2),FALSE)</f>
        <v>0.23</v>
      </c>
      <c r="J361" s="4" t="e">
        <f>VLOOKUP((IF(MONTH($A361)=10,YEAR($A361),IF(MONTH($A361)=11,YEAR($A361),IF(MONTH($A361)=12, YEAR($A361),YEAR($A361)-1)))),#REF!,VLOOKUP(MONTH($A361),Conversion!$A$1:$B$12,2),FALSE)</f>
        <v>#REF!</v>
      </c>
      <c r="K361" t="e">
        <f>VLOOKUP((IF(MONTH($A361)=10,YEAR($A361),IF(MONTH($A361)=11,YEAR($A361),IF(MONTH($A361)=12, YEAR($A361),YEAR($A361)-1)))),#REF!,VLOOKUP(MONTH($A361),'Patch Conversion'!$A$1:$B$12,2),FALSE)</f>
        <v>#REF!</v>
      </c>
    </row>
    <row r="362" spans="1:11">
      <c r="A362" s="2">
        <v>28703</v>
      </c>
      <c r="B362" t="e">
        <f>VLOOKUP((IF(MONTH($A362)=10,YEAR($A362),IF(MONTH($A362)=11,YEAR($A362),IF(MONTH($A362)=12, YEAR($A362),YEAR($A362)-1)))),File_1.prn!$A$2:$AA$57,VLOOKUP(MONTH($A362),Conversion!$A$1:$B$12,2),FALSE)</f>
        <v>#N/A</v>
      </c>
      <c r="C362" t="e">
        <f>IF(VLOOKUP((IF(MONTH($A362)=10,YEAR($A362),IF(MONTH($A362)=11,YEAR($A362),IF(MONTH($A362)=12, YEAR($A362),YEAR($A362)-1)))),File_1.prn!$A$2:$AA$57,VLOOKUP(MONTH($A362),'Patch Conversion'!$A$1:$B$12,2),FALSE)="","",VLOOKUP((IF(MONTH($A362)=10,YEAR($A362),IF(MONTH($A362)=11,YEAR($A362),IF(MONTH($A362)=12, YEAR($A362),YEAR($A362)-1)))),File_1.prn!$A$2:$AA$57,VLOOKUP(MONTH($A362),'Patch Conversion'!$A$1:$B$12,2),FALSE))</f>
        <v>#N/A</v>
      </c>
      <c r="F362">
        <f>VLOOKUP((IF(MONTH($A362)=10,YEAR($A362),IF(MONTH($A362)=11,YEAR($A362),IF(MONTH($A362)=12, YEAR($A362),YEAR($A362)-1)))),FirstSim!$A$1:$Y$84,VLOOKUP(MONTH($A362),Conversion!$A$1:$B$12,2),FALSE)</f>
        <v>0.22</v>
      </c>
      <c r="J362" s="4" t="e">
        <f>VLOOKUP((IF(MONTH($A362)=10,YEAR($A362),IF(MONTH($A362)=11,YEAR($A362),IF(MONTH($A362)=12, YEAR($A362),YEAR($A362)-1)))),#REF!,VLOOKUP(MONTH($A362),Conversion!$A$1:$B$12,2),FALSE)</f>
        <v>#REF!</v>
      </c>
      <c r="K362" t="e">
        <f>VLOOKUP((IF(MONTH($A362)=10,YEAR($A362),IF(MONTH($A362)=11,YEAR($A362),IF(MONTH($A362)=12, YEAR($A362),YEAR($A362)-1)))),#REF!,VLOOKUP(MONTH($A362),'Patch Conversion'!$A$1:$B$12,2),FALSE)</f>
        <v>#REF!</v>
      </c>
    </row>
    <row r="363" spans="1:11">
      <c r="A363" s="2">
        <v>28734</v>
      </c>
      <c r="B363" t="e">
        <f>VLOOKUP((IF(MONTH($A363)=10,YEAR($A363),IF(MONTH($A363)=11,YEAR($A363),IF(MONTH($A363)=12, YEAR($A363),YEAR($A363)-1)))),File_1.prn!$A$2:$AA$57,VLOOKUP(MONTH($A363),Conversion!$A$1:$B$12,2),FALSE)</f>
        <v>#N/A</v>
      </c>
      <c r="C363" t="e">
        <f>IF(VLOOKUP((IF(MONTH($A363)=10,YEAR($A363),IF(MONTH($A363)=11,YEAR($A363),IF(MONTH($A363)=12, YEAR($A363),YEAR($A363)-1)))),File_1.prn!$A$2:$AA$57,VLOOKUP(MONTH($A363),'Patch Conversion'!$A$1:$B$12,2),FALSE)="","",VLOOKUP((IF(MONTH($A363)=10,YEAR($A363),IF(MONTH($A363)=11,YEAR($A363),IF(MONTH($A363)=12, YEAR($A363),YEAR($A363)-1)))),File_1.prn!$A$2:$AA$57,VLOOKUP(MONTH($A363),'Patch Conversion'!$A$1:$B$12,2),FALSE))</f>
        <v>#N/A</v>
      </c>
      <c r="F363">
        <f>VLOOKUP((IF(MONTH($A363)=10,YEAR($A363),IF(MONTH($A363)=11,YEAR($A363),IF(MONTH($A363)=12, YEAR($A363),YEAR($A363)-1)))),FirstSim!$A$1:$Y$84,VLOOKUP(MONTH($A363),Conversion!$A$1:$B$12,2),FALSE)</f>
        <v>0.33</v>
      </c>
      <c r="J363" s="4" t="e">
        <f>VLOOKUP((IF(MONTH($A363)=10,YEAR($A363),IF(MONTH($A363)=11,YEAR($A363),IF(MONTH($A363)=12, YEAR($A363),YEAR($A363)-1)))),#REF!,VLOOKUP(MONTH($A363),Conversion!$A$1:$B$12,2),FALSE)</f>
        <v>#REF!</v>
      </c>
      <c r="K363" t="e">
        <f>VLOOKUP((IF(MONTH($A363)=10,YEAR($A363),IF(MONTH($A363)=11,YEAR($A363),IF(MONTH($A363)=12, YEAR($A363),YEAR($A363)-1)))),#REF!,VLOOKUP(MONTH($A363),'Patch Conversion'!$A$1:$B$12,2),FALSE)</f>
        <v>#REF!</v>
      </c>
    </row>
    <row r="364" spans="1:11">
      <c r="A364" s="2">
        <v>28764</v>
      </c>
      <c r="B364" t="e">
        <f>VLOOKUP((IF(MONTH($A364)=10,YEAR($A364),IF(MONTH($A364)=11,YEAR($A364),IF(MONTH($A364)=12, YEAR($A364),YEAR($A364)-1)))),File_1.prn!$A$2:$AA$57,VLOOKUP(MONTH($A364),Conversion!$A$1:$B$12,2),FALSE)</f>
        <v>#N/A</v>
      </c>
      <c r="C364" t="e">
        <f>IF(VLOOKUP((IF(MONTH($A364)=10,YEAR($A364),IF(MONTH($A364)=11,YEAR($A364),IF(MONTH($A364)=12, YEAR($A364),YEAR($A364)-1)))),File_1.prn!$A$2:$AA$57,VLOOKUP(MONTH($A364),'Patch Conversion'!$A$1:$B$12,2),FALSE)="","",VLOOKUP((IF(MONTH($A364)=10,YEAR($A364),IF(MONTH($A364)=11,YEAR($A364),IF(MONTH($A364)=12, YEAR($A364),YEAR($A364)-1)))),File_1.prn!$A$2:$AA$57,VLOOKUP(MONTH($A364),'Patch Conversion'!$A$1:$B$12,2),FALSE))</f>
        <v>#N/A</v>
      </c>
      <c r="F364">
        <f>VLOOKUP((IF(MONTH($A364)=10,YEAR($A364),IF(MONTH($A364)=11,YEAR($A364),IF(MONTH($A364)=12, YEAR($A364),YEAR($A364)-1)))),FirstSim!$A$1:$Y$84,VLOOKUP(MONTH($A364),Conversion!$A$1:$B$12,2),FALSE)</f>
        <v>0</v>
      </c>
      <c r="J364" s="4" t="e">
        <f>VLOOKUP((IF(MONTH($A364)=10,YEAR($A364),IF(MONTH($A364)=11,YEAR($A364),IF(MONTH($A364)=12, YEAR($A364),YEAR($A364)-1)))),#REF!,VLOOKUP(MONTH($A364),Conversion!$A$1:$B$12,2),FALSE)</f>
        <v>#REF!</v>
      </c>
      <c r="K364" t="e">
        <f>VLOOKUP((IF(MONTH($A364)=10,YEAR($A364),IF(MONTH($A364)=11,YEAR($A364),IF(MONTH($A364)=12, YEAR($A364),YEAR($A364)-1)))),#REF!,VLOOKUP(MONTH($A364),'Patch Conversion'!$A$1:$B$12,2),FALSE)</f>
        <v>#REF!</v>
      </c>
    </row>
    <row r="365" spans="1:11">
      <c r="A365" s="2">
        <v>28795</v>
      </c>
      <c r="B365" t="e">
        <f>VLOOKUP((IF(MONTH($A365)=10,YEAR($A365),IF(MONTH($A365)=11,YEAR($A365),IF(MONTH($A365)=12, YEAR($A365),YEAR($A365)-1)))),File_1.prn!$A$2:$AA$57,VLOOKUP(MONTH($A365),Conversion!$A$1:$B$12,2),FALSE)</f>
        <v>#N/A</v>
      </c>
      <c r="C365" t="e">
        <f>IF(VLOOKUP((IF(MONTH($A365)=10,YEAR($A365),IF(MONTH($A365)=11,YEAR($A365),IF(MONTH($A365)=12, YEAR($A365),YEAR($A365)-1)))),File_1.prn!$A$2:$AA$57,VLOOKUP(MONTH($A365),'Patch Conversion'!$A$1:$B$12,2),FALSE)="","",VLOOKUP((IF(MONTH($A365)=10,YEAR($A365),IF(MONTH($A365)=11,YEAR($A365),IF(MONTH($A365)=12, YEAR($A365),YEAR($A365)-1)))),File_1.prn!$A$2:$AA$57,VLOOKUP(MONTH($A365),'Patch Conversion'!$A$1:$B$12,2),FALSE))</f>
        <v>#N/A</v>
      </c>
      <c r="F365">
        <f>VLOOKUP((IF(MONTH($A365)=10,YEAR($A365),IF(MONTH($A365)=11,YEAR($A365),IF(MONTH($A365)=12, YEAR($A365),YEAR($A365)-1)))),FirstSim!$A$1:$Y$84,VLOOKUP(MONTH($A365),Conversion!$A$1:$B$12,2),FALSE)</f>
        <v>0</v>
      </c>
      <c r="J365" s="4" t="e">
        <f>VLOOKUP((IF(MONTH($A365)=10,YEAR($A365),IF(MONTH($A365)=11,YEAR($A365),IF(MONTH($A365)=12, YEAR($A365),YEAR($A365)-1)))),#REF!,VLOOKUP(MONTH($A365),Conversion!$A$1:$B$12,2),FALSE)</f>
        <v>#REF!</v>
      </c>
      <c r="K365" t="e">
        <f>VLOOKUP((IF(MONTH($A365)=10,YEAR($A365),IF(MONTH($A365)=11,YEAR($A365),IF(MONTH($A365)=12, YEAR($A365),YEAR($A365)-1)))),#REF!,VLOOKUP(MONTH($A365),'Patch Conversion'!$A$1:$B$12,2),FALSE)</f>
        <v>#REF!</v>
      </c>
    </row>
    <row r="366" spans="1:11">
      <c r="A366" s="2">
        <v>28825</v>
      </c>
      <c r="B366" t="e">
        <f>VLOOKUP((IF(MONTH($A366)=10,YEAR($A366),IF(MONTH($A366)=11,YEAR($A366),IF(MONTH($A366)=12, YEAR($A366),YEAR($A366)-1)))),File_1.prn!$A$2:$AA$57,VLOOKUP(MONTH($A366),Conversion!$A$1:$B$12,2),FALSE)</f>
        <v>#N/A</v>
      </c>
      <c r="C366" t="e">
        <f>IF(VLOOKUP((IF(MONTH($A366)=10,YEAR($A366),IF(MONTH($A366)=11,YEAR($A366),IF(MONTH($A366)=12, YEAR($A366),YEAR($A366)-1)))),File_1.prn!$A$2:$AA$57,VLOOKUP(MONTH($A366),'Patch Conversion'!$A$1:$B$12,2),FALSE)="","",VLOOKUP((IF(MONTH($A366)=10,YEAR($A366),IF(MONTH($A366)=11,YEAR($A366),IF(MONTH($A366)=12, YEAR($A366),YEAR($A366)-1)))),File_1.prn!$A$2:$AA$57,VLOOKUP(MONTH($A366),'Patch Conversion'!$A$1:$B$12,2),FALSE))</f>
        <v>#N/A</v>
      </c>
      <c r="F366">
        <f>VLOOKUP((IF(MONTH($A366)=10,YEAR($A366),IF(MONTH($A366)=11,YEAR($A366),IF(MONTH($A366)=12, YEAR($A366),YEAR($A366)-1)))),FirstSim!$A$1:$Y$84,VLOOKUP(MONTH($A366),Conversion!$A$1:$B$12,2),FALSE)</f>
        <v>2.04</v>
      </c>
      <c r="J366" s="4" t="e">
        <f>VLOOKUP((IF(MONTH($A366)=10,YEAR($A366),IF(MONTH($A366)=11,YEAR($A366),IF(MONTH($A366)=12, YEAR($A366),YEAR($A366)-1)))),#REF!,VLOOKUP(MONTH($A366),Conversion!$A$1:$B$12,2),FALSE)</f>
        <v>#REF!</v>
      </c>
      <c r="K366" t="e">
        <f>VLOOKUP((IF(MONTH($A366)=10,YEAR($A366),IF(MONTH($A366)=11,YEAR($A366),IF(MONTH($A366)=12, YEAR($A366),YEAR($A366)-1)))),#REF!,VLOOKUP(MONTH($A366),'Patch Conversion'!$A$1:$B$12,2),FALSE)</f>
        <v>#REF!</v>
      </c>
    </row>
    <row r="367" spans="1:11">
      <c r="A367" s="2">
        <v>28856</v>
      </c>
      <c r="B367" t="e">
        <f>VLOOKUP((IF(MONTH($A367)=10,YEAR($A367),IF(MONTH($A367)=11,YEAR($A367),IF(MONTH($A367)=12, YEAR($A367),YEAR($A367)-1)))),File_1.prn!$A$2:$AA$57,VLOOKUP(MONTH($A367),Conversion!$A$1:$B$12,2),FALSE)</f>
        <v>#N/A</v>
      </c>
      <c r="C367" t="e">
        <f>IF(VLOOKUP((IF(MONTH($A367)=10,YEAR($A367),IF(MONTH($A367)=11,YEAR($A367),IF(MONTH($A367)=12, YEAR($A367),YEAR($A367)-1)))),File_1.prn!$A$2:$AA$57,VLOOKUP(MONTH($A367),'Patch Conversion'!$A$1:$B$12,2),FALSE)="","",VLOOKUP((IF(MONTH($A367)=10,YEAR($A367),IF(MONTH($A367)=11,YEAR($A367),IF(MONTH($A367)=12, YEAR($A367),YEAR($A367)-1)))),File_1.prn!$A$2:$AA$57,VLOOKUP(MONTH($A367),'Patch Conversion'!$A$1:$B$12,2),FALSE))</f>
        <v>#N/A</v>
      </c>
      <c r="F367">
        <f>VLOOKUP((IF(MONTH($A367)=10,YEAR($A367),IF(MONTH($A367)=11,YEAR($A367),IF(MONTH($A367)=12, YEAR($A367),YEAR($A367)-1)))),FirstSim!$A$1:$Y$84,VLOOKUP(MONTH($A367),Conversion!$A$1:$B$12,2),FALSE)</f>
        <v>0.65</v>
      </c>
      <c r="J367" s="4" t="e">
        <f>VLOOKUP((IF(MONTH($A367)=10,YEAR($A367),IF(MONTH($A367)=11,YEAR($A367),IF(MONTH($A367)=12, YEAR($A367),YEAR($A367)-1)))),#REF!,VLOOKUP(MONTH($A367),Conversion!$A$1:$B$12,2),FALSE)</f>
        <v>#REF!</v>
      </c>
      <c r="K367" t="e">
        <f>VLOOKUP((IF(MONTH($A367)=10,YEAR($A367),IF(MONTH($A367)=11,YEAR($A367),IF(MONTH($A367)=12, YEAR($A367),YEAR($A367)-1)))),#REF!,VLOOKUP(MONTH($A367),'Patch Conversion'!$A$1:$B$12,2),FALSE)</f>
        <v>#REF!</v>
      </c>
    </row>
    <row r="368" spans="1:11">
      <c r="A368" s="2">
        <v>28887</v>
      </c>
      <c r="B368" t="e">
        <f>VLOOKUP((IF(MONTH($A368)=10,YEAR($A368),IF(MONTH($A368)=11,YEAR($A368),IF(MONTH($A368)=12, YEAR($A368),YEAR($A368)-1)))),File_1.prn!$A$2:$AA$57,VLOOKUP(MONTH($A368),Conversion!$A$1:$B$12,2),FALSE)</f>
        <v>#N/A</v>
      </c>
      <c r="C368" t="e">
        <f>IF(VLOOKUP((IF(MONTH($A368)=10,YEAR($A368),IF(MONTH($A368)=11,YEAR($A368),IF(MONTH($A368)=12, YEAR($A368),YEAR($A368)-1)))),File_1.prn!$A$2:$AA$57,VLOOKUP(MONTH($A368),'Patch Conversion'!$A$1:$B$12,2),FALSE)="","",VLOOKUP((IF(MONTH($A368)=10,YEAR($A368),IF(MONTH($A368)=11,YEAR($A368),IF(MONTH($A368)=12, YEAR($A368),YEAR($A368)-1)))),File_1.prn!$A$2:$AA$57,VLOOKUP(MONTH($A368),'Patch Conversion'!$A$1:$B$12,2),FALSE))</f>
        <v>#N/A</v>
      </c>
      <c r="F368">
        <f>VLOOKUP((IF(MONTH($A368)=10,YEAR($A368),IF(MONTH($A368)=11,YEAR($A368),IF(MONTH($A368)=12, YEAR($A368),YEAR($A368)-1)))),FirstSim!$A$1:$Y$84,VLOOKUP(MONTH($A368),Conversion!$A$1:$B$12,2),FALSE)</f>
        <v>0.55000000000000004</v>
      </c>
      <c r="J368" s="4" t="e">
        <f>VLOOKUP((IF(MONTH($A368)=10,YEAR($A368),IF(MONTH($A368)=11,YEAR($A368),IF(MONTH($A368)=12, YEAR($A368),YEAR($A368)-1)))),#REF!,VLOOKUP(MONTH($A368),Conversion!$A$1:$B$12,2),FALSE)</f>
        <v>#REF!</v>
      </c>
      <c r="K368" t="e">
        <f>VLOOKUP((IF(MONTH($A368)=10,YEAR($A368),IF(MONTH($A368)=11,YEAR($A368),IF(MONTH($A368)=12, YEAR($A368),YEAR($A368)-1)))),#REF!,VLOOKUP(MONTH($A368),'Patch Conversion'!$A$1:$B$12,2),FALSE)</f>
        <v>#REF!</v>
      </c>
    </row>
    <row r="369" spans="1:12">
      <c r="A369" s="2">
        <v>28915</v>
      </c>
      <c r="B369" t="e">
        <f>VLOOKUP((IF(MONTH($A369)=10,YEAR($A369),IF(MONTH($A369)=11,YEAR($A369),IF(MONTH($A369)=12, YEAR($A369),YEAR($A369)-1)))),File_1.prn!$A$2:$AA$57,VLOOKUP(MONTH($A369),Conversion!$A$1:$B$12,2),FALSE)</f>
        <v>#N/A</v>
      </c>
      <c r="C369" t="e">
        <f>IF(VLOOKUP((IF(MONTH($A369)=10,YEAR($A369),IF(MONTH($A369)=11,YEAR($A369),IF(MONTH($A369)=12, YEAR($A369),YEAR($A369)-1)))),File_1.prn!$A$2:$AA$57,VLOOKUP(MONTH($A369),'Patch Conversion'!$A$1:$B$12,2),FALSE)="","",VLOOKUP((IF(MONTH($A369)=10,YEAR($A369),IF(MONTH($A369)=11,YEAR($A369),IF(MONTH($A369)=12, YEAR($A369),YEAR($A369)-1)))),File_1.prn!$A$2:$AA$57,VLOOKUP(MONTH($A369),'Patch Conversion'!$A$1:$B$12,2),FALSE))</f>
        <v>#N/A</v>
      </c>
      <c r="F369">
        <f>VLOOKUP((IF(MONTH($A369)=10,YEAR($A369),IF(MONTH($A369)=11,YEAR($A369),IF(MONTH($A369)=12, YEAR($A369),YEAR($A369)-1)))),FirstSim!$A$1:$Y$84,VLOOKUP(MONTH($A369),Conversion!$A$1:$B$12,2),FALSE)</f>
        <v>7.0000000000000007E-2</v>
      </c>
      <c r="J369" s="4" t="e">
        <f>VLOOKUP((IF(MONTH($A369)=10,YEAR($A369),IF(MONTH($A369)=11,YEAR($A369),IF(MONTH($A369)=12, YEAR($A369),YEAR($A369)-1)))),#REF!,VLOOKUP(MONTH($A369),Conversion!$A$1:$B$12,2),FALSE)</f>
        <v>#REF!</v>
      </c>
      <c r="K369" t="e">
        <f>VLOOKUP((IF(MONTH($A369)=10,YEAR($A369),IF(MONTH($A369)=11,YEAR($A369),IF(MONTH($A369)=12, YEAR($A369),YEAR($A369)-1)))),#REF!,VLOOKUP(MONTH($A369),'Patch Conversion'!$A$1:$B$12,2),FALSE)</f>
        <v>#REF!</v>
      </c>
    </row>
    <row r="370" spans="1:12">
      <c r="A370" s="2">
        <v>28946</v>
      </c>
      <c r="B370" t="e">
        <f>VLOOKUP((IF(MONTH($A370)=10,YEAR($A370),IF(MONTH($A370)=11,YEAR($A370),IF(MONTH($A370)=12, YEAR($A370),YEAR($A370)-1)))),File_1.prn!$A$2:$AA$57,VLOOKUP(MONTH($A370),Conversion!$A$1:$B$12,2),FALSE)</f>
        <v>#N/A</v>
      </c>
      <c r="C370" t="e">
        <f>IF(VLOOKUP((IF(MONTH($A370)=10,YEAR($A370),IF(MONTH($A370)=11,YEAR($A370),IF(MONTH($A370)=12, YEAR($A370),YEAR($A370)-1)))),File_1.prn!$A$2:$AA$57,VLOOKUP(MONTH($A370),'Patch Conversion'!$A$1:$B$12,2),FALSE)="","",VLOOKUP((IF(MONTH($A370)=10,YEAR($A370),IF(MONTH($A370)=11,YEAR($A370),IF(MONTH($A370)=12, YEAR($A370),YEAR($A370)-1)))),File_1.prn!$A$2:$AA$57,VLOOKUP(MONTH($A370),'Patch Conversion'!$A$1:$B$12,2),FALSE))</f>
        <v>#N/A</v>
      </c>
      <c r="F370">
        <f>VLOOKUP((IF(MONTH($A370)=10,YEAR($A370),IF(MONTH($A370)=11,YEAR($A370),IF(MONTH($A370)=12, YEAR($A370),YEAR($A370)-1)))),FirstSim!$A$1:$Y$84,VLOOKUP(MONTH($A370),Conversion!$A$1:$B$12,2),FALSE)</f>
        <v>0.04</v>
      </c>
      <c r="J370" s="4" t="e">
        <f>VLOOKUP((IF(MONTH($A370)=10,YEAR($A370),IF(MONTH($A370)=11,YEAR($A370),IF(MONTH($A370)=12, YEAR($A370),YEAR($A370)-1)))),#REF!,VLOOKUP(MONTH($A370),Conversion!$A$1:$B$12,2),FALSE)</f>
        <v>#REF!</v>
      </c>
      <c r="K370" t="e">
        <f>VLOOKUP((IF(MONTH($A370)=10,YEAR($A370),IF(MONTH($A370)=11,YEAR($A370),IF(MONTH($A370)=12, YEAR($A370),YEAR($A370)-1)))),#REF!,VLOOKUP(MONTH($A370),'Patch Conversion'!$A$1:$B$12,2),FALSE)</f>
        <v>#REF!</v>
      </c>
    </row>
    <row r="371" spans="1:12">
      <c r="A371" s="2">
        <v>28976</v>
      </c>
      <c r="B371" t="e">
        <f>VLOOKUP((IF(MONTH($A371)=10,YEAR($A371),IF(MONTH($A371)=11,YEAR($A371),IF(MONTH($A371)=12, YEAR($A371),YEAR($A371)-1)))),File_1.prn!$A$2:$AA$57,VLOOKUP(MONTH($A371),Conversion!$A$1:$B$12,2),FALSE)</f>
        <v>#N/A</v>
      </c>
      <c r="C371" t="e">
        <f>IF(VLOOKUP((IF(MONTH($A371)=10,YEAR($A371),IF(MONTH($A371)=11,YEAR($A371),IF(MONTH($A371)=12, YEAR($A371),YEAR($A371)-1)))),File_1.prn!$A$2:$AA$57,VLOOKUP(MONTH($A371),'Patch Conversion'!$A$1:$B$12,2),FALSE)="","",VLOOKUP((IF(MONTH($A371)=10,YEAR($A371),IF(MONTH($A371)=11,YEAR($A371),IF(MONTH($A371)=12, YEAR($A371),YEAR($A371)-1)))),File_1.prn!$A$2:$AA$57,VLOOKUP(MONTH($A371),'Patch Conversion'!$A$1:$B$12,2),FALSE))</f>
        <v>#N/A</v>
      </c>
      <c r="F371">
        <f>VLOOKUP((IF(MONTH($A371)=10,YEAR($A371),IF(MONTH($A371)=11,YEAR($A371),IF(MONTH($A371)=12, YEAR($A371),YEAR($A371)-1)))),FirstSim!$A$1:$Y$84,VLOOKUP(MONTH($A371),Conversion!$A$1:$B$12,2),FALSE)</f>
        <v>0.55000000000000004</v>
      </c>
      <c r="J371" s="4" t="e">
        <f>VLOOKUP((IF(MONTH($A371)=10,YEAR($A371),IF(MONTH($A371)=11,YEAR($A371),IF(MONTH($A371)=12, YEAR($A371),YEAR($A371)-1)))),#REF!,VLOOKUP(MONTH($A371),Conversion!$A$1:$B$12,2),FALSE)</f>
        <v>#REF!</v>
      </c>
      <c r="K371" t="e">
        <f>VLOOKUP((IF(MONTH($A371)=10,YEAR($A371),IF(MONTH($A371)=11,YEAR($A371),IF(MONTH($A371)=12, YEAR($A371),YEAR($A371)-1)))),#REF!,VLOOKUP(MONTH($A371),'Patch Conversion'!$A$1:$B$12,2),FALSE)</f>
        <v>#REF!</v>
      </c>
    </row>
    <row r="372" spans="1:12">
      <c r="A372" s="2">
        <v>29007</v>
      </c>
      <c r="B372" t="e">
        <f>VLOOKUP((IF(MONTH($A372)=10,YEAR($A372),IF(MONTH($A372)=11,YEAR($A372),IF(MONTH($A372)=12, YEAR($A372),YEAR($A372)-1)))),File_1.prn!$A$2:$AA$57,VLOOKUP(MONTH($A372),Conversion!$A$1:$B$12,2),FALSE)</f>
        <v>#N/A</v>
      </c>
      <c r="C372" t="e">
        <f>IF(VLOOKUP((IF(MONTH($A372)=10,YEAR($A372),IF(MONTH($A372)=11,YEAR($A372),IF(MONTH($A372)=12, YEAR($A372),YEAR($A372)-1)))),File_1.prn!$A$2:$AA$57,VLOOKUP(MONTH($A372),'Patch Conversion'!$A$1:$B$12,2),FALSE)="","",VLOOKUP((IF(MONTH($A372)=10,YEAR($A372),IF(MONTH($A372)=11,YEAR($A372),IF(MONTH($A372)=12, YEAR($A372),YEAR($A372)-1)))),File_1.prn!$A$2:$AA$57,VLOOKUP(MONTH($A372),'Patch Conversion'!$A$1:$B$12,2),FALSE))</f>
        <v>#N/A</v>
      </c>
      <c r="F372">
        <f>VLOOKUP((IF(MONTH($A372)=10,YEAR($A372),IF(MONTH($A372)=11,YEAR($A372),IF(MONTH($A372)=12, YEAR($A372),YEAR($A372)-1)))),FirstSim!$A$1:$Y$84,VLOOKUP(MONTH($A372),Conversion!$A$1:$B$12,2),FALSE)</f>
        <v>0.51</v>
      </c>
      <c r="J372" s="4" t="e">
        <f>VLOOKUP((IF(MONTH($A372)=10,YEAR($A372),IF(MONTH($A372)=11,YEAR($A372),IF(MONTH($A372)=12, YEAR($A372),YEAR($A372)-1)))),#REF!,VLOOKUP(MONTH($A372),Conversion!$A$1:$B$12,2),FALSE)</f>
        <v>#REF!</v>
      </c>
      <c r="K372" t="e">
        <f>VLOOKUP((IF(MONTH($A372)=10,YEAR($A372),IF(MONTH($A372)=11,YEAR($A372),IF(MONTH($A372)=12, YEAR($A372),YEAR($A372)-1)))),#REF!,VLOOKUP(MONTH($A372),'Patch Conversion'!$A$1:$B$12,2),FALSE)</f>
        <v>#REF!</v>
      </c>
    </row>
    <row r="373" spans="1:12">
      <c r="A373" s="2">
        <v>29037</v>
      </c>
      <c r="B373" t="e">
        <f>VLOOKUP((IF(MONTH($A373)=10,YEAR($A373),IF(MONTH($A373)=11,YEAR($A373),IF(MONTH($A373)=12, YEAR($A373),YEAR($A373)-1)))),File_1.prn!$A$2:$AA$57,VLOOKUP(MONTH($A373),Conversion!$A$1:$B$12,2),FALSE)</f>
        <v>#N/A</v>
      </c>
      <c r="C373" t="e">
        <f>IF(VLOOKUP((IF(MONTH($A373)=10,YEAR($A373),IF(MONTH($A373)=11,YEAR($A373),IF(MONTH($A373)=12, YEAR($A373),YEAR($A373)-1)))),File_1.prn!$A$2:$AA$57,VLOOKUP(MONTH($A373),'Patch Conversion'!$A$1:$B$12,2),FALSE)="","",VLOOKUP((IF(MONTH($A373)=10,YEAR($A373),IF(MONTH($A373)=11,YEAR($A373),IF(MONTH($A373)=12, YEAR($A373),YEAR($A373)-1)))),File_1.prn!$A$2:$AA$57,VLOOKUP(MONTH($A373),'Patch Conversion'!$A$1:$B$12,2),FALSE))</f>
        <v>#N/A</v>
      </c>
      <c r="F373">
        <f>VLOOKUP((IF(MONTH($A373)=10,YEAR($A373),IF(MONTH($A373)=11,YEAR($A373),IF(MONTH($A373)=12, YEAR($A373),YEAR($A373)-1)))),FirstSim!$A$1:$Y$84,VLOOKUP(MONTH($A373),Conversion!$A$1:$B$12,2),FALSE)</f>
        <v>0.56999999999999995</v>
      </c>
      <c r="J373" s="4" t="e">
        <f>VLOOKUP((IF(MONTH($A373)=10,YEAR($A373),IF(MONTH($A373)=11,YEAR($A373),IF(MONTH($A373)=12, YEAR($A373),YEAR($A373)-1)))),#REF!,VLOOKUP(MONTH($A373),Conversion!$A$1:$B$12,2),FALSE)</f>
        <v>#REF!</v>
      </c>
      <c r="K373" t="e">
        <f>VLOOKUP((IF(MONTH($A373)=10,YEAR($A373),IF(MONTH($A373)=11,YEAR($A373),IF(MONTH($A373)=12, YEAR($A373),YEAR($A373)-1)))),#REF!,VLOOKUP(MONTH($A373),'Patch Conversion'!$A$1:$B$12,2),FALSE)</f>
        <v>#REF!</v>
      </c>
    </row>
    <row r="374" spans="1:12">
      <c r="A374" s="2">
        <v>29068</v>
      </c>
      <c r="B374" t="e">
        <f>VLOOKUP((IF(MONTH($A374)=10,YEAR($A374),IF(MONTH($A374)=11,YEAR($A374),IF(MONTH($A374)=12, YEAR($A374),YEAR($A374)-1)))),File_1.prn!$A$2:$AA$57,VLOOKUP(MONTH($A374),Conversion!$A$1:$B$12,2),FALSE)</f>
        <v>#N/A</v>
      </c>
      <c r="C374" t="e">
        <f>IF(VLOOKUP((IF(MONTH($A374)=10,YEAR($A374),IF(MONTH($A374)=11,YEAR($A374),IF(MONTH($A374)=12, YEAR($A374),YEAR($A374)-1)))),File_1.prn!$A$2:$AA$57,VLOOKUP(MONTH($A374),'Patch Conversion'!$A$1:$B$12,2),FALSE)="","",VLOOKUP((IF(MONTH($A374)=10,YEAR($A374),IF(MONTH($A374)=11,YEAR($A374),IF(MONTH($A374)=12, YEAR($A374),YEAR($A374)-1)))),File_1.prn!$A$2:$AA$57,VLOOKUP(MONTH($A374),'Patch Conversion'!$A$1:$B$12,2),FALSE))</f>
        <v>#N/A</v>
      </c>
      <c r="F374">
        <f>VLOOKUP((IF(MONTH($A374)=10,YEAR($A374),IF(MONTH($A374)=11,YEAR($A374),IF(MONTH($A374)=12, YEAR($A374),YEAR($A374)-1)))),FirstSim!$A$1:$Y$84,VLOOKUP(MONTH($A374),Conversion!$A$1:$B$12,2),FALSE)</f>
        <v>1.1399999999999999</v>
      </c>
      <c r="J374" s="4" t="e">
        <f>VLOOKUP((IF(MONTH($A374)=10,YEAR($A374),IF(MONTH($A374)=11,YEAR($A374),IF(MONTH($A374)=12, YEAR($A374),YEAR($A374)-1)))),#REF!,VLOOKUP(MONTH($A374),Conversion!$A$1:$B$12,2),FALSE)</f>
        <v>#REF!</v>
      </c>
      <c r="K374" t="e">
        <f>VLOOKUP((IF(MONTH($A374)=10,YEAR($A374),IF(MONTH($A374)=11,YEAR($A374),IF(MONTH($A374)=12, YEAR($A374),YEAR($A374)-1)))),#REF!,VLOOKUP(MONTH($A374),'Patch Conversion'!$A$1:$B$12,2),FALSE)</f>
        <v>#REF!</v>
      </c>
    </row>
    <row r="375" spans="1:12">
      <c r="A375" s="2">
        <v>29099</v>
      </c>
      <c r="B375" t="e">
        <f>VLOOKUP((IF(MONTH($A375)=10,YEAR($A375),IF(MONTH($A375)=11,YEAR($A375),IF(MONTH($A375)=12, YEAR($A375),YEAR($A375)-1)))),File_1.prn!$A$2:$AA$57,VLOOKUP(MONTH($A375),Conversion!$A$1:$B$12,2),FALSE)</f>
        <v>#N/A</v>
      </c>
      <c r="C375" t="e">
        <f>IF(VLOOKUP((IF(MONTH($A375)=10,YEAR($A375),IF(MONTH($A375)=11,YEAR($A375),IF(MONTH($A375)=12, YEAR($A375),YEAR($A375)-1)))),File_1.prn!$A$2:$AA$57,VLOOKUP(MONTH($A375),'Patch Conversion'!$A$1:$B$12,2),FALSE)="","",VLOOKUP((IF(MONTH($A375)=10,YEAR($A375),IF(MONTH($A375)=11,YEAR($A375),IF(MONTH($A375)=12, YEAR($A375),YEAR($A375)-1)))),File_1.prn!$A$2:$AA$57,VLOOKUP(MONTH($A375),'Patch Conversion'!$A$1:$B$12,2),FALSE))</f>
        <v>#N/A</v>
      </c>
      <c r="F375">
        <f>VLOOKUP((IF(MONTH($A375)=10,YEAR($A375),IF(MONTH($A375)=11,YEAR($A375),IF(MONTH($A375)=12, YEAR($A375),YEAR($A375)-1)))),FirstSim!$A$1:$Y$84,VLOOKUP(MONTH($A375),Conversion!$A$1:$B$12,2),FALSE)</f>
        <v>0.53</v>
      </c>
      <c r="J375" s="4" t="e">
        <f>VLOOKUP((IF(MONTH($A375)=10,YEAR($A375),IF(MONTH($A375)=11,YEAR($A375),IF(MONTH($A375)=12, YEAR($A375),YEAR($A375)-1)))),#REF!,VLOOKUP(MONTH($A375),Conversion!$A$1:$B$12,2),FALSE)</f>
        <v>#REF!</v>
      </c>
      <c r="K375" t="e">
        <f>VLOOKUP((IF(MONTH($A375)=10,YEAR($A375),IF(MONTH($A375)=11,YEAR($A375),IF(MONTH($A375)=12, YEAR($A375),YEAR($A375)-1)))),#REF!,VLOOKUP(MONTH($A375),'Patch Conversion'!$A$1:$B$12,2),FALSE)</f>
        <v>#REF!</v>
      </c>
    </row>
    <row r="376" spans="1:12">
      <c r="A376" s="2">
        <v>29129</v>
      </c>
      <c r="B376" t="e">
        <f>VLOOKUP((IF(MONTH($A376)=10,YEAR($A376),IF(MONTH($A376)=11,YEAR($A376),IF(MONTH($A376)=12, YEAR($A376),YEAR($A376)-1)))),File_1.prn!$A$2:$AA$57,VLOOKUP(MONTH($A376),Conversion!$A$1:$B$12,2),FALSE)</f>
        <v>#N/A</v>
      </c>
      <c r="C376" t="e">
        <f>IF(VLOOKUP((IF(MONTH($A376)=10,YEAR($A376),IF(MONTH($A376)=11,YEAR($A376),IF(MONTH($A376)=12, YEAR($A376),YEAR($A376)-1)))),File_1.prn!$A$2:$AA$57,VLOOKUP(MONTH($A376),'Patch Conversion'!$A$1:$B$12,2),FALSE)="","",VLOOKUP((IF(MONTH($A376)=10,YEAR($A376),IF(MONTH($A376)=11,YEAR($A376),IF(MONTH($A376)=12, YEAR($A376),YEAR($A376)-1)))),File_1.prn!$A$2:$AA$57,VLOOKUP(MONTH($A376),'Patch Conversion'!$A$1:$B$12,2),FALSE))</f>
        <v>#N/A</v>
      </c>
      <c r="F376">
        <f>VLOOKUP((IF(MONTH($A376)=10,YEAR($A376),IF(MONTH($A376)=11,YEAR($A376),IF(MONTH($A376)=12, YEAR($A376),YEAR($A376)-1)))),FirstSim!$A$1:$Y$84,VLOOKUP(MONTH($A376),Conversion!$A$1:$B$12,2),FALSE)</f>
        <v>0.32</v>
      </c>
      <c r="J376" s="4" t="e">
        <f>VLOOKUP((IF(MONTH($A376)=10,YEAR($A376),IF(MONTH($A376)=11,YEAR($A376),IF(MONTH($A376)=12, YEAR($A376),YEAR($A376)-1)))),#REF!,VLOOKUP(MONTH($A376),Conversion!$A$1:$B$12,2),FALSE)</f>
        <v>#REF!</v>
      </c>
      <c r="K376" t="e">
        <f>VLOOKUP((IF(MONTH($A376)=10,YEAR($A376),IF(MONTH($A376)=11,YEAR($A376),IF(MONTH($A376)=12, YEAR($A376),YEAR($A376)-1)))),#REF!,VLOOKUP(MONTH($A376),'Patch Conversion'!$A$1:$B$12,2),FALSE)</f>
        <v>#REF!</v>
      </c>
    </row>
    <row r="377" spans="1:12">
      <c r="A377" s="2">
        <v>29160</v>
      </c>
      <c r="B377" t="e">
        <f>VLOOKUP((IF(MONTH($A377)=10,YEAR($A377),IF(MONTH($A377)=11,YEAR($A377),IF(MONTH($A377)=12, YEAR($A377),YEAR($A377)-1)))),File_1.prn!$A$2:$AA$57,VLOOKUP(MONTH($A377),Conversion!$A$1:$B$12,2),FALSE)</f>
        <v>#N/A</v>
      </c>
      <c r="C377" t="e">
        <f>IF(VLOOKUP((IF(MONTH($A377)=10,YEAR($A377),IF(MONTH($A377)=11,YEAR($A377),IF(MONTH($A377)=12, YEAR($A377),YEAR($A377)-1)))),File_1.prn!$A$2:$AA$57,VLOOKUP(MONTH($A377),'Patch Conversion'!$A$1:$B$12,2),FALSE)="","",VLOOKUP((IF(MONTH($A377)=10,YEAR($A377),IF(MONTH($A377)=11,YEAR($A377),IF(MONTH($A377)=12, YEAR($A377),YEAR($A377)-1)))),File_1.prn!$A$2:$AA$57,VLOOKUP(MONTH($A377),'Patch Conversion'!$A$1:$B$12,2),FALSE))</f>
        <v>#N/A</v>
      </c>
      <c r="D377" t="e">
        <f>IF(C377="","",B377)</f>
        <v>#N/A</v>
      </c>
      <c r="F377">
        <f>VLOOKUP((IF(MONTH($A377)=10,YEAR($A377),IF(MONTH($A377)=11,YEAR($A377),IF(MONTH($A377)=12, YEAR($A377),YEAR($A377)-1)))),FirstSim!$A$1:$Y$84,VLOOKUP(MONTH($A377),Conversion!$A$1:$B$12,2),FALSE)</f>
        <v>0.1</v>
      </c>
      <c r="J377" s="4" t="e">
        <f>VLOOKUP((IF(MONTH($A377)=10,YEAR($A377),IF(MONTH($A377)=11,YEAR($A377),IF(MONTH($A377)=12, YEAR($A377),YEAR($A377)-1)))),#REF!,VLOOKUP(MONTH($A377),Conversion!$A$1:$B$12,2),FALSE)</f>
        <v>#REF!</v>
      </c>
      <c r="K377" t="e">
        <f>VLOOKUP((IF(MONTH($A377)=10,YEAR($A377),IF(MONTH($A377)=11,YEAR($A377),IF(MONTH($A377)=12, YEAR($A377),YEAR($A377)-1)))),#REF!,VLOOKUP(MONTH($A377),'Patch Conversion'!$A$1:$B$12,2),FALSE)</f>
        <v>#REF!</v>
      </c>
    </row>
    <row r="378" spans="1:12">
      <c r="A378" s="2">
        <v>29190</v>
      </c>
      <c r="B378" t="e">
        <f>VLOOKUP((IF(MONTH($A378)=10,YEAR($A378),IF(MONTH($A378)=11,YEAR($A378),IF(MONTH($A378)=12, YEAR($A378),YEAR($A378)-1)))),File_1.prn!$A$2:$AA$57,VLOOKUP(MONTH($A378),Conversion!$A$1:$B$12,2),FALSE)</f>
        <v>#N/A</v>
      </c>
      <c r="C378" t="e">
        <f>IF(VLOOKUP((IF(MONTH($A378)=10,YEAR($A378),IF(MONTH($A378)=11,YEAR($A378),IF(MONTH($A378)=12, YEAR($A378),YEAR($A378)-1)))),File_1.prn!$A$2:$AA$57,VLOOKUP(MONTH($A378),'Patch Conversion'!$A$1:$B$12,2),FALSE)="","",VLOOKUP((IF(MONTH($A378)=10,YEAR($A378),IF(MONTH($A378)=11,YEAR($A378),IF(MONTH($A378)=12, YEAR($A378),YEAR($A378)-1)))),File_1.prn!$A$2:$AA$57,VLOOKUP(MONTH($A378),'Patch Conversion'!$A$1:$B$12,2),FALSE))</f>
        <v>#N/A</v>
      </c>
      <c r="F378">
        <f>VLOOKUP((IF(MONTH($A378)=10,YEAR($A378),IF(MONTH($A378)=11,YEAR($A378),IF(MONTH($A378)=12, YEAR($A378),YEAR($A378)-1)))),FirstSim!$A$1:$Y$84,VLOOKUP(MONTH($A378),Conversion!$A$1:$B$12,2),FALSE)</f>
        <v>0</v>
      </c>
      <c r="J378" s="4" t="e">
        <f>VLOOKUP((IF(MONTH($A378)=10,YEAR($A378),IF(MONTH($A378)=11,YEAR($A378),IF(MONTH($A378)=12, YEAR($A378),YEAR($A378)-1)))),#REF!,VLOOKUP(MONTH($A378),Conversion!$A$1:$B$12,2),FALSE)</f>
        <v>#REF!</v>
      </c>
      <c r="K378" t="e">
        <f>VLOOKUP((IF(MONTH($A378)=10,YEAR($A378),IF(MONTH($A378)=11,YEAR($A378),IF(MONTH($A378)=12, YEAR($A378),YEAR($A378)-1)))),#REF!,VLOOKUP(MONTH($A378),'Patch Conversion'!$A$1:$B$12,2),FALSE)</f>
        <v>#REF!</v>
      </c>
      <c r="L378" t="e">
        <f>IF(K378="","",J378)</f>
        <v>#REF!</v>
      </c>
    </row>
    <row r="379" spans="1:12">
      <c r="A379" s="2">
        <v>29221</v>
      </c>
      <c r="B379" t="e">
        <f>VLOOKUP((IF(MONTH($A379)=10,YEAR($A379),IF(MONTH($A379)=11,YEAR($A379),IF(MONTH($A379)=12, YEAR($A379),YEAR($A379)-1)))),File_1.prn!$A$2:$AA$57,VLOOKUP(MONTH($A379),Conversion!$A$1:$B$12,2),FALSE)</f>
        <v>#N/A</v>
      </c>
      <c r="C379" t="e">
        <f>IF(VLOOKUP((IF(MONTH($A379)=10,YEAR($A379),IF(MONTH($A379)=11,YEAR($A379),IF(MONTH($A379)=12, YEAR($A379),YEAR($A379)-1)))),File_1.prn!$A$2:$AA$57,VLOOKUP(MONTH($A379),'Patch Conversion'!$A$1:$B$12,2),FALSE)="","",VLOOKUP((IF(MONTH($A379)=10,YEAR($A379),IF(MONTH($A379)=11,YEAR($A379),IF(MONTH($A379)=12, YEAR($A379),YEAR($A379)-1)))),File_1.prn!$A$2:$AA$57,VLOOKUP(MONTH($A379),'Patch Conversion'!$A$1:$B$12,2),FALSE))</f>
        <v>#N/A</v>
      </c>
      <c r="D379" t="e">
        <f>IF(C379="","",B379)</f>
        <v>#N/A</v>
      </c>
      <c r="F379">
        <f>VLOOKUP((IF(MONTH($A379)=10,YEAR($A379),IF(MONTH($A379)=11,YEAR($A379),IF(MONTH($A379)=12, YEAR($A379),YEAR($A379)-1)))),FirstSim!$A$1:$Y$84,VLOOKUP(MONTH($A379),Conversion!$A$1:$B$12,2),FALSE)</f>
        <v>0.11</v>
      </c>
      <c r="J379" s="4" t="e">
        <f>VLOOKUP((IF(MONTH($A379)=10,YEAR($A379),IF(MONTH($A379)=11,YEAR($A379),IF(MONTH($A379)=12, YEAR($A379),YEAR($A379)-1)))),#REF!,VLOOKUP(MONTH($A379),Conversion!$A$1:$B$12,2),FALSE)</f>
        <v>#REF!</v>
      </c>
      <c r="K379" t="e">
        <f>VLOOKUP((IF(MONTH($A379)=10,YEAR($A379),IF(MONTH($A379)=11,YEAR($A379),IF(MONTH($A379)=12, YEAR($A379),YEAR($A379)-1)))),#REF!,VLOOKUP(MONTH($A379),'Patch Conversion'!$A$1:$B$12,2),FALSE)</f>
        <v>#REF!</v>
      </c>
      <c r="L379" t="e">
        <f>IF(K379="","",J379)</f>
        <v>#REF!</v>
      </c>
    </row>
    <row r="380" spans="1:12">
      <c r="A380" s="2">
        <v>29252</v>
      </c>
      <c r="B380" t="e">
        <f>VLOOKUP((IF(MONTH($A380)=10,YEAR($A380),IF(MONTH($A380)=11,YEAR($A380),IF(MONTH($A380)=12, YEAR($A380),YEAR($A380)-1)))),File_1.prn!$A$2:$AA$57,VLOOKUP(MONTH($A380),Conversion!$A$1:$B$12,2),FALSE)</f>
        <v>#N/A</v>
      </c>
      <c r="C380" t="e">
        <f>IF(VLOOKUP((IF(MONTH($A380)=10,YEAR($A380),IF(MONTH($A380)=11,YEAR($A380),IF(MONTH($A380)=12, YEAR($A380),YEAR($A380)-1)))),File_1.prn!$A$2:$AA$57,VLOOKUP(MONTH($A380),'Patch Conversion'!$A$1:$B$12,2),FALSE)="","",VLOOKUP((IF(MONTH($A380)=10,YEAR($A380),IF(MONTH($A380)=11,YEAR($A380),IF(MONTH($A380)=12, YEAR($A380),YEAR($A380)-1)))),File_1.prn!$A$2:$AA$57,VLOOKUP(MONTH($A380),'Patch Conversion'!$A$1:$B$12,2),FALSE))</f>
        <v>#N/A</v>
      </c>
      <c r="D380" t="e">
        <f>IF(C380="","",B380)</f>
        <v>#N/A</v>
      </c>
      <c r="F380">
        <f>VLOOKUP((IF(MONTH($A380)=10,YEAR($A380),IF(MONTH($A380)=11,YEAR($A380),IF(MONTH($A380)=12, YEAR($A380),YEAR($A380)-1)))),FirstSim!$A$1:$Y$84,VLOOKUP(MONTH($A380),Conversion!$A$1:$B$12,2),FALSE)</f>
        <v>4.8499999999999996</v>
      </c>
      <c r="J380" s="4" t="e">
        <f>VLOOKUP((IF(MONTH($A380)=10,YEAR($A380),IF(MONTH($A380)=11,YEAR($A380),IF(MONTH($A380)=12, YEAR($A380),YEAR($A380)-1)))),#REF!,VLOOKUP(MONTH($A380),Conversion!$A$1:$B$12,2),FALSE)</f>
        <v>#REF!</v>
      </c>
      <c r="K380" t="e">
        <f>VLOOKUP((IF(MONTH($A380)=10,YEAR($A380),IF(MONTH($A380)=11,YEAR($A380),IF(MONTH($A380)=12, YEAR($A380),YEAR($A380)-1)))),#REF!,VLOOKUP(MONTH($A380),'Patch Conversion'!$A$1:$B$12,2),FALSE)</f>
        <v>#REF!</v>
      </c>
    </row>
    <row r="381" spans="1:12">
      <c r="A381" s="2">
        <v>29281</v>
      </c>
      <c r="B381" t="e">
        <f>VLOOKUP((IF(MONTH($A381)=10,YEAR($A381),IF(MONTH($A381)=11,YEAR($A381),IF(MONTH($A381)=12, YEAR($A381),YEAR($A381)-1)))),File_1.prn!$A$2:$AA$57,VLOOKUP(MONTH($A381),Conversion!$A$1:$B$12,2),FALSE)</f>
        <v>#N/A</v>
      </c>
      <c r="C381" t="e">
        <f>IF(VLOOKUP((IF(MONTH($A381)=10,YEAR($A381),IF(MONTH($A381)=11,YEAR($A381),IF(MONTH($A381)=12, YEAR($A381),YEAR($A381)-1)))),File_1.prn!$A$2:$AA$57,VLOOKUP(MONTH($A381),'Patch Conversion'!$A$1:$B$12,2),FALSE)="","",VLOOKUP((IF(MONTH($A381)=10,YEAR($A381),IF(MONTH($A381)=11,YEAR($A381),IF(MONTH($A381)=12, YEAR($A381),YEAR($A381)-1)))),File_1.prn!$A$2:$AA$57,VLOOKUP(MONTH($A381),'Patch Conversion'!$A$1:$B$12,2),FALSE))</f>
        <v>#N/A</v>
      </c>
      <c r="D381" t="e">
        <f>IF(C381="","",B381)</f>
        <v>#N/A</v>
      </c>
      <c r="F381">
        <f>VLOOKUP((IF(MONTH($A381)=10,YEAR($A381),IF(MONTH($A381)=11,YEAR($A381),IF(MONTH($A381)=12, YEAR($A381),YEAR($A381)-1)))),FirstSim!$A$1:$Y$84,VLOOKUP(MONTH($A381),Conversion!$A$1:$B$12,2),FALSE)</f>
        <v>1.74</v>
      </c>
      <c r="J381" s="4" t="e">
        <f>VLOOKUP((IF(MONTH($A381)=10,YEAR($A381),IF(MONTH($A381)=11,YEAR($A381),IF(MONTH($A381)=12, YEAR($A381),YEAR($A381)-1)))),#REF!,VLOOKUP(MONTH($A381),Conversion!$A$1:$B$12,2),FALSE)</f>
        <v>#REF!</v>
      </c>
      <c r="K381" t="e">
        <f>VLOOKUP((IF(MONTH($A381)=10,YEAR($A381),IF(MONTH($A381)=11,YEAR($A381),IF(MONTH($A381)=12, YEAR($A381),YEAR($A381)-1)))),#REF!,VLOOKUP(MONTH($A381),'Patch Conversion'!$A$1:$B$12,2),FALSE)</f>
        <v>#REF!</v>
      </c>
    </row>
    <row r="382" spans="1:12">
      <c r="A382" s="2">
        <v>29312</v>
      </c>
      <c r="B382" t="e">
        <f>VLOOKUP((IF(MONTH($A382)=10,YEAR($A382),IF(MONTH($A382)=11,YEAR($A382),IF(MONTH($A382)=12, YEAR($A382),YEAR($A382)-1)))),File_1.prn!$A$2:$AA$57,VLOOKUP(MONTH($A382),Conversion!$A$1:$B$12,2),FALSE)</f>
        <v>#N/A</v>
      </c>
      <c r="C382" t="e">
        <f>IF(VLOOKUP((IF(MONTH($A382)=10,YEAR($A382),IF(MONTH($A382)=11,YEAR($A382),IF(MONTH($A382)=12, YEAR($A382),YEAR($A382)-1)))),File_1.prn!$A$2:$AA$57,VLOOKUP(MONTH($A382),'Patch Conversion'!$A$1:$B$12,2),FALSE)="","",VLOOKUP((IF(MONTH($A382)=10,YEAR($A382),IF(MONTH($A382)=11,YEAR($A382),IF(MONTH($A382)=12, YEAR($A382),YEAR($A382)-1)))),File_1.prn!$A$2:$AA$57,VLOOKUP(MONTH($A382),'Patch Conversion'!$A$1:$B$12,2),FALSE))</f>
        <v>#N/A</v>
      </c>
      <c r="F382">
        <f>VLOOKUP((IF(MONTH($A382)=10,YEAR($A382),IF(MONTH($A382)=11,YEAR($A382),IF(MONTH($A382)=12, YEAR($A382),YEAR($A382)-1)))),FirstSim!$A$1:$Y$84,VLOOKUP(MONTH($A382),Conversion!$A$1:$B$12,2),FALSE)</f>
        <v>0.1</v>
      </c>
      <c r="J382" s="4" t="e">
        <f>VLOOKUP((IF(MONTH($A382)=10,YEAR($A382),IF(MONTH($A382)=11,YEAR($A382),IF(MONTH($A382)=12, YEAR($A382),YEAR($A382)-1)))),#REF!,VLOOKUP(MONTH($A382),Conversion!$A$1:$B$12,2),FALSE)</f>
        <v>#REF!</v>
      </c>
      <c r="K382" t="e">
        <f>VLOOKUP((IF(MONTH($A382)=10,YEAR($A382),IF(MONTH($A382)=11,YEAR($A382),IF(MONTH($A382)=12, YEAR($A382),YEAR($A382)-1)))),#REF!,VLOOKUP(MONTH($A382),'Patch Conversion'!$A$1:$B$12,2),FALSE)</f>
        <v>#REF!</v>
      </c>
    </row>
    <row r="383" spans="1:12">
      <c r="A383" s="2">
        <v>29342</v>
      </c>
      <c r="B383" t="e">
        <f>VLOOKUP((IF(MONTH($A383)=10,YEAR($A383),IF(MONTH($A383)=11,YEAR($A383),IF(MONTH($A383)=12, YEAR($A383),YEAR($A383)-1)))),File_1.prn!$A$2:$AA$57,VLOOKUP(MONTH($A383),Conversion!$A$1:$B$12,2),FALSE)</f>
        <v>#N/A</v>
      </c>
      <c r="C383" t="e">
        <f>IF(VLOOKUP((IF(MONTH($A383)=10,YEAR($A383),IF(MONTH($A383)=11,YEAR($A383),IF(MONTH($A383)=12, YEAR($A383),YEAR($A383)-1)))),File_1.prn!$A$2:$AA$57,VLOOKUP(MONTH($A383),'Patch Conversion'!$A$1:$B$12,2),FALSE)="","",VLOOKUP((IF(MONTH($A383)=10,YEAR($A383),IF(MONTH($A383)=11,YEAR($A383),IF(MONTH($A383)=12, YEAR($A383),YEAR($A383)-1)))),File_1.prn!$A$2:$AA$57,VLOOKUP(MONTH($A383),'Patch Conversion'!$A$1:$B$12,2),FALSE))</f>
        <v>#N/A</v>
      </c>
      <c r="F383">
        <f>VLOOKUP((IF(MONTH($A383)=10,YEAR($A383),IF(MONTH($A383)=11,YEAR($A383),IF(MONTH($A383)=12, YEAR($A383),YEAR($A383)-1)))),FirstSim!$A$1:$Y$84,VLOOKUP(MONTH($A383),Conversion!$A$1:$B$12,2),FALSE)</f>
        <v>0.05</v>
      </c>
      <c r="J383" s="4" t="e">
        <f>VLOOKUP((IF(MONTH($A383)=10,YEAR($A383),IF(MONTH($A383)=11,YEAR($A383),IF(MONTH($A383)=12, YEAR($A383),YEAR($A383)-1)))),#REF!,VLOOKUP(MONTH($A383),Conversion!$A$1:$B$12,2),FALSE)</f>
        <v>#REF!</v>
      </c>
      <c r="K383" t="e">
        <f>VLOOKUP((IF(MONTH($A383)=10,YEAR($A383),IF(MONTH($A383)=11,YEAR($A383),IF(MONTH($A383)=12, YEAR($A383),YEAR($A383)-1)))),#REF!,VLOOKUP(MONTH($A383),'Patch Conversion'!$A$1:$B$12,2),FALSE)</f>
        <v>#REF!</v>
      </c>
    </row>
    <row r="384" spans="1:12">
      <c r="A384" s="2">
        <v>29373</v>
      </c>
      <c r="B384" t="e">
        <f>VLOOKUP((IF(MONTH($A384)=10,YEAR($A384),IF(MONTH($A384)=11,YEAR($A384),IF(MONTH($A384)=12, YEAR($A384),YEAR($A384)-1)))),File_1.prn!$A$2:$AA$57,VLOOKUP(MONTH($A384),Conversion!$A$1:$B$12,2),FALSE)</f>
        <v>#N/A</v>
      </c>
      <c r="C384" t="e">
        <f>IF(VLOOKUP((IF(MONTH($A384)=10,YEAR($A384),IF(MONTH($A384)=11,YEAR($A384),IF(MONTH($A384)=12, YEAR($A384),YEAR($A384)-1)))),File_1.prn!$A$2:$AA$57,VLOOKUP(MONTH($A384),'Patch Conversion'!$A$1:$B$12,2),FALSE)="","",VLOOKUP((IF(MONTH($A384)=10,YEAR($A384),IF(MONTH($A384)=11,YEAR($A384),IF(MONTH($A384)=12, YEAR($A384),YEAR($A384)-1)))),File_1.prn!$A$2:$AA$57,VLOOKUP(MONTH($A384),'Patch Conversion'!$A$1:$B$12,2),FALSE))</f>
        <v>#N/A</v>
      </c>
      <c r="F384">
        <f>VLOOKUP((IF(MONTH($A384)=10,YEAR($A384),IF(MONTH($A384)=11,YEAR($A384),IF(MONTH($A384)=12, YEAR($A384),YEAR($A384)-1)))),FirstSim!$A$1:$Y$84,VLOOKUP(MONTH($A384),Conversion!$A$1:$B$12,2),FALSE)</f>
        <v>0.08</v>
      </c>
      <c r="J384" s="4" t="e">
        <f>VLOOKUP((IF(MONTH($A384)=10,YEAR($A384),IF(MONTH($A384)=11,YEAR($A384),IF(MONTH($A384)=12, YEAR($A384),YEAR($A384)-1)))),#REF!,VLOOKUP(MONTH($A384),Conversion!$A$1:$B$12,2),FALSE)</f>
        <v>#REF!</v>
      </c>
      <c r="K384" t="e">
        <f>VLOOKUP((IF(MONTH($A384)=10,YEAR($A384),IF(MONTH($A384)=11,YEAR($A384),IF(MONTH($A384)=12, YEAR($A384),YEAR($A384)-1)))),#REF!,VLOOKUP(MONTH($A384),'Patch Conversion'!$A$1:$B$12,2),FALSE)</f>
        <v>#REF!</v>
      </c>
    </row>
    <row r="385" spans="1:11">
      <c r="A385" s="2">
        <v>29403</v>
      </c>
      <c r="B385" t="e">
        <f>VLOOKUP((IF(MONTH($A385)=10,YEAR($A385),IF(MONTH($A385)=11,YEAR($A385),IF(MONTH($A385)=12, YEAR($A385),YEAR($A385)-1)))),File_1.prn!$A$2:$AA$57,VLOOKUP(MONTH($A385),Conversion!$A$1:$B$12,2),FALSE)</f>
        <v>#N/A</v>
      </c>
      <c r="C385" t="e">
        <f>IF(VLOOKUP((IF(MONTH($A385)=10,YEAR($A385),IF(MONTH($A385)=11,YEAR($A385),IF(MONTH($A385)=12, YEAR($A385),YEAR($A385)-1)))),File_1.prn!$A$2:$AA$57,VLOOKUP(MONTH($A385),'Patch Conversion'!$A$1:$B$12,2),FALSE)="","",VLOOKUP((IF(MONTH($A385)=10,YEAR($A385),IF(MONTH($A385)=11,YEAR($A385),IF(MONTH($A385)=12, YEAR($A385),YEAR($A385)-1)))),File_1.prn!$A$2:$AA$57,VLOOKUP(MONTH($A385),'Patch Conversion'!$A$1:$B$12,2),FALSE))</f>
        <v>#N/A</v>
      </c>
      <c r="F385">
        <f>VLOOKUP((IF(MONTH($A385)=10,YEAR($A385),IF(MONTH($A385)=11,YEAR($A385),IF(MONTH($A385)=12, YEAR($A385),YEAR($A385)-1)))),FirstSim!$A$1:$Y$84,VLOOKUP(MONTH($A385),Conversion!$A$1:$B$12,2),FALSE)</f>
        <v>0.1</v>
      </c>
      <c r="J385" s="4" t="e">
        <f>VLOOKUP((IF(MONTH($A385)=10,YEAR($A385),IF(MONTH($A385)=11,YEAR($A385),IF(MONTH($A385)=12, YEAR($A385),YEAR($A385)-1)))),#REF!,VLOOKUP(MONTH($A385),Conversion!$A$1:$B$12,2),FALSE)</f>
        <v>#REF!</v>
      </c>
      <c r="K385" t="e">
        <f>VLOOKUP((IF(MONTH($A385)=10,YEAR($A385),IF(MONTH($A385)=11,YEAR($A385),IF(MONTH($A385)=12, YEAR($A385),YEAR($A385)-1)))),#REF!,VLOOKUP(MONTH($A385),'Patch Conversion'!$A$1:$B$12,2),FALSE)</f>
        <v>#REF!</v>
      </c>
    </row>
    <row r="386" spans="1:11">
      <c r="A386" s="2">
        <v>29434</v>
      </c>
      <c r="B386" t="e">
        <f>VLOOKUP((IF(MONTH($A386)=10,YEAR($A386),IF(MONTH($A386)=11,YEAR($A386),IF(MONTH($A386)=12, YEAR($A386),YEAR($A386)-1)))),File_1.prn!$A$2:$AA$57,VLOOKUP(MONTH($A386),Conversion!$A$1:$B$12,2),FALSE)</f>
        <v>#N/A</v>
      </c>
      <c r="C386" t="e">
        <f>IF(VLOOKUP((IF(MONTH($A386)=10,YEAR($A386),IF(MONTH($A386)=11,YEAR($A386),IF(MONTH($A386)=12, YEAR($A386),YEAR($A386)-1)))),File_1.prn!$A$2:$AA$57,VLOOKUP(MONTH($A386),'Patch Conversion'!$A$1:$B$12,2),FALSE)="","",VLOOKUP((IF(MONTH($A386)=10,YEAR($A386),IF(MONTH($A386)=11,YEAR($A386),IF(MONTH($A386)=12, YEAR($A386),YEAR($A386)-1)))),File_1.prn!$A$2:$AA$57,VLOOKUP(MONTH($A386),'Patch Conversion'!$A$1:$B$12,2),FALSE))</f>
        <v>#N/A</v>
      </c>
      <c r="F386">
        <f>VLOOKUP((IF(MONTH($A386)=10,YEAR($A386),IF(MONTH($A386)=11,YEAR($A386),IF(MONTH($A386)=12, YEAR($A386),YEAR($A386)-1)))),FirstSim!$A$1:$Y$84,VLOOKUP(MONTH($A386),Conversion!$A$1:$B$12,2),FALSE)</f>
        <v>0.13</v>
      </c>
      <c r="J386" s="4" t="e">
        <f>VLOOKUP((IF(MONTH($A386)=10,YEAR($A386),IF(MONTH($A386)=11,YEAR($A386),IF(MONTH($A386)=12, YEAR($A386),YEAR($A386)-1)))),#REF!,VLOOKUP(MONTH($A386),Conversion!$A$1:$B$12,2),FALSE)</f>
        <v>#REF!</v>
      </c>
      <c r="K386" t="e">
        <f>VLOOKUP((IF(MONTH($A386)=10,YEAR($A386),IF(MONTH($A386)=11,YEAR($A386),IF(MONTH($A386)=12, YEAR($A386),YEAR($A386)-1)))),#REF!,VLOOKUP(MONTH($A386),'Patch Conversion'!$A$1:$B$12,2),FALSE)</f>
        <v>#REF!</v>
      </c>
    </row>
    <row r="387" spans="1:11">
      <c r="A387" s="2">
        <v>29465</v>
      </c>
      <c r="B387" t="e">
        <f>VLOOKUP((IF(MONTH($A387)=10,YEAR($A387),IF(MONTH($A387)=11,YEAR($A387),IF(MONTH($A387)=12, YEAR($A387),YEAR($A387)-1)))),File_1.prn!$A$2:$AA$57,VLOOKUP(MONTH($A387),Conversion!$A$1:$B$12,2),FALSE)</f>
        <v>#N/A</v>
      </c>
      <c r="C387" t="e">
        <f>IF(VLOOKUP((IF(MONTH($A387)=10,YEAR($A387),IF(MONTH($A387)=11,YEAR($A387),IF(MONTH($A387)=12, YEAR($A387),YEAR($A387)-1)))),File_1.prn!$A$2:$AA$57,VLOOKUP(MONTH($A387),'Patch Conversion'!$A$1:$B$12,2),FALSE)="","",VLOOKUP((IF(MONTH($A387)=10,YEAR($A387),IF(MONTH($A387)=11,YEAR($A387),IF(MONTH($A387)=12, YEAR($A387),YEAR($A387)-1)))),File_1.prn!$A$2:$AA$57,VLOOKUP(MONTH($A387),'Patch Conversion'!$A$1:$B$12,2),FALSE))</f>
        <v>#N/A</v>
      </c>
      <c r="F387">
        <f>VLOOKUP((IF(MONTH($A387)=10,YEAR($A387),IF(MONTH($A387)=11,YEAR($A387),IF(MONTH($A387)=12, YEAR($A387),YEAR($A387)-1)))),FirstSim!$A$1:$Y$84,VLOOKUP(MONTH($A387),Conversion!$A$1:$B$12,2),FALSE)</f>
        <v>0.17</v>
      </c>
      <c r="J387" s="4" t="e">
        <f>VLOOKUP((IF(MONTH($A387)=10,YEAR($A387),IF(MONTH($A387)=11,YEAR($A387),IF(MONTH($A387)=12, YEAR($A387),YEAR($A387)-1)))),#REF!,VLOOKUP(MONTH($A387),Conversion!$A$1:$B$12,2),FALSE)</f>
        <v>#REF!</v>
      </c>
      <c r="K387" t="e">
        <f>VLOOKUP((IF(MONTH($A387)=10,YEAR($A387),IF(MONTH($A387)=11,YEAR($A387),IF(MONTH($A387)=12, YEAR($A387),YEAR($A387)-1)))),#REF!,VLOOKUP(MONTH($A387),'Patch Conversion'!$A$1:$B$12,2),FALSE)</f>
        <v>#REF!</v>
      </c>
    </row>
    <row r="388" spans="1:11">
      <c r="A388" s="2">
        <v>29495</v>
      </c>
      <c r="B388" t="e">
        <f>VLOOKUP((IF(MONTH($A388)=10,YEAR($A388),IF(MONTH($A388)=11,YEAR($A388),IF(MONTH($A388)=12, YEAR($A388),YEAR($A388)-1)))),File_1.prn!$A$2:$AA$57,VLOOKUP(MONTH($A388),Conversion!$A$1:$B$12,2),FALSE)</f>
        <v>#N/A</v>
      </c>
      <c r="C388" t="e">
        <f>IF(VLOOKUP((IF(MONTH($A388)=10,YEAR($A388),IF(MONTH($A388)=11,YEAR($A388),IF(MONTH($A388)=12, YEAR($A388),YEAR($A388)-1)))),File_1.prn!$A$2:$AA$57,VLOOKUP(MONTH($A388),'Patch Conversion'!$A$1:$B$12,2),FALSE)="","",VLOOKUP((IF(MONTH($A388)=10,YEAR($A388),IF(MONTH($A388)=11,YEAR($A388),IF(MONTH($A388)=12, YEAR($A388),YEAR($A388)-1)))),File_1.prn!$A$2:$AA$57,VLOOKUP(MONTH($A388),'Patch Conversion'!$A$1:$B$12,2),FALSE))</f>
        <v>#N/A</v>
      </c>
      <c r="F388">
        <f>VLOOKUP((IF(MONTH($A388)=10,YEAR($A388),IF(MONTH($A388)=11,YEAR($A388),IF(MONTH($A388)=12, YEAR($A388),YEAR($A388)-1)))),FirstSim!$A$1:$Y$84,VLOOKUP(MONTH($A388),Conversion!$A$1:$B$12,2),FALSE)</f>
        <v>0</v>
      </c>
      <c r="J388" s="4" t="e">
        <f>VLOOKUP((IF(MONTH($A388)=10,YEAR($A388),IF(MONTH($A388)=11,YEAR($A388),IF(MONTH($A388)=12, YEAR($A388),YEAR($A388)-1)))),#REF!,VLOOKUP(MONTH($A388),Conversion!$A$1:$B$12,2),FALSE)</f>
        <v>#REF!</v>
      </c>
      <c r="K388" t="e">
        <f>VLOOKUP((IF(MONTH($A388)=10,YEAR($A388),IF(MONTH($A388)=11,YEAR($A388),IF(MONTH($A388)=12, YEAR($A388),YEAR($A388)-1)))),#REF!,VLOOKUP(MONTH($A388),'Patch Conversion'!$A$1:$B$12,2),FALSE)</f>
        <v>#REF!</v>
      </c>
    </row>
    <row r="389" spans="1:11">
      <c r="A389" s="2">
        <v>29526</v>
      </c>
      <c r="B389" t="e">
        <f>VLOOKUP((IF(MONTH($A389)=10,YEAR($A389),IF(MONTH($A389)=11,YEAR($A389),IF(MONTH($A389)=12, YEAR($A389),YEAR($A389)-1)))),File_1.prn!$A$2:$AA$57,VLOOKUP(MONTH($A389),Conversion!$A$1:$B$12,2),FALSE)</f>
        <v>#N/A</v>
      </c>
      <c r="C389" t="e">
        <f>IF(VLOOKUP((IF(MONTH($A389)=10,YEAR($A389),IF(MONTH($A389)=11,YEAR($A389),IF(MONTH($A389)=12, YEAR($A389),YEAR($A389)-1)))),File_1.prn!$A$2:$AA$57,VLOOKUP(MONTH($A389),'Patch Conversion'!$A$1:$B$12,2),FALSE)="","",VLOOKUP((IF(MONTH($A389)=10,YEAR($A389),IF(MONTH($A389)=11,YEAR($A389),IF(MONTH($A389)=12, YEAR($A389),YEAR($A389)-1)))),File_1.prn!$A$2:$AA$57,VLOOKUP(MONTH($A389),'Patch Conversion'!$A$1:$B$12,2),FALSE))</f>
        <v>#N/A</v>
      </c>
      <c r="F389">
        <f>VLOOKUP((IF(MONTH($A389)=10,YEAR($A389),IF(MONTH($A389)=11,YEAR($A389),IF(MONTH($A389)=12, YEAR($A389),YEAR($A389)-1)))),FirstSim!$A$1:$Y$84,VLOOKUP(MONTH($A389),Conversion!$A$1:$B$12,2),FALSE)</f>
        <v>0.04</v>
      </c>
      <c r="J389" s="4" t="e">
        <f>VLOOKUP((IF(MONTH($A389)=10,YEAR($A389),IF(MONTH($A389)=11,YEAR($A389),IF(MONTH($A389)=12, YEAR($A389),YEAR($A389)-1)))),#REF!,VLOOKUP(MONTH($A389),Conversion!$A$1:$B$12,2),FALSE)</f>
        <v>#REF!</v>
      </c>
      <c r="K389" t="e">
        <f>VLOOKUP((IF(MONTH($A389)=10,YEAR($A389),IF(MONTH($A389)=11,YEAR($A389),IF(MONTH($A389)=12, YEAR($A389),YEAR($A389)-1)))),#REF!,VLOOKUP(MONTH($A389),'Patch Conversion'!$A$1:$B$12,2),FALSE)</f>
        <v>#REF!</v>
      </c>
    </row>
    <row r="390" spans="1:11">
      <c r="A390" s="2">
        <v>29556</v>
      </c>
      <c r="B390" t="e">
        <f>VLOOKUP((IF(MONTH($A390)=10,YEAR($A390),IF(MONTH($A390)=11,YEAR($A390),IF(MONTH($A390)=12, YEAR($A390),YEAR($A390)-1)))),File_1.prn!$A$2:$AA$57,VLOOKUP(MONTH($A390),Conversion!$A$1:$B$12,2),FALSE)</f>
        <v>#N/A</v>
      </c>
      <c r="C390" t="e">
        <f>IF(VLOOKUP((IF(MONTH($A390)=10,YEAR($A390),IF(MONTH($A390)=11,YEAR($A390),IF(MONTH($A390)=12, YEAR($A390),YEAR($A390)-1)))),File_1.prn!$A$2:$AA$57,VLOOKUP(MONTH($A390),'Patch Conversion'!$A$1:$B$12,2),FALSE)="","",VLOOKUP((IF(MONTH($A390)=10,YEAR($A390),IF(MONTH($A390)=11,YEAR($A390),IF(MONTH($A390)=12, YEAR($A390),YEAR($A390)-1)))),File_1.prn!$A$2:$AA$57,VLOOKUP(MONTH($A390),'Patch Conversion'!$A$1:$B$12,2),FALSE))</f>
        <v>#N/A</v>
      </c>
      <c r="F390">
        <f>VLOOKUP((IF(MONTH($A390)=10,YEAR($A390),IF(MONTH($A390)=11,YEAR($A390),IF(MONTH($A390)=12, YEAR($A390),YEAR($A390)-1)))),FirstSim!$A$1:$Y$84,VLOOKUP(MONTH($A390),Conversion!$A$1:$B$12,2),FALSE)</f>
        <v>0.01</v>
      </c>
      <c r="J390" s="4" t="e">
        <f>VLOOKUP((IF(MONTH($A390)=10,YEAR($A390),IF(MONTH($A390)=11,YEAR($A390),IF(MONTH($A390)=12, YEAR($A390),YEAR($A390)-1)))),#REF!,VLOOKUP(MONTH($A390),Conversion!$A$1:$B$12,2),FALSE)</f>
        <v>#REF!</v>
      </c>
      <c r="K390" t="e">
        <f>VLOOKUP((IF(MONTH($A390)=10,YEAR($A390),IF(MONTH($A390)=11,YEAR($A390),IF(MONTH($A390)=12, YEAR($A390),YEAR($A390)-1)))),#REF!,VLOOKUP(MONTH($A390),'Patch Conversion'!$A$1:$B$12,2),FALSE)</f>
        <v>#REF!</v>
      </c>
    </row>
    <row r="391" spans="1:11">
      <c r="A391" s="2">
        <v>29587</v>
      </c>
      <c r="B391" t="e">
        <f>VLOOKUP((IF(MONTH($A391)=10,YEAR($A391),IF(MONTH($A391)=11,YEAR($A391),IF(MONTH($A391)=12, YEAR($A391),YEAR($A391)-1)))),File_1.prn!$A$2:$AA$57,VLOOKUP(MONTH($A391),Conversion!$A$1:$B$12,2),FALSE)</f>
        <v>#N/A</v>
      </c>
      <c r="C391" t="e">
        <f>IF(VLOOKUP((IF(MONTH($A391)=10,YEAR($A391),IF(MONTH($A391)=11,YEAR($A391),IF(MONTH($A391)=12, YEAR($A391),YEAR($A391)-1)))),File_1.prn!$A$2:$AA$57,VLOOKUP(MONTH($A391),'Patch Conversion'!$A$1:$B$12,2),FALSE)="","",VLOOKUP((IF(MONTH($A391)=10,YEAR($A391),IF(MONTH($A391)=11,YEAR($A391),IF(MONTH($A391)=12, YEAR($A391),YEAR($A391)-1)))),File_1.prn!$A$2:$AA$57,VLOOKUP(MONTH($A391),'Patch Conversion'!$A$1:$B$12,2),FALSE))</f>
        <v>#N/A</v>
      </c>
      <c r="D391" t="e">
        <f>IF(C391="","",B391)</f>
        <v>#N/A</v>
      </c>
      <c r="F391">
        <f>VLOOKUP((IF(MONTH($A391)=10,YEAR($A391),IF(MONTH($A391)=11,YEAR($A391),IF(MONTH($A391)=12, YEAR($A391),YEAR($A391)-1)))),FirstSim!$A$1:$Y$84,VLOOKUP(MONTH($A391),Conversion!$A$1:$B$12,2),FALSE)</f>
        <v>2.38</v>
      </c>
      <c r="J391" s="4" t="e">
        <f>VLOOKUP((IF(MONTH($A391)=10,YEAR($A391),IF(MONTH($A391)=11,YEAR($A391),IF(MONTH($A391)=12, YEAR($A391),YEAR($A391)-1)))),#REF!,VLOOKUP(MONTH($A391),Conversion!$A$1:$B$12,2),FALSE)</f>
        <v>#REF!</v>
      </c>
      <c r="K391" t="e">
        <f>VLOOKUP((IF(MONTH($A391)=10,YEAR($A391),IF(MONTH($A391)=11,YEAR($A391),IF(MONTH($A391)=12, YEAR($A391),YEAR($A391)-1)))),#REF!,VLOOKUP(MONTH($A391),'Patch Conversion'!$A$1:$B$12,2),FALSE)</f>
        <v>#REF!</v>
      </c>
    </row>
    <row r="392" spans="1:11">
      <c r="A392" s="2">
        <v>29618</v>
      </c>
      <c r="B392" t="e">
        <f>VLOOKUP((IF(MONTH($A392)=10,YEAR($A392),IF(MONTH($A392)=11,YEAR($A392),IF(MONTH($A392)=12, YEAR($A392),YEAR($A392)-1)))),File_1.prn!$A$2:$AA$57,VLOOKUP(MONTH($A392),Conversion!$A$1:$B$12,2),FALSE)</f>
        <v>#N/A</v>
      </c>
      <c r="C392" t="e">
        <f>IF(VLOOKUP((IF(MONTH($A392)=10,YEAR($A392),IF(MONTH($A392)=11,YEAR($A392),IF(MONTH($A392)=12, YEAR($A392),YEAR($A392)-1)))),File_1.prn!$A$2:$AA$57,VLOOKUP(MONTH($A392),'Patch Conversion'!$A$1:$B$12,2),FALSE)="","",VLOOKUP((IF(MONTH($A392)=10,YEAR($A392),IF(MONTH($A392)=11,YEAR($A392),IF(MONTH($A392)=12, YEAR($A392),YEAR($A392)-1)))),File_1.prn!$A$2:$AA$57,VLOOKUP(MONTH($A392),'Patch Conversion'!$A$1:$B$12,2),FALSE))</f>
        <v>#N/A</v>
      </c>
      <c r="D392" t="e">
        <f>IF(C392="","",B392)</f>
        <v>#N/A</v>
      </c>
      <c r="F392">
        <f>VLOOKUP((IF(MONTH($A392)=10,YEAR($A392),IF(MONTH($A392)=11,YEAR($A392),IF(MONTH($A392)=12, YEAR($A392),YEAR($A392)-1)))),FirstSim!$A$1:$Y$84,VLOOKUP(MONTH($A392),Conversion!$A$1:$B$12,2),FALSE)</f>
        <v>8.67</v>
      </c>
      <c r="J392" s="4" t="e">
        <f>VLOOKUP((IF(MONTH($A392)=10,YEAR($A392),IF(MONTH($A392)=11,YEAR($A392),IF(MONTH($A392)=12, YEAR($A392),YEAR($A392)-1)))),#REF!,VLOOKUP(MONTH($A392),Conversion!$A$1:$B$12,2),FALSE)</f>
        <v>#REF!</v>
      </c>
      <c r="K392" t="e">
        <f>VLOOKUP((IF(MONTH($A392)=10,YEAR($A392),IF(MONTH($A392)=11,YEAR($A392),IF(MONTH($A392)=12, YEAR($A392),YEAR($A392)-1)))),#REF!,VLOOKUP(MONTH($A392),'Patch Conversion'!$A$1:$B$12,2),FALSE)</f>
        <v>#REF!</v>
      </c>
    </row>
    <row r="393" spans="1:11">
      <c r="A393" s="2">
        <v>29646</v>
      </c>
      <c r="B393" t="e">
        <f>VLOOKUP((IF(MONTH($A393)=10,YEAR($A393),IF(MONTH($A393)=11,YEAR($A393),IF(MONTH($A393)=12, YEAR($A393),YEAR($A393)-1)))),File_1.prn!$A$2:$AA$57,VLOOKUP(MONTH($A393),Conversion!$A$1:$B$12,2),FALSE)</f>
        <v>#N/A</v>
      </c>
      <c r="C393" t="e">
        <f>IF(VLOOKUP((IF(MONTH($A393)=10,YEAR($A393),IF(MONTH($A393)=11,YEAR($A393),IF(MONTH($A393)=12, YEAR($A393),YEAR($A393)-1)))),File_1.prn!$A$2:$AA$57,VLOOKUP(MONTH($A393),'Patch Conversion'!$A$1:$B$12,2),FALSE)="","",VLOOKUP((IF(MONTH($A393)=10,YEAR($A393),IF(MONTH($A393)=11,YEAR($A393),IF(MONTH($A393)=12, YEAR($A393),YEAR($A393)-1)))),File_1.prn!$A$2:$AA$57,VLOOKUP(MONTH($A393),'Patch Conversion'!$A$1:$B$12,2),FALSE))</f>
        <v>#N/A</v>
      </c>
      <c r="D393" t="e">
        <f>IF(C393="","",B393)</f>
        <v>#N/A</v>
      </c>
      <c r="F393">
        <f>VLOOKUP((IF(MONTH($A393)=10,YEAR($A393),IF(MONTH($A393)=11,YEAR($A393),IF(MONTH($A393)=12, YEAR($A393),YEAR($A393)-1)))),FirstSim!$A$1:$Y$84,VLOOKUP(MONTH($A393),Conversion!$A$1:$B$12,2),FALSE)</f>
        <v>3.85</v>
      </c>
      <c r="J393" s="4" t="e">
        <f>VLOOKUP((IF(MONTH($A393)=10,YEAR($A393),IF(MONTH($A393)=11,YEAR($A393),IF(MONTH($A393)=12, YEAR($A393),YEAR($A393)-1)))),#REF!,VLOOKUP(MONTH($A393),Conversion!$A$1:$B$12,2),FALSE)</f>
        <v>#REF!</v>
      </c>
      <c r="K393" t="e">
        <f>VLOOKUP((IF(MONTH($A393)=10,YEAR($A393),IF(MONTH($A393)=11,YEAR($A393),IF(MONTH($A393)=12, YEAR($A393),YEAR($A393)-1)))),#REF!,VLOOKUP(MONTH($A393),'Patch Conversion'!$A$1:$B$12,2),FALSE)</f>
        <v>#REF!</v>
      </c>
    </row>
    <row r="394" spans="1:11">
      <c r="A394" s="2">
        <v>29677</v>
      </c>
      <c r="B394" t="e">
        <f>VLOOKUP((IF(MONTH($A394)=10,YEAR($A394),IF(MONTH($A394)=11,YEAR($A394),IF(MONTH($A394)=12, YEAR($A394),YEAR($A394)-1)))),File_1.prn!$A$2:$AA$57,VLOOKUP(MONTH($A394),Conversion!$A$1:$B$12,2),FALSE)</f>
        <v>#N/A</v>
      </c>
      <c r="C394" t="e">
        <f>IF(VLOOKUP((IF(MONTH($A394)=10,YEAR($A394),IF(MONTH($A394)=11,YEAR($A394),IF(MONTH($A394)=12, YEAR($A394),YEAR($A394)-1)))),File_1.prn!$A$2:$AA$57,VLOOKUP(MONTH($A394),'Patch Conversion'!$A$1:$B$12,2),FALSE)="","",VLOOKUP((IF(MONTH($A394)=10,YEAR($A394),IF(MONTH($A394)=11,YEAR($A394),IF(MONTH($A394)=12, YEAR($A394),YEAR($A394)-1)))),File_1.prn!$A$2:$AA$57,VLOOKUP(MONTH($A394),'Patch Conversion'!$A$1:$B$12,2),FALSE))</f>
        <v>#N/A</v>
      </c>
      <c r="F394">
        <f>VLOOKUP((IF(MONTH($A394)=10,YEAR($A394),IF(MONTH($A394)=11,YEAR($A394),IF(MONTH($A394)=12, YEAR($A394),YEAR($A394)-1)))),FirstSim!$A$1:$Y$84,VLOOKUP(MONTH($A394),Conversion!$A$1:$B$12,2),FALSE)</f>
        <v>0.44</v>
      </c>
      <c r="J394" s="4" t="e">
        <f>VLOOKUP((IF(MONTH($A394)=10,YEAR($A394),IF(MONTH($A394)=11,YEAR($A394),IF(MONTH($A394)=12, YEAR($A394),YEAR($A394)-1)))),#REF!,VLOOKUP(MONTH($A394),Conversion!$A$1:$B$12,2),FALSE)</f>
        <v>#REF!</v>
      </c>
      <c r="K394" t="e">
        <f>VLOOKUP((IF(MONTH($A394)=10,YEAR($A394),IF(MONTH($A394)=11,YEAR($A394),IF(MONTH($A394)=12, YEAR($A394),YEAR($A394)-1)))),#REF!,VLOOKUP(MONTH($A394),'Patch Conversion'!$A$1:$B$12,2),FALSE)</f>
        <v>#REF!</v>
      </c>
    </row>
    <row r="395" spans="1:11">
      <c r="A395" s="2">
        <v>29707</v>
      </c>
      <c r="B395" t="e">
        <f>VLOOKUP((IF(MONTH($A395)=10,YEAR($A395),IF(MONTH($A395)=11,YEAR($A395),IF(MONTH($A395)=12, YEAR($A395),YEAR($A395)-1)))),File_1.prn!$A$2:$AA$57,VLOOKUP(MONTH($A395),Conversion!$A$1:$B$12,2),FALSE)</f>
        <v>#N/A</v>
      </c>
      <c r="C395" t="e">
        <f>IF(VLOOKUP((IF(MONTH($A395)=10,YEAR($A395),IF(MONTH($A395)=11,YEAR($A395),IF(MONTH($A395)=12, YEAR($A395),YEAR($A395)-1)))),File_1.prn!$A$2:$AA$57,VLOOKUP(MONTH($A395),'Patch Conversion'!$A$1:$B$12,2),FALSE)="","",VLOOKUP((IF(MONTH($A395)=10,YEAR($A395),IF(MONTH($A395)=11,YEAR($A395),IF(MONTH($A395)=12, YEAR($A395),YEAR($A395)-1)))),File_1.prn!$A$2:$AA$57,VLOOKUP(MONTH($A395),'Patch Conversion'!$A$1:$B$12,2),FALSE))</f>
        <v>#N/A</v>
      </c>
      <c r="F395">
        <f>VLOOKUP((IF(MONTH($A395)=10,YEAR($A395),IF(MONTH($A395)=11,YEAR($A395),IF(MONTH($A395)=12, YEAR($A395),YEAR($A395)-1)))),FirstSim!$A$1:$Y$84,VLOOKUP(MONTH($A395),Conversion!$A$1:$B$12,2),FALSE)</f>
        <v>1.07</v>
      </c>
      <c r="J395" s="4" t="e">
        <f>VLOOKUP((IF(MONTH($A395)=10,YEAR($A395),IF(MONTH($A395)=11,YEAR($A395),IF(MONTH($A395)=12, YEAR($A395),YEAR($A395)-1)))),#REF!,VLOOKUP(MONTH($A395),Conversion!$A$1:$B$12,2),FALSE)</f>
        <v>#REF!</v>
      </c>
      <c r="K395" t="e">
        <f>VLOOKUP((IF(MONTH($A395)=10,YEAR($A395),IF(MONTH($A395)=11,YEAR($A395),IF(MONTH($A395)=12, YEAR($A395),YEAR($A395)-1)))),#REF!,VLOOKUP(MONTH($A395),'Patch Conversion'!$A$1:$B$12,2),FALSE)</f>
        <v>#REF!</v>
      </c>
    </row>
    <row r="396" spans="1:11">
      <c r="A396" s="2">
        <v>29738</v>
      </c>
      <c r="B396" t="e">
        <f>VLOOKUP((IF(MONTH($A396)=10,YEAR($A396),IF(MONTH($A396)=11,YEAR($A396),IF(MONTH($A396)=12, YEAR($A396),YEAR($A396)-1)))),File_1.prn!$A$2:$AA$57,VLOOKUP(MONTH($A396),Conversion!$A$1:$B$12,2),FALSE)</f>
        <v>#N/A</v>
      </c>
      <c r="C396" t="e">
        <f>IF(VLOOKUP((IF(MONTH($A396)=10,YEAR($A396),IF(MONTH($A396)=11,YEAR($A396),IF(MONTH($A396)=12, YEAR($A396),YEAR($A396)-1)))),File_1.prn!$A$2:$AA$57,VLOOKUP(MONTH($A396),'Patch Conversion'!$A$1:$B$12,2),FALSE)="","",VLOOKUP((IF(MONTH($A396)=10,YEAR($A396),IF(MONTH($A396)=11,YEAR($A396),IF(MONTH($A396)=12, YEAR($A396),YEAR($A396)-1)))),File_1.prn!$A$2:$AA$57,VLOOKUP(MONTH($A396),'Patch Conversion'!$A$1:$B$12,2),FALSE))</f>
        <v>#N/A</v>
      </c>
      <c r="F396">
        <f>VLOOKUP((IF(MONTH($A396)=10,YEAR($A396),IF(MONTH($A396)=11,YEAR($A396),IF(MONTH($A396)=12, YEAR($A396),YEAR($A396)-1)))),FirstSim!$A$1:$Y$84,VLOOKUP(MONTH($A396),Conversion!$A$1:$B$12,2),FALSE)</f>
        <v>1.06</v>
      </c>
      <c r="J396" s="4" t="e">
        <f>VLOOKUP((IF(MONTH($A396)=10,YEAR($A396),IF(MONTH($A396)=11,YEAR($A396),IF(MONTH($A396)=12, YEAR($A396),YEAR($A396)-1)))),#REF!,VLOOKUP(MONTH($A396),Conversion!$A$1:$B$12,2),FALSE)</f>
        <v>#REF!</v>
      </c>
      <c r="K396" t="e">
        <f>VLOOKUP((IF(MONTH($A396)=10,YEAR($A396),IF(MONTH($A396)=11,YEAR($A396),IF(MONTH($A396)=12, YEAR($A396),YEAR($A396)-1)))),#REF!,VLOOKUP(MONTH($A396),'Patch Conversion'!$A$1:$B$12,2),FALSE)</f>
        <v>#REF!</v>
      </c>
    </row>
    <row r="397" spans="1:11">
      <c r="A397" s="2">
        <v>29768</v>
      </c>
      <c r="B397" t="e">
        <f>VLOOKUP((IF(MONTH($A397)=10,YEAR($A397),IF(MONTH($A397)=11,YEAR($A397),IF(MONTH($A397)=12, YEAR($A397),YEAR($A397)-1)))),File_1.prn!$A$2:$AA$57,VLOOKUP(MONTH($A397),Conversion!$A$1:$B$12,2),FALSE)</f>
        <v>#N/A</v>
      </c>
      <c r="C397" t="e">
        <f>IF(VLOOKUP((IF(MONTH($A397)=10,YEAR($A397),IF(MONTH($A397)=11,YEAR($A397),IF(MONTH($A397)=12, YEAR($A397),YEAR($A397)-1)))),File_1.prn!$A$2:$AA$57,VLOOKUP(MONTH($A397),'Patch Conversion'!$A$1:$B$12,2),FALSE)="","",VLOOKUP((IF(MONTH($A397)=10,YEAR($A397),IF(MONTH($A397)=11,YEAR($A397),IF(MONTH($A397)=12, YEAR($A397),YEAR($A397)-1)))),File_1.prn!$A$2:$AA$57,VLOOKUP(MONTH($A397),'Patch Conversion'!$A$1:$B$12,2),FALSE))</f>
        <v>#N/A</v>
      </c>
      <c r="F397">
        <f>VLOOKUP((IF(MONTH($A397)=10,YEAR($A397),IF(MONTH($A397)=11,YEAR($A397),IF(MONTH($A397)=12, YEAR($A397),YEAR($A397)-1)))),FirstSim!$A$1:$Y$84,VLOOKUP(MONTH($A397),Conversion!$A$1:$B$12,2),FALSE)</f>
        <v>0.64</v>
      </c>
      <c r="J397" s="4" t="e">
        <f>VLOOKUP((IF(MONTH($A397)=10,YEAR($A397),IF(MONTH($A397)=11,YEAR($A397),IF(MONTH($A397)=12, YEAR($A397),YEAR($A397)-1)))),#REF!,VLOOKUP(MONTH($A397),Conversion!$A$1:$B$12,2),FALSE)</f>
        <v>#REF!</v>
      </c>
      <c r="K397" t="e">
        <f>VLOOKUP((IF(MONTH($A397)=10,YEAR($A397),IF(MONTH($A397)=11,YEAR($A397),IF(MONTH($A397)=12, YEAR($A397),YEAR($A397)-1)))),#REF!,VLOOKUP(MONTH($A397),'Patch Conversion'!$A$1:$B$12,2),FALSE)</f>
        <v>#REF!</v>
      </c>
    </row>
    <row r="398" spans="1:11">
      <c r="A398" s="2">
        <v>29799</v>
      </c>
      <c r="B398" t="e">
        <f>VLOOKUP((IF(MONTH($A398)=10,YEAR($A398),IF(MONTH($A398)=11,YEAR($A398),IF(MONTH($A398)=12, YEAR($A398),YEAR($A398)-1)))),File_1.prn!$A$2:$AA$57,VLOOKUP(MONTH($A398),Conversion!$A$1:$B$12,2),FALSE)</f>
        <v>#N/A</v>
      </c>
      <c r="C398" t="e">
        <f>IF(VLOOKUP((IF(MONTH($A398)=10,YEAR($A398),IF(MONTH($A398)=11,YEAR($A398),IF(MONTH($A398)=12, YEAR($A398),YEAR($A398)-1)))),File_1.prn!$A$2:$AA$57,VLOOKUP(MONTH($A398),'Patch Conversion'!$A$1:$B$12,2),FALSE)="","",VLOOKUP((IF(MONTH($A398)=10,YEAR($A398),IF(MONTH($A398)=11,YEAR($A398),IF(MONTH($A398)=12, YEAR($A398),YEAR($A398)-1)))),File_1.prn!$A$2:$AA$57,VLOOKUP(MONTH($A398),'Patch Conversion'!$A$1:$B$12,2),FALSE))</f>
        <v>#N/A</v>
      </c>
      <c r="F398">
        <f>VLOOKUP((IF(MONTH($A398)=10,YEAR($A398),IF(MONTH($A398)=11,YEAR($A398),IF(MONTH($A398)=12, YEAR($A398),YEAR($A398)-1)))),FirstSim!$A$1:$Y$84,VLOOKUP(MONTH($A398),Conversion!$A$1:$B$12,2),FALSE)</f>
        <v>10.77</v>
      </c>
      <c r="J398" s="4" t="e">
        <f>VLOOKUP((IF(MONTH($A398)=10,YEAR($A398),IF(MONTH($A398)=11,YEAR($A398),IF(MONTH($A398)=12, YEAR($A398),YEAR($A398)-1)))),#REF!,VLOOKUP(MONTH($A398),Conversion!$A$1:$B$12,2),FALSE)</f>
        <v>#REF!</v>
      </c>
      <c r="K398" t="e">
        <f>VLOOKUP((IF(MONTH($A398)=10,YEAR($A398),IF(MONTH($A398)=11,YEAR($A398),IF(MONTH($A398)=12, YEAR($A398),YEAR($A398)-1)))),#REF!,VLOOKUP(MONTH($A398),'Patch Conversion'!$A$1:$B$12,2),FALSE)</f>
        <v>#REF!</v>
      </c>
    </row>
    <row r="399" spans="1:11">
      <c r="A399" s="2">
        <v>29830</v>
      </c>
      <c r="B399" t="e">
        <f>VLOOKUP((IF(MONTH($A399)=10,YEAR($A399),IF(MONTH($A399)=11,YEAR($A399),IF(MONTH($A399)=12, YEAR($A399),YEAR($A399)-1)))),File_1.prn!$A$2:$AA$57,VLOOKUP(MONTH($A399),Conversion!$A$1:$B$12,2),FALSE)</f>
        <v>#N/A</v>
      </c>
      <c r="C399" t="e">
        <f>IF(VLOOKUP((IF(MONTH($A399)=10,YEAR($A399),IF(MONTH($A399)=11,YEAR($A399),IF(MONTH($A399)=12, YEAR($A399),YEAR($A399)-1)))),File_1.prn!$A$2:$AA$57,VLOOKUP(MONTH($A399),'Patch Conversion'!$A$1:$B$12,2),FALSE)="","",VLOOKUP((IF(MONTH($A399)=10,YEAR($A399),IF(MONTH($A399)=11,YEAR($A399),IF(MONTH($A399)=12, YEAR($A399),YEAR($A399)-1)))),File_1.prn!$A$2:$AA$57,VLOOKUP(MONTH($A399),'Patch Conversion'!$A$1:$B$12,2),FALSE))</f>
        <v>#N/A</v>
      </c>
      <c r="F399">
        <f>VLOOKUP((IF(MONTH($A399)=10,YEAR($A399),IF(MONTH($A399)=11,YEAR($A399),IF(MONTH($A399)=12, YEAR($A399),YEAR($A399)-1)))),FirstSim!$A$1:$Y$84,VLOOKUP(MONTH($A399),Conversion!$A$1:$B$12,2),FALSE)</f>
        <v>6.53</v>
      </c>
      <c r="J399" s="4" t="e">
        <f>VLOOKUP((IF(MONTH($A399)=10,YEAR($A399),IF(MONTH($A399)=11,YEAR($A399),IF(MONTH($A399)=12, YEAR($A399),YEAR($A399)-1)))),#REF!,VLOOKUP(MONTH($A399),Conversion!$A$1:$B$12,2),FALSE)</f>
        <v>#REF!</v>
      </c>
      <c r="K399" t="e">
        <f>VLOOKUP((IF(MONTH($A399)=10,YEAR($A399),IF(MONTH($A399)=11,YEAR($A399),IF(MONTH($A399)=12, YEAR($A399),YEAR($A399)-1)))),#REF!,VLOOKUP(MONTH($A399),'Patch Conversion'!$A$1:$B$12,2),FALSE)</f>
        <v>#REF!</v>
      </c>
    </row>
    <row r="400" spans="1:11">
      <c r="A400" s="2">
        <v>29860</v>
      </c>
      <c r="B400" t="e">
        <f>VLOOKUP((IF(MONTH($A400)=10,YEAR($A400),IF(MONTH($A400)=11,YEAR($A400),IF(MONTH($A400)=12, YEAR($A400),YEAR($A400)-1)))),File_1.prn!$A$2:$AA$57,VLOOKUP(MONTH($A400),Conversion!$A$1:$B$12,2),FALSE)</f>
        <v>#N/A</v>
      </c>
      <c r="C400" t="e">
        <f>IF(VLOOKUP((IF(MONTH($A400)=10,YEAR($A400),IF(MONTH($A400)=11,YEAR($A400),IF(MONTH($A400)=12, YEAR($A400),YEAR($A400)-1)))),File_1.prn!$A$2:$AA$57,VLOOKUP(MONTH($A400),'Patch Conversion'!$A$1:$B$12,2),FALSE)="","",VLOOKUP((IF(MONTH($A400)=10,YEAR($A400),IF(MONTH($A400)=11,YEAR($A400),IF(MONTH($A400)=12, YEAR($A400),YEAR($A400)-1)))),File_1.prn!$A$2:$AA$57,VLOOKUP(MONTH($A400),'Patch Conversion'!$A$1:$B$12,2),FALSE))</f>
        <v>#N/A</v>
      </c>
      <c r="F400">
        <f>VLOOKUP((IF(MONTH($A400)=10,YEAR($A400),IF(MONTH($A400)=11,YEAR($A400),IF(MONTH($A400)=12, YEAR($A400),YEAR($A400)-1)))),FirstSim!$A$1:$Y$84,VLOOKUP(MONTH($A400),Conversion!$A$1:$B$12,2),FALSE)</f>
        <v>1.22</v>
      </c>
      <c r="J400" s="4" t="e">
        <f>VLOOKUP((IF(MONTH($A400)=10,YEAR($A400),IF(MONTH($A400)=11,YEAR($A400),IF(MONTH($A400)=12, YEAR($A400),YEAR($A400)-1)))),#REF!,VLOOKUP(MONTH($A400),Conversion!$A$1:$B$12,2),FALSE)</f>
        <v>#REF!</v>
      </c>
      <c r="K400" t="e">
        <f>VLOOKUP((IF(MONTH($A400)=10,YEAR($A400),IF(MONTH($A400)=11,YEAR($A400),IF(MONTH($A400)=12, YEAR($A400),YEAR($A400)-1)))),#REF!,VLOOKUP(MONTH($A400),'Patch Conversion'!$A$1:$B$12,2),FALSE)</f>
        <v>#REF!</v>
      </c>
    </row>
    <row r="401" spans="1:11">
      <c r="A401" s="2">
        <v>29891</v>
      </c>
      <c r="B401" t="e">
        <f>VLOOKUP((IF(MONTH($A401)=10,YEAR($A401),IF(MONTH($A401)=11,YEAR($A401),IF(MONTH($A401)=12, YEAR($A401),YEAR($A401)-1)))),File_1.prn!$A$2:$AA$57,VLOOKUP(MONTH($A401),Conversion!$A$1:$B$12,2),FALSE)</f>
        <v>#N/A</v>
      </c>
      <c r="C401" t="e">
        <f>IF(VLOOKUP((IF(MONTH($A401)=10,YEAR($A401),IF(MONTH($A401)=11,YEAR($A401),IF(MONTH($A401)=12, YEAR($A401),YEAR($A401)-1)))),File_1.prn!$A$2:$AA$57,VLOOKUP(MONTH($A401),'Patch Conversion'!$A$1:$B$12,2),FALSE)="","",VLOOKUP((IF(MONTH($A401)=10,YEAR($A401),IF(MONTH($A401)=11,YEAR($A401),IF(MONTH($A401)=12, YEAR($A401),YEAR($A401)-1)))),File_1.prn!$A$2:$AA$57,VLOOKUP(MONTH($A401),'Patch Conversion'!$A$1:$B$12,2),FALSE))</f>
        <v>#N/A</v>
      </c>
      <c r="F401">
        <f>VLOOKUP((IF(MONTH($A401)=10,YEAR($A401),IF(MONTH($A401)=11,YEAR($A401),IF(MONTH($A401)=12, YEAR($A401),YEAR($A401)-1)))),FirstSim!$A$1:$Y$84,VLOOKUP(MONTH($A401),Conversion!$A$1:$B$12,2),FALSE)</f>
        <v>0.75</v>
      </c>
      <c r="J401" s="4" t="e">
        <f>VLOOKUP((IF(MONTH($A401)=10,YEAR($A401),IF(MONTH($A401)=11,YEAR($A401),IF(MONTH($A401)=12, YEAR($A401),YEAR($A401)-1)))),#REF!,VLOOKUP(MONTH($A401),Conversion!$A$1:$B$12,2),FALSE)</f>
        <v>#REF!</v>
      </c>
      <c r="K401" t="e">
        <f>VLOOKUP((IF(MONTH($A401)=10,YEAR($A401),IF(MONTH($A401)=11,YEAR($A401),IF(MONTH($A401)=12, YEAR($A401),YEAR($A401)-1)))),#REF!,VLOOKUP(MONTH($A401),'Patch Conversion'!$A$1:$B$12,2),FALSE)</f>
        <v>#REF!</v>
      </c>
    </row>
    <row r="402" spans="1:11">
      <c r="A402" s="2">
        <v>29921</v>
      </c>
      <c r="B402" t="e">
        <f>VLOOKUP((IF(MONTH($A402)=10,YEAR($A402),IF(MONTH($A402)=11,YEAR($A402),IF(MONTH($A402)=12, YEAR($A402),YEAR($A402)-1)))),File_1.prn!$A$2:$AA$57,VLOOKUP(MONTH($A402),Conversion!$A$1:$B$12,2),FALSE)</f>
        <v>#N/A</v>
      </c>
      <c r="C402" t="e">
        <f>IF(VLOOKUP((IF(MONTH($A402)=10,YEAR($A402),IF(MONTH($A402)=11,YEAR($A402),IF(MONTH($A402)=12, YEAR($A402),YEAR($A402)-1)))),File_1.prn!$A$2:$AA$57,VLOOKUP(MONTH($A402),'Patch Conversion'!$A$1:$B$12,2),FALSE)="","",VLOOKUP((IF(MONTH($A402)=10,YEAR($A402),IF(MONTH($A402)=11,YEAR($A402),IF(MONTH($A402)=12, YEAR($A402),YEAR($A402)-1)))),File_1.prn!$A$2:$AA$57,VLOOKUP(MONTH($A402),'Patch Conversion'!$A$1:$B$12,2),FALSE))</f>
        <v>#N/A</v>
      </c>
      <c r="F402">
        <f>VLOOKUP((IF(MONTH($A402)=10,YEAR($A402),IF(MONTH($A402)=11,YEAR($A402),IF(MONTH($A402)=12, YEAR($A402),YEAR($A402)-1)))),FirstSim!$A$1:$Y$84,VLOOKUP(MONTH($A402),Conversion!$A$1:$B$12,2),FALSE)</f>
        <v>0.68</v>
      </c>
      <c r="J402" s="4" t="e">
        <f>VLOOKUP((IF(MONTH($A402)=10,YEAR($A402),IF(MONTH($A402)=11,YEAR($A402),IF(MONTH($A402)=12, YEAR($A402),YEAR($A402)-1)))),#REF!,VLOOKUP(MONTH($A402),Conversion!$A$1:$B$12,2),FALSE)</f>
        <v>#REF!</v>
      </c>
      <c r="K402" t="e">
        <f>VLOOKUP((IF(MONTH($A402)=10,YEAR($A402),IF(MONTH($A402)=11,YEAR($A402),IF(MONTH($A402)=12, YEAR($A402),YEAR($A402)-1)))),#REF!,VLOOKUP(MONTH($A402),'Patch Conversion'!$A$1:$B$12,2),FALSE)</f>
        <v>#REF!</v>
      </c>
    </row>
    <row r="403" spans="1:11">
      <c r="A403" s="2">
        <v>29952</v>
      </c>
      <c r="B403" t="e">
        <f>VLOOKUP((IF(MONTH($A403)=10,YEAR($A403),IF(MONTH($A403)=11,YEAR($A403),IF(MONTH($A403)=12, YEAR($A403),YEAR($A403)-1)))),File_1.prn!$A$2:$AA$57,VLOOKUP(MONTH($A403),Conversion!$A$1:$B$12,2),FALSE)</f>
        <v>#N/A</v>
      </c>
      <c r="C403" t="e">
        <f>IF(VLOOKUP((IF(MONTH($A403)=10,YEAR($A403),IF(MONTH($A403)=11,YEAR($A403),IF(MONTH($A403)=12, YEAR($A403),YEAR($A403)-1)))),File_1.prn!$A$2:$AA$57,VLOOKUP(MONTH($A403),'Patch Conversion'!$A$1:$B$12,2),FALSE)="","",VLOOKUP((IF(MONTH($A403)=10,YEAR($A403),IF(MONTH($A403)=11,YEAR($A403),IF(MONTH($A403)=12, YEAR($A403),YEAR($A403)-1)))),File_1.prn!$A$2:$AA$57,VLOOKUP(MONTH($A403),'Patch Conversion'!$A$1:$B$12,2),FALSE))</f>
        <v>#N/A</v>
      </c>
      <c r="F403">
        <f>VLOOKUP((IF(MONTH($A403)=10,YEAR($A403),IF(MONTH($A403)=11,YEAR($A403),IF(MONTH($A403)=12, YEAR($A403),YEAR($A403)-1)))),FirstSim!$A$1:$Y$84,VLOOKUP(MONTH($A403),Conversion!$A$1:$B$12,2),FALSE)</f>
        <v>0.3</v>
      </c>
      <c r="J403" s="4" t="e">
        <f>VLOOKUP((IF(MONTH($A403)=10,YEAR($A403),IF(MONTH($A403)=11,YEAR($A403),IF(MONTH($A403)=12, YEAR($A403),YEAR($A403)-1)))),#REF!,VLOOKUP(MONTH($A403),Conversion!$A$1:$B$12,2),FALSE)</f>
        <v>#REF!</v>
      </c>
      <c r="K403" t="e">
        <f>VLOOKUP((IF(MONTH($A403)=10,YEAR($A403),IF(MONTH($A403)=11,YEAR($A403),IF(MONTH($A403)=12, YEAR($A403),YEAR($A403)-1)))),#REF!,VLOOKUP(MONTH($A403),'Patch Conversion'!$A$1:$B$12,2),FALSE)</f>
        <v>#REF!</v>
      </c>
    </row>
    <row r="404" spans="1:11">
      <c r="A404" s="2">
        <v>29983</v>
      </c>
      <c r="B404" t="e">
        <f>VLOOKUP((IF(MONTH($A404)=10,YEAR($A404),IF(MONTH($A404)=11,YEAR($A404),IF(MONTH($A404)=12, YEAR($A404),YEAR($A404)-1)))),File_1.prn!$A$2:$AA$57,VLOOKUP(MONTH($A404),Conversion!$A$1:$B$12,2),FALSE)</f>
        <v>#N/A</v>
      </c>
      <c r="C404" t="e">
        <f>IF(VLOOKUP((IF(MONTH($A404)=10,YEAR($A404),IF(MONTH($A404)=11,YEAR($A404),IF(MONTH($A404)=12, YEAR($A404),YEAR($A404)-1)))),File_1.prn!$A$2:$AA$57,VLOOKUP(MONTH($A404),'Patch Conversion'!$A$1:$B$12,2),FALSE)="","",VLOOKUP((IF(MONTH($A404)=10,YEAR($A404),IF(MONTH($A404)=11,YEAR($A404),IF(MONTH($A404)=12, YEAR($A404),YEAR($A404)-1)))),File_1.prn!$A$2:$AA$57,VLOOKUP(MONTH($A404),'Patch Conversion'!$A$1:$B$12,2),FALSE))</f>
        <v>#N/A</v>
      </c>
      <c r="F404">
        <f>VLOOKUP((IF(MONTH($A404)=10,YEAR($A404),IF(MONTH($A404)=11,YEAR($A404),IF(MONTH($A404)=12, YEAR($A404),YEAR($A404)-1)))),FirstSim!$A$1:$Y$84,VLOOKUP(MONTH($A404),Conversion!$A$1:$B$12,2),FALSE)</f>
        <v>0.19</v>
      </c>
      <c r="J404" s="4" t="e">
        <f>VLOOKUP((IF(MONTH($A404)=10,YEAR($A404),IF(MONTH($A404)=11,YEAR($A404),IF(MONTH($A404)=12, YEAR($A404),YEAR($A404)-1)))),#REF!,VLOOKUP(MONTH($A404),Conversion!$A$1:$B$12,2),FALSE)</f>
        <v>#REF!</v>
      </c>
      <c r="K404" t="e">
        <f>VLOOKUP((IF(MONTH($A404)=10,YEAR($A404),IF(MONTH($A404)=11,YEAR($A404),IF(MONTH($A404)=12, YEAR($A404),YEAR($A404)-1)))),#REF!,VLOOKUP(MONTH($A404),'Patch Conversion'!$A$1:$B$12,2),FALSE)</f>
        <v>#REF!</v>
      </c>
    </row>
    <row r="405" spans="1:11">
      <c r="A405" s="2">
        <v>30011</v>
      </c>
      <c r="B405" t="e">
        <f>VLOOKUP((IF(MONTH($A405)=10,YEAR($A405),IF(MONTH($A405)=11,YEAR($A405),IF(MONTH($A405)=12, YEAR($A405),YEAR($A405)-1)))),File_1.prn!$A$2:$AA$57,VLOOKUP(MONTH($A405),Conversion!$A$1:$B$12,2),FALSE)</f>
        <v>#N/A</v>
      </c>
      <c r="C405" t="e">
        <f>IF(VLOOKUP((IF(MONTH($A405)=10,YEAR($A405),IF(MONTH($A405)=11,YEAR($A405),IF(MONTH($A405)=12, YEAR($A405),YEAR($A405)-1)))),File_1.prn!$A$2:$AA$57,VLOOKUP(MONTH($A405),'Patch Conversion'!$A$1:$B$12,2),FALSE)="","",VLOOKUP((IF(MONTH($A405)=10,YEAR($A405),IF(MONTH($A405)=11,YEAR($A405),IF(MONTH($A405)=12, YEAR($A405),YEAR($A405)-1)))),File_1.prn!$A$2:$AA$57,VLOOKUP(MONTH($A405),'Patch Conversion'!$A$1:$B$12,2),FALSE))</f>
        <v>#N/A</v>
      </c>
      <c r="F405">
        <f>VLOOKUP((IF(MONTH($A405)=10,YEAR($A405),IF(MONTH($A405)=11,YEAR($A405),IF(MONTH($A405)=12, YEAR($A405),YEAR($A405)-1)))),FirstSim!$A$1:$Y$84,VLOOKUP(MONTH($A405),Conversion!$A$1:$B$12,2),FALSE)</f>
        <v>0.77</v>
      </c>
      <c r="J405" s="4" t="e">
        <f>VLOOKUP((IF(MONTH($A405)=10,YEAR($A405),IF(MONTH($A405)=11,YEAR($A405),IF(MONTH($A405)=12, YEAR($A405),YEAR($A405)-1)))),#REF!,VLOOKUP(MONTH($A405),Conversion!$A$1:$B$12,2),FALSE)</f>
        <v>#REF!</v>
      </c>
      <c r="K405" t="e">
        <f>VLOOKUP((IF(MONTH($A405)=10,YEAR($A405),IF(MONTH($A405)=11,YEAR($A405),IF(MONTH($A405)=12, YEAR($A405),YEAR($A405)-1)))),#REF!,VLOOKUP(MONTH($A405),'Patch Conversion'!$A$1:$B$12,2),FALSE)</f>
        <v>#REF!</v>
      </c>
    </row>
    <row r="406" spans="1:11">
      <c r="A406" s="2">
        <v>30042</v>
      </c>
      <c r="B406" t="e">
        <f>VLOOKUP((IF(MONTH($A406)=10,YEAR($A406),IF(MONTH($A406)=11,YEAR($A406),IF(MONTH($A406)=12, YEAR($A406),YEAR($A406)-1)))),File_1.prn!$A$2:$AA$57,VLOOKUP(MONTH($A406),Conversion!$A$1:$B$12,2),FALSE)</f>
        <v>#N/A</v>
      </c>
      <c r="C406" t="e">
        <f>IF(VLOOKUP((IF(MONTH($A406)=10,YEAR($A406),IF(MONTH($A406)=11,YEAR($A406),IF(MONTH($A406)=12, YEAR($A406),YEAR($A406)-1)))),File_1.prn!$A$2:$AA$57,VLOOKUP(MONTH($A406),'Patch Conversion'!$A$1:$B$12,2),FALSE)="","",VLOOKUP((IF(MONTH($A406)=10,YEAR($A406),IF(MONTH($A406)=11,YEAR($A406),IF(MONTH($A406)=12, YEAR($A406),YEAR($A406)-1)))),File_1.prn!$A$2:$AA$57,VLOOKUP(MONTH($A406),'Patch Conversion'!$A$1:$B$12,2),FALSE))</f>
        <v>#N/A</v>
      </c>
      <c r="F406">
        <f>VLOOKUP((IF(MONTH($A406)=10,YEAR($A406),IF(MONTH($A406)=11,YEAR($A406),IF(MONTH($A406)=12, YEAR($A406),YEAR($A406)-1)))),FirstSim!$A$1:$Y$84,VLOOKUP(MONTH($A406),Conversion!$A$1:$B$12,2),FALSE)</f>
        <v>3.21</v>
      </c>
      <c r="J406" s="4" t="e">
        <f>VLOOKUP((IF(MONTH($A406)=10,YEAR($A406),IF(MONTH($A406)=11,YEAR($A406),IF(MONTH($A406)=12, YEAR($A406),YEAR($A406)-1)))),#REF!,VLOOKUP(MONTH($A406),Conversion!$A$1:$B$12,2),FALSE)</f>
        <v>#REF!</v>
      </c>
      <c r="K406" t="e">
        <f>VLOOKUP((IF(MONTH($A406)=10,YEAR($A406),IF(MONTH($A406)=11,YEAR($A406),IF(MONTH($A406)=12, YEAR($A406),YEAR($A406)-1)))),#REF!,VLOOKUP(MONTH($A406),'Patch Conversion'!$A$1:$B$12,2),FALSE)</f>
        <v>#REF!</v>
      </c>
    </row>
    <row r="407" spans="1:11">
      <c r="A407" s="2">
        <v>30072</v>
      </c>
      <c r="B407" t="e">
        <f>VLOOKUP((IF(MONTH($A407)=10,YEAR($A407),IF(MONTH($A407)=11,YEAR($A407),IF(MONTH($A407)=12, YEAR($A407),YEAR($A407)-1)))),File_1.prn!$A$2:$AA$57,VLOOKUP(MONTH($A407),Conversion!$A$1:$B$12,2),FALSE)</f>
        <v>#N/A</v>
      </c>
      <c r="C407" t="e">
        <f>IF(VLOOKUP((IF(MONTH($A407)=10,YEAR($A407),IF(MONTH($A407)=11,YEAR($A407),IF(MONTH($A407)=12, YEAR($A407),YEAR($A407)-1)))),File_1.prn!$A$2:$AA$57,VLOOKUP(MONTH($A407),'Patch Conversion'!$A$1:$B$12,2),FALSE)="","",VLOOKUP((IF(MONTH($A407)=10,YEAR($A407),IF(MONTH($A407)=11,YEAR($A407),IF(MONTH($A407)=12, YEAR($A407),YEAR($A407)-1)))),File_1.prn!$A$2:$AA$57,VLOOKUP(MONTH($A407),'Patch Conversion'!$A$1:$B$12,2),FALSE))</f>
        <v>#N/A</v>
      </c>
      <c r="F407">
        <f>VLOOKUP((IF(MONTH($A407)=10,YEAR($A407),IF(MONTH($A407)=11,YEAR($A407),IF(MONTH($A407)=12, YEAR($A407),YEAR($A407)-1)))),FirstSim!$A$1:$Y$84,VLOOKUP(MONTH($A407),Conversion!$A$1:$B$12,2),FALSE)</f>
        <v>1.1100000000000001</v>
      </c>
      <c r="J407" s="4" t="e">
        <f>VLOOKUP((IF(MONTH($A407)=10,YEAR($A407),IF(MONTH($A407)=11,YEAR($A407),IF(MONTH($A407)=12, YEAR($A407),YEAR($A407)-1)))),#REF!,VLOOKUP(MONTH($A407),Conversion!$A$1:$B$12,2),FALSE)</f>
        <v>#REF!</v>
      </c>
      <c r="K407" t="e">
        <f>VLOOKUP((IF(MONTH($A407)=10,YEAR($A407),IF(MONTH($A407)=11,YEAR($A407),IF(MONTH($A407)=12, YEAR($A407),YEAR($A407)-1)))),#REF!,VLOOKUP(MONTH($A407),'Patch Conversion'!$A$1:$B$12,2),FALSE)</f>
        <v>#REF!</v>
      </c>
    </row>
    <row r="408" spans="1:11">
      <c r="A408" s="2">
        <v>30103</v>
      </c>
      <c r="B408" t="e">
        <f>VLOOKUP((IF(MONTH($A408)=10,YEAR($A408),IF(MONTH($A408)=11,YEAR($A408),IF(MONTH($A408)=12, YEAR($A408),YEAR($A408)-1)))),File_1.prn!$A$2:$AA$57,VLOOKUP(MONTH($A408),Conversion!$A$1:$B$12,2),FALSE)</f>
        <v>#N/A</v>
      </c>
      <c r="C408" t="e">
        <f>IF(VLOOKUP((IF(MONTH($A408)=10,YEAR($A408),IF(MONTH($A408)=11,YEAR($A408),IF(MONTH($A408)=12, YEAR($A408),YEAR($A408)-1)))),File_1.prn!$A$2:$AA$57,VLOOKUP(MONTH($A408),'Patch Conversion'!$A$1:$B$12,2),FALSE)="","",VLOOKUP((IF(MONTH($A408)=10,YEAR($A408),IF(MONTH($A408)=11,YEAR($A408),IF(MONTH($A408)=12, YEAR($A408),YEAR($A408)-1)))),File_1.prn!$A$2:$AA$57,VLOOKUP(MONTH($A408),'Patch Conversion'!$A$1:$B$12,2),FALSE))</f>
        <v>#N/A</v>
      </c>
      <c r="F408">
        <f>VLOOKUP((IF(MONTH($A408)=10,YEAR($A408),IF(MONTH($A408)=11,YEAR($A408),IF(MONTH($A408)=12, YEAR($A408),YEAR($A408)-1)))),FirstSim!$A$1:$Y$84,VLOOKUP(MONTH($A408),Conversion!$A$1:$B$12,2),FALSE)</f>
        <v>0.71</v>
      </c>
      <c r="J408" s="4" t="e">
        <f>VLOOKUP((IF(MONTH($A408)=10,YEAR($A408),IF(MONTH($A408)=11,YEAR($A408),IF(MONTH($A408)=12, YEAR($A408),YEAR($A408)-1)))),#REF!,VLOOKUP(MONTH($A408),Conversion!$A$1:$B$12,2),FALSE)</f>
        <v>#REF!</v>
      </c>
      <c r="K408" t="e">
        <f>VLOOKUP((IF(MONTH($A408)=10,YEAR($A408),IF(MONTH($A408)=11,YEAR($A408),IF(MONTH($A408)=12, YEAR($A408),YEAR($A408)-1)))),#REF!,VLOOKUP(MONTH($A408),'Patch Conversion'!$A$1:$B$12,2),FALSE)</f>
        <v>#REF!</v>
      </c>
    </row>
    <row r="409" spans="1:11">
      <c r="A409" s="2">
        <v>30133</v>
      </c>
      <c r="B409" t="e">
        <f>VLOOKUP((IF(MONTH($A409)=10,YEAR($A409),IF(MONTH($A409)=11,YEAR($A409),IF(MONTH($A409)=12, YEAR($A409),YEAR($A409)-1)))),File_1.prn!$A$2:$AA$57,VLOOKUP(MONTH($A409),Conversion!$A$1:$B$12,2),FALSE)</f>
        <v>#N/A</v>
      </c>
      <c r="C409" t="e">
        <f>IF(VLOOKUP((IF(MONTH($A409)=10,YEAR($A409),IF(MONTH($A409)=11,YEAR($A409),IF(MONTH($A409)=12, YEAR($A409),YEAR($A409)-1)))),File_1.prn!$A$2:$AA$57,VLOOKUP(MONTH($A409),'Patch Conversion'!$A$1:$B$12,2),FALSE)="","",VLOOKUP((IF(MONTH($A409)=10,YEAR($A409),IF(MONTH($A409)=11,YEAR($A409),IF(MONTH($A409)=12, YEAR($A409),YEAR($A409)-1)))),File_1.prn!$A$2:$AA$57,VLOOKUP(MONTH($A409),'Patch Conversion'!$A$1:$B$12,2),FALSE))</f>
        <v>#N/A</v>
      </c>
      <c r="F409">
        <f>VLOOKUP((IF(MONTH($A409)=10,YEAR($A409),IF(MONTH($A409)=11,YEAR($A409),IF(MONTH($A409)=12, YEAR($A409),YEAR($A409)-1)))),FirstSim!$A$1:$Y$84,VLOOKUP(MONTH($A409),Conversion!$A$1:$B$12,2),FALSE)</f>
        <v>1.17</v>
      </c>
      <c r="J409" s="4" t="e">
        <f>VLOOKUP((IF(MONTH($A409)=10,YEAR($A409),IF(MONTH($A409)=11,YEAR($A409),IF(MONTH($A409)=12, YEAR($A409),YEAR($A409)-1)))),#REF!,VLOOKUP(MONTH($A409),Conversion!$A$1:$B$12,2),FALSE)</f>
        <v>#REF!</v>
      </c>
      <c r="K409" t="e">
        <f>VLOOKUP((IF(MONTH($A409)=10,YEAR($A409),IF(MONTH($A409)=11,YEAR($A409),IF(MONTH($A409)=12, YEAR($A409),YEAR($A409)-1)))),#REF!,VLOOKUP(MONTH($A409),'Patch Conversion'!$A$1:$B$12,2),FALSE)</f>
        <v>#REF!</v>
      </c>
    </row>
    <row r="410" spans="1:11">
      <c r="A410" s="2">
        <v>30164</v>
      </c>
      <c r="B410" t="e">
        <f>VLOOKUP((IF(MONTH($A410)=10,YEAR($A410),IF(MONTH($A410)=11,YEAR($A410),IF(MONTH($A410)=12, YEAR($A410),YEAR($A410)-1)))),File_1.prn!$A$2:$AA$57,VLOOKUP(MONTH($A410),Conversion!$A$1:$B$12,2),FALSE)</f>
        <v>#N/A</v>
      </c>
      <c r="C410" t="e">
        <f>IF(VLOOKUP((IF(MONTH($A410)=10,YEAR($A410),IF(MONTH($A410)=11,YEAR($A410),IF(MONTH($A410)=12, YEAR($A410),YEAR($A410)-1)))),File_1.prn!$A$2:$AA$57,VLOOKUP(MONTH($A410),'Patch Conversion'!$A$1:$B$12,2),FALSE)="","",VLOOKUP((IF(MONTH($A410)=10,YEAR($A410),IF(MONTH($A410)=11,YEAR($A410),IF(MONTH($A410)=12, YEAR($A410),YEAR($A410)-1)))),File_1.prn!$A$2:$AA$57,VLOOKUP(MONTH($A410),'Patch Conversion'!$A$1:$B$12,2),FALSE))</f>
        <v>#N/A</v>
      </c>
      <c r="F410">
        <f>VLOOKUP((IF(MONTH($A410)=10,YEAR($A410),IF(MONTH($A410)=11,YEAR($A410),IF(MONTH($A410)=12, YEAR($A410),YEAR($A410)-1)))),FirstSim!$A$1:$Y$84,VLOOKUP(MONTH($A410),Conversion!$A$1:$B$12,2),FALSE)</f>
        <v>0.71</v>
      </c>
      <c r="J410" s="4" t="e">
        <f>VLOOKUP((IF(MONTH($A410)=10,YEAR($A410),IF(MONTH($A410)=11,YEAR($A410),IF(MONTH($A410)=12, YEAR($A410),YEAR($A410)-1)))),#REF!,VLOOKUP(MONTH($A410),Conversion!$A$1:$B$12,2),FALSE)</f>
        <v>#REF!</v>
      </c>
      <c r="K410" t="e">
        <f>VLOOKUP((IF(MONTH($A410)=10,YEAR($A410),IF(MONTH($A410)=11,YEAR($A410),IF(MONTH($A410)=12, YEAR($A410),YEAR($A410)-1)))),#REF!,VLOOKUP(MONTH($A410),'Patch Conversion'!$A$1:$B$12,2),FALSE)</f>
        <v>#REF!</v>
      </c>
    </row>
    <row r="411" spans="1:11">
      <c r="A411" s="2">
        <v>30195</v>
      </c>
      <c r="B411" t="e">
        <f>VLOOKUP((IF(MONTH($A411)=10,YEAR($A411),IF(MONTH($A411)=11,YEAR($A411),IF(MONTH($A411)=12, YEAR($A411),YEAR($A411)-1)))),File_1.prn!$A$2:$AA$57,VLOOKUP(MONTH($A411),Conversion!$A$1:$B$12,2),FALSE)</f>
        <v>#N/A</v>
      </c>
      <c r="C411" t="e">
        <f>IF(VLOOKUP((IF(MONTH($A411)=10,YEAR($A411),IF(MONTH($A411)=11,YEAR($A411),IF(MONTH($A411)=12, YEAR($A411),YEAR($A411)-1)))),File_1.prn!$A$2:$AA$57,VLOOKUP(MONTH($A411),'Patch Conversion'!$A$1:$B$12,2),FALSE)="","",VLOOKUP((IF(MONTH($A411)=10,YEAR($A411),IF(MONTH($A411)=11,YEAR($A411),IF(MONTH($A411)=12, YEAR($A411),YEAR($A411)-1)))),File_1.prn!$A$2:$AA$57,VLOOKUP(MONTH($A411),'Patch Conversion'!$A$1:$B$12,2),FALSE))</f>
        <v>#N/A</v>
      </c>
      <c r="F411">
        <f>VLOOKUP((IF(MONTH($A411)=10,YEAR($A411),IF(MONTH($A411)=11,YEAR($A411),IF(MONTH($A411)=12, YEAR($A411),YEAR($A411)-1)))),FirstSim!$A$1:$Y$84,VLOOKUP(MONTH($A411),Conversion!$A$1:$B$12,2),FALSE)</f>
        <v>0.26</v>
      </c>
      <c r="J411" s="4" t="e">
        <f>VLOOKUP((IF(MONTH($A411)=10,YEAR($A411),IF(MONTH($A411)=11,YEAR($A411),IF(MONTH($A411)=12, YEAR($A411),YEAR($A411)-1)))),#REF!,VLOOKUP(MONTH($A411),Conversion!$A$1:$B$12,2),FALSE)</f>
        <v>#REF!</v>
      </c>
      <c r="K411" t="e">
        <f>VLOOKUP((IF(MONTH($A411)=10,YEAR($A411),IF(MONTH($A411)=11,YEAR($A411),IF(MONTH($A411)=12, YEAR($A411),YEAR($A411)-1)))),#REF!,VLOOKUP(MONTH($A411),'Patch Conversion'!$A$1:$B$12,2),FALSE)</f>
        <v>#REF!</v>
      </c>
    </row>
    <row r="412" spans="1:11">
      <c r="A412" s="2">
        <v>30225</v>
      </c>
      <c r="B412" t="e">
        <f>VLOOKUP((IF(MONTH($A412)=10,YEAR($A412),IF(MONTH($A412)=11,YEAR($A412),IF(MONTH($A412)=12, YEAR($A412),YEAR($A412)-1)))),File_1.prn!$A$2:$AA$57,VLOOKUP(MONTH($A412),Conversion!$A$1:$B$12,2),FALSE)</f>
        <v>#N/A</v>
      </c>
      <c r="C412" t="e">
        <f>IF(VLOOKUP((IF(MONTH($A412)=10,YEAR($A412),IF(MONTH($A412)=11,YEAR($A412),IF(MONTH($A412)=12, YEAR($A412),YEAR($A412)-1)))),File_1.prn!$A$2:$AA$57,VLOOKUP(MONTH($A412),'Patch Conversion'!$A$1:$B$12,2),FALSE)="","",VLOOKUP((IF(MONTH($A412)=10,YEAR($A412),IF(MONTH($A412)=11,YEAR($A412),IF(MONTH($A412)=12, YEAR($A412),YEAR($A412)-1)))),File_1.prn!$A$2:$AA$57,VLOOKUP(MONTH($A412),'Patch Conversion'!$A$1:$B$12,2),FALSE))</f>
        <v>#N/A</v>
      </c>
      <c r="F412">
        <f>VLOOKUP((IF(MONTH($A412)=10,YEAR($A412),IF(MONTH($A412)=11,YEAR($A412),IF(MONTH($A412)=12, YEAR($A412),YEAR($A412)-1)))),FirstSim!$A$1:$Y$84,VLOOKUP(MONTH($A412),Conversion!$A$1:$B$12,2),FALSE)</f>
        <v>0.18</v>
      </c>
      <c r="J412" s="4" t="e">
        <f>VLOOKUP((IF(MONTH($A412)=10,YEAR($A412),IF(MONTH($A412)=11,YEAR($A412),IF(MONTH($A412)=12, YEAR($A412),YEAR($A412)-1)))),#REF!,VLOOKUP(MONTH($A412),Conversion!$A$1:$B$12,2),FALSE)</f>
        <v>#REF!</v>
      </c>
      <c r="K412" t="e">
        <f>VLOOKUP((IF(MONTH($A412)=10,YEAR($A412),IF(MONTH($A412)=11,YEAR($A412),IF(MONTH($A412)=12, YEAR($A412),YEAR($A412)-1)))),#REF!,VLOOKUP(MONTH($A412),'Patch Conversion'!$A$1:$B$12,2),FALSE)</f>
        <v>#REF!</v>
      </c>
    </row>
    <row r="413" spans="1:11">
      <c r="A413" s="2">
        <v>30256</v>
      </c>
      <c r="B413" t="e">
        <f>VLOOKUP((IF(MONTH($A413)=10,YEAR($A413),IF(MONTH($A413)=11,YEAR($A413),IF(MONTH($A413)=12, YEAR($A413),YEAR($A413)-1)))),File_1.prn!$A$2:$AA$57,VLOOKUP(MONTH($A413),Conversion!$A$1:$B$12,2),FALSE)</f>
        <v>#N/A</v>
      </c>
      <c r="C413" t="e">
        <f>IF(VLOOKUP((IF(MONTH($A413)=10,YEAR($A413),IF(MONTH($A413)=11,YEAR($A413),IF(MONTH($A413)=12, YEAR($A413),YEAR($A413)-1)))),File_1.prn!$A$2:$AA$57,VLOOKUP(MONTH($A413),'Patch Conversion'!$A$1:$B$12,2),FALSE)="","",VLOOKUP((IF(MONTH($A413)=10,YEAR($A413),IF(MONTH($A413)=11,YEAR($A413),IF(MONTH($A413)=12, YEAR($A413),YEAR($A413)-1)))),File_1.prn!$A$2:$AA$57,VLOOKUP(MONTH($A413),'Patch Conversion'!$A$1:$B$12,2),FALSE))</f>
        <v>#N/A</v>
      </c>
      <c r="F413">
        <f>VLOOKUP((IF(MONTH($A413)=10,YEAR($A413),IF(MONTH($A413)=11,YEAR($A413),IF(MONTH($A413)=12, YEAR($A413),YEAR($A413)-1)))),FirstSim!$A$1:$Y$84,VLOOKUP(MONTH($A413),Conversion!$A$1:$B$12,2),FALSE)</f>
        <v>1.58</v>
      </c>
      <c r="J413" s="4" t="e">
        <f>VLOOKUP((IF(MONTH($A413)=10,YEAR($A413),IF(MONTH($A413)=11,YEAR($A413),IF(MONTH($A413)=12, YEAR($A413),YEAR($A413)-1)))),#REF!,VLOOKUP(MONTH($A413),Conversion!$A$1:$B$12,2),FALSE)</f>
        <v>#REF!</v>
      </c>
      <c r="K413" t="e">
        <f>VLOOKUP((IF(MONTH($A413)=10,YEAR($A413),IF(MONTH($A413)=11,YEAR($A413),IF(MONTH($A413)=12, YEAR($A413),YEAR($A413)-1)))),#REF!,VLOOKUP(MONTH($A413),'Patch Conversion'!$A$1:$B$12,2),FALSE)</f>
        <v>#REF!</v>
      </c>
    </row>
    <row r="414" spans="1:11">
      <c r="A414" s="2">
        <v>30286</v>
      </c>
      <c r="B414" t="e">
        <f>VLOOKUP((IF(MONTH($A414)=10,YEAR($A414),IF(MONTH($A414)=11,YEAR($A414),IF(MONTH($A414)=12, YEAR($A414),YEAR($A414)-1)))),File_1.prn!$A$2:$AA$57,VLOOKUP(MONTH($A414),Conversion!$A$1:$B$12,2),FALSE)</f>
        <v>#N/A</v>
      </c>
      <c r="C414" t="e">
        <f>IF(VLOOKUP((IF(MONTH($A414)=10,YEAR($A414),IF(MONTH($A414)=11,YEAR($A414),IF(MONTH($A414)=12, YEAR($A414),YEAR($A414)-1)))),File_1.prn!$A$2:$AA$57,VLOOKUP(MONTH($A414),'Patch Conversion'!$A$1:$B$12,2),FALSE)="","",VLOOKUP((IF(MONTH($A414)=10,YEAR($A414),IF(MONTH($A414)=11,YEAR($A414),IF(MONTH($A414)=12, YEAR($A414),YEAR($A414)-1)))),File_1.prn!$A$2:$AA$57,VLOOKUP(MONTH($A414),'Patch Conversion'!$A$1:$B$12,2),FALSE))</f>
        <v>#N/A</v>
      </c>
      <c r="F414">
        <f>VLOOKUP((IF(MONTH($A414)=10,YEAR($A414),IF(MONTH($A414)=11,YEAR($A414),IF(MONTH($A414)=12, YEAR($A414),YEAR($A414)-1)))),FirstSim!$A$1:$Y$84,VLOOKUP(MONTH($A414),Conversion!$A$1:$B$12,2),FALSE)</f>
        <v>0.28000000000000003</v>
      </c>
      <c r="J414" s="4" t="e">
        <f>VLOOKUP((IF(MONTH($A414)=10,YEAR($A414),IF(MONTH($A414)=11,YEAR($A414),IF(MONTH($A414)=12, YEAR($A414),YEAR($A414)-1)))),#REF!,VLOOKUP(MONTH($A414),Conversion!$A$1:$B$12,2),FALSE)</f>
        <v>#REF!</v>
      </c>
      <c r="K414" t="e">
        <f>VLOOKUP((IF(MONTH($A414)=10,YEAR($A414),IF(MONTH($A414)=11,YEAR($A414),IF(MONTH($A414)=12, YEAR($A414),YEAR($A414)-1)))),#REF!,VLOOKUP(MONTH($A414),'Patch Conversion'!$A$1:$B$12,2),FALSE)</f>
        <v>#REF!</v>
      </c>
    </row>
    <row r="415" spans="1:11">
      <c r="A415" s="2">
        <v>30317</v>
      </c>
      <c r="B415" t="e">
        <f>VLOOKUP((IF(MONTH($A415)=10,YEAR($A415),IF(MONTH($A415)=11,YEAR($A415),IF(MONTH($A415)=12, YEAR($A415),YEAR($A415)-1)))),File_1.prn!$A$2:$AA$57,VLOOKUP(MONTH($A415),Conversion!$A$1:$B$12,2),FALSE)</f>
        <v>#N/A</v>
      </c>
      <c r="C415" t="e">
        <f>IF(VLOOKUP((IF(MONTH($A415)=10,YEAR($A415),IF(MONTH($A415)=11,YEAR($A415),IF(MONTH($A415)=12, YEAR($A415),YEAR($A415)-1)))),File_1.prn!$A$2:$AA$57,VLOOKUP(MONTH($A415),'Patch Conversion'!$A$1:$B$12,2),FALSE)="","",VLOOKUP((IF(MONTH($A415)=10,YEAR($A415),IF(MONTH($A415)=11,YEAR($A415),IF(MONTH($A415)=12, YEAR($A415),YEAR($A415)-1)))),File_1.prn!$A$2:$AA$57,VLOOKUP(MONTH($A415),'Patch Conversion'!$A$1:$B$12,2),FALSE))</f>
        <v>#N/A</v>
      </c>
      <c r="F415">
        <f>VLOOKUP((IF(MONTH($A415)=10,YEAR($A415),IF(MONTH($A415)=11,YEAR($A415),IF(MONTH($A415)=12, YEAR($A415),YEAR($A415)-1)))),FirstSim!$A$1:$Y$84,VLOOKUP(MONTH($A415),Conversion!$A$1:$B$12,2),FALSE)</f>
        <v>0</v>
      </c>
      <c r="J415" s="4" t="e">
        <f>VLOOKUP((IF(MONTH($A415)=10,YEAR($A415),IF(MONTH($A415)=11,YEAR($A415),IF(MONTH($A415)=12, YEAR($A415),YEAR($A415)-1)))),#REF!,VLOOKUP(MONTH($A415),Conversion!$A$1:$B$12,2),FALSE)</f>
        <v>#REF!</v>
      </c>
      <c r="K415" t="e">
        <f>VLOOKUP((IF(MONTH($A415)=10,YEAR($A415),IF(MONTH($A415)=11,YEAR($A415),IF(MONTH($A415)=12, YEAR($A415),YEAR($A415)-1)))),#REF!,VLOOKUP(MONTH($A415),'Patch Conversion'!$A$1:$B$12,2),FALSE)</f>
        <v>#REF!</v>
      </c>
    </row>
    <row r="416" spans="1:11">
      <c r="A416" s="2">
        <v>30348</v>
      </c>
      <c r="B416" t="e">
        <f>VLOOKUP((IF(MONTH($A416)=10,YEAR($A416),IF(MONTH($A416)=11,YEAR($A416),IF(MONTH($A416)=12, YEAR($A416),YEAR($A416)-1)))),File_1.prn!$A$2:$AA$57,VLOOKUP(MONTH($A416),Conversion!$A$1:$B$12,2),FALSE)</f>
        <v>#N/A</v>
      </c>
      <c r="C416" t="e">
        <f>IF(VLOOKUP((IF(MONTH($A416)=10,YEAR($A416),IF(MONTH($A416)=11,YEAR($A416),IF(MONTH($A416)=12, YEAR($A416),YEAR($A416)-1)))),File_1.prn!$A$2:$AA$57,VLOOKUP(MONTH($A416),'Patch Conversion'!$A$1:$B$12,2),FALSE)="","",VLOOKUP((IF(MONTH($A416)=10,YEAR($A416),IF(MONTH($A416)=11,YEAR($A416),IF(MONTH($A416)=12, YEAR($A416),YEAR($A416)-1)))),File_1.prn!$A$2:$AA$57,VLOOKUP(MONTH($A416),'Patch Conversion'!$A$1:$B$12,2),FALSE))</f>
        <v>#N/A</v>
      </c>
      <c r="F416">
        <f>VLOOKUP((IF(MONTH($A416)=10,YEAR($A416),IF(MONTH($A416)=11,YEAR($A416),IF(MONTH($A416)=12, YEAR($A416),YEAR($A416)-1)))),FirstSim!$A$1:$Y$84,VLOOKUP(MONTH($A416),Conversion!$A$1:$B$12,2),FALSE)</f>
        <v>0</v>
      </c>
      <c r="J416" s="4" t="e">
        <f>VLOOKUP((IF(MONTH($A416)=10,YEAR($A416),IF(MONTH($A416)=11,YEAR($A416),IF(MONTH($A416)=12, YEAR($A416),YEAR($A416)-1)))),#REF!,VLOOKUP(MONTH($A416),Conversion!$A$1:$B$12,2),FALSE)</f>
        <v>#REF!</v>
      </c>
      <c r="K416" t="e">
        <f>VLOOKUP((IF(MONTH($A416)=10,YEAR($A416),IF(MONTH($A416)=11,YEAR($A416),IF(MONTH($A416)=12, YEAR($A416),YEAR($A416)-1)))),#REF!,VLOOKUP(MONTH($A416),'Patch Conversion'!$A$1:$B$12,2),FALSE)</f>
        <v>#REF!</v>
      </c>
    </row>
    <row r="417" spans="1:11">
      <c r="A417" s="2">
        <v>30376</v>
      </c>
      <c r="B417" t="e">
        <f>VLOOKUP((IF(MONTH($A417)=10,YEAR($A417),IF(MONTH($A417)=11,YEAR($A417),IF(MONTH($A417)=12, YEAR($A417),YEAR($A417)-1)))),File_1.prn!$A$2:$AA$57,VLOOKUP(MONTH($A417),Conversion!$A$1:$B$12,2),FALSE)</f>
        <v>#N/A</v>
      </c>
      <c r="C417" t="e">
        <f>IF(VLOOKUP((IF(MONTH($A417)=10,YEAR($A417),IF(MONTH($A417)=11,YEAR($A417),IF(MONTH($A417)=12, YEAR($A417),YEAR($A417)-1)))),File_1.prn!$A$2:$AA$57,VLOOKUP(MONTH($A417),'Patch Conversion'!$A$1:$B$12,2),FALSE)="","",VLOOKUP((IF(MONTH($A417)=10,YEAR($A417),IF(MONTH($A417)=11,YEAR($A417),IF(MONTH($A417)=12, YEAR($A417),YEAR($A417)-1)))),File_1.prn!$A$2:$AA$57,VLOOKUP(MONTH($A417),'Patch Conversion'!$A$1:$B$12,2),FALSE))</f>
        <v>#N/A</v>
      </c>
      <c r="F417">
        <f>VLOOKUP((IF(MONTH($A417)=10,YEAR($A417),IF(MONTH($A417)=11,YEAR($A417),IF(MONTH($A417)=12, YEAR($A417),YEAR($A417)-1)))),FirstSim!$A$1:$Y$84,VLOOKUP(MONTH($A417),Conversion!$A$1:$B$12,2),FALSE)</f>
        <v>0.01</v>
      </c>
      <c r="J417" s="4" t="e">
        <f>VLOOKUP((IF(MONTH($A417)=10,YEAR($A417),IF(MONTH($A417)=11,YEAR($A417),IF(MONTH($A417)=12, YEAR($A417),YEAR($A417)-1)))),#REF!,VLOOKUP(MONTH($A417),Conversion!$A$1:$B$12,2),FALSE)</f>
        <v>#REF!</v>
      </c>
      <c r="K417" t="e">
        <f>VLOOKUP((IF(MONTH($A417)=10,YEAR($A417),IF(MONTH($A417)=11,YEAR($A417),IF(MONTH($A417)=12, YEAR($A417),YEAR($A417)-1)))),#REF!,VLOOKUP(MONTH($A417),'Patch Conversion'!$A$1:$B$12,2),FALSE)</f>
        <v>#REF!</v>
      </c>
    </row>
    <row r="418" spans="1:11">
      <c r="A418" s="2">
        <v>30407</v>
      </c>
      <c r="B418" t="e">
        <f>VLOOKUP((IF(MONTH($A418)=10,YEAR($A418),IF(MONTH($A418)=11,YEAR($A418),IF(MONTH($A418)=12, YEAR($A418),YEAR($A418)-1)))),File_1.prn!$A$2:$AA$57,VLOOKUP(MONTH($A418),Conversion!$A$1:$B$12,2),FALSE)</f>
        <v>#N/A</v>
      </c>
      <c r="C418" t="e">
        <f>IF(VLOOKUP((IF(MONTH($A418)=10,YEAR($A418),IF(MONTH($A418)=11,YEAR($A418),IF(MONTH($A418)=12, YEAR($A418),YEAR($A418)-1)))),File_1.prn!$A$2:$AA$57,VLOOKUP(MONTH($A418),'Patch Conversion'!$A$1:$B$12,2),FALSE)="","",VLOOKUP((IF(MONTH($A418)=10,YEAR($A418),IF(MONTH($A418)=11,YEAR($A418),IF(MONTH($A418)=12, YEAR($A418),YEAR($A418)-1)))),File_1.prn!$A$2:$AA$57,VLOOKUP(MONTH($A418),'Patch Conversion'!$A$1:$B$12,2),FALSE))</f>
        <v>#N/A</v>
      </c>
      <c r="F418">
        <f>VLOOKUP((IF(MONTH($A418)=10,YEAR($A418),IF(MONTH($A418)=11,YEAR($A418),IF(MONTH($A418)=12, YEAR($A418),YEAR($A418)-1)))),FirstSim!$A$1:$Y$84,VLOOKUP(MONTH($A418),Conversion!$A$1:$B$12,2),FALSE)</f>
        <v>0</v>
      </c>
      <c r="J418" s="4" t="e">
        <f>VLOOKUP((IF(MONTH($A418)=10,YEAR($A418),IF(MONTH($A418)=11,YEAR($A418),IF(MONTH($A418)=12, YEAR($A418),YEAR($A418)-1)))),#REF!,VLOOKUP(MONTH($A418),Conversion!$A$1:$B$12,2),FALSE)</f>
        <v>#REF!</v>
      </c>
      <c r="K418" t="e">
        <f>VLOOKUP((IF(MONTH($A418)=10,YEAR($A418),IF(MONTH($A418)=11,YEAR($A418),IF(MONTH($A418)=12, YEAR($A418),YEAR($A418)-1)))),#REF!,VLOOKUP(MONTH($A418),'Patch Conversion'!$A$1:$B$12,2),FALSE)</f>
        <v>#REF!</v>
      </c>
    </row>
    <row r="419" spans="1:11">
      <c r="A419" s="2">
        <v>30437</v>
      </c>
      <c r="B419" t="e">
        <f>VLOOKUP((IF(MONTH($A419)=10,YEAR($A419),IF(MONTH($A419)=11,YEAR($A419),IF(MONTH($A419)=12, YEAR($A419),YEAR($A419)-1)))),File_1.prn!$A$2:$AA$57,VLOOKUP(MONTH($A419),Conversion!$A$1:$B$12,2),FALSE)</f>
        <v>#N/A</v>
      </c>
      <c r="C419" t="e">
        <f>IF(VLOOKUP((IF(MONTH($A419)=10,YEAR($A419),IF(MONTH($A419)=11,YEAR($A419),IF(MONTH($A419)=12, YEAR($A419),YEAR($A419)-1)))),File_1.prn!$A$2:$AA$57,VLOOKUP(MONTH($A419),'Patch Conversion'!$A$1:$B$12,2),FALSE)="","",VLOOKUP((IF(MONTH($A419)=10,YEAR($A419),IF(MONTH($A419)=11,YEAR($A419),IF(MONTH($A419)=12, YEAR($A419),YEAR($A419)-1)))),File_1.prn!$A$2:$AA$57,VLOOKUP(MONTH($A419),'Patch Conversion'!$A$1:$B$12,2),FALSE))</f>
        <v>#N/A</v>
      </c>
      <c r="F419">
        <f>VLOOKUP((IF(MONTH($A419)=10,YEAR($A419),IF(MONTH($A419)=11,YEAR($A419),IF(MONTH($A419)=12, YEAR($A419),YEAR($A419)-1)))),FirstSim!$A$1:$Y$84,VLOOKUP(MONTH($A419),Conversion!$A$1:$B$12,2),FALSE)</f>
        <v>0.26</v>
      </c>
      <c r="J419" s="4" t="e">
        <f>VLOOKUP((IF(MONTH($A419)=10,YEAR($A419),IF(MONTH($A419)=11,YEAR($A419),IF(MONTH($A419)=12, YEAR($A419),YEAR($A419)-1)))),#REF!,VLOOKUP(MONTH($A419),Conversion!$A$1:$B$12,2),FALSE)</f>
        <v>#REF!</v>
      </c>
      <c r="K419" t="e">
        <f>VLOOKUP((IF(MONTH($A419)=10,YEAR($A419),IF(MONTH($A419)=11,YEAR($A419),IF(MONTH($A419)=12, YEAR($A419),YEAR($A419)-1)))),#REF!,VLOOKUP(MONTH($A419),'Patch Conversion'!$A$1:$B$12,2),FALSE)</f>
        <v>#REF!</v>
      </c>
    </row>
    <row r="420" spans="1:11">
      <c r="A420" s="2">
        <v>30468</v>
      </c>
      <c r="B420" t="e">
        <f>VLOOKUP((IF(MONTH($A420)=10,YEAR($A420),IF(MONTH($A420)=11,YEAR($A420),IF(MONTH($A420)=12, YEAR($A420),YEAR($A420)-1)))),File_1.prn!$A$2:$AA$57,VLOOKUP(MONTH($A420),Conversion!$A$1:$B$12,2),FALSE)</f>
        <v>#N/A</v>
      </c>
      <c r="C420" t="e">
        <f>IF(VLOOKUP((IF(MONTH($A420)=10,YEAR($A420),IF(MONTH($A420)=11,YEAR($A420),IF(MONTH($A420)=12, YEAR($A420),YEAR($A420)-1)))),File_1.prn!$A$2:$AA$57,VLOOKUP(MONTH($A420),'Patch Conversion'!$A$1:$B$12,2),FALSE)="","",VLOOKUP((IF(MONTH($A420)=10,YEAR($A420),IF(MONTH($A420)=11,YEAR($A420),IF(MONTH($A420)=12, YEAR($A420),YEAR($A420)-1)))),File_1.prn!$A$2:$AA$57,VLOOKUP(MONTH($A420),'Patch Conversion'!$A$1:$B$12,2),FALSE))</f>
        <v>#N/A</v>
      </c>
      <c r="F420">
        <f>VLOOKUP((IF(MONTH($A420)=10,YEAR($A420),IF(MONTH($A420)=11,YEAR($A420),IF(MONTH($A420)=12, YEAR($A420),YEAR($A420)-1)))),FirstSim!$A$1:$Y$84,VLOOKUP(MONTH($A420),Conversion!$A$1:$B$12,2),FALSE)</f>
        <v>0.53</v>
      </c>
      <c r="J420" s="4" t="e">
        <f>VLOOKUP((IF(MONTH($A420)=10,YEAR($A420),IF(MONTH($A420)=11,YEAR($A420),IF(MONTH($A420)=12, YEAR($A420),YEAR($A420)-1)))),#REF!,VLOOKUP(MONTH($A420),Conversion!$A$1:$B$12,2),FALSE)</f>
        <v>#REF!</v>
      </c>
      <c r="K420" t="e">
        <f>VLOOKUP((IF(MONTH($A420)=10,YEAR($A420),IF(MONTH($A420)=11,YEAR($A420),IF(MONTH($A420)=12, YEAR($A420),YEAR($A420)-1)))),#REF!,VLOOKUP(MONTH($A420),'Patch Conversion'!$A$1:$B$12,2),FALSE)</f>
        <v>#REF!</v>
      </c>
    </row>
    <row r="421" spans="1:11">
      <c r="A421" s="2">
        <v>30498</v>
      </c>
      <c r="B421" t="e">
        <f>VLOOKUP((IF(MONTH($A421)=10,YEAR($A421),IF(MONTH($A421)=11,YEAR($A421),IF(MONTH($A421)=12, YEAR($A421),YEAR($A421)-1)))),File_1.prn!$A$2:$AA$57,VLOOKUP(MONTH($A421),Conversion!$A$1:$B$12,2),FALSE)</f>
        <v>#N/A</v>
      </c>
      <c r="C421" t="e">
        <f>IF(VLOOKUP((IF(MONTH($A421)=10,YEAR($A421),IF(MONTH($A421)=11,YEAR($A421),IF(MONTH($A421)=12, YEAR($A421),YEAR($A421)-1)))),File_1.prn!$A$2:$AA$57,VLOOKUP(MONTH($A421),'Patch Conversion'!$A$1:$B$12,2),FALSE)="","",VLOOKUP((IF(MONTH($A421)=10,YEAR($A421),IF(MONTH($A421)=11,YEAR($A421),IF(MONTH($A421)=12, YEAR($A421),YEAR($A421)-1)))),File_1.prn!$A$2:$AA$57,VLOOKUP(MONTH($A421),'Patch Conversion'!$A$1:$B$12,2),FALSE))</f>
        <v>#N/A</v>
      </c>
      <c r="F421">
        <f>VLOOKUP((IF(MONTH($A421)=10,YEAR($A421),IF(MONTH($A421)=11,YEAR($A421),IF(MONTH($A421)=12, YEAR($A421),YEAR($A421)-1)))),FirstSim!$A$1:$Y$84,VLOOKUP(MONTH($A421),Conversion!$A$1:$B$12,2),FALSE)</f>
        <v>2.27</v>
      </c>
      <c r="J421" s="4" t="e">
        <f>VLOOKUP((IF(MONTH($A421)=10,YEAR($A421),IF(MONTH($A421)=11,YEAR($A421),IF(MONTH($A421)=12, YEAR($A421),YEAR($A421)-1)))),#REF!,VLOOKUP(MONTH($A421),Conversion!$A$1:$B$12,2),FALSE)</f>
        <v>#REF!</v>
      </c>
      <c r="K421" t="e">
        <f>VLOOKUP((IF(MONTH($A421)=10,YEAR($A421),IF(MONTH($A421)=11,YEAR($A421),IF(MONTH($A421)=12, YEAR($A421),YEAR($A421)-1)))),#REF!,VLOOKUP(MONTH($A421),'Patch Conversion'!$A$1:$B$12,2),FALSE)</f>
        <v>#REF!</v>
      </c>
    </row>
    <row r="422" spans="1:11">
      <c r="A422" s="2">
        <v>30529</v>
      </c>
      <c r="B422" t="e">
        <f>VLOOKUP((IF(MONTH($A422)=10,YEAR($A422),IF(MONTH($A422)=11,YEAR($A422),IF(MONTH($A422)=12, YEAR($A422),YEAR($A422)-1)))),File_1.prn!$A$2:$AA$57,VLOOKUP(MONTH($A422),Conversion!$A$1:$B$12,2),FALSE)</f>
        <v>#N/A</v>
      </c>
      <c r="C422" t="e">
        <f>IF(VLOOKUP((IF(MONTH($A422)=10,YEAR($A422),IF(MONTH($A422)=11,YEAR($A422),IF(MONTH($A422)=12, YEAR($A422),YEAR($A422)-1)))),File_1.prn!$A$2:$AA$57,VLOOKUP(MONTH($A422),'Patch Conversion'!$A$1:$B$12,2),FALSE)="","",VLOOKUP((IF(MONTH($A422)=10,YEAR($A422),IF(MONTH($A422)=11,YEAR($A422),IF(MONTH($A422)=12, YEAR($A422),YEAR($A422)-1)))),File_1.prn!$A$2:$AA$57,VLOOKUP(MONTH($A422),'Patch Conversion'!$A$1:$B$12,2),FALSE))</f>
        <v>#N/A</v>
      </c>
      <c r="F422">
        <f>VLOOKUP((IF(MONTH($A422)=10,YEAR($A422),IF(MONTH($A422)=11,YEAR($A422),IF(MONTH($A422)=12, YEAR($A422),YEAR($A422)-1)))),FirstSim!$A$1:$Y$84,VLOOKUP(MONTH($A422),Conversion!$A$1:$B$12,2),FALSE)</f>
        <v>1.47</v>
      </c>
      <c r="J422" s="4" t="e">
        <f>VLOOKUP((IF(MONTH($A422)=10,YEAR($A422),IF(MONTH($A422)=11,YEAR($A422),IF(MONTH($A422)=12, YEAR($A422),YEAR($A422)-1)))),#REF!,VLOOKUP(MONTH($A422),Conversion!$A$1:$B$12,2),FALSE)</f>
        <v>#REF!</v>
      </c>
      <c r="K422" t="e">
        <f>VLOOKUP((IF(MONTH($A422)=10,YEAR($A422),IF(MONTH($A422)=11,YEAR($A422),IF(MONTH($A422)=12, YEAR($A422),YEAR($A422)-1)))),#REF!,VLOOKUP(MONTH($A422),'Patch Conversion'!$A$1:$B$12,2),FALSE)</f>
        <v>#REF!</v>
      </c>
    </row>
    <row r="423" spans="1:11">
      <c r="A423" s="2">
        <v>30560</v>
      </c>
      <c r="B423" t="e">
        <f>VLOOKUP((IF(MONTH($A423)=10,YEAR($A423),IF(MONTH($A423)=11,YEAR($A423),IF(MONTH($A423)=12, YEAR($A423),YEAR($A423)-1)))),File_1.prn!$A$2:$AA$57,VLOOKUP(MONTH($A423),Conversion!$A$1:$B$12,2),FALSE)</f>
        <v>#N/A</v>
      </c>
      <c r="C423" t="e">
        <f>IF(VLOOKUP((IF(MONTH($A423)=10,YEAR($A423),IF(MONTH($A423)=11,YEAR($A423),IF(MONTH($A423)=12, YEAR($A423),YEAR($A423)-1)))),File_1.prn!$A$2:$AA$57,VLOOKUP(MONTH($A423),'Patch Conversion'!$A$1:$B$12,2),FALSE)="","",VLOOKUP((IF(MONTH($A423)=10,YEAR($A423),IF(MONTH($A423)=11,YEAR($A423),IF(MONTH($A423)=12, YEAR($A423),YEAR($A423)-1)))),File_1.prn!$A$2:$AA$57,VLOOKUP(MONTH($A423),'Patch Conversion'!$A$1:$B$12,2),FALSE))</f>
        <v>#N/A</v>
      </c>
      <c r="F423">
        <f>VLOOKUP((IF(MONTH($A423)=10,YEAR($A423),IF(MONTH($A423)=11,YEAR($A423),IF(MONTH($A423)=12, YEAR($A423),YEAR($A423)-1)))),FirstSim!$A$1:$Y$84,VLOOKUP(MONTH($A423),Conversion!$A$1:$B$12,2),FALSE)</f>
        <v>0.52</v>
      </c>
      <c r="J423" s="4" t="e">
        <f>VLOOKUP((IF(MONTH($A423)=10,YEAR($A423),IF(MONTH($A423)=11,YEAR($A423),IF(MONTH($A423)=12, YEAR($A423),YEAR($A423)-1)))),#REF!,VLOOKUP(MONTH($A423),Conversion!$A$1:$B$12,2),FALSE)</f>
        <v>#REF!</v>
      </c>
      <c r="K423" t="e">
        <f>VLOOKUP((IF(MONTH($A423)=10,YEAR($A423),IF(MONTH($A423)=11,YEAR($A423),IF(MONTH($A423)=12, YEAR($A423),YEAR($A423)-1)))),#REF!,VLOOKUP(MONTH($A423),'Patch Conversion'!$A$1:$B$12,2),FALSE)</f>
        <v>#REF!</v>
      </c>
    </row>
    <row r="424" spans="1:11">
      <c r="A424" s="2">
        <v>30590</v>
      </c>
      <c r="B424" t="e">
        <f>VLOOKUP((IF(MONTH($A424)=10,YEAR($A424),IF(MONTH($A424)=11,YEAR($A424),IF(MONTH($A424)=12, YEAR($A424),YEAR($A424)-1)))),File_1.prn!$A$2:$AA$57,VLOOKUP(MONTH($A424),Conversion!$A$1:$B$12,2),FALSE)</f>
        <v>#N/A</v>
      </c>
      <c r="C424" t="e">
        <f>IF(VLOOKUP((IF(MONTH($A424)=10,YEAR($A424),IF(MONTH($A424)=11,YEAR($A424),IF(MONTH($A424)=12, YEAR($A424),YEAR($A424)-1)))),File_1.prn!$A$2:$AA$57,VLOOKUP(MONTH($A424),'Patch Conversion'!$A$1:$B$12,2),FALSE)="","",VLOOKUP((IF(MONTH($A424)=10,YEAR($A424),IF(MONTH($A424)=11,YEAR($A424),IF(MONTH($A424)=12, YEAR($A424),YEAR($A424)-1)))),File_1.prn!$A$2:$AA$57,VLOOKUP(MONTH($A424),'Patch Conversion'!$A$1:$B$12,2),FALSE))</f>
        <v>#N/A</v>
      </c>
      <c r="F424">
        <f>VLOOKUP((IF(MONTH($A424)=10,YEAR($A424),IF(MONTH($A424)=11,YEAR($A424),IF(MONTH($A424)=12, YEAR($A424),YEAR($A424)-1)))),FirstSim!$A$1:$Y$84,VLOOKUP(MONTH($A424),Conversion!$A$1:$B$12,2),FALSE)</f>
        <v>0.12</v>
      </c>
      <c r="J424" s="4" t="e">
        <f>VLOOKUP((IF(MONTH($A424)=10,YEAR($A424),IF(MONTH($A424)=11,YEAR($A424),IF(MONTH($A424)=12, YEAR($A424),YEAR($A424)-1)))),#REF!,VLOOKUP(MONTH($A424),Conversion!$A$1:$B$12,2),FALSE)</f>
        <v>#REF!</v>
      </c>
      <c r="K424" t="e">
        <f>VLOOKUP((IF(MONTH($A424)=10,YEAR($A424),IF(MONTH($A424)=11,YEAR($A424),IF(MONTH($A424)=12, YEAR($A424),YEAR($A424)-1)))),#REF!,VLOOKUP(MONTH($A424),'Patch Conversion'!$A$1:$B$12,2),FALSE)</f>
        <v>#REF!</v>
      </c>
    </row>
    <row r="425" spans="1:11">
      <c r="A425" s="2">
        <v>30621</v>
      </c>
      <c r="B425" t="e">
        <f>VLOOKUP((IF(MONTH($A425)=10,YEAR($A425),IF(MONTH($A425)=11,YEAR($A425),IF(MONTH($A425)=12, YEAR($A425),YEAR($A425)-1)))),File_1.prn!$A$2:$AA$57,VLOOKUP(MONTH($A425),Conversion!$A$1:$B$12,2),FALSE)</f>
        <v>#N/A</v>
      </c>
      <c r="C425" t="e">
        <f>IF(VLOOKUP((IF(MONTH($A425)=10,YEAR($A425),IF(MONTH($A425)=11,YEAR($A425),IF(MONTH($A425)=12, YEAR($A425),YEAR($A425)-1)))),File_1.prn!$A$2:$AA$57,VLOOKUP(MONTH($A425),'Patch Conversion'!$A$1:$B$12,2),FALSE)="","",VLOOKUP((IF(MONTH($A425)=10,YEAR($A425),IF(MONTH($A425)=11,YEAR($A425),IF(MONTH($A425)=12, YEAR($A425),YEAR($A425)-1)))),File_1.prn!$A$2:$AA$57,VLOOKUP(MONTH($A425),'Patch Conversion'!$A$1:$B$12,2),FALSE))</f>
        <v>#N/A</v>
      </c>
      <c r="F425">
        <f>VLOOKUP((IF(MONTH($A425)=10,YEAR($A425),IF(MONTH($A425)=11,YEAR($A425),IF(MONTH($A425)=12, YEAR($A425),YEAR($A425)-1)))),FirstSim!$A$1:$Y$84,VLOOKUP(MONTH($A425),Conversion!$A$1:$B$12,2),FALSE)</f>
        <v>0.62</v>
      </c>
      <c r="J425" s="4" t="e">
        <f>VLOOKUP((IF(MONTH($A425)=10,YEAR($A425),IF(MONTH($A425)=11,YEAR($A425),IF(MONTH($A425)=12, YEAR($A425),YEAR($A425)-1)))),#REF!,VLOOKUP(MONTH($A425),Conversion!$A$1:$B$12,2),FALSE)</f>
        <v>#REF!</v>
      </c>
      <c r="K425" t="e">
        <f>VLOOKUP((IF(MONTH($A425)=10,YEAR($A425),IF(MONTH($A425)=11,YEAR($A425),IF(MONTH($A425)=12, YEAR($A425),YEAR($A425)-1)))),#REF!,VLOOKUP(MONTH($A425),'Patch Conversion'!$A$1:$B$12,2),FALSE)</f>
        <v>#REF!</v>
      </c>
    </row>
    <row r="426" spans="1:11">
      <c r="A426" s="2">
        <v>30651</v>
      </c>
      <c r="B426" t="e">
        <f>VLOOKUP((IF(MONTH($A426)=10,YEAR($A426),IF(MONTH($A426)=11,YEAR($A426),IF(MONTH($A426)=12, YEAR($A426),YEAR($A426)-1)))),File_1.prn!$A$2:$AA$57,VLOOKUP(MONTH($A426),Conversion!$A$1:$B$12,2),FALSE)</f>
        <v>#N/A</v>
      </c>
      <c r="C426" t="e">
        <f>IF(VLOOKUP((IF(MONTH($A426)=10,YEAR($A426),IF(MONTH($A426)=11,YEAR($A426),IF(MONTH($A426)=12, YEAR($A426),YEAR($A426)-1)))),File_1.prn!$A$2:$AA$57,VLOOKUP(MONTH($A426),'Patch Conversion'!$A$1:$B$12,2),FALSE)="","",VLOOKUP((IF(MONTH($A426)=10,YEAR($A426),IF(MONTH($A426)=11,YEAR($A426),IF(MONTH($A426)=12, YEAR($A426),YEAR($A426)-1)))),File_1.prn!$A$2:$AA$57,VLOOKUP(MONTH($A426),'Patch Conversion'!$A$1:$B$12,2),FALSE))</f>
        <v>#N/A</v>
      </c>
      <c r="F426">
        <f>VLOOKUP((IF(MONTH($A426)=10,YEAR($A426),IF(MONTH($A426)=11,YEAR($A426),IF(MONTH($A426)=12, YEAR($A426),YEAR($A426)-1)))),FirstSim!$A$1:$Y$84,VLOOKUP(MONTH($A426),Conversion!$A$1:$B$12,2),FALSE)</f>
        <v>1.7</v>
      </c>
      <c r="J426" s="4" t="e">
        <f>VLOOKUP((IF(MONTH($A426)=10,YEAR($A426),IF(MONTH($A426)=11,YEAR($A426),IF(MONTH($A426)=12, YEAR($A426),YEAR($A426)-1)))),#REF!,VLOOKUP(MONTH($A426),Conversion!$A$1:$B$12,2),FALSE)</f>
        <v>#REF!</v>
      </c>
      <c r="K426" t="e">
        <f>VLOOKUP((IF(MONTH($A426)=10,YEAR($A426),IF(MONTH($A426)=11,YEAR($A426),IF(MONTH($A426)=12, YEAR($A426),YEAR($A426)-1)))),#REF!,VLOOKUP(MONTH($A426),'Patch Conversion'!$A$1:$B$12,2),FALSE)</f>
        <v>#REF!</v>
      </c>
    </row>
    <row r="427" spans="1:11">
      <c r="A427" s="2">
        <v>30682</v>
      </c>
      <c r="B427" t="e">
        <f>VLOOKUP((IF(MONTH($A427)=10,YEAR($A427),IF(MONTH($A427)=11,YEAR($A427),IF(MONTH($A427)=12, YEAR($A427),YEAR($A427)-1)))),File_1.prn!$A$2:$AA$57,VLOOKUP(MONTH($A427),Conversion!$A$1:$B$12,2),FALSE)</f>
        <v>#N/A</v>
      </c>
      <c r="C427" t="e">
        <f>IF(VLOOKUP((IF(MONTH($A427)=10,YEAR($A427),IF(MONTH($A427)=11,YEAR($A427),IF(MONTH($A427)=12, YEAR($A427),YEAR($A427)-1)))),File_1.prn!$A$2:$AA$57,VLOOKUP(MONTH($A427),'Patch Conversion'!$A$1:$B$12,2),FALSE)="","",VLOOKUP((IF(MONTH($A427)=10,YEAR($A427),IF(MONTH($A427)=11,YEAR($A427),IF(MONTH($A427)=12, YEAR($A427),YEAR($A427)-1)))),File_1.prn!$A$2:$AA$57,VLOOKUP(MONTH($A427),'Patch Conversion'!$A$1:$B$12,2),FALSE))</f>
        <v>#N/A</v>
      </c>
      <c r="D427" t="e">
        <f>IF(C427="","",B427)</f>
        <v>#N/A</v>
      </c>
      <c r="F427">
        <f>VLOOKUP((IF(MONTH($A427)=10,YEAR($A427),IF(MONTH($A427)=11,YEAR($A427),IF(MONTH($A427)=12, YEAR($A427),YEAR($A427)-1)))),FirstSim!$A$1:$Y$84,VLOOKUP(MONTH($A427),Conversion!$A$1:$B$12,2),FALSE)</f>
        <v>0.3</v>
      </c>
      <c r="J427" s="4" t="e">
        <f>VLOOKUP((IF(MONTH($A427)=10,YEAR($A427),IF(MONTH($A427)=11,YEAR($A427),IF(MONTH($A427)=12, YEAR($A427),YEAR($A427)-1)))),#REF!,VLOOKUP(MONTH($A427),Conversion!$A$1:$B$12,2),FALSE)</f>
        <v>#REF!</v>
      </c>
      <c r="K427" t="e">
        <f>VLOOKUP((IF(MONTH($A427)=10,YEAR($A427),IF(MONTH($A427)=11,YEAR($A427),IF(MONTH($A427)=12, YEAR($A427),YEAR($A427)-1)))),#REF!,VLOOKUP(MONTH($A427),'Patch Conversion'!$A$1:$B$12,2),FALSE)</f>
        <v>#REF!</v>
      </c>
    </row>
    <row r="428" spans="1:11">
      <c r="A428" s="2">
        <v>30713</v>
      </c>
      <c r="B428" t="e">
        <f>VLOOKUP((IF(MONTH($A428)=10,YEAR($A428),IF(MONTH($A428)=11,YEAR($A428),IF(MONTH($A428)=12, YEAR($A428),YEAR($A428)-1)))),File_1.prn!$A$2:$AA$57,VLOOKUP(MONTH($A428),Conversion!$A$1:$B$12,2),FALSE)</f>
        <v>#N/A</v>
      </c>
      <c r="C428" t="e">
        <f>IF(VLOOKUP((IF(MONTH($A428)=10,YEAR($A428),IF(MONTH($A428)=11,YEAR($A428),IF(MONTH($A428)=12, YEAR($A428),YEAR($A428)-1)))),File_1.prn!$A$2:$AA$57,VLOOKUP(MONTH($A428),'Patch Conversion'!$A$1:$B$12,2),FALSE)="","",VLOOKUP((IF(MONTH($A428)=10,YEAR($A428),IF(MONTH($A428)=11,YEAR($A428),IF(MONTH($A428)=12, YEAR($A428),YEAR($A428)-1)))),File_1.prn!$A$2:$AA$57,VLOOKUP(MONTH($A428),'Patch Conversion'!$A$1:$B$12,2),FALSE))</f>
        <v>#N/A</v>
      </c>
      <c r="F428">
        <f>VLOOKUP((IF(MONTH($A428)=10,YEAR($A428),IF(MONTH($A428)=11,YEAR($A428),IF(MONTH($A428)=12, YEAR($A428),YEAR($A428)-1)))),FirstSim!$A$1:$Y$84,VLOOKUP(MONTH($A428),Conversion!$A$1:$B$12,2),FALSE)</f>
        <v>0</v>
      </c>
      <c r="J428" s="4" t="e">
        <f>VLOOKUP((IF(MONTH($A428)=10,YEAR($A428),IF(MONTH($A428)=11,YEAR($A428),IF(MONTH($A428)=12, YEAR($A428),YEAR($A428)-1)))),#REF!,VLOOKUP(MONTH($A428),Conversion!$A$1:$B$12,2),FALSE)</f>
        <v>#REF!</v>
      </c>
      <c r="K428" t="e">
        <f>VLOOKUP((IF(MONTH($A428)=10,YEAR($A428),IF(MONTH($A428)=11,YEAR($A428),IF(MONTH($A428)=12, YEAR($A428),YEAR($A428)-1)))),#REF!,VLOOKUP(MONTH($A428),'Patch Conversion'!$A$1:$B$12,2),FALSE)</f>
        <v>#REF!</v>
      </c>
    </row>
    <row r="429" spans="1:11">
      <c r="A429" s="2">
        <v>30742</v>
      </c>
      <c r="B429" t="e">
        <f>VLOOKUP((IF(MONTH($A429)=10,YEAR($A429),IF(MONTH($A429)=11,YEAR($A429),IF(MONTH($A429)=12, YEAR($A429),YEAR($A429)-1)))),File_1.prn!$A$2:$AA$57,VLOOKUP(MONTH($A429),Conversion!$A$1:$B$12,2),FALSE)</f>
        <v>#N/A</v>
      </c>
      <c r="C429" t="e">
        <f>IF(VLOOKUP((IF(MONTH($A429)=10,YEAR($A429),IF(MONTH($A429)=11,YEAR($A429),IF(MONTH($A429)=12, YEAR($A429),YEAR($A429)-1)))),File_1.prn!$A$2:$AA$57,VLOOKUP(MONTH($A429),'Patch Conversion'!$A$1:$B$12,2),FALSE)="","",VLOOKUP((IF(MONTH($A429)=10,YEAR($A429),IF(MONTH($A429)=11,YEAR($A429),IF(MONTH($A429)=12, YEAR($A429),YEAR($A429)-1)))),File_1.prn!$A$2:$AA$57,VLOOKUP(MONTH($A429),'Patch Conversion'!$A$1:$B$12,2),FALSE))</f>
        <v>#N/A</v>
      </c>
      <c r="F429">
        <f>VLOOKUP((IF(MONTH($A429)=10,YEAR($A429),IF(MONTH($A429)=11,YEAR($A429),IF(MONTH($A429)=12, YEAR($A429),YEAR($A429)-1)))),FirstSim!$A$1:$Y$84,VLOOKUP(MONTH($A429),Conversion!$A$1:$B$12,2),FALSE)</f>
        <v>0.05</v>
      </c>
      <c r="J429" s="4" t="e">
        <f>VLOOKUP((IF(MONTH($A429)=10,YEAR($A429),IF(MONTH($A429)=11,YEAR($A429),IF(MONTH($A429)=12, YEAR($A429),YEAR($A429)-1)))),#REF!,VLOOKUP(MONTH($A429),Conversion!$A$1:$B$12,2),FALSE)</f>
        <v>#REF!</v>
      </c>
      <c r="K429" t="e">
        <f>VLOOKUP((IF(MONTH($A429)=10,YEAR($A429),IF(MONTH($A429)=11,YEAR($A429),IF(MONTH($A429)=12, YEAR($A429),YEAR($A429)-1)))),#REF!,VLOOKUP(MONTH($A429),'Patch Conversion'!$A$1:$B$12,2),FALSE)</f>
        <v>#REF!</v>
      </c>
    </row>
    <row r="430" spans="1:11">
      <c r="A430" s="2">
        <v>30773</v>
      </c>
      <c r="B430" t="e">
        <f>VLOOKUP((IF(MONTH($A430)=10,YEAR($A430),IF(MONTH($A430)=11,YEAR($A430),IF(MONTH($A430)=12, YEAR($A430),YEAR($A430)-1)))),File_1.prn!$A$2:$AA$57,VLOOKUP(MONTH($A430),Conversion!$A$1:$B$12,2),FALSE)</f>
        <v>#N/A</v>
      </c>
      <c r="C430" t="e">
        <f>IF(VLOOKUP((IF(MONTH($A430)=10,YEAR($A430),IF(MONTH($A430)=11,YEAR($A430),IF(MONTH($A430)=12, YEAR($A430),YEAR($A430)-1)))),File_1.prn!$A$2:$AA$57,VLOOKUP(MONTH($A430),'Patch Conversion'!$A$1:$B$12,2),FALSE)="","",VLOOKUP((IF(MONTH($A430)=10,YEAR($A430),IF(MONTH($A430)=11,YEAR($A430),IF(MONTH($A430)=12, YEAR($A430),YEAR($A430)-1)))),File_1.prn!$A$2:$AA$57,VLOOKUP(MONTH($A430),'Patch Conversion'!$A$1:$B$12,2),FALSE))</f>
        <v>#N/A</v>
      </c>
      <c r="F430">
        <f>VLOOKUP((IF(MONTH($A430)=10,YEAR($A430),IF(MONTH($A430)=11,YEAR($A430),IF(MONTH($A430)=12, YEAR($A430),YEAR($A430)-1)))),FirstSim!$A$1:$Y$84,VLOOKUP(MONTH($A430),Conversion!$A$1:$B$12,2),FALSE)</f>
        <v>0.25</v>
      </c>
      <c r="J430" s="4" t="e">
        <f>VLOOKUP((IF(MONTH($A430)=10,YEAR($A430),IF(MONTH($A430)=11,YEAR($A430),IF(MONTH($A430)=12, YEAR($A430),YEAR($A430)-1)))),#REF!,VLOOKUP(MONTH($A430),Conversion!$A$1:$B$12,2),FALSE)</f>
        <v>#REF!</v>
      </c>
      <c r="K430" t="e">
        <f>VLOOKUP((IF(MONTH($A430)=10,YEAR($A430),IF(MONTH($A430)=11,YEAR($A430),IF(MONTH($A430)=12, YEAR($A430),YEAR($A430)-1)))),#REF!,VLOOKUP(MONTH($A430),'Patch Conversion'!$A$1:$B$12,2),FALSE)</f>
        <v>#REF!</v>
      </c>
    </row>
    <row r="431" spans="1:11">
      <c r="A431" s="2">
        <v>30803</v>
      </c>
      <c r="B431" t="e">
        <f>VLOOKUP((IF(MONTH($A431)=10,YEAR($A431),IF(MONTH($A431)=11,YEAR($A431),IF(MONTH($A431)=12, YEAR($A431),YEAR($A431)-1)))),File_1.prn!$A$2:$AA$57,VLOOKUP(MONTH($A431),Conversion!$A$1:$B$12,2),FALSE)</f>
        <v>#N/A</v>
      </c>
      <c r="C431" t="e">
        <f>IF(VLOOKUP((IF(MONTH($A431)=10,YEAR($A431),IF(MONTH($A431)=11,YEAR($A431),IF(MONTH($A431)=12, YEAR($A431),YEAR($A431)-1)))),File_1.prn!$A$2:$AA$57,VLOOKUP(MONTH($A431),'Patch Conversion'!$A$1:$B$12,2),FALSE)="","",VLOOKUP((IF(MONTH($A431)=10,YEAR($A431),IF(MONTH($A431)=11,YEAR($A431),IF(MONTH($A431)=12, YEAR($A431),YEAR($A431)-1)))),File_1.prn!$A$2:$AA$57,VLOOKUP(MONTH($A431),'Patch Conversion'!$A$1:$B$12,2),FALSE))</f>
        <v>#N/A</v>
      </c>
      <c r="F431">
        <f>VLOOKUP((IF(MONTH($A431)=10,YEAR($A431),IF(MONTH($A431)=11,YEAR($A431),IF(MONTH($A431)=12, YEAR($A431),YEAR($A431)-1)))),FirstSim!$A$1:$Y$84,VLOOKUP(MONTH($A431),Conversion!$A$1:$B$12,2),FALSE)</f>
        <v>0.43</v>
      </c>
      <c r="J431" s="4" t="e">
        <f>VLOOKUP((IF(MONTH($A431)=10,YEAR($A431),IF(MONTH($A431)=11,YEAR($A431),IF(MONTH($A431)=12, YEAR($A431),YEAR($A431)-1)))),#REF!,VLOOKUP(MONTH($A431),Conversion!$A$1:$B$12,2),FALSE)</f>
        <v>#REF!</v>
      </c>
      <c r="K431" t="e">
        <f>VLOOKUP((IF(MONTH($A431)=10,YEAR($A431),IF(MONTH($A431)=11,YEAR($A431),IF(MONTH($A431)=12, YEAR($A431),YEAR($A431)-1)))),#REF!,VLOOKUP(MONTH($A431),'Patch Conversion'!$A$1:$B$12,2),FALSE)</f>
        <v>#REF!</v>
      </c>
    </row>
    <row r="432" spans="1:11">
      <c r="A432" s="2">
        <v>30834</v>
      </c>
      <c r="B432" t="e">
        <f>VLOOKUP((IF(MONTH($A432)=10,YEAR($A432),IF(MONTH($A432)=11,YEAR($A432),IF(MONTH($A432)=12, YEAR($A432),YEAR($A432)-1)))),File_1.prn!$A$2:$AA$57,VLOOKUP(MONTH($A432),Conversion!$A$1:$B$12,2),FALSE)</f>
        <v>#N/A</v>
      </c>
      <c r="C432" t="e">
        <f>IF(VLOOKUP((IF(MONTH($A432)=10,YEAR($A432),IF(MONTH($A432)=11,YEAR($A432),IF(MONTH($A432)=12, YEAR($A432),YEAR($A432)-1)))),File_1.prn!$A$2:$AA$57,VLOOKUP(MONTH($A432),'Patch Conversion'!$A$1:$B$12,2),FALSE)="","",VLOOKUP((IF(MONTH($A432)=10,YEAR($A432),IF(MONTH($A432)=11,YEAR($A432),IF(MONTH($A432)=12, YEAR($A432),YEAR($A432)-1)))),File_1.prn!$A$2:$AA$57,VLOOKUP(MONTH($A432),'Patch Conversion'!$A$1:$B$12,2),FALSE))</f>
        <v>#N/A</v>
      </c>
      <c r="F432">
        <f>VLOOKUP((IF(MONTH($A432)=10,YEAR($A432),IF(MONTH($A432)=11,YEAR($A432),IF(MONTH($A432)=12, YEAR($A432),YEAR($A432)-1)))),FirstSim!$A$1:$Y$84,VLOOKUP(MONTH($A432),Conversion!$A$1:$B$12,2),FALSE)</f>
        <v>0.37</v>
      </c>
      <c r="J432" s="4" t="e">
        <f>VLOOKUP((IF(MONTH($A432)=10,YEAR($A432),IF(MONTH($A432)=11,YEAR($A432),IF(MONTH($A432)=12, YEAR($A432),YEAR($A432)-1)))),#REF!,VLOOKUP(MONTH($A432),Conversion!$A$1:$B$12,2),FALSE)</f>
        <v>#REF!</v>
      </c>
      <c r="K432" t="e">
        <f>VLOOKUP((IF(MONTH($A432)=10,YEAR($A432),IF(MONTH($A432)=11,YEAR($A432),IF(MONTH($A432)=12, YEAR($A432),YEAR($A432)-1)))),#REF!,VLOOKUP(MONTH($A432),'Patch Conversion'!$A$1:$B$12,2),FALSE)</f>
        <v>#REF!</v>
      </c>
    </row>
    <row r="433" spans="1:11">
      <c r="A433" s="2">
        <v>30864</v>
      </c>
      <c r="B433" t="e">
        <f>VLOOKUP((IF(MONTH($A433)=10,YEAR($A433),IF(MONTH($A433)=11,YEAR($A433),IF(MONTH($A433)=12, YEAR($A433),YEAR($A433)-1)))),File_1.prn!$A$2:$AA$57,VLOOKUP(MONTH($A433),Conversion!$A$1:$B$12,2),FALSE)</f>
        <v>#N/A</v>
      </c>
      <c r="C433" t="e">
        <f>IF(VLOOKUP((IF(MONTH($A433)=10,YEAR($A433),IF(MONTH($A433)=11,YEAR($A433),IF(MONTH($A433)=12, YEAR($A433),YEAR($A433)-1)))),File_1.prn!$A$2:$AA$57,VLOOKUP(MONTH($A433),'Patch Conversion'!$A$1:$B$12,2),FALSE)="","",VLOOKUP((IF(MONTH($A433)=10,YEAR($A433),IF(MONTH($A433)=11,YEAR($A433),IF(MONTH($A433)=12, YEAR($A433),YEAR($A433)-1)))),File_1.prn!$A$2:$AA$57,VLOOKUP(MONTH($A433),'Patch Conversion'!$A$1:$B$12,2),FALSE))</f>
        <v>#N/A</v>
      </c>
      <c r="F433">
        <f>VLOOKUP((IF(MONTH($A433)=10,YEAR($A433),IF(MONTH($A433)=11,YEAR($A433),IF(MONTH($A433)=12, YEAR($A433),YEAR($A433)-1)))),FirstSim!$A$1:$Y$84,VLOOKUP(MONTH($A433),Conversion!$A$1:$B$12,2),FALSE)</f>
        <v>0.24</v>
      </c>
      <c r="J433" s="4" t="e">
        <f>VLOOKUP((IF(MONTH($A433)=10,YEAR($A433),IF(MONTH($A433)=11,YEAR($A433),IF(MONTH($A433)=12, YEAR($A433),YEAR($A433)-1)))),#REF!,VLOOKUP(MONTH($A433),Conversion!$A$1:$B$12,2),FALSE)</f>
        <v>#REF!</v>
      </c>
      <c r="K433" t="e">
        <f>VLOOKUP((IF(MONTH($A433)=10,YEAR($A433),IF(MONTH($A433)=11,YEAR($A433),IF(MONTH($A433)=12, YEAR($A433),YEAR($A433)-1)))),#REF!,VLOOKUP(MONTH($A433),'Patch Conversion'!$A$1:$B$12,2),FALSE)</f>
        <v>#REF!</v>
      </c>
    </row>
    <row r="434" spans="1:11">
      <c r="A434" s="2">
        <v>30895</v>
      </c>
      <c r="B434" t="e">
        <f>VLOOKUP((IF(MONTH($A434)=10,YEAR($A434),IF(MONTH($A434)=11,YEAR($A434),IF(MONTH($A434)=12, YEAR($A434),YEAR($A434)-1)))),File_1.prn!$A$2:$AA$57,VLOOKUP(MONTH($A434),Conversion!$A$1:$B$12,2),FALSE)</f>
        <v>#N/A</v>
      </c>
      <c r="C434" t="e">
        <f>IF(VLOOKUP((IF(MONTH($A434)=10,YEAR($A434),IF(MONTH($A434)=11,YEAR($A434),IF(MONTH($A434)=12, YEAR($A434),YEAR($A434)-1)))),File_1.prn!$A$2:$AA$57,VLOOKUP(MONTH($A434),'Patch Conversion'!$A$1:$B$12,2),FALSE)="","",VLOOKUP((IF(MONTH($A434)=10,YEAR($A434),IF(MONTH($A434)=11,YEAR($A434),IF(MONTH($A434)=12, YEAR($A434),YEAR($A434)-1)))),File_1.prn!$A$2:$AA$57,VLOOKUP(MONTH($A434),'Patch Conversion'!$A$1:$B$12,2),FALSE))</f>
        <v>#N/A</v>
      </c>
      <c r="F434">
        <f>VLOOKUP((IF(MONTH($A434)=10,YEAR($A434),IF(MONTH($A434)=11,YEAR($A434),IF(MONTH($A434)=12, YEAR($A434),YEAR($A434)-1)))),FirstSim!$A$1:$Y$84,VLOOKUP(MONTH($A434),Conversion!$A$1:$B$12,2),FALSE)</f>
        <v>0.79</v>
      </c>
      <c r="J434" s="4" t="e">
        <f>VLOOKUP((IF(MONTH($A434)=10,YEAR($A434),IF(MONTH($A434)=11,YEAR($A434),IF(MONTH($A434)=12, YEAR($A434),YEAR($A434)-1)))),#REF!,VLOOKUP(MONTH($A434),Conversion!$A$1:$B$12,2),FALSE)</f>
        <v>#REF!</v>
      </c>
      <c r="K434" t="e">
        <f>VLOOKUP((IF(MONTH($A434)=10,YEAR($A434),IF(MONTH($A434)=11,YEAR($A434),IF(MONTH($A434)=12, YEAR($A434),YEAR($A434)-1)))),#REF!,VLOOKUP(MONTH($A434),'Patch Conversion'!$A$1:$B$12,2),FALSE)</f>
        <v>#REF!</v>
      </c>
    </row>
    <row r="435" spans="1:11">
      <c r="A435" s="2">
        <v>30926</v>
      </c>
      <c r="B435" t="e">
        <f>VLOOKUP((IF(MONTH($A435)=10,YEAR($A435),IF(MONTH($A435)=11,YEAR($A435),IF(MONTH($A435)=12, YEAR($A435),YEAR($A435)-1)))),File_1.prn!$A$2:$AA$57,VLOOKUP(MONTH($A435),Conversion!$A$1:$B$12,2),FALSE)</f>
        <v>#N/A</v>
      </c>
      <c r="C435" t="e">
        <f>IF(VLOOKUP((IF(MONTH($A435)=10,YEAR($A435),IF(MONTH($A435)=11,YEAR($A435),IF(MONTH($A435)=12, YEAR($A435),YEAR($A435)-1)))),File_1.prn!$A$2:$AA$57,VLOOKUP(MONTH($A435),'Patch Conversion'!$A$1:$B$12,2),FALSE)="","",VLOOKUP((IF(MONTH($A435)=10,YEAR($A435),IF(MONTH($A435)=11,YEAR($A435),IF(MONTH($A435)=12, YEAR($A435),YEAR($A435)-1)))),File_1.prn!$A$2:$AA$57,VLOOKUP(MONTH($A435),'Patch Conversion'!$A$1:$B$12,2),FALSE))</f>
        <v>#N/A</v>
      </c>
      <c r="F435">
        <f>VLOOKUP((IF(MONTH($A435)=10,YEAR($A435),IF(MONTH($A435)=11,YEAR($A435),IF(MONTH($A435)=12, YEAR($A435),YEAR($A435)-1)))),FirstSim!$A$1:$Y$84,VLOOKUP(MONTH($A435),Conversion!$A$1:$B$12,2),FALSE)</f>
        <v>0.33</v>
      </c>
      <c r="J435" s="4" t="e">
        <f>VLOOKUP((IF(MONTH($A435)=10,YEAR($A435),IF(MONTH($A435)=11,YEAR($A435),IF(MONTH($A435)=12, YEAR($A435),YEAR($A435)-1)))),#REF!,VLOOKUP(MONTH($A435),Conversion!$A$1:$B$12,2),FALSE)</f>
        <v>#REF!</v>
      </c>
      <c r="K435" t="e">
        <f>VLOOKUP((IF(MONTH($A435)=10,YEAR($A435),IF(MONTH($A435)=11,YEAR($A435),IF(MONTH($A435)=12, YEAR($A435),YEAR($A435)-1)))),#REF!,VLOOKUP(MONTH($A435),'Patch Conversion'!$A$1:$B$12,2),FALSE)</f>
        <v>#REF!</v>
      </c>
    </row>
    <row r="436" spans="1:11">
      <c r="A436" s="2">
        <v>30956</v>
      </c>
      <c r="B436" t="e">
        <f>VLOOKUP((IF(MONTH($A436)=10,YEAR($A436),IF(MONTH($A436)=11,YEAR($A436),IF(MONTH($A436)=12, YEAR($A436),YEAR($A436)-1)))),File_1.prn!$A$2:$AA$57,VLOOKUP(MONTH($A436),Conversion!$A$1:$B$12,2),FALSE)</f>
        <v>#N/A</v>
      </c>
      <c r="C436" t="e">
        <f>IF(VLOOKUP((IF(MONTH($A436)=10,YEAR($A436),IF(MONTH($A436)=11,YEAR($A436),IF(MONTH($A436)=12, YEAR($A436),YEAR($A436)-1)))),File_1.prn!$A$2:$AA$57,VLOOKUP(MONTH($A436),'Patch Conversion'!$A$1:$B$12,2),FALSE)="","",VLOOKUP((IF(MONTH($A436)=10,YEAR($A436),IF(MONTH($A436)=11,YEAR($A436),IF(MONTH($A436)=12, YEAR($A436),YEAR($A436)-1)))),File_1.prn!$A$2:$AA$57,VLOOKUP(MONTH($A436),'Patch Conversion'!$A$1:$B$12,2),FALSE))</f>
        <v>#N/A</v>
      </c>
      <c r="F436">
        <f>VLOOKUP((IF(MONTH($A436)=10,YEAR($A436),IF(MONTH($A436)=11,YEAR($A436),IF(MONTH($A436)=12, YEAR($A436),YEAR($A436)-1)))),FirstSim!$A$1:$Y$84,VLOOKUP(MONTH($A436),Conversion!$A$1:$B$12,2),FALSE)</f>
        <v>0.4</v>
      </c>
      <c r="J436" s="4" t="e">
        <f>VLOOKUP((IF(MONTH($A436)=10,YEAR($A436),IF(MONTH($A436)=11,YEAR($A436),IF(MONTH($A436)=12, YEAR($A436),YEAR($A436)-1)))),#REF!,VLOOKUP(MONTH($A436),Conversion!$A$1:$B$12,2),FALSE)</f>
        <v>#REF!</v>
      </c>
      <c r="K436" t="e">
        <f>VLOOKUP((IF(MONTH($A436)=10,YEAR($A436),IF(MONTH($A436)=11,YEAR($A436),IF(MONTH($A436)=12, YEAR($A436),YEAR($A436)-1)))),#REF!,VLOOKUP(MONTH($A436),'Patch Conversion'!$A$1:$B$12,2),FALSE)</f>
        <v>#REF!</v>
      </c>
    </row>
    <row r="437" spans="1:11">
      <c r="A437" s="2">
        <v>30987</v>
      </c>
      <c r="B437" t="e">
        <f>VLOOKUP((IF(MONTH($A437)=10,YEAR($A437),IF(MONTH($A437)=11,YEAR($A437),IF(MONTH($A437)=12, YEAR($A437),YEAR($A437)-1)))),File_1.prn!$A$2:$AA$57,VLOOKUP(MONTH($A437),Conversion!$A$1:$B$12,2),FALSE)</f>
        <v>#N/A</v>
      </c>
      <c r="C437" t="e">
        <f>IF(VLOOKUP((IF(MONTH($A437)=10,YEAR($A437),IF(MONTH($A437)=11,YEAR($A437),IF(MONTH($A437)=12, YEAR($A437),YEAR($A437)-1)))),File_1.prn!$A$2:$AA$57,VLOOKUP(MONTH($A437),'Patch Conversion'!$A$1:$B$12,2),FALSE)="","",VLOOKUP((IF(MONTH($A437)=10,YEAR($A437),IF(MONTH($A437)=11,YEAR($A437),IF(MONTH($A437)=12, YEAR($A437),YEAR($A437)-1)))),File_1.prn!$A$2:$AA$57,VLOOKUP(MONTH($A437),'Patch Conversion'!$A$1:$B$12,2),FALSE))</f>
        <v>#N/A</v>
      </c>
      <c r="F437">
        <f>VLOOKUP((IF(MONTH($A437)=10,YEAR($A437),IF(MONTH($A437)=11,YEAR($A437),IF(MONTH($A437)=12, YEAR($A437),YEAR($A437)-1)))),FirstSim!$A$1:$Y$84,VLOOKUP(MONTH($A437),Conversion!$A$1:$B$12,2),FALSE)</f>
        <v>0.21</v>
      </c>
      <c r="J437" s="4" t="e">
        <f>VLOOKUP((IF(MONTH($A437)=10,YEAR($A437),IF(MONTH($A437)=11,YEAR($A437),IF(MONTH($A437)=12, YEAR($A437),YEAR($A437)-1)))),#REF!,VLOOKUP(MONTH($A437),Conversion!$A$1:$B$12,2),FALSE)</f>
        <v>#REF!</v>
      </c>
      <c r="K437" t="e">
        <f>VLOOKUP((IF(MONTH($A437)=10,YEAR($A437),IF(MONTH($A437)=11,YEAR($A437),IF(MONTH($A437)=12, YEAR($A437),YEAR($A437)-1)))),#REF!,VLOOKUP(MONTH($A437),'Patch Conversion'!$A$1:$B$12,2),FALSE)</f>
        <v>#REF!</v>
      </c>
    </row>
    <row r="438" spans="1:11">
      <c r="A438" s="2">
        <v>31017</v>
      </c>
      <c r="B438" t="e">
        <f>VLOOKUP((IF(MONTH($A438)=10,YEAR($A438),IF(MONTH($A438)=11,YEAR($A438),IF(MONTH($A438)=12, YEAR($A438),YEAR($A438)-1)))),File_1.prn!$A$2:$AA$57,VLOOKUP(MONTH($A438),Conversion!$A$1:$B$12,2),FALSE)</f>
        <v>#N/A</v>
      </c>
      <c r="C438" t="e">
        <f>IF(VLOOKUP((IF(MONTH($A438)=10,YEAR($A438),IF(MONTH($A438)=11,YEAR($A438),IF(MONTH($A438)=12, YEAR($A438),YEAR($A438)-1)))),File_1.prn!$A$2:$AA$57,VLOOKUP(MONTH($A438),'Patch Conversion'!$A$1:$B$12,2),FALSE)="","",VLOOKUP((IF(MONTH($A438)=10,YEAR($A438),IF(MONTH($A438)=11,YEAR($A438),IF(MONTH($A438)=12, YEAR($A438),YEAR($A438)-1)))),File_1.prn!$A$2:$AA$57,VLOOKUP(MONTH($A438),'Patch Conversion'!$A$1:$B$12,2),FALSE))</f>
        <v>#N/A</v>
      </c>
      <c r="D438" t="e">
        <f>IF(C438="","",B438)</f>
        <v>#N/A</v>
      </c>
      <c r="F438">
        <f>VLOOKUP((IF(MONTH($A438)=10,YEAR($A438),IF(MONTH($A438)=11,YEAR($A438),IF(MONTH($A438)=12, YEAR($A438),YEAR($A438)-1)))),FirstSim!$A$1:$Y$84,VLOOKUP(MONTH($A438),Conversion!$A$1:$B$12,2),FALSE)</f>
        <v>0.01</v>
      </c>
      <c r="J438" s="4" t="e">
        <f>VLOOKUP((IF(MONTH($A438)=10,YEAR($A438),IF(MONTH($A438)=11,YEAR($A438),IF(MONTH($A438)=12, YEAR($A438),YEAR($A438)-1)))),#REF!,VLOOKUP(MONTH($A438),Conversion!$A$1:$B$12,2),FALSE)</f>
        <v>#REF!</v>
      </c>
      <c r="K438" t="e">
        <f>VLOOKUP((IF(MONTH($A438)=10,YEAR($A438),IF(MONTH($A438)=11,YEAR($A438),IF(MONTH($A438)=12, YEAR($A438),YEAR($A438)-1)))),#REF!,VLOOKUP(MONTH($A438),'Patch Conversion'!$A$1:$B$12,2),FALSE)</f>
        <v>#REF!</v>
      </c>
    </row>
    <row r="439" spans="1:11">
      <c r="A439" s="2">
        <v>31048</v>
      </c>
      <c r="B439" t="e">
        <f>VLOOKUP((IF(MONTH($A439)=10,YEAR($A439),IF(MONTH($A439)=11,YEAR($A439),IF(MONTH($A439)=12, YEAR($A439),YEAR($A439)-1)))),File_1.prn!$A$2:$AA$57,VLOOKUP(MONTH($A439),Conversion!$A$1:$B$12,2),FALSE)</f>
        <v>#N/A</v>
      </c>
      <c r="C439" t="e">
        <f>IF(VLOOKUP((IF(MONTH($A439)=10,YEAR($A439),IF(MONTH($A439)=11,YEAR($A439),IF(MONTH($A439)=12, YEAR($A439),YEAR($A439)-1)))),File_1.prn!$A$2:$AA$57,VLOOKUP(MONTH($A439),'Patch Conversion'!$A$1:$B$12,2),FALSE)="","",VLOOKUP((IF(MONTH($A439)=10,YEAR($A439),IF(MONTH($A439)=11,YEAR($A439),IF(MONTH($A439)=12, YEAR($A439),YEAR($A439)-1)))),File_1.prn!$A$2:$AA$57,VLOOKUP(MONTH($A439),'Patch Conversion'!$A$1:$B$12,2),FALSE))</f>
        <v>#N/A</v>
      </c>
      <c r="F439">
        <f>VLOOKUP((IF(MONTH($A439)=10,YEAR($A439),IF(MONTH($A439)=11,YEAR($A439),IF(MONTH($A439)=12, YEAR($A439),YEAR($A439)-1)))),FirstSim!$A$1:$Y$84,VLOOKUP(MONTH($A439),Conversion!$A$1:$B$12,2),FALSE)</f>
        <v>0.04</v>
      </c>
      <c r="J439" s="4" t="e">
        <f>VLOOKUP((IF(MONTH($A439)=10,YEAR($A439),IF(MONTH($A439)=11,YEAR($A439),IF(MONTH($A439)=12, YEAR($A439),YEAR($A439)-1)))),#REF!,VLOOKUP(MONTH($A439),Conversion!$A$1:$B$12,2),FALSE)</f>
        <v>#REF!</v>
      </c>
      <c r="K439" t="e">
        <f>VLOOKUP((IF(MONTH($A439)=10,YEAR($A439),IF(MONTH($A439)=11,YEAR($A439),IF(MONTH($A439)=12, YEAR($A439),YEAR($A439)-1)))),#REF!,VLOOKUP(MONTH($A439),'Patch Conversion'!$A$1:$B$12,2),FALSE)</f>
        <v>#REF!</v>
      </c>
    </row>
    <row r="440" spans="1:11">
      <c r="A440" s="2">
        <v>31079</v>
      </c>
      <c r="B440" t="e">
        <f>VLOOKUP((IF(MONTH($A440)=10,YEAR($A440),IF(MONTH($A440)=11,YEAR($A440),IF(MONTH($A440)=12, YEAR($A440),YEAR($A440)-1)))),File_1.prn!$A$2:$AA$57,VLOOKUP(MONTH($A440),Conversion!$A$1:$B$12,2),FALSE)</f>
        <v>#N/A</v>
      </c>
      <c r="C440" t="e">
        <f>IF(VLOOKUP((IF(MONTH($A440)=10,YEAR($A440),IF(MONTH($A440)=11,YEAR($A440),IF(MONTH($A440)=12, YEAR($A440),YEAR($A440)-1)))),File_1.prn!$A$2:$AA$57,VLOOKUP(MONTH($A440),'Patch Conversion'!$A$1:$B$12,2),FALSE)="","",VLOOKUP((IF(MONTH($A440)=10,YEAR($A440),IF(MONTH($A440)=11,YEAR($A440),IF(MONTH($A440)=12, YEAR($A440),YEAR($A440)-1)))),File_1.prn!$A$2:$AA$57,VLOOKUP(MONTH($A440),'Patch Conversion'!$A$1:$B$12,2),FALSE))</f>
        <v>#N/A</v>
      </c>
      <c r="F440">
        <f>VLOOKUP((IF(MONTH($A440)=10,YEAR($A440),IF(MONTH($A440)=11,YEAR($A440),IF(MONTH($A440)=12, YEAR($A440),YEAR($A440)-1)))),FirstSim!$A$1:$Y$84,VLOOKUP(MONTH($A440),Conversion!$A$1:$B$12,2),FALSE)</f>
        <v>2.94</v>
      </c>
      <c r="J440" s="4" t="e">
        <f>VLOOKUP((IF(MONTH($A440)=10,YEAR($A440),IF(MONTH($A440)=11,YEAR($A440),IF(MONTH($A440)=12, YEAR($A440),YEAR($A440)-1)))),#REF!,VLOOKUP(MONTH($A440),Conversion!$A$1:$B$12,2),FALSE)</f>
        <v>#REF!</v>
      </c>
      <c r="K440" t="e">
        <f>VLOOKUP((IF(MONTH($A440)=10,YEAR($A440),IF(MONTH($A440)=11,YEAR($A440),IF(MONTH($A440)=12, YEAR($A440),YEAR($A440)-1)))),#REF!,VLOOKUP(MONTH($A440),'Patch Conversion'!$A$1:$B$12,2),FALSE)</f>
        <v>#REF!</v>
      </c>
    </row>
    <row r="441" spans="1:11">
      <c r="A441" s="2">
        <v>31107</v>
      </c>
      <c r="B441" t="e">
        <f>VLOOKUP((IF(MONTH($A441)=10,YEAR($A441),IF(MONTH($A441)=11,YEAR($A441),IF(MONTH($A441)=12, YEAR($A441),YEAR($A441)-1)))),File_1.prn!$A$2:$AA$57,VLOOKUP(MONTH($A441),Conversion!$A$1:$B$12,2),FALSE)</f>
        <v>#N/A</v>
      </c>
      <c r="C441" t="e">
        <f>IF(VLOOKUP((IF(MONTH($A441)=10,YEAR($A441),IF(MONTH($A441)=11,YEAR($A441),IF(MONTH($A441)=12, YEAR($A441),YEAR($A441)-1)))),File_1.prn!$A$2:$AA$57,VLOOKUP(MONTH($A441),'Patch Conversion'!$A$1:$B$12,2),FALSE)="","",VLOOKUP((IF(MONTH($A441)=10,YEAR($A441),IF(MONTH($A441)=11,YEAR($A441),IF(MONTH($A441)=12, YEAR($A441),YEAR($A441)-1)))),File_1.prn!$A$2:$AA$57,VLOOKUP(MONTH($A441),'Patch Conversion'!$A$1:$B$12,2),FALSE))</f>
        <v>#N/A</v>
      </c>
      <c r="F441">
        <f>VLOOKUP((IF(MONTH($A441)=10,YEAR($A441),IF(MONTH($A441)=11,YEAR($A441),IF(MONTH($A441)=12, YEAR($A441),YEAR($A441)-1)))),FirstSim!$A$1:$Y$84,VLOOKUP(MONTH($A441),Conversion!$A$1:$B$12,2),FALSE)</f>
        <v>1.6</v>
      </c>
      <c r="J441" s="4" t="e">
        <f>VLOOKUP((IF(MONTH($A441)=10,YEAR($A441),IF(MONTH($A441)=11,YEAR($A441),IF(MONTH($A441)=12, YEAR($A441),YEAR($A441)-1)))),#REF!,VLOOKUP(MONTH($A441),Conversion!$A$1:$B$12,2),FALSE)</f>
        <v>#REF!</v>
      </c>
      <c r="K441" t="e">
        <f>VLOOKUP((IF(MONTH($A441)=10,YEAR($A441),IF(MONTH($A441)=11,YEAR($A441),IF(MONTH($A441)=12, YEAR($A441),YEAR($A441)-1)))),#REF!,VLOOKUP(MONTH($A441),'Patch Conversion'!$A$1:$B$12,2),FALSE)</f>
        <v>#REF!</v>
      </c>
    </row>
    <row r="442" spans="1:11">
      <c r="A442" s="2">
        <v>31138</v>
      </c>
      <c r="B442" t="e">
        <f>VLOOKUP((IF(MONTH($A442)=10,YEAR($A442),IF(MONTH($A442)=11,YEAR($A442),IF(MONTH($A442)=12, YEAR($A442),YEAR($A442)-1)))),File_1.prn!$A$2:$AA$57,VLOOKUP(MONTH($A442),Conversion!$A$1:$B$12,2),FALSE)</f>
        <v>#N/A</v>
      </c>
      <c r="C442" t="e">
        <f>IF(VLOOKUP((IF(MONTH($A442)=10,YEAR($A442),IF(MONTH($A442)=11,YEAR($A442),IF(MONTH($A442)=12, YEAR($A442),YEAR($A442)-1)))),File_1.prn!$A$2:$AA$57,VLOOKUP(MONTH($A442),'Patch Conversion'!$A$1:$B$12,2),FALSE)="","",VLOOKUP((IF(MONTH($A442)=10,YEAR($A442),IF(MONTH($A442)=11,YEAR($A442),IF(MONTH($A442)=12, YEAR($A442),YEAR($A442)-1)))),File_1.prn!$A$2:$AA$57,VLOOKUP(MONTH($A442),'Patch Conversion'!$A$1:$B$12,2),FALSE))</f>
        <v>#N/A</v>
      </c>
      <c r="F442">
        <f>VLOOKUP((IF(MONTH($A442)=10,YEAR($A442),IF(MONTH($A442)=11,YEAR($A442),IF(MONTH($A442)=12, YEAR($A442),YEAR($A442)-1)))),FirstSim!$A$1:$Y$84,VLOOKUP(MONTH($A442),Conversion!$A$1:$B$12,2),FALSE)</f>
        <v>0.28000000000000003</v>
      </c>
      <c r="J442" s="4" t="e">
        <f>VLOOKUP((IF(MONTH($A442)=10,YEAR($A442),IF(MONTH($A442)=11,YEAR($A442),IF(MONTH($A442)=12, YEAR($A442),YEAR($A442)-1)))),#REF!,VLOOKUP(MONTH($A442),Conversion!$A$1:$B$12,2),FALSE)</f>
        <v>#REF!</v>
      </c>
      <c r="K442" t="e">
        <f>VLOOKUP((IF(MONTH($A442)=10,YEAR($A442),IF(MONTH($A442)=11,YEAR($A442),IF(MONTH($A442)=12, YEAR($A442),YEAR($A442)-1)))),#REF!,VLOOKUP(MONTH($A442),'Patch Conversion'!$A$1:$B$12,2),FALSE)</f>
        <v>#REF!</v>
      </c>
    </row>
    <row r="443" spans="1:11">
      <c r="A443" s="2">
        <v>31168</v>
      </c>
      <c r="B443" t="e">
        <f>VLOOKUP((IF(MONTH($A443)=10,YEAR($A443),IF(MONTH($A443)=11,YEAR($A443),IF(MONTH($A443)=12, YEAR($A443),YEAR($A443)-1)))),File_1.prn!$A$2:$AA$57,VLOOKUP(MONTH($A443),Conversion!$A$1:$B$12,2),FALSE)</f>
        <v>#N/A</v>
      </c>
      <c r="C443" t="e">
        <f>IF(VLOOKUP((IF(MONTH($A443)=10,YEAR($A443),IF(MONTH($A443)=11,YEAR($A443),IF(MONTH($A443)=12, YEAR($A443),YEAR($A443)-1)))),File_1.prn!$A$2:$AA$57,VLOOKUP(MONTH($A443),'Patch Conversion'!$A$1:$B$12,2),FALSE)="","",VLOOKUP((IF(MONTH($A443)=10,YEAR($A443),IF(MONTH($A443)=11,YEAR($A443),IF(MONTH($A443)=12, YEAR($A443),YEAR($A443)-1)))),File_1.prn!$A$2:$AA$57,VLOOKUP(MONTH($A443),'Patch Conversion'!$A$1:$B$12,2),FALSE))</f>
        <v>#N/A</v>
      </c>
      <c r="F443">
        <f>VLOOKUP((IF(MONTH($A443)=10,YEAR($A443),IF(MONTH($A443)=11,YEAR($A443),IF(MONTH($A443)=12, YEAR($A443),YEAR($A443)-1)))),FirstSim!$A$1:$Y$84,VLOOKUP(MONTH($A443),Conversion!$A$1:$B$12,2),FALSE)</f>
        <v>7.0000000000000007E-2</v>
      </c>
      <c r="J443" s="4" t="e">
        <f>VLOOKUP((IF(MONTH($A443)=10,YEAR($A443),IF(MONTH($A443)=11,YEAR($A443),IF(MONTH($A443)=12, YEAR($A443),YEAR($A443)-1)))),#REF!,VLOOKUP(MONTH($A443),Conversion!$A$1:$B$12,2),FALSE)</f>
        <v>#REF!</v>
      </c>
      <c r="K443" t="e">
        <f>VLOOKUP((IF(MONTH($A443)=10,YEAR($A443),IF(MONTH($A443)=11,YEAR($A443),IF(MONTH($A443)=12, YEAR($A443),YEAR($A443)-1)))),#REF!,VLOOKUP(MONTH($A443),'Patch Conversion'!$A$1:$B$12,2),FALSE)</f>
        <v>#REF!</v>
      </c>
    </row>
    <row r="444" spans="1:11">
      <c r="A444" s="2">
        <v>31199</v>
      </c>
      <c r="B444" t="e">
        <f>VLOOKUP((IF(MONTH($A444)=10,YEAR($A444),IF(MONTH($A444)=11,YEAR($A444),IF(MONTH($A444)=12, YEAR($A444),YEAR($A444)-1)))),File_1.prn!$A$2:$AA$57,VLOOKUP(MONTH($A444),Conversion!$A$1:$B$12,2),FALSE)</f>
        <v>#N/A</v>
      </c>
      <c r="C444" t="e">
        <f>IF(VLOOKUP((IF(MONTH($A444)=10,YEAR($A444),IF(MONTH($A444)=11,YEAR($A444),IF(MONTH($A444)=12, YEAR($A444),YEAR($A444)-1)))),File_1.prn!$A$2:$AA$57,VLOOKUP(MONTH($A444),'Patch Conversion'!$A$1:$B$12,2),FALSE)="","",VLOOKUP((IF(MONTH($A444)=10,YEAR($A444),IF(MONTH($A444)=11,YEAR($A444),IF(MONTH($A444)=12, YEAR($A444),YEAR($A444)-1)))),File_1.prn!$A$2:$AA$57,VLOOKUP(MONTH($A444),'Patch Conversion'!$A$1:$B$12,2),FALSE))</f>
        <v>#N/A</v>
      </c>
      <c r="F444">
        <f>VLOOKUP((IF(MONTH($A444)=10,YEAR($A444),IF(MONTH($A444)=11,YEAR($A444),IF(MONTH($A444)=12, YEAR($A444),YEAR($A444)-1)))),FirstSim!$A$1:$Y$84,VLOOKUP(MONTH($A444),Conversion!$A$1:$B$12,2),FALSE)</f>
        <v>0.27</v>
      </c>
      <c r="J444" s="4" t="e">
        <f>VLOOKUP((IF(MONTH($A444)=10,YEAR($A444),IF(MONTH($A444)=11,YEAR($A444),IF(MONTH($A444)=12, YEAR($A444),YEAR($A444)-1)))),#REF!,VLOOKUP(MONTH($A444),Conversion!$A$1:$B$12,2),FALSE)</f>
        <v>#REF!</v>
      </c>
      <c r="K444" t="e">
        <f>VLOOKUP((IF(MONTH($A444)=10,YEAR($A444),IF(MONTH($A444)=11,YEAR($A444),IF(MONTH($A444)=12, YEAR($A444),YEAR($A444)-1)))),#REF!,VLOOKUP(MONTH($A444),'Patch Conversion'!$A$1:$B$12,2),FALSE)</f>
        <v>#REF!</v>
      </c>
    </row>
    <row r="445" spans="1:11">
      <c r="A445" s="2">
        <v>31229</v>
      </c>
      <c r="B445" t="e">
        <f>VLOOKUP((IF(MONTH($A445)=10,YEAR($A445),IF(MONTH($A445)=11,YEAR($A445),IF(MONTH($A445)=12, YEAR($A445),YEAR($A445)-1)))),File_1.prn!$A$2:$AA$57,VLOOKUP(MONTH($A445),Conversion!$A$1:$B$12,2),FALSE)</f>
        <v>#N/A</v>
      </c>
      <c r="C445" t="e">
        <f>IF(VLOOKUP((IF(MONTH($A445)=10,YEAR($A445),IF(MONTH($A445)=11,YEAR($A445),IF(MONTH($A445)=12, YEAR($A445),YEAR($A445)-1)))),File_1.prn!$A$2:$AA$57,VLOOKUP(MONTH($A445),'Patch Conversion'!$A$1:$B$12,2),FALSE)="","",VLOOKUP((IF(MONTH($A445)=10,YEAR($A445),IF(MONTH($A445)=11,YEAR($A445),IF(MONTH($A445)=12, YEAR($A445),YEAR($A445)-1)))),File_1.prn!$A$2:$AA$57,VLOOKUP(MONTH($A445),'Patch Conversion'!$A$1:$B$12,2),FALSE))</f>
        <v>#N/A</v>
      </c>
      <c r="F445">
        <f>VLOOKUP((IF(MONTH($A445)=10,YEAR($A445),IF(MONTH($A445)=11,YEAR($A445),IF(MONTH($A445)=12, YEAR($A445),YEAR($A445)-1)))),FirstSim!$A$1:$Y$84,VLOOKUP(MONTH($A445),Conversion!$A$1:$B$12,2),FALSE)</f>
        <v>0.28000000000000003</v>
      </c>
      <c r="J445" s="4" t="e">
        <f>VLOOKUP((IF(MONTH($A445)=10,YEAR($A445),IF(MONTH($A445)=11,YEAR($A445),IF(MONTH($A445)=12, YEAR($A445),YEAR($A445)-1)))),#REF!,VLOOKUP(MONTH($A445),Conversion!$A$1:$B$12,2),FALSE)</f>
        <v>#REF!</v>
      </c>
      <c r="K445" t="e">
        <f>VLOOKUP((IF(MONTH($A445)=10,YEAR($A445),IF(MONTH($A445)=11,YEAR($A445),IF(MONTH($A445)=12, YEAR($A445),YEAR($A445)-1)))),#REF!,VLOOKUP(MONTH($A445),'Patch Conversion'!$A$1:$B$12,2),FALSE)</f>
        <v>#REF!</v>
      </c>
    </row>
    <row r="446" spans="1:11">
      <c r="A446" s="2">
        <v>31260</v>
      </c>
      <c r="B446" t="e">
        <f>VLOOKUP((IF(MONTH($A446)=10,YEAR($A446),IF(MONTH($A446)=11,YEAR($A446),IF(MONTH($A446)=12, YEAR($A446),YEAR($A446)-1)))),File_1.prn!$A$2:$AA$57,VLOOKUP(MONTH($A446),Conversion!$A$1:$B$12,2),FALSE)</f>
        <v>#N/A</v>
      </c>
      <c r="C446" t="e">
        <f>IF(VLOOKUP((IF(MONTH($A446)=10,YEAR($A446),IF(MONTH($A446)=11,YEAR($A446),IF(MONTH($A446)=12, YEAR($A446),YEAR($A446)-1)))),File_1.prn!$A$2:$AA$57,VLOOKUP(MONTH($A446),'Patch Conversion'!$A$1:$B$12,2),FALSE)="","",VLOOKUP((IF(MONTH($A446)=10,YEAR($A446),IF(MONTH($A446)=11,YEAR($A446),IF(MONTH($A446)=12, YEAR($A446),YEAR($A446)-1)))),File_1.prn!$A$2:$AA$57,VLOOKUP(MONTH($A446),'Patch Conversion'!$A$1:$B$12,2),FALSE))</f>
        <v>#N/A</v>
      </c>
      <c r="F446">
        <f>VLOOKUP((IF(MONTH($A446)=10,YEAR($A446),IF(MONTH($A446)=11,YEAR($A446),IF(MONTH($A446)=12, YEAR($A446),YEAR($A446)-1)))),FirstSim!$A$1:$Y$84,VLOOKUP(MONTH($A446),Conversion!$A$1:$B$12,2),FALSE)</f>
        <v>0.13</v>
      </c>
      <c r="J446" s="4" t="e">
        <f>VLOOKUP((IF(MONTH($A446)=10,YEAR($A446),IF(MONTH($A446)=11,YEAR($A446),IF(MONTH($A446)=12, YEAR($A446),YEAR($A446)-1)))),#REF!,VLOOKUP(MONTH($A446),Conversion!$A$1:$B$12,2),FALSE)</f>
        <v>#REF!</v>
      </c>
      <c r="K446" t="e">
        <f>VLOOKUP((IF(MONTH($A446)=10,YEAR($A446),IF(MONTH($A446)=11,YEAR($A446),IF(MONTH($A446)=12, YEAR($A446),YEAR($A446)-1)))),#REF!,VLOOKUP(MONTH($A446),'Patch Conversion'!$A$1:$B$12,2),FALSE)</f>
        <v>#REF!</v>
      </c>
    </row>
    <row r="447" spans="1:11">
      <c r="A447" s="2">
        <v>31291</v>
      </c>
      <c r="B447" t="e">
        <f>VLOOKUP((IF(MONTH($A447)=10,YEAR($A447),IF(MONTH($A447)=11,YEAR($A447),IF(MONTH($A447)=12, YEAR($A447),YEAR($A447)-1)))),File_1.prn!$A$2:$AA$57,VLOOKUP(MONTH($A447),Conversion!$A$1:$B$12,2),FALSE)</f>
        <v>#N/A</v>
      </c>
      <c r="C447" t="e">
        <f>IF(VLOOKUP((IF(MONTH($A447)=10,YEAR($A447),IF(MONTH($A447)=11,YEAR($A447),IF(MONTH($A447)=12, YEAR($A447),YEAR($A447)-1)))),File_1.prn!$A$2:$AA$57,VLOOKUP(MONTH($A447),'Patch Conversion'!$A$1:$B$12,2),FALSE)="","",VLOOKUP((IF(MONTH($A447)=10,YEAR($A447),IF(MONTH($A447)=11,YEAR($A447),IF(MONTH($A447)=12, YEAR($A447),YEAR($A447)-1)))),File_1.prn!$A$2:$AA$57,VLOOKUP(MONTH($A447),'Patch Conversion'!$A$1:$B$12,2),FALSE))</f>
        <v>#N/A</v>
      </c>
      <c r="F447">
        <f>VLOOKUP((IF(MONTH($A447)=10,YEAR($A447),IF(MONTH($A447)=11,YEAR($A447),IF(MONTH($A447)=12, YEAR($A447),YEAR($A447)-1)))),FirstSim!$A$1:$Y$84,VLOOKUP(MONTH($A447),Conversion!$A$1:$B$12,2),FALSE)</f>
        <v>0</v>
      </c>
      <c r="J447" s="4" t="e">
        <f>VLOOKUP((IF(MONTH($A447)=10,YEAR($A447),IF(MONTH($A447)=11,YEAR($A447),IF(MONTH($A447)=12, YEAR($A447),YEAR($A447)-1)))),#REF!,VLOOKUP(MONTH($A447),Conversion!$A$1:$B$12,2),FALSE)</f>
        <v>#REF!</v>
      </c>
      <c r="K447" t="e">
        <f>VLOOKUP((IF(MONTH($A447)=10,YEAR($A447),IF(MONTH($A447)=11,YEAR($A447),IF(MONTH($A447)=12, YEAR($A447),YEAR($A447)-1)))),#REF!,VLOOKUP(MONTH($A447),'Patch Conversion'!$A$1:$B$12,2),FALSE)</f>
        <v>#REF!</v>
      </c>
    </row>
    <row r="448" spans="1:11">
      <c r="A448" s="2">
        <v>31321</v>
      </c>
      <c r="B448" t="e">
        <f>VLOOKUP((IF(MONTH($A448)=10,YEAR($A448),IF(MONTH($A448)=11,YEAR($A448),IF(MONTH($A448)=12, YEAR($A448),YEAR($A448)-1)))),File_1.prn!$A$2:$AA$57,VLOOKUP(MONTH($A448),Conversion!$A$1:$B$12,2),FALSE)</f>
        <v>#N/A</v>
      </c>
      <c r="C448" t="e">
        <f>IF(VLOOKUP((IF(MONTH($A448)=10,YEAR($A448),IF(MONTH($A448)=11,YEAR($A448),IF(MONTH($A448)=12, YEAR($A448),YEAR($A448)-1)))),File_1.prn!$A$2:$AA$57,VLOOKUP(MONTH($A448),'Patch Conversion'!$A$1:$B$12,2),FALSE)="","",VLOOKUP((IF(MONTH($A448)=10,YEAR($A448),IF(MONTH($A448)=11,YEAR($A448),IF(MONTH($A448)=12, YEAR($A448),YEAR($A448)-1)))),File_1.prn!$A$2:$AA$57,VLOOKUP(MONTH($A448),'Patch Conversion'!$A$1:$B$12,2),FALSE))</f>
        <v>#N/A</v>
      </c>
      <c r="F448">
        <f>VLOOKUP((IF(MONTH($A448)=10,YEAR($A448),IF(MONTH($A448)=11,YEAR($A448),IF(MONTH($A448)=12, YEAR($A448),YEAR($A448)-1)))),FirstSim!$A$1:$Y$84,VLOOKUP(MONTH($A448),Conversion!$A$1:$B$12,2),FALSE)</f>
        <v>2.37</v>
      </c>
      <c r="J448" s="4" t="e">
        <f>VLOOKUP((IF(MONTH($A448)=10,YEAR($A448),IF(MONTH($A448)=11,YEAR($A448),IF(MONTH($A448)=12, YEAR($A448),YEAR($A448)-1)))),#REF!,VLOOKUP(MONTH($A448),Conversion!$A$1:$B$12,2),FALSE)</f>
        <v>#REF!</v>
      </c>
      <c r="K448" t="e">
        <f>VLOOKUP((IF(MONTH($A448)=10,YEAR($A448),IF(MONTH($A448)=11,YEAR($A448),IF(MONTH($A448)=12, YEAR($A448),YEAR($A448)-1)))),#REF!,VLOOKUP(MONTH($A448),'Patch Conversion'!$A$1:$B$12,2),FALSE)</f>
        <v>#REF!</v>
      </c>
    </row>
    <row r="449" spans="1:11">
      <c r="A449" s="2">
        <v>31352</v>
      </c>
      <c r="B449" t="e">
        <f>VLOOKUP((IF(MONTH($A449)=10,YEAR($A449),IF(MONTH($A449)=11,YEAR($A449),IF(MONTH($A449)=12, YEAR($A449),YEAR($A449)-1)))),File_1.prn!$A$2:$AA$57,VLOOKUP(MONTH($A449),Conversion!$A$1:$B$12,2),FALSE)</f>
        <v>#N/A</v>
      </c>
      <c r="C449" t="e">
        <f>IF(VLOOKUP((IF(MONTH($A449)=10,YEAR($A449),IF(MONTH($A449)=11,YEAR($A449),IF(MONTH($A449)=12, YEAR($A449),YEAR($A449)-1)))),File_1.prn!$A$2:$AA$57,VLOOKUP(MONTH($A449),'Patch Conversion'!$A$1:$B$12,2),FALSE)="","",VLOOKUP((IF(MONTH($A449)=10,YEAR($A449),IF(MONTH($A449)=11,YEAR($A449),IF(MONTH($A449)=12, YEAR($A449),YEAR($A449)-1)))),File_1.prn!$A$2:$AA$57,VLOOKUP(MONTH($A449),'Patch Conversion'!$A$1:$B$12,2),FALSE))</f>
        <v>#N/A</v>
      </c>
      <c r="F449">
        <f>VLOOKUP((IF(MONTH($A449)=10,YEAR($A449),IF(MONTH($A449)=11,YEAR($A449),IF(MONTH($A449)=12, YEAR($A449),YEAR($A449)-1)))),FirstSim!$A$1:$Y$84,VLOOKUP(MONTH($A449),Conversion!$A$1:$B$12,2),FALSE)</f>
        <v>1.61</v>
      </c>
      <c r="J449" s="4" t="e">
        <f>VLOOKUP((IF(MONTH($A449)=10,YEAR($A449),IF(MONTH($A449)=11,YEAR($A449),IF(MONTH($A449)=12, YEAR($A449),YEAR($A449)-1)))),#REF!,VLOOKUP(MONTH($A449),Conversion!$A$1:$B$12,2),FALSE)</f>
        <v>#REF!</v>
      </c>
      <c r="K449" t="e">
        <f>VLOOKUP((IF(MONTH($A449)=10,YEAR($A449),IF(MONTH($A449)=11,YEAR($A449),IF(MONTH($A449)=12, YEAR($A449),YEAR($A449)-1)))),#REF!,VLOOKUP(MONTH($A449),'Patch Conversion'!$A$1:$B$12,2),FALSE)</f>
        <v>#REF!</v>
      </c>
    </row>
    <row r="450" spans="1:11">
      <c r="A450" s="2">
        <v>31382</v>
      </c>
      <c r="B450" t="e">
        <f>VLOOKUP((IF(MONTH($A450)=10,YEAR($A450),IF(MONTH($A450)=11,YEAR($A450),IF(MONTH($A450)=12, YEAR($A450),YEAR($A450)-1)))),File_1.prn!$A$2:$AA$57,VLOOKUP(MONTH($A450),Conversion!$A$1:$B$12,2),FALSE)</f>
        <v>#N/A</v>
      </c>
      <c r="C450" t="e">
        <f>IF(VLOOKUP((IF(MONTH($A450)=10,YEAR($A450),IF(MONTH($A450)=11,YEAR($A450),IF(MONTH($A450)=12, YEAR($A450),YEAR($A450)-1)))),File_1.prn!$A$2:$AA$57,VLOOKUP(MONTH($A450),'Patch Conversion'!$A$1:$B$12,2),FALSE)="","",VLOOKUP((IF(MONTH($A450)=10,YEAR($A450),IF(MONTH($A450)=11,YEAR($A450),IF(MONTH($A450)=12, YEAR($A450),YEAR($A450)-1)))),File_1.prn!$A$2:$AA$57,VLOOKUP(MONTH($A450),'Patch Conversion'!$A$1:$B$12,2),FALSE))</f>
        <v>#N/A</v>
      </c>
      <c r="F450">
        <f>VLOOKUP((IF(MONTH($A450)=10,YEAR($A450),IF(MONTH($A450)=11,YEAR($A450),IF(MONTH($A450)=12, YEAR($A450),YEAR($A450)-1)))),FirstSim!$A$1:$Y$84,VLOOKUP(MONTH($A450),Conversion!$A$1:$B$12,2),FALSE)</f>
        <v>8.0299999999999994</v>
      </c>
      <c r="J450" s="4" t="e">
        <f>VLOOKUP((IF(MONTH($A450)=10,YEAR($A450),IF(MONTH($A450)=11,YEAR($A450),IF(MONTH($A450)=12, YEAR($A450),YEAR($A450)-1)))),#REF!,VLOOKUP(MONTH($A450),Conversion!$A$1:$B$12,2),FALSE)</f>
        <v>#REF!</v>
      </c>
      <c r="K450" t="e">
        <f>VLOOKUP((IF(MONTH($A450)=10,YEAR($A450),IF(MONTH($A450)=11,YEAR($A450),IF(MONTH($A450)=12, YEAR($A450),YEAR($A450)-1)))),#REF!,VLOOKUP(MONTH($A450),'Patch Conversion'!$A$1:$B$12,2),FALSE)</f>
        <v>#REF!</v>
      </c>
    </row>
    <row r="451" spans="1:11">
      <c r="A451" s="2">
        <v>31413</v>
      </c>
      <c r="B451" t="e">
        <f>VLOOKUP((IF(MONTH($A451)=10,YEAR($A451),IF(MONTH($A451)=11,YEAR($A451),IF(MONTH($A451)=12, YEAR($A451),YEAR($A451)-1)))),File_1.prn!$A$2:$AA$57,VLOOKUP(MONTH($A451),Conversion!$A$1:$B$12,2),FALSE)</f>
        <v>#N/A</v>
      </c>
      <c r="C451" t="e">
        <f>IF(VLOOKUP((IF(MONTH($A451)=10,YEAR($A451),IF(MONTH($A451)=11,YEAR($A451),IF(MONTH($A451)=12, YEAR($A451),YEAR($A451)-1)))),File_1.prn!$A$2:$AA$57,VLOOKUP(MONTH($A451),'Patch Conversion'!$A$1:$B$12,2),FALSE)="","",VLOOKUP((IF(MONTH($A451)=10,YEAR($A451),IF(MONTH($A451)=11,YEAR($A451),IF(MONTH($A451)=12, YEAR($A451),YEAR($A451)-1)))),File_1.prn!$A$2:$AA$57,VLOOKUP(MONTH($A451),'Patch Conversion'!$A$1:$B$12,2),FALSE))</f>
        <v>#N/A</v>
      </c>
      <c r="F451">
        <f>VLOOKUP((IF(MONTH($A451)=10,YEAR($A451),IF(MONTH($A451)=11,YEAR($A451),IF(MONTH($A451)=12, YEAR($A451),YEAR($A451)-1)))),FirstSim!$A$1:$Y$84,VLOOKUP(MONTH($A451),Conversion!$A$1:$B$12,2),FALSE)</f>
        <v>7.54</v>
      </c>
      <c r="J451" s="4" t="e">
        <f>VLOOKUP((IF(MONTH($A451)=10,YEAR($A451),IF(MONTH($A451)=11,YEAR($A451),IF(MONTH($A451)=12, YEAR($A451),YEAR($A451)-1)))),#REF!,VLOOKUP(MONTH($A451),Conversion!$A$1:$B$12,2),FALSE)</f>
        <v>#REF!</v>
      </c>
      <c r="K451" t="e">
        <f>VLOOKUP((IF(MONTH($A451)=10,YEAR($A451),IF(MONTH($A451)=11,YEAR($A451),IF(MONTH($A451)=12, YEAR($A451),YEAR($A451)-1)))),#REF!,VLOOKUP(MONTH($A451),'Patch Conversion'!$A$1:$B$12,2),FALSE)</f>
        <v>#REF!</v>
      </c>
    </row>
    <row r="452" spans="1:11">
      <c r="A452" s="2">
        <v>31444</v>
      </c>
      <c r="B452" t="e">
        <f>VLOOKUP((IF(MONTH($A452)=10,YEAR($A452),IF(MONTH($A452)=11,YEAR($A452),IF(MONTH($A452)=12, YEAR($A452),YEAR($A452)-1)))),File_1.prn!$A$2:$AA$57,VLOOKUP(MONTH($A452),Conversion!$A$1:$B$12,2),FALSE)</f>
        <v>#N/A</v>
      </c>
      <c r="C452" t="e">
        <f>IF(VLOOKUP((IF(MONTH($A452)=10,YEAR($A452),IF(MONTH($A452)=11,YEAR($A452),IF(MONTH($A452)=12, YEAR($A452),YEAR($A452)-1)))),File_1.prn!$A$2:$AA$57,VLOOKUP(MONTH($A452),'Patch Conversion'!$A$1:$B$12,2),FALSE)="","",VLOOKUP((IF(MONTH($A452)=10,YEAR($A452),IF(MONTH($A452)=11,YEAR($A452),IF(MONTH($A452)=12, YEAR($A452),YEAR($A452)-1)))),File_1.prn!$A$2:$AA$57,VLOOKUP(MONTH($A452),'Patch Conversion'!$A$1:$B$12,2),FALSE))</f>
        <v>#N/A</v>
      </c>
      <c r="F452">
        <f>VLOOKUP((IF(MONTH($A452)=10,YEAR($A452),IF(MONTH($A452)=11,YEAR($A452),IF(MONTH($A452)=12, YEAR($A452),YEAR($A452)-1)))),FirstSim!$A$1:$Y$84,VLOOKUP(MONTH($A452),Conversion!$A$1:$B$12,2),FALSE)</f>
        <v>0.86</v>
      </c>
      <c r="J452" s="4" t="e">
        <f>VLOOKUP((IF(MONTH($A452)=10,YEAR($A452),IF(MONTH($A452)=11,YEAR($A452),IF(MONTH($A452)=12, YEAR($A452),YEAR($A452)-1)))),#REF!,VLOOKUP(MONTH($A452),Conversion!$A$1:$B$12,2),FALSE)</f>
        <v>#REF!</v>
      </c>
      <c r="K452" t="e">
        <f>VLOOKUP((IF(MONTH($A452)=10,YEAR($A452),IF(MONTH($A452)=11,YEAR($A452),IF(MONTH($A452)=12, YEAR($A452),YEAR($A452)-1)))),#REF!,VLOOKUP(MONTH($A452),'Patch Conversion'!$A$1:$B$12,2),FALSE)</f>
        <v>#REF!</v>
      </c>
    </row>
    <row r="453" spans="1:11">
      <c r="A453" s="2">
        <v>31472</v>
      </c>
      <c r="B453" t="e">
        <f>VLOOKUP((IF(MONTH($A453)=10,YEAR($A453),IF(MONTH($A453)=11,YEAR($A453),IF(MONTH($A453)=12, YEAR($A453),YEAR($A453)-1)))),File_1.prn!$A$2:$AA$57,VLOOKUP(MONTH($A453),Conversion!$A$1:$B$12,2),FALSE)</f>
        <v>#N/A</v>
      </c>
      <c r="C453" t="e">
        <f>IF(VLOOKUP((IF(MONTH($A453)=10,YEAR($A453),IF(MONTH($A453)=11,YEAR($A453),IF(MONTH($A453)=12, YEAR($A453),YEAR($A453)-1)))),File_1.prn!$A$2:$AA$57,VLOOKUP(MONTH($A453),'Patch Conversion'!$A$1:$B$12,2),FALSE)="","",VLOOKUP((IF(MONTH($A453)=10,YEAR($A453),IF(MONTH($A453)=11,YEAR($A453),IF(MONTH($A453)=12, YEAR($A453),YEAR($A453)-1)))),File_1.prn!$A$2:$AA$57,VLOOKUP(MONTH($A453),'Patch Conversion'!$A$1:$B$12,2),FALSE))</f>
        <v>#N/A</v>
      </c>
      <c r="F453">
        <f>VLOOKUP((IF(MONTH($A453)=10,YEAR($A453),IF(MONTH($A453)=11,YEAR($A453),IF(MONTH($A453)=12, YEAR($A453),YEAR($A453)-1)))),FirstSim!$A$1:$Y$84,VLOOKUP(MONTH($A453),Conversion!$A$1:$B$12,2),FALSE)</f>
        <v>0.61</v>
      </c>
      <c r="J453" s="4" t="e">
        <f>VLOOKUP((IF(MONTH($A453)=10,YEAR($A453),IF(MONTH($A453)=11,YEAR($A453),IF(MONTH($A453)=12, YEAR($A453),YEAR($A453)-1)))),#REF!,VLOOKUP(MONTH($A453),Conversion!$A$1:$B$12,2),FALSE)</f>
        <v>#REF!</v>
      </c>
      <c r="K453" t="e">
        <f>VLOOKUP((IF(MONTH($A453)=10,YEAR($A453),IF(MONTH($A453)=11,YEAR($A453),IF(MONTH($A453)=12, YEAR($A453),YEAR($A453)-1)))),#REF!,VLOOKUP(MONTH($A453),'Patch Conversion'!$A$1:$B$12,2),FALSE)</f>
        <v>#REF!</v>
      </c>
    </row>
    <row r="454" spans="1:11">
      <c r="A454" s="2">
        <v>31503</v>
      </c>
      <c r="B454" t="e">
        <f>VLOOKUP((IF(MONTH($A454)=10,YEAR($A454),IF(MONTH($A454)=11,YEAR($A454),IF(MONTH($A454)=12, YEAR($A454),YEAR($A454)-1)))),File_1.prn!$A$2:$AA$57,VLOOKUP(MONTH($A454),Conversion!$A$1:$B$12,2),FALSE)</f>
        <v>#N/A</v>
      </c>
      <c r="C454" t="e">
        <f>IF(VLOOKUP((IF(MONTH($A454)=10,YEAR($A454),IF(MONTH($A454)=11,YEAR($A454),IF(MONTH($A454)=12, YEAR($A454),YEAR($A454)-1)))),File_1.prn!$A$2:$AA$57,VLOOKUP(MONTH($A454),'Patch Conversion'!$A$1:$B$12,2),FALSE)="","",VLOOKUP((IF(MONTH($A454)=10,YEAR($A454),IF(MONTH($A454)=11,YEAR($A454),IF(MONTH($A454)=12, YEAR($A454),YEAR($A454)-1)))),File_1.prn!$A$2:$AA$57,VLOOKUP(MONTH($A454),'Patch Conversion'!$A$1:$B$12,2),FALSE))</f>
        <v>#N/A</v>
      </c>
      <c r="F454">
        <f>VLOOKUP((IF(MONTH($A454)=10,YEAR($A454),IF(MONTH($A454)=11,YEAR($A454),IF(MONTH($A454)=12, YEAR($A454),YEAR($A454)-1)))),FirstSim!$A$1:$Y$84,VLOOKUP(MONTH($A454),Conversion!$A$1:$B$12,2),FALSE)</f>
        <v>0.39</v>
      </c>
      <c r="J454" s="4" t="e">
        <f>VLOOKUP((IF(MONTH($A454)=10,YEAR($A454),IF(MONTH($A454)=11,YEAR($A454),IF(MONTH($A454)=12, YEAR($A454),YEAR($A454)-1)))),#REF!,VLOOKUP(MONTH($A454),Conversion!$A$1:$B$12,2),FALSE)</f>
        <v>#REF!</v>
      </c>
      <c r="K454" t="e">
        <f>VLOOKUP((IF(MONTH($A454)=10,YEAR($A454),IF(MONTH($A454)=11,YEAR($A454),IF(MONTH($A454)=12, YEAR($A454),YEAR($A454)-1)))),#REF!,VLOOKUP(MONTH($A454),'Patch Conversion'!$A$1:$B$12,2),FALSE)</f>
        <v>#REF!</v>
      </c>
    </row>
    <row r="455" spans="1:11">
      <c r="A455" s="2">
        <v>31533</v>
      </c>
      <c r="B455" t="e">
        <f>VLOOKUP((IF(MONTH($A455)=10,YEAR($A455),IF(MONTH($A455)=11,YEAR($A455),IF(MONTH($A455)=12, YEAR($A455),YEAR($A455)-1)))),File_1.prn!$A$2:$AA$57,VLOOKUP(MONTH($A455),Conversion!$A$1:$B$12,2),FALSE)</f>
        <v>#N/A</v>
      </c>
      <c r="C455" t="e">
        <f>IF(VLOOKUP((IF(MONTH($A455)=10,YEAR($A455),IF(MONTH($A455)=11,YEAR($A455),IF(MONTH($A455)=12, YEAR($A455),YEAR($A455)-1)))),File_1.prn!$A$2:$AA$57,VLOOKUP(MONTH($A455),'Patch Conversion'!$A$1:$B$12,2),FALSE)="","",VLOOKUP((IF(MONTH($A455)=10,YEAR($A455),IF(MONTH($A455)=11,YEAR($A455),IF(MONTH($A455)=12, YEAR($A455),YEAR($A455)-1)))),File_1.prn!$A$2:$AA$57,VLOOKUP(MONTH($A455),'Patch Conversion'!$A$1:$B$12,2),FALSE))</f>
        <v>#N/A</v>
      </c>
      <c r="F455">
        <f>VLOOKUP((IF(MONTH($A455)=10,YEAR($A455),IF(MONTH($A455)=11,YEAR($A455),IF(MONTH($A455)=12, YEAR($A455),YEAR($A455)-1)))),FirstSim!$A$1:$Y$84,VLOOKUP(MONTH($A455),Conversion!$A$1:$B$12,2),FALSE)</f>
        <v>0.16</v>
      </c>
      <c r="J455" s="4" t="e">
        <f>VLOOKUP((IF(MONTH($A455)=10,YEAR($A455),IF(MONTH($A455)=11,YEAR($A455),IF(MONTH($A455)=12, YEAR($A455),YEAR($A455)-1)))),#REF!,VLOOKUP(MONTH($A455),Conversion!$A$1:$B$12,2),FALSE)</f>
        <v>#REF!</v>
      </c>
      <c r="K455" t="e">
        <f>VLOOKUP((IF(MONTH($A455)=10,YEAR($A455),IF(MONTH($A455)=11,YEAR($A455),IF(MONTH($A455)=12, YEAR($A455),YEAR($A455)-1)))),#REF!,VLOOKUP(MONTH($A455),'Patch Conversion'!$A$1:$B$12,2),FALSE)</f>
        <v>#REF!</v>
      </c>
    </row>
    <row r="456" spans="1:11">
      <c r="A456" s="2">
        <v>31564</v>
      </c>
      <c r="B456" t="e">
        <f>VLOOKUP((IF(MONTH($A456)=10,YEAR($A456),IF(MONTH($A456)=11,YEAR($A456),IF(MONTH($A456)=12, YEAR($A456),YEAR($A456)-1)))),File_1.prn!$A$2:$AA$57,VLOOKUP(MONTH($A456),Conversion!$A$1:$B$12,2),FALSE)</f>
        <v>#N/A</v>
      </c>
      <c r="C456" t="e">
        <f>IF(VLOOKUP((IF(MONTH($A456)=10,YEAR($A456),IF(MONTH($A456)=11,YEAR($A456),IF(MONTH($A456)=12, YEAR($A456),YEAR($A456)-1)))),File_1.prn!$A$2:$AA$57,VLOOKUP(MONTH($A456),'Patch Conversion'!$A$1:$B$12,2),FALSE)="","",VLOOKUP((IF(MONTH($A456)=10,YEAR($A456),IF(MONTH($A456)=11,YEAR($A456),IF(MONTH($A456)=12, YEAR($A456),YEAR($A456)-1)))),File_1.prn!$A$2:$AA$57,VLOOKUP(MONTH($A456),'Patch Conversion'!$A$1:$B$12,2),FALSE))</f>
        <v>#N/A</v>
      </c>
      <c r="F456">
        <f>VLOOKUP((IF(MONTH($A456)=10,YEAR($A456),IF(MONTH($A456)=11,YEAR($A456),IF(MONTH($A456)=12, YEAR($A456),YEAR($A456)-1)))),FirstSim!$A$1:$Y$84,VLOOKUP(MONTH($A456),Conversion!$A$1:$B$12,2),FALSE)</f>
        <v>0.22</v>
      </c>
      <c r="J456" s="4" t="e">
        <f>VLOOKUP((IF(MONTH($A456)=10,YEAR($A456),IF(MONTH($A456)=11,YEAR($A456),IF(MONTH($A456)=12, YEAR($A456),YEAR($A456)-1)))),#REF!,VLOOKUP(MONTH($A456),Conversion!$A$1:$B$12,2),FALSE)</f>
        <v>#REF!</v>
      </c>
      <c r="K456" t="e">
        <f>VLOOKUP((IF(MONTH($A456)=10,YEAR($A456),IF(MONTH($A456)=11,YEAR($A456),IF(MONTH($A456)=12, YEAR($A456),YEAR($A456)-1)))),#REF!,VLOOKUP(MONTH($A456),'Patch Conversion'!$A$1:$B$12,2),FALSE)</f>
        <v>#REF!</v>
      </c>
    </row>
    <row r="457" spans="1:11">
      <c r="A457" s="2">
        <v>31594</v>
      </c>
      <c r="B457" t="e">
        <f>VLOOKUP((IF(MONTH($A457)=10,YEAR($A457),IF(MONTH($A457)=11,YEAR($A457),IF(MONTH($A457)=12, YEAR($A457),YEAR($A457)-1)))),File_1.prn!$A$2:$AA$57,VLOOKUP(MONTH($A457),Conversion!$A$1:$B$12,2),FALSE)</f>
        <v>#N/A</v>
      </c>
      <c r="C457" t="e">
        <f>IF(VLOOKUP((IF(MONTH($A457)=10,YEAR($A457),IF(MONTH($A457)=11,YEAR($A457),IF(MONTH($A457)=12, YEAR($A457),YEAR($A457)-1)))),File_1.prn!$A$2:$AA$57,VLOOKUP(MONTH($A457),'Patch Conversion'!$A$1:$B$12,2),FALSE)="","",VLOOKUP((IF(MONTH($A457)=10,YEAR($A457),IF(MONTH($A457)=11,YEAR($A457),IF(MONTH($A457)=12, YEAR($A457),YEAR($A457)-1)))),File_1.prn!$A$2:$AA$57,VLOOKUP(MONTH($A457),'Patch Conversion'!$A$1:$B$12,2),FALSE))</f>
        <v>#N/A</v>
      </c>
      <c r="F457">
        <f>VLOOKUP((IF(MONTH($A457)=10,YEAR($A457),IF(MONTH($A457)=11,YEAR($A457),IF(MONTH($A457)=12, YEAR($A457),YEAR($A457)-1)))),FirstSim!$A$1:$Y$84,VLOOKUP(MONTH($A457),Conversion!$A$1:$B$12,2),FALSE)</f>
        <v>0.2</v>
      </c>
      <c r="J457" s="4" t="e">
        <f>VLOOKUP((IF(MONTH($A457)=10,YEAR($A457),IF(MONTH($A457)=11,YEAR($A457),IF(MONTH($A457)=12, YEAR($A457),YEAR($A457)-1)))),#REF!,VLOOKUP(MONTH($A457),Conversion!$A$1:$B$12,2),FALSE)</f>
        <v>#REF!</v>
      </c>
      <c r="K457" t="e">
        <f>VLOOKUP((IF(MONTH($A457)=10,YEAR($A457),IF(MONTH($A457)=11,YEAR($A457),IF(MONTH($A457)=12, YEAR($A457),YEAR($A457)-1)))),#REF!,VLOOKUP(MONTH($A457),'Patch Conversion'!$A$1:$B$12,2),FALSE)</f>
        <v>#REF!</v>
      </c>
    </row>
    <row r="458" spans="1:11">
      <c r="A458" s="2">
        <v>31625</v>
      </c>
      <c r="B458" t="e">
        <f>VLOOKUP((IF(MONTH($A458)=10,YEAR($A458),IF(MONTH($A458)=11,YEAR($A458),IF(MONTH($A458)=12, YEAR($A458),YEAR($A458)-1)))),File_1.prn!$A$2:$AA$57,VLOOKUP(MONTH($A458),Conversion!$A$1:$B$12,2),FALSE)</f>
        <v>#N/A</v>
      </c>
      <c r="C458" t="e">
        <f>IF(VLOOKUP((IF(MONTH($A458)=10,YEAR($A458),IF(MONTH($A458)=11,YEAR($A458),IF(MONTH($A458)=12, YEAR($A458),YEAR($A458)-1)))),File_1.prn!$A$2:$AA$57,VLOOKUP(MONTH($A458),'Patch Conversion'!$A$1:$B$12,2),FALSE)="","",VLOOKUP((IF(MONTH($A458)=10,YEAR($A458),IF(MONTH($A458)=11,YEAR($A458),IF(MONTH($A458)=12, YEAR($A458),YEAR($A458)-1)))),File_1.prn!$A$2:$AA$57,VLOOKUP(MONTH($A458),'Patch Conversion'!$A$1:$B$12,2),FALSE))</f>
        <v>#N/A</v>
      </c>
      <c r="F458">
        <f>VLOOKUP((IF(MONTH($A458)=10,YEAR($A458),IF(MONTH($A458)=11,YEAR($A458),IF(MONTH($A458)=12, YEAR($A458),YEAR($A458)-1)))),FirstSim!$A$1:$Y$84,VLOOKUP(MONTH($A458),Conversion!$A$1:$B$12,2),FALSE)</f>
        <v>0.32</v>
      </c>
      <c r="J458" s="4" t="e">
        <f>VLOOKUP((IF(MONTH($A458)=10,YEAR($A458),IF(MONTH($A458)=11,YEAR($A458),IF(MONTH($A458)=12, YEAR($A458),YEAR($A458)-1)))),#REF!,VLOOKUP(MONTH($A458),Conversion!$A$1:$B$12,2),FALSE)</f>
        <v>#REF!</v>
      </c>
      <c r="K458" t="e">
        <f>VLOOKUP((IF(MONTH($A458)=10,YEAR($A458),IF(MONTH($A458)=11,YEAR($A458),IF(MONTH($A458)=12, YEAR($A458),YEAR($A458)-1)))),#REF!,VLOOKUP(MONTH($A458),'Patch Conversion'!$A$1:$B$12,2),FALSE)</f>
        <v>#REF!</v>
      </c>
    </row>
    <row r="459" spans="1:11">
      <c r="A459" s="2">
        <v>31656</v>
      </c>
      <c r="B459" t="e">
        <f>VLOOKUP((IF(MONTH($A459)=10,YEAR($A459),IF(MONTH($A459)=11,YEAR($A459),IF(MONTH($A459)=12, YEAR($A459),YEAR($A459)-1)))),File_1.prn!$A$2:$AA$57,VLOOKUP(MONTH($A459),Conversion!$A$1:$B$12,2),FALSE)</f>
        <v>#N/A</v>
      </c>
      <c r="C459" t="e">
        <f>IF(VLOOKUP((IF(MONTH($A459)=10,YEAR($A459),IF(MONTH($A459)=11,YEAR($A459),IF(MONTH($A459)=12, YEAR($A459),YEAR($A459)-1)))),File_1.prn!$A$2:$AA$57,VLOOKUP(MONTH($A459),'Patch Conversion'!$A$1:$B$12,2),FALSE)="","",VLOOKUP((IF(MONTH($A459)=10,YEAR($A459),IF(MONTH($A459)=11,YEAR($A459),IF(MONTH($A459)=12, YEAR($A459),YEAR($A459)-1)))),File_1.prn!$A$2:$AA$57,VLOOKUP(MONTH($A459),'Patch Conversion'!$A$1:$B$12,2),FALSE))</f>
        <v>#N/A</v>
      </c>
      <c r="F459">
        <f>VLOOKUP((IF(MONTH($A459)=10,YEAR($A459),IF(MONTH($A459)=11,YEAR($A459),IF(MONTH($A459)=12, YEAR($A459),YEAR($A459)-1)))),FirstSim!$A$1:$Y$84,VLOOKUP(MONTH($A459),Conversion!$A$1:$B$12,2),FALSE)</f>
        <v>0.16</v>
      </c>
      <c r="J459" s="4" t="e">
        <f>VLOOKUP((IF(MONTH($A459)=10,YEAR($A459),IF(MONTH($A459)=11,YEAR($A459),IF(MONTH($A459)=12, YEAR($A459),YEAR($A459)-1)))),#REF!,VLOOKUP(MONTH($A459),Conversion!$A$1:$B$12,2),FALSE)</f>
        <v>#REF!</v>
      </c>
      <c r="K459" t="e">
        <f>VLOOKUP((IF(MONTH($A459)=10,YEAR($A459),IF(MONTH($A459)=11,YEAR($A459),IF(MONTH($A459)=12, YEAR($A459),YEAR($A459)-1)))),#REF!,VLOOKUP(MONTH($A459),'Patch Conversion'!$A$1:$B$12,2),FALSE)</f>
        <v>#REF!</v>
      </c>
    </row>
    <row r="460" spans="1:11">
      <c r="A460" s="2">
        <v>31686</v>
      </c>
      <c r="B460" t="e">
        <f>VLOOKUP((IF(MONTH($A460)=10,YEAR($A460),IF(MONTH($A460)=11,YEAR($A460),IF(MONTH($A460)=12, YEAR($A460),YEAR($A460)-1)))),File_1.prn!$A$2:$AA$57,VLOOKUP(MONTH($A460),Conversion!$A$1:$B$12,2),FALSE)</f>
        <v>#N/A</v>
      </c>
      <c r="C460" t="e">
        <f>IF(VLOOKUP((IF(MONTH($A460)=10,YEAR($A460),IF(MONTH($A460)=11,YEAR($A460),IF(MONTH($A460)=12, YEAR($A460),YEAR($A460)-1)))),File_1.prn!$A$2:$AA$57,VLOOKUP(MONTH($A460),'Patch Conversion'!$A$1:$B$12,2),FALSE)="","",VLOOKUP((IF(MONTH($A460)=10,YEAR($A460),IF(MONTH($A460)=11,YEAR($A460),IF(MONTH($A460)=12, YEAR($A460),YEAR($A460)-1)))),File_1.prn!$A$2:$AA$57,VLOOKUP(MONTH($A460),'Patch Conversion'!$A$1:$B$12,2),FALSE))</f>
        <v>#N/A</v>
      </c>
      <c r="F460">
        <f>VLOOKUP((IF(MONTH($A460)=10,YEAR($A460),IF(MONTH($A460)=11,YEAR($A460),IF(MONTH($A460)=12, YEAR($A460),YEAR($A460)-1)))),FirstSim!$A$1:$Y$84,VLOOKUP(MONTH($A460),Conversion!$A$1:$B$12,2),FALSE)</f>
        <v>3.94</v>
      </c>
      <c r="J460" s="4" t="e">
        <f>VLOOKUP((IF(MONTH($A460)=10,YEAR($A460),IF(MONTH($A460)=11,YEAR($A460),IF(MONTH($A460)=12, YEAR($A460),YEAR($A460)-1)))),#REF!,VLOOKUP(MONTH($A460),Conversion!$A$1:$B$12,2),FALSE)</f>
        <v>#REF!</v>
      </c>
      <c r="K460" t="e">
        <f>VLOOKUP((IF(MONTH($A460)=10,YEAR($A460),IF(MONTH($A460)=11,YEAR($A460),IF(MONTH($A460)=12, YEAR($A460),YEAR($A460)-1)))),#REF!,VLOOKUP(MONTH($A460),'Patch Conversion'!$A$1:$B$12,2),FALSE)</f>
        <v>#REF!</v>
      </c>
    </row>
    <row r="461" spans="1:11">
      <c r="A461" s="2">
        <v>31717</v>
      </c>
      <c r="B461" t="e">
        <f>VLOOKUP((IF(MONTH($A461)=10,YEAR($A461),IF(MONTH($A461)=11,YEAR($A461),IF(MONTH($A461)=12, YEAR($A461),YEAR($A461)-1)))),File_1.prn!$A$2:$AA$57,VLOOKUP(MONTH($A461),Conversion!$A$1:$B$12,2),FALSE)</f>
        <v>#N/A</v>
      </c>
      <c r="C461" t="e">
        <f>IF(VLOOKUP((IF(MONTH($A461)=10,YEAR($A461),IF(MONTH($A461)=11,YEAR($A461),IF(MONTH($A461)=12, YEAR($A461),YEAR($A461)-1)))),File_1.prn!$A$2:$AA$57,VLOOKUP(MONTH($A461),'Patch Conversion'!$A$1:$B$12,2),FALSE)="","",VLOOKUP((IF(MONTH($A461)=10,YEAR($A461),IF(MONTH($A461)=11,YEAR($A461),IF(MONTH($A461)=12, YEAR($A461),YEAR($A461)-1)))),File_1.prn!$A$2:$AA$57,VLOOKUP(MONTH($A461),'Patch Conversion'!$A$1:$B$12,2),FALSE))</f>
        <v>#N/A</v>
      </c>
      <c r="F461">
        <f>VLOOKUP((IF(MONTH($A461)=10,YEAR($A461),IF(MONTH($A461)=11,YEAR($A461),IF(MONTH($A461)=12, YEAR($A461),YEAR($A461)-1)))),FirstSim!$A$1:$Y$84,VLOOKUP(MONTH($A461),Conversion!$A$1:$B$12,2),FALSE)</f>
        <v>2.9</v>
      </c>
      <c r="J461" s="4" t="e">
        <f>VLOOKUP((IF(MONTH($A461)=10,YEAR($A461),IF(MONTH($A461)=11,YEAR($A461),IF(MONTH($A461)=12, YEAR($A461),YEAR($A461)-1)))),#REF!,VLOOKUP(MONTH($A461),Conversion!$A$1:$B$12,2),FALSE)</f>
        <v>#REF!</v>
      </c>
      <c r="K461" t="e">
        <f>VLOOKUP((IF(MONTH($A461)=10,YEAR($A461),IF(MONTH($A461)=11,YEAR($A461),IF(MONTH($A461)=12, YEAR($A461),YEAR($A461)-1)))),#REF!,VLOOKUP(MONTH($A461),'Patch Conversion'!$A$1:$B$12,2),FALSE)</f>
        <v>#REF!</v>
      </c>
    </row>
    <row r="462" spans="1:11">
      <c r="A462" s="2">
        <v>31747</v>
      </c>
      <c r="B462" t="e">
        <f>VLOOKUP((IF(MONTH($A462)=10,YEAR($A462),IF(MONTH($A462)=11,YEAR($A462),IF(MONTH($A462)=12, YEAR($A462),YEAR($A462)-1)))),File_1.prn!$A$2:$AA$57,VLOOKUP(MONTH($A462),Conversion!$A$1:$B$12,2),FALSE)</f>
        <v>#N/A</v>
      </c>
      <c r="C462" t="e">
        <f>IF(VLOOKUP((IF(MONTH($A462)=10,YEAR($A462),IF(MONTH($A462)=11,YEAR($A462),IF(MONTH($A462)=12, YEAR($A462),YEAR($A462)-1)))),File_1.prn!$A$2:$AA$57,VLOOKUP(MONTH($A462),'Patch Conversion'!$A$1:$B$12,2),FALSE)="","",VLOOKUP((IF(MONTH($A462)=10,YEAR($A462),IF(MONTH($A462)=11,YEAR($A462),IF(MONTH($A462)=12, YEAR($A462),YEAR($A462)-1)))),File_1.prn!$A$2:$AA$57,VLOOKUP(MONTH($A462),'Patch Conversion'!$A$1:$B$12,2),FALSE))</f>
        <v>#N/A</v>
      </c>
      <c r="F462">
        <f>VLOOKUP((IF(MONTH($A462)=10,YEAR($A462),IF(MONTH($A462)=11,YEAR($A462),IF(MONTH($A462)=12, YEAR($A462),YEAR($A462)-1)))),FirstSim!$A$1:$Y$84,VLOOKUP(MONTH($A462),Conversion!$A$1:$B$12,2),FALSE)</f>
        <v>0.11</v>
      </c>
      <c r="J462" s="4" t="e">
        <f>VLOOKUP((IF(MONTH($A462)=10,YEAR($A462),IF(MONTH($A462)=11,YEAR($A462),IF(MONTH($A462)=12, YEAR($A462),YEAR($A462)-1)))),#REF!,VLOOKUP(MONTH($A462),Conversion!$A$1:$B$12,2),FALSE)</f>
        <v>#REF!</v>
      </c>
      <c r="K462" t="e">
        <f>VLOOKUP((IF(MONTH($A462)=10,YEAR($A462),IF(MONTH($A462)=11,YEAR($A462),IF(MONTH($A462)=12, YEAR($A462),YEAR($A462)-1)))),#REF!,VLOOKUP(MONTH($A462),'Patch Conversion'!$A$1:$B$12,2),FALSE)</f>
        <v>#REF!</v>
      </c>
    </row>
    <row r="463" spans="1:11">
      <c r="A463" s="2">
        <v>31778</v>
      </c>
      <c r="B463" t="e">
        <f>VLOOKUP((IF(MONTH($A463)=10,YEAR($A463),IF(MONTH($A463)=11,YEAR($A463),IF(MONTH($A463)=12, YEAR($A463),YEAR($A463)-1)))),File_1.prn!$A$2:$AA$57,VLOOKUP(MONTH($A463),Conversion!$A$1:$B$12,2),FALSE)</f>
        <v>#N/A</v>
      </c>
      <c r="C463" t="e">
        <f>IF(VLOOKUP((IF(MONTH($A463)=10,YEAR($A463),IF(MONTH($A463)=11,YEAR($A463),IF(MONTH($A463)=12, YEAR($A463),YEAR($A463)-1)))),File_1.prn!$A$2:$AA$57,VLOOKUP(MONTH($A463),'Patch Conversion'!$A$1:$B$12,2),FALSE)="","",VLOOKUP((IF(MONTH($A463)=10,YEAR($A463),IF(MONTH($A463)=11,YEAR($A463),IF(MONTH($A463)=12, YEAR($A463),YEAR($A463)-1)))),File_1.prn!$A$2:$AA$57,VLOOKUP(MONTH($A463),'Patch Conversion'!$A$1:$B$12,2),FALSE))</f>
        <v>#N/A</v>
      </c>
      <c r="F463">
        <f>VLOOKUP((IF(MONTH($A463)=10,YEAR($A463),IF(MONTH($A463)=11,YEAR($A463),IF(MONTH($A463)=12, YEAR($A463),YEAR($A463)-1)))),FirstSim!$A$1:$Y$84,VLOOKUP(MONTH($A463),Conversion!$A$1:$B$12,2),FALSE)</f>
        <v>0</v>
      </c>
      <c r="J463" s="4" t="e">
        <f>VLOOKUP((IF(MONTH($A463)=10,YEAR($A463),IF(MONTH($A463)=11,YEAR($A463),IF(MONTH($A463)=12, YEAR($A463),YEAR($A463)-1)))),#REF!,VLOOKUP(MONTH($A463),Conversion!$A$1:$B$12,2),FALSE)</f>
        <v>#REF!</v>
      </c>
      <c r="K463" t="e">
        <f>VLOOKUP((IF(MONTH($A463)=10,YEAR($A463),IF(MONTH($A463)=11,YEAR($A463),IF(MONTH($A463)=12, YEAR($A463),YEAR($A463)-1)))),#REF!,VLOOKUP(MONTH($A463),'Patch Conversion'!$A$1:$B$12,2),FALSE)</f>
        <v>#REF!</v>
      </c>
    </row>
    <row r="464" spans="1:11">
      <c r="A464" s="2">
        <v>31809</v>
      </c>
      <c r="B464" t="e">
        <f>VLOOKUP((IF(MONTH($A464)=10,YEAR($A464),IF(MONTH($A464)=11,YEAR($A464),IF(MONTH($A464)=12, YEAR($A464),YEAR($A464)-1)))),File_1.prn!$A$2:$AA$57,VLOOKUP(MONTH($A464),Conversion!$A$1:$B$12,2),FALSE)</f>
        <v>#N/A</v>
      </c>
      <c r="C464" t="e">
        <f>IF(VLOOKUP((IF(MONTH($A464)=10,YEAR($A464),IF(MONTH($A464)=11,YEAR($A464),IF(MONTH($A464)=12, YEAR($A464),YEAR($A464)-1)))),File_1.prn!$A$2:$AA$57,VLOOKUP(MONTH($A464),'Patch Conversion'!$A$1:$B$12,2),FALSE)="","",VLOOKUP((IF(MONTH($A464)=10,YEAR($A464),IF(MONTH($A464)=11,YEAR($A464),IF(MONTH($A464)=12, YEAR($A464),YEAR($A464)-1)))),File_1.prn!$A$2:$AA$57,VLOOKUP(MONTH($A464),'Patch Conversion'!$A$1:$B$12,2),FALSE))</f>
        <v>#N/A</v>
      </c>
      <c r="F464">
        <f>VLOOKUP((IF(MONTH($A464)=10,YEAR($A464),IF(MONTH($A464)=11,YEAR($A464),IF(MONTH($A464)=12, YEAR($A464),YEAR($A464)-1)))),FirstSim!$A$1:$Y$84,VLOOKUP(MONTH($A464),Conversion!$A$1:$B$12,2),FALSE)</f>
        <v>0.35</v>
      </c>
      <c r="J464" s="4" t="e">
        <f>VLOOKUP((IF(MONTH($A464)=10,YEAR($A464),IF(MONTH($A464)=11,YEAR($A464),IF(MONTH($A464)=12, YEAR($A464),YEAR($A464)-1)))),#REF!,VLOOKUP(MONTH($A464),Conversion!$A$1:$B$12,2),FALSE)</f>
        <v>#REF!</v>
      </c>
      <c r="K464" t="e">
        <f>VLOOKUP((IF(MONTH($A464)=10,YEAR($A464),IF(MONTH($A464)=11,YEAR($A464),IF(MONTH($A464)=12, YEAR($A464),YEAR($A464)-1)))),#REF!,VLOOKUP(MONTH($A464),'Patch Conversion'!$A$1:$B$12,2),FALSE)</f>
        <v>#REF!</v>
      </c>
    </row>
    <row r="465" spans="1:11">
      <c r="A465" s="2">
        <v>31837</v>
      </c>
      <c r="B465" t="e">
        <f>VLOOKUP((IF(MONTH($A465)=10,YEAR($A465),IF(MONTH($A465)=11,YEAR($A465),IF(MONTH($A465)=12, YEAR($A465),YEAR($A465)-1)))),File_1.prn!$A$2:$AA$57,VLOOKUP(MONTH($A465),Conversion!$A$1:$B$12,2),FALSE)</f>
        <v>#N/A</v>
      </c>
      <c r="C465" t="e">
        <f>IF(VLOOKUP((IF(MONTH($A465)=10,YEAR($A465),IF(MONTH($A465)=11,YEAR($A465),IF(MONTH($A465)=12, YEAR($A465),YEAR($A465)-1)))),File_1.prn!$A$2:$AA$57,VLOOKUP(MONTH($A465),'Patch Conversion'!$A$1:$B$12,2),FALSE)="","",VLOOKUP((IF(MONTH($A465)=10,YEAR($A465),IF(MONTH($A465)=11,YEAR($A465),IF(MONTH($A465)=12, YEAR($A465),YEAR($A465)-1)))),File_1.prn!$A$2:$AA$57,VLOOKUP(MONTH($A465),'Patch Conversion'!$A$1:$B$12,2),FALSE))</f>
        <v>#N/A</v>
      </c>
      <c r="F465">
        <f>VLOOKUP((IF(MONTH($A465)=10,YEAR($A465),IF(MONTH($A465)=11,YEAR($A465),IF(MONTH($A465)=12, YEAR($A465),YEAR($A465)-1)))),FirstSim!$A$1:$Y$84,VLOOKUP(MONTH($A465),Conversion!$A$1:$B$12,2),FALSE)</f>
        <v>0.2</v>
      </c>
      <c r="J465" s="4" t="e">
        <f>VLOOKUP((IF(MONTH($A465)=10,YEAR($A465),IF(MONTH($A465)=11,YEAR($A465),IF(MONTH($A465)=12, YEAR($A465),YEAR($A465)-1)))),#REF!,VLOOKUP(MONTH($A465),Conversion!$A$1:$B$12,2),FALSE)</f>
        <v>#REF!</v>
      </c>
      <c r="K465" t="e">
        <f>VLOOKUP((IF(MONTH($A465)=10,YEAR($A465),IF(MONTH($A465)=11,YEAR($A465),IF(MONTH($A465)=12, YEAR($A465),YEAR($A465)-1)))),#REF!,VLOOKUP(MONTH($A465),'Patch Conversion'!$A$1:$B$12,2),FALSE)</f>
        <v>#REF!</v>
      </c>
    </row>
    <row r="466" spans="1:11">
      <c r="A466" s="2">
        <v>31868</v>
      </c>
      <c r="B466" t="e">
        <f>VLOOKUP((IF(MONTH($A466)=10,YEAR($A466),IF(MONTH($A466)=11,YEAR($A466),IF(MONTH($A466)=12, YEAR($A466),YEAR($A466)-1)))),File_1.prn!$A$2:$AA$57,VLOOKUP(MONTH($A466),Conversion!$A$1:$B$12,2),FALSE)</f>
        <v>#N/A</v>
      </c>
      <c r="C466" t="e">
        <f>IF(VLOOKUP((IF(MONTH($A466)=10,YEAR($A466),IF(MONTH($A466)=11,YEAR($A466),IF(MONTH($A466)=12, YEAR($A466),YEAR($A466)-1)))),File_1.prn!$A$2:$AA$57,VLOOKUP(MONTH($A466),'Patch Conversion'!$A$1:$B$12,2),FALSE)="","",VLOOKUP((IF(MONTH($A466)=10,YEAR($A466),IF(MONTH($A466)=11,YEAR($A466),IF(MONTH($A466)=12, YEAR($A466),YEAR($A466)-1)))),File_1.prn!$A$2:$AA$57,VLOOKUP(MONTH($A466),'Patch Conversion'!$A$1:$B$12,2),FALSE))</f>
        <v>#N/A</v>
      </c>
      <c r="F466">
        <f>VLOOKUP((IF(MONTH($A466)=10,YEAR($A466),IF(MONTH($A466)=11,YEAR($A466),IF(MONTH($A466)=12, YEAR($A466),YEAR($A466)-1)))),FirstSim!$A$1:$Y$84,VLOOKUP(MONTH($A466),Conversion!$A$1:$B$12,2),FALSE)</f>
        <v>0.13</v>
      </c>
      <c r="J466" s="4" t="e">
        <f>VLOOKUP((IF(MONTH($A466)=10,YEAR($A466),IF(MONTH($A466)=11,YEAR($A466),IF(MONTH($A466)=12, YEAR($A466),YEAR($A466)-1)))),#REF!,VLOOKUP(MONTH($A466),Conversion!$A$1:$B$12,2),FALSE)</f>
        <v>#REF!</v>
      </c>
      <c r="K466" t="e">
        <f>VLOOKUP((IF(MONTH($A466)=10,YEAR($A466),IF(MONTH($A466)=11,YEAR($A466),IF(MONTH($A466)=12, YEAR($A466),YEAR($A466)-1)))),#REF!,VLOOKUP(MONTH($A466),'Patch Conversion'!$A$1:$B$12,2),FALSE)</f>
        <v>#REF!</v>
      </c>
    </row>
    <row r="467" spans="1:11">
      <c r="A467" s="2">
        <v>31898</v>
      </c>
      <c r="B467" t="e">
        <f>VLOOKUP((IF(MONTH($A467)=10,YEAR($A467),IF(MONTH($A467)=11,YEAR($A467),IF(MONTH($A467)=12, YEAR($A467),YEAR($A467)-1)))),File_1.prn!$A$2:$AA$57,VLOOKUP(MONTH($A467),Conversion!$A$1:$B$12,2),FALSE)</f>
        <v>#N/A</v>
      </c>
      <c r="C467" t="e">
        <f>IF(VLOOKUP((IF(MONTH($A467)=10,YEAR($A467),IF(MONTH($A467)=11,YEAR($A467),IF(MONTH($A467)=12, YEAR($A467),YEAR($A467)-1)))),File_1.prn!$A$2:$AA$57,VLOOKUP(MONTH($A467),'Patch Conversion'!$A$1:$B$12,2),FALSE)="","",VLOOKUP((IF(MONTH($A467)=10,YEAR($A467),IF(MONTH($A467)=11,YEAR($A467),IF(MONTH($A467)=12, YEAR($A467),YEAR($A467)-1)))),File_1.prn!$A$2:$AA$57,VLOOKUP(MONTH($A467),'Patch Conversion'!$A$1:$B$12,2),FALSE))</f>
        <v>#N/A</v>
      </c>
      <c r="F467">
        <f>VLOOKUP((IF(MONTH($A467)=10,YEAR($A467),IF(MONTH($A467)=11,YEAR($A467),IF(MONTH($A467)=12, YEAR($A467),YEAR($A467)-1)))),FirstSim!$A$1:$Y$84,VLOOKUP(MONTH($A467),Conversion!$A$1:$B$12,2),FALSE)</f>
        <v>0.11</v>
      </c>
      <c r="J467" s="4" t="e">
        <f>VLOOKUP((IF(MONTH($A467)=10,YEAR($A467),IF(MONTH($A467)=11,YEAR($A467),IF(MONTH($A467)=12, YEAR($A467),YEAR($A467)-1)))),#REF!,VLOOKUP(MONTH($A467),Conversion!$A$1:$B$12,2),FALSE)</f>
        <v>#REF!</v>
      </c>
      <c r="K467" t="e">
        <f>VLOOKUP((IF(MONTH($A467)=10,YEAR($A467),IF(MONTH($A467)=11,YEAR($A467),IF(MONTH($A467)=12, YEAR($A467),YEAR($A467)-1)))),#REF!,VLOOKUP(MONTH($A467),'Patch Conversion'!$A$1:$B$12,2),FALSE)</f>
        <v>#REF!</v>
      </c>
    </row>
    <row r="468" spans="1:11">
      <c r="A468" s="2">
        <v>31929</v>
      </c>
      <c r="B468" t="e">
        <f>VLOOKUP((IF(MONTH($A468)=10,YEAR($A468),IF(MONTH($A468)=11,YEAR($A468),IF(MONTH($A468)=12, YEAR($A468),YEAR($A468)-1)))),File_1.prn!$A$2:$AA$57,VLOOKUP(MONTH($A468),Conversion!$A$1:$B$12,2),FALSE)</f>
        <v>#N/A</v>
      </c>
      <c r="C468" t="e">
        <f>IF(VLOOKUP((IF(MONTH($A468)=10,YEAR($A468),IF(MONTH($A468)=11,YEAR($A468),IF(MONTH($A468)=12, YEAR($A468),YEAR($A468)-1)))),File_1.prn!$A$2:$AA$57,VLOOKUP(MONTH($A468),'Patch Conversion'!$A$1:$B$12,2),FALSE)="","",VLOOKUP((IF(MONTH($A468)=10,YEAR($A468),IF(MONTH($A468)=11,YEAR($A468),IF(MONTH($A468)=12, YEAR($A468),YEAR($A468)-1)))),File_1.prn!$A$2:$AA$57,VLOOKUP(MONTH($A468),'Patch Conversion'!$A$1:$B$12,2),FALSE))</f>
        <v>#N/A</v>
      </c>
      <c r="F468">
        <f>VLOOKUP((IF(MONTH($A468)=10,YEAR($A468),IF(MONTH($A468)=11,YEAR($A468),IF(MONTH($A468)=12, YEAR($A468),YEAR($A468)-1)))),FirstSim!$A$1:$Y$84,VLOOKUP(MONTH($A468),Conversion!$A$1:$B$12,2),FALSE)</f>
        <v>0.32</v>
      </c>
      <c r="J468" s="4" t="e">
        <f>VLOOKUP((IF(MONTH($A468)=10,YEAR($A468),IF(MONTH($A468)=11,YEAR($A468),IF(MONTH($A468)=12, YEAR($A468),YEAR($A468)-1)))),#REF!,VLOOKUP(MONTH($A468),Conversion!$A$1:$B$12,2),FALSE)</f>
        <v>#REF!</v>
      </c>
      <c r="K468" t="e">
        <f>VLOOKUP((IF(MONTH($A468)=10,YEAR($A468),IF(MONTH($A468)=11,YEAR($A468),IF(MONTH($A468)=12, YEAR($A468),YEAR($A468)-1)))),#REF!,VLOOKUP(MONTH($A468),'Patch Conversion'!$A$1:$B$12,2),FALSE)</f>
        <v>#REF!</v>
      </c>
    </row>
    <row r="469" spans="1:11">
      <c r="A469" s="2">
        <v>31959</v>
      </c>
      <c r="B469" t="e">
        <f>VLOOKUP((IF(MONTH($A469)=10,YEAR($A469),IF(MONTH($A469)=11,YEAR($A469),IF(MONTH($A469)=12, YEAR($A469),YEAR($A469)-1)))),File_1.prn!$A$2:$AA$57,VLOOKUP(MONTH($A469),Conversion!$A$1:$B$12,2),FALSE)</f>
        <v>#N/A</v>
      </c>
      <c r="C469" t="e">
        <f>IF(VLOOKUP((IF(MONTH($A469)=10,YEAR($A469),IF(MONTH($A469)=11,YEAR($A469),IF(MONTH($A469)=12, YEAR($A469),YEAR($A469)-1)))),File_1.prn!$A$2:$AA$57,VLOOKUP(MONTH($A469),'Patch Conversion'!$A$1:$B$12,2),FALSE)="","",VLOOKUP((IF(MONTH($A469)=10,YEAR($A469),IF(MONTH($A469)=11,YEAR($A469),IF(MONTH($A469)=12, YEAR($A469),YEAR($A469)-1)))),File_1.prn!$A$2:$AA$57,VLOOKUP(MONTH($A469),'Patch Conversion'!$A$1:$B$12,2),FALSE))</f>
        <v>#N/A</v>
      </c>
      <c r="F469">
        <f>VLOOKUP((IF(MONTH($A469)=10,YEAR($A469),IF(MONTH($A469)=11,YEAR($A469),IF(MONTH($A469)=12, YEAR($A469),YEAR($A469)-1)))),FirstSim!$A$1:$Y$84,VLOOKUP(MONTH($A469),Conversion!$A$1:$B$12,2),FALSE)</f>
        <v>0.56000000000000005</v>
      </c>
      <c r="J469" s="4" t="e">
        <f>VLOOKUP((IF(MONTH($A469)=10,YEAR($A469),IF(MONTH($A469)=11,YEAR($A469),IF(MONTH($A469)=12, YEAR($A469),YEAR($A469)-1)))),#REF!,VLOOKUP(MONTH($A469),Conversion!$A$1:$B$12,2),FALSE)</f>
        <v>#REF!</v>
      </c>
      <c r="K469" t="e">
        <f>VLOOKUP((IF(MONTH($A469)=10,YEAR($A469),IF(MONTH($A469)=11,YEAR($A469),IF(MONTH($A469)=12, YEAR($A469),YEAR($A469)-1)))),#REF!,VLOOKUP(MONTH($A469),'Patch Conversion'!$A$1:$B$12,2),FALSE)</f>
        <v>#REF!</v>
      </c>
    </row>
    <row r="470" spans="1:11">
      <c r="A470" s="2">
        <v>31990</v>
      </c>
      <c r="B470" t="e">
        <f>VLOOKUP((IF(MONTH($A470)=10,YEAR($A470),IF(MONTH($A470)=11,YEAR($A470),IF(MONTH($A470)=12, YEAR($A470),YEAR($A470)-1)))),File_1.prn!$A$2:$AA$57,VLOOKUP(MONTH($A470),Conversion!$A$1:$B$12,2),FALSE)</f>
        <v>#N/A</v>
      </c>
      <c r="C470" t="e">
        <f>IF(VLOOKUP((IF(MONTH($A470)=10,YEAR($A470),IF(MONTH($A470)=11,YEAR($A470),IF(MONTH($A470)=12, YEAR($A470),YEAR($A470)-1)))),File_1.prn!$A$2:$AA$57,VLOOKUP(MONTH($A470),'Patch Conversion'!$A$1:$B$12,2),FALSE)="","",VLOOKUP((IF(MONTH($A470)=10,YEAR($A470),IF(MONTH($A470)=11,YEAR($A470),IF(MONTH($A470)=12, YEAR($A470),YEAR($A470)-1)))),File_1.prn!$A$2:$AA$57,VLOOKUP(MONTH($A470),'Patch Conversion'!$A$1:$B$12,2),FALSE))</f>
        <v>#N/A</v>
      </c>
      <c r="F470">
        <f>VLOOKUP((IF(MONTH($A470)=10,YEAR($A470),IF(MONTH($A470)=11,YEAR($A470),IF(MONTH($A470)=12, YEAR($A470),YEAR($A470)-1)))),FirstSim!$A$1:$Y$84,VLOOKUP(MONTH($A470),Conversion!$A$1:$B$12,2),FALSE)</f>
        <v>0.47</v>
      </c>
      <c r="J470" s="4" t="e">
        <f>VLOOKUP((IF(MONTH($A470)=10,YEAR($A470),IF(MONTH($A470)=11,YEAR($A470),IF(MONTH($A470)=12, YEAR($A470),YEAR($A470)-1)))),#REF!,VLOOKUP(MONTH($A470),Conversion!$A$1:$B$12,2),FALSE)</f>
        <v>#REF!</v>
      </c>
      <c r="K470" t="e">
        <f>VLOOKUP((IF(MONTH($A470)=10,YEAR($A470),IF(MONTH($A470)=11,YEAR($A470),IF(MONTH($A470)=12, YEAR($A470),YEAR($A470)-1)))),#REF!,VLOOKUP(MONTH($A470),'Patch Conversion'!$A$1:$B$12,2),FALSE)</f>
        <v>#REF!</v>
      </c>
    </row>
    <row r="471" spans="1:11">
      <c r="A471" s="2">
        <v>32021</v>
      </c>
      <c r="B471" t="e">
        <f>VLOOKUP((IF(MONTH($A471)=10,YEAR($A471),IF(MONTH($A471)=11,YEAR($A471),IF(MONTH($A471)=12, YEAR($A471),YEAR($A471)-1)))),File_1.prn!$A$2:$AA$57,VLOOKUP(MONTH($A471),Conversion!$A$1:$B$12,2),FALSE)</f>
        <v>#N/A</v>
      </c>
      <c r="C471" t="e">
        <f>IF(VLOOKUP((IF(MONTH($A471)=10,YEAR($A471),IF(MONTH($A471)=11,YEAR($A471),IF(MONTH($A471)=12, YEAR($A471),YEAR($A471)-1)))),File_1.prn!$A$2:$AA$57,VLOOKUP(MONTH($A471),'Patch Conversion'!$A$1:$B$12,2),FALSE)="","",VLOOKUP((IF(MONTH($A471)=10,YEAR($A471),IF(MONTH($A471)=11,YEAR($A471),IF(MONTH($A471)=12, YEAR($A471),YEAR($A471)-1)))),File_1.prn!$A$2:$AA$57,VLOOKUP(MONTH($A471),'Patch Conversion'!$A$1:$B$12,2),FALSE))</f>
        <v>#N/A</v>
      </c>
      <c r="F471">
        <f>VLOOKUP((IF(MONTH($A471)=10,YEAR($A471),IF(MONTH($A471)=11,YEAR($A471),IF(MONTH($A471)=12, YEAR($A471),YEAR($A471)-1)))),FirstSim!$A$1:$Y$84,VLOOKUP(MONTH($A471),Conversion!$A$1:$B$12,2),FALSE)</f>
        <v>8.6199999999999992</v>
      </c>
      <c r="J471" s="4" t="e">
        <f>VLOOKUP((IF(MONTH($A471)=10,YEAR($A471),IF(MONTH($A471)=11,YEAR($A471),IF(MONTH($A471)=12, YEAR($A471),YEAR($A471)-1)))),#REF!,VLOOKUP(MONTH($A471),Conversion!$A$1:$B$12,2),FALSE)</f>
        <v>#REF!</v>
      </c>
      <c r="K471" t="e">
        <f>VLOOKUP((IF(MONTH($A471)=10,YEAR($A471),IF(MONTH($A471)=11,YEAR($A471),IF(MONTH($A471)=12, YEAR($A471),YEAR($A471)-1)))),#REF!,VLOOKUP(MONTH($A471),'Patch Conversion'!$A$1:$B$12,2),FALSE)</f>
        <v>#REF!</v>
      </c>
    </row>
    <row r="472" spans="1:11">
      <c r="A472" s="2">
        <v>32051</v>
      </c>
      <c r="B472" t="e">
        <f>VLOOKUP((IF(MONTH($A472)=10,YEAR($A472),IF(MONTH($A472)=11,YEAR($A472),IF(MONTH($A472)=12, YEAR($A472),YEAR($A472)-1)))),File_1.prn!$A$2:$AA$57,VLOOKUP(MONTH($A472),Conversion!$A$1:$B$12,2),FALSE)</f>
        <v>#N/A</v>
      </c>
      <c r="C472" t="e">
        <f>IF(VLOOKUP((IF(MONTH($A472)=10,YEAR($A472),IF(MONTH($A472)=11,YEAR($A472),IF(MONTH($A472)=12, YEAR($A472),YEAR($A472)-1)))),File_1.prn!$A$2:$AA$57,VLOOKUP(MONTH($A472),'Patch Conversion'!$A$1:$B$12,2),FALSE)="","",VLOOKUP((IF(MONTH($A472)=10,YEAR($A472),IF(MONTH($A472)=11,YEAR($A472),IF(MONTH($A472)=12, YEAR($A472),YEAR($A472)-1)))),File_1.prn!$A$2:$AA$57,VLOOKUP(MONTH($A472),'Patch Conversion'!$A$1:$B$12,2),FALSE))</f>
        <v>#N/A</v>
      </c>
      <c r="F472">
        <f>VLOOKUP((IF(MONTH($A472)=10,YEAR($A472),IF(MONTH($A472)=11,YEAR($A472),IF(MONTH($A472)=12, YEAR($A472),YEAR($A472)-1)))),FirstSim!$A$1:$Y$84,VLOOKUP(MONTH($A472),Conversion!$A$1:$B$12,2),FALSE)</f>
        <v>3.75</v>
      </c>
      <c r="J472" s="4" t="e">
        <f>VLOOKUP((IF(MONTH($A472)=10,YEAR($A472),IF(MONTH($A472)=11,YEAR($A472),IF(MONTH($A472)=12, YEAR($A472),YEAR($A472)-1)))),#REF!,VLOOKUP(MONTH($A472),Conversion!$A$1:$B$12,2),FALSE)</f>
        <v>#REF!</v>
      </c>
      <c r="K472" t="e">
        <f>VLOOKUP((IF(MONTH($A472)=10,YEAR($A472),IF(MONTH($A472)=11,YEAR($A472),IF(MONTH($A472)=12, YEAR($A472),YEAR($A472)-1)))),#REF!,VLOOKUP(MONTH($A472),'Patch Conversion'!$A$1:$B$12,2),FALSE)</f>
        <v>#REF!</v>
      </c>
    </row>
    <row r="473" spans="1:11">
      <c r="A473" s="2">
        <v>32082</v>
      </c>
      <c r="B473" t="e">
        <f>VLOOKUP((IF(MONTH($A473)=10,YEAR($A473),IF(MONTH($A473)=11,YEAR($A473),IF(MONTH($A473)=12, YEAR($A473),YEAR($A473)-1)))),File_1.prn!$A$2:$AA$57,VLOOKUP(MONTH($A473),Conversion!$A$1:$B$12,2),FALSE)</f>
        <v>#N/A</v>
      </c>
      <c r="C473" t="e">
        <f>IF(VLOOKUP((IF(MONTH($A473)=10,YEAR($A473),IF(MONTH($A473)=11,YEAR($A473),IF(MONTH($A473)=12, YEAR($A473),YEAR($A473)-1)))),File_1.prn!$A$2:$AA$57,VLOOKUP(MONTH($A473),'Patch Conversion'!$A$1:$B$12,2),FALSE)="","",VLOOKUP((IF(MONTH($A473)=10,YEAR($A473),IF(MONTH($A473)=11,YEAR($A473),IF(MONTH($A473)=12, YEAR($A473),YEAR($A473)-1)))),File_1.prn!$A$2:$AA$57,VLOOKUP(MONTH($A473),'Patch Conversion'!$A$1:$B$12,2),FALSE))</f>
        <v>#N/A</v>
      </c>
      <c r="F473">
        <f>VLOOKUP((IF(MONTH($A473)=10,YEAR($A473),IF(MONTH($A473)=11,YEAR($A473),IF(MONTH($A473)=12, YEAR($A473),YEAR($A473)-1)))),FirstSim!$A$1:$Y$84,VLOOKUP(MONTH($A473),Conversion!$A$1:$B$12,2),FALSE)</f>
        <v>3.62</v>
      </c>
      <c r="J473" s="4" t="e">
        <f>VLOOKUP((IF(MONTH($A473)=10,YEAR($A473),IF(MONTH($A473)=11,YEAR($A473),IF(MONTH($A473)=12, YEAR($A473),YEAR($A473)-1)))),#REF!,VLOOKUP(MONTH($A473),Conversion!$A$1:$B$12,2),FALSE)</f>
        <v>#REF!</v>
      </c>
      <c r="K473" t="e">
        <f>VLOOKUP((IF(MONTH($A473)=10,YEAR($A473),IF(MONTH($A473)=11,YEAR($A473),IF(MONTH($A473)=12, YEAR($A473),YEAR($A473)-1)))),#REF!,VLOOKUP(MONTH($A473),'Patch Conversion'!$A$1:$B$12,2),FALSE)</f>
        <v>#REF!</v>
      </c>
    </row>
    <row r="474" spans="1:11">
      <c r="A474" s="2">
        <v>32112</v>
      </c>
      <c r="B474" t="e">
        <f>VLOOKUP((IF(MONTH($A474)=10,YEAR($A474),IF(MONTH($A474)=11,YEAR($A474),IF(MONTH($A474)=12, YEAR($A474),YEAR($A474)-1)))),File_1.prn!$A$2:$AA$57,VLOOKUP(MONTH($A474),Conversion!$A$1:$B$12,2),FALSE)</f>
        <v>#N/A</v>
      </c>
      <c r="C474" t="e">
        <f>IF(VLOOKUP((IF(MONTH($A474)=10,YEAR($A474),IF(MONTH($A474)=11,YEAR($A474),IF(MONTH($A474)=12, YEAR($A474),YEAR($A474)-1)))),File_1.prn!$A$2:$AA$57,VLOOKUP(MONTH($A474),'Patch Conversion'!$A$1:$B$12,2),FALSE)="","",VLOOKUP((IF(MONTH($A474)=10,YEAR($A474),IF(MONTH($A474)=11,YEAR($A474),IF(MONTH($A474)=12, YEAR($A474),YEAR($A474)-1)))),File_1.prn!$A$2:$AA$57,VLOOKUP(MONTH($A474),'Patch Conversion'!$A$1:$B$12,2),FALSE))</f>
        <v>#N/A</v>
      </c>
      <c r="D474" t="e">
        <f>IF(C474="","",B474)</f>
        <v>#N/A</v>
      </c>
      <c r="F474">
        <f>VLOOKUP((IF(MONTH($A474)=10,YEAR($A474),IF(MONTH($A474)=11,YEAR($A474),IF(MONTH($A474)=12, YEAR($A474),YEAR($A474)-1)))),FirstSim!$A$1:$Y$84,VLOOKUP(MONTH($A474),Conversion!$A$1:$B$12,2),FALSE)</f>
        <v>0.65</v>
      </c>
      <c r="J474" s="4" t="e">
        <f>VLOOKUP((IF(MONTH($A474)=10,YEAR($A474),IF(MONTH($A474)=11,YEAR($A474),IF(MONTH($A474)=12, YEAR($A474),YEAR($A474)-1)))),#REF!,VLOOKUP(MONTH($A474),Conversion!$A$1:$B$12,2),FALSE)</f>
        <v>#REF!</v>
      </c>
      <c r="K474" t="e">
        <f>VLOOKUP((IF(MONTH($A474)=10,YEAR($A474),IF(MONTH($A474)=11,YEAR($A474),IF(MONTH($A474)=12, YEAR($A474),YEAR($A474)-1)))),#REF!,VLOOKUP(MONTH($A474),'Patch Conversion'!$A$1:$B$12,2),FALSE)</f>
        <v>#REF!</v>
      </c>
    </row>
    <row r="475" spans="1:11">
      <c r="A475" s="2">
        <v>32143</v>
      </c>
      <c r="B475" t="e">
        <f>VLOOKUP((IF(MONTH($A475)=10,YEAR($A475),IF(MONTH($A475)=11,YEAR($A475),IF(MONTH($A475)=12, YEAR($A475),YEAR($A475)-1)))),File_1.prn!$A$2:$AA$57,VLOOKUP(MONTH($A475),Conversion!$A$1:$B$12,2),FALSE)</f>
        <v>#N/A</v>
      </c>
      <c r="C475" t="e">
        <f>IF(VLOOKUP((IF(MONTH($A475)=10,YEAR($A475),IF(MONTH($A475)=11,YEAR($A475),IF(MONTH($A475)=12, YEAR($A475),YEAR($A475)-1)))),File_1.prn!$A$2:$AA$57,VLOOKUP(MONTH($A475),'Patch Conversion'!$A$1:$B$12,2),FALSE)="","",VLOOKUP((IF(MONTH($A475)=10,YEAR($A475),IF(MONTH($A475)=11,YEAR($A475),IF(MONTH($A475)=12, YEAR($A475),YEAR($A475)-1)))),File_1.prn!$A$2:$AA$57,VLOOKUP(MONTH($A475),'Patch Conversion'!$A$1:$B$12,2),FALSE))</f>
        <v>#N/A</v>
      </c>
      <c r="D475" t="e">
        <f>IF(C475="","",B475)</f>
        <v>#N/A</v>
      </c>
      <c r="F475">
        <f>VLOOKUP((IF(MONTH($A475)=10,YEAR($A475),IF(MONTH($A475)=11,YEAR($A475),IF(MONTH($A475)=12, YEAR($A475),YEAR($A475)-1)))),FirstSim!$A$1:$Y$84,VLOOKUP(MONTH($A475),Conversion!$A$1:$B$12,2),FALSE)</f>
        <v>0.18</v>
      </c>
      <c r="J475" s="4" t="e">
        <f>VLOOKUP((IF(MONTH($A475)=10,YEAR($A475),IF(MONTH($A475)=11,YEAR($A475),IF(MONTH($A475)=12, YEAR($A475),YEAR($A475)-1)))),#REF!,VLOOKUP(MONTH($A475),Conversion!$A$1:$B$12,2),FALSE)</f>
        <v>#REF!</v>
      </c>
      <c r="K475" t="e">
        <f>VLOOKUP((IF(MONTH($A475)=10,YEAR($A475),IF(MONTH($A475)=11,YEAR($A475),IF(MONTH($A475)=12, YEAR($A475),YEAR($A475)-1)))),#REF!,VLOOKUP(MONTH($A475),'Patch Conversion'!$A$1:$B$12,2),FALSE)</f>
        <v>#REF!</v>
      </c>
    </row>
    <row r="476" spans="1:11">
      <c r="A476" s="2">
        <v>32174</v>
      </c>
      <c r="B476" t="e">
        <f>VLOOKUP((IF(MONTH($A476)=10,YEAR($A476),IF(MONTH($A476)=11,YEAR($A476),IF(MONTH($A476)=12, YEAR($A476),YEAR($A476)-1)))),File_1.prn!$A$2:$AA$57,VLOOKUP(MONTH($A476),Conversion!$A$1:$B$12,2),FALSE)</f>
        <v>#N/A</v>
      </c>
      <c r="C476" t="e">
        <f>IF(VLOOKUP((IF(MONTH($A476)=10,YEAR($A476),IF(MONTH($A476)=11,YEAR($A476),IF(MONTH($A476)=12, YEAR($A476),YEAR($A476)-1)))),File_1.prn!$A$2:$AA$57,VLOOKUP(MONTH($A476),'Patch Conversion'!$A$1:$B$12,2),FALSE)="","",VLOOKUP((IF(MONTH($A476)=10,YEAR($A476),IF(MONTH($A476)=11,YEAR($A476),IF(MONTH($A476)=12, YEAR($A476),YEAR($A476)-1)))),File_1.prn!$A$2:$AA$57,VLOOKUP(MONTH($A476),'Patch Conversion'!$A$1:$B$12,2),FALSE))</f>
        <v>#N/A</v>
      </c>
      <c r="F476">
        <f>VLOOKUP((IF(MONTH($A476)=10,YEAR($A476),IF(MONTH($A476)=11,YEAR($A476),IF(MONTH($A476)=12, YEAR($A476),YEAR($A476)-1)))),FirstSim!$A$1:$Y$84,VLOOKUP(MONTH($A476),Conversion!$A$1:$B$12,2),FALSE)</f>
        <v>253.18</v>
      </c>
      <c r="J476" s="4" t="e">
        <f>VLOOKUP((IF(MONTH($A476)=10,YEAR($A476),IF(MONTH($A476)=11,YEAR($A476),IF(MONTH($A476)=12, YEAR($A476),YEAR($A476)-1)))),#REF!,VLOOKUP(MONTH($A476),Conversion!$A$1:$B$12,2),FALSE)</f>
        <v>#REF!</v>
      </c>
      <c r="K476" t="e">
        <f>VLOOKUP((IF(MONTH($A476)=10,YEAR($A476),IF(MONTH($A476)=11,YEAR($A476),IF(MONTH($A476)=12, YEAR($A476),YEAR($A476)-1)))),#REF!,VLOOKUP(MONTH($A476),'Patch Conversion'!$A$1:$B$12,2),FALSE)</f>
        <v>#REF!</v>
      </c>
    </row>
    <row r="477" spans="1:11">
      <c r="A477" s="2">
        <v>32203</v>
      </c>
      <c r="B477" t="e">
        <f>VLOOKUP((IF(MONTH($A477)=10,YEAR($A477),IF(MONTH($A477)=11,YEAR($A477),IF(MONTH($A477)=12, YEAR($A477),YEAR($A477)-1)))),File_1.prn!$A$2:$AA$57,VLOOKUP(MONTH($A477),Conversion!$A$1:$B$12,2),FALSE)</f>
        <v>#N/A</v>
      </c>
      <c r="C477" t="e">
        <f>IF(VLOOKUP((IF(MONTH($A477)=10,YEAR($A477),IF(MONTH($A477)=11,YEAR($A477),IF(MONTH($A477)=12, YEAR($A477),YEAR($A477)-1)))),File_1.prn!$A$2:$AA$57,VLOOKUP(MONTH($A477),'Patch Conversion'!$A$1:$B$12,2),FALSE)="","",VLOOKUP((IF(MONTH($A477)=10,YEAR($A477),IF(MONTH($A477)=11,YEAR($A477),IF(MONTH($A477)=12, YEAR($A477),YEAR($A477)-1)))),File_1.prn!$A$2:$AA$57,VLOOKUP(MONTH($A477),'Patch Conversion'!$A$1:$B$12,2),FALSE))</f>
        <v>#N/A</v>
      </c>
      <c r="D477" t="e">
        <f>IF(C477="","",B477)</f>
        <v>#N/A</v>
      </c>
      <c r="F477">
        <f>VLOOKUP((IF(MONTH($A477)=10,YEAR($A477),IF(MONTH($A477)=11,YEAR($A477),IF(MONTH($A477)=12, YEAR($A477),YEAR($A477)-1)))),FirstSim!$A$1:$Y$84,VLOOKUP(MONTH($A477),Conversion!$A$1:$B$12,2),FALSE)</f>
        <v>93.95</v>
      </c>
      <c r="J477" s="4" t="e">
        <f>VLOOKUP((IF(MONTH($A477)=10,YEAR($A477),IF(MONTH($A477)=11,YEAR($A477),IF(MONTH($A477)=12, YEAR($A477),YEAR($A477)-1)))),#REF!,VLOOKUP(MONTH($A477),Conversion!$A$1:$B$12,2),FALSE)</f>
        <v>#REF!</v>
      </c>
      <c r="K477" t="e">
        <f>VLOOKUP((IF(MONTH($A477)=10,YEAR($A477),IF(MONTH($A477)=11,YEAR($A477),IF(MONTH($A477)=12, YEAR($A477),YEAR($A477)-1)))),#REF!,VLOOKUP(MONTH($A477),'Patch Conversion'!$A$1:$B$12,2),FALSE)</f>
        <v>#REF!</v>
      </c>
    </row>
    <row r="478" spans="1:11">
      <c r="A478" s="2">
        <v>32234</v>
      </c>
      <c r="B478" t="e">
        <f>VLOOKUP((IF(MONTH($A478)=10,YEAR($A478),IF(MONTH($A478)=11,YEAR($A478),IF(MONTH($A478)=12, YEAR($A478),YEAR($A478)-1)))),File_1.prn!$A$2:$AA$57,VLOOKUP(MONTH($A478),Conversion!$A$1:$B$12,2),FALSE)</f>
        <v>#N/A</v>
      </c>
      <c r="C478" t="e">
        <f>IF(VLOOKUP((IF(MONTH($A478)=10,YEAR($A478),IF(MONTH($A478)=11,YEAR($A478),IF(MONTH($A478)=12, YEAR($A478),YEAR($A478)-1)))),File_1.prn!$A$2:$AA$57,VLOOKUP(MONTH($A478),'Patch Conversion'!$A$1:$B$12,2),FALSE)="","",VLOOKUP((IF(MONTH($A478)=10,YEAR($A478),IF(MONTH($A478)=11,YEAR($A478),IF(MONTH($A478)=12, YEAR($A478),YEAR($A478)-1)))),File_1.prn!$A$2:$AA$57,VLOOKUP(MONTH($A478),'Patch Conversion'!$A$1:$B$12,2),FALSE))</f>
        <v>#N/A</v>
      </c>
      <c r="F478">
        <f>VLOOKUP((IF(MONTH($A478)=10,YEAR($A478),IF(MONTH($A478)=11,YEAR($A478),IF(MONTH($A478)=12, YEAR($A478),YEAR($A478)-1)))),FirstSim!$A$1:$Y$84,VLOOKUP(MONTH($A478),Conversion!$A$1:$B$12,2),FALSE)</f>
        <v>9.2100000000000009</v>
      </c>
      <c r="J478" s="4" t="e">
        <f>VLOOKUP((IF(MONTH($A478)=10,YEAR($A478),IF(MONTH($A478)=11,YEAR($A478),IF(MONTH($A478)=12, YEAR($A478),YEAR($A478)-1)))),#REF!,VLOOKUP(MONTH($A478),Conversion!$A$1:$B$12,2),FALSE)</f>
        <v>#REF!</v>
      </c>
      <c r="K478" t="e">
        <f>VLOOKUP((IF(MONTH($A478)=10,YEAR($A478),IF(MONTH($A478)=11,YEAR($A478),IF(MONTH($A478)=12, YEAR($A478),YEAR($A478)-1)))),#REF!,VLOOKUP(MONTH($A478),'Patch Conversion'!$A$1:$B$12,2),FALSE)</f>
        <v>#REF!</v>
      </c>
    </row>
    <row r="479" spans="1:11">
      <c r="A479" s="2">
        <v>32264</v>
      </c>
      <c r="B479" t="e">
        <f>VLOOKUP((IF(MONTH($A479)=10,YEAR($A479),IF(MONTH($A479)=11,YEAR($A479),IF(MONTH($A479)=12, YEAR($A479),YEAR($A479)-1)))),File_1.prn!$A$2:$AA$57,VLOOKUP(MONTH($A479),Conversion!$A$1:$B$12,2),FALSE)</f>
        <v>#N/A</v>
      </c>
      <c r="C479" t="e">
        <f>IF(VLOOKUP((IF(MONTH($A479)=10,YEAR($A479),IF(MONTH($A479)=11,YEAR($A479),IF(MONTH($A479)=12, YEAR($A479),YEAR($A479)-1)))),File_1.prn!$A$2:$AA$57,VLOOKUP(MONTH($A479),'Patch Conversion'!$A$1:$B$12,2),FALSE)="","",VLOOKUP((IF(MONTH($A479)=10,YEAR($A479),IF(MONTH($A479)=11,YEAR($A479),IF(MONTH($A479)=12, YEAR($A479),YEAR($A479)-1)))),File_1.prn!$A$2:$AA$57,VLOOKUP(MONTH($A479),'Patch Conversion'!$A$1:$B$12,2),FALSE))</f>
        <v>#N/A</v>
      </c>
      <c r="F479">
        <f>VLOOKUP((IF(MONTH($A479)=10,YEAR($A479),IF(MONTH($A479)=11,YEAR($A479),IF(MONTH($A479)=12, YEAR($A479),YEAR($A479)-1)))),FirstSim!$A$1:$Y$84,VLOOKUP(MONTH($A479),Conversion!$A$1:$B$12,2),FALSE)</f>
        <v>4.2699999999999996</v>
      </c>
      <c r="J479" s="4" t="e">
        <f>VLOOKUP((IF(MONTH($A479)=10,YEAR($A479),IF(MONTH($A479)=11,YEAR($A479),IF(MONTH($A479)=12, YEAR($A479),YEAR($A479)-1)))),#REF!,VLOOKUP(MONTH($A479),Conversion!$A$1:$B$12,2),FALSE)</f>
        <v>#REF!</v>
      </c>
      <c r="K479" t="e">
        <f>VLOOKUP((IF(MONTH($A479)=10,YEAR($A479),IF(MONTH($A479)=11,YEAR($A479),IF(MONTH($A479)=12, YEAR($A479),YEAR($A479)-1)))),#REF!,VLOOKUP(MONTH($A479),'Patch Conversion'!$A$1:$B$12,2),FALSE)</f>
        <v>#REF!</v>
      </c>
    </row>
    <row r="480" spans="1:11">
      <c r="A480" s="2">
        <v>32295</v>
      </c>
      <c r="B480" t="e">
        <f>VLOOKUP((IF(MONTH($A480)=10,YEAR($A480),IF(MONTH($A480)=11,YEAR($A480),IF(MONTH($A480)=12, YEAR($A480),YEAR($A480)-1)))),File_1.prn!$A$2:$AA$57,VLOOKUP(MONTH($A480),Conversion!$A$1:$B$12,2),FALSE)</f>
        <v>#N/A</v>
      </c>
      <c r="C480" t="e">
        <f>IF(VLOOKUP((IF(MONTH($A480)=10,YEAR($A480),IF(MONTH($A480)=11,YEAR($A480),IF(MONTH($A480)=12, YEAR($A480),YEAR($A480)-1)))),File_1.prn!$A$2:$AA$57,VLOOKUP(MONTH($A480),'Patch Conversion'!$A$1:$B$12,2),FALSE)="","",VLOOKUP((IF(MONTH($A480)=10,YEAR($A480),IF(MONTH($A480)=11,YEAR($A480),IF(MONTH($A480)=12, YEAR($A480),YEAR($A480)-1)))),File_1.prn!$A$2:$AA$57,VLOOKUP(MONTH($A480),'Patch Conversion'!$A$1:$B$12,2),FALSE))</f>
        <v>#N/A</v>
      </c>
      <c r="F480">
        <f>VLOOKUP((IF(MONTH($A480)=10,YEAR($A480),IF(MONTH($A480)=11,YEAR($A480),IF(MONTH($A480)=12, YEAR($A480),YEAR($A480)-1)))),FirstSim!$A$1:$Y$84,VLOOKUP(MONTH($A480),Conversion!$A$1:$B$12,2),FALSE)</f>
        <v>2.3199999999999998</v>
      </c>
      <c r="J480" s="4" t="e">
        <f>VLOOKUP((IF(MONTH($A480)=10,YEAR($A480),IF(MONTH($A480)=11,YEAR($A480),IF(MONTH($A480)=12, YEAR($A480),YEAR($A480)-1)))),#REF!,VLOOKUP(MONTH($A480),Conversion!$A$1:$B$12,2),FALSE)</f>
        <v>#REF!</v>
      </c>
      <c r="K480" t="e">
        <f>VLOOKUP((IF(MONTH($A480)=10,YEAR($A480),IF(MONTH($A480)=11,YEAR($A480),IF(MONTH($A480)=12, YEAR($A480),YEAR($A480)-1)))),#REF!,VLOOKUP(MONTH($A480),'Patch Conversion'!$A$1:$B$12,2),FALSE)</f>
        <v>#REF!</v>
      </c>
    </row>
    <row r="481" spans="1:11">
      <c r="A481" s="2">
        <v>32325</v>
      </c>
      <c r="B481" t="e">
        <f>VLOOKUP((IF(MONTH($A481)=10,YEAR($A481),IF(MONTH($A481)=11,YEAR($A481),IF(MONTH($A481)=12, YEAR($A481),YEAR($A481)-1)))),File_1.prn!$A$2:$AA$57,VLOOKUP(MONTH($A481),Conversion!$A$1:$B$12,2),FALSE)</f>
        <v>#N/A</v>
      </c>
      <c r="C481" t="e">
        <f>IF(VLOOKUP((IF(MONTH($A481)=10,YEAR($A481),IF(MONTH($A481)=11,YEAR($A481),IF(MONTH($A481)=12, YEAR($A481),YEAR($A481)-1)))),File_1.prn!$A$2:$AA$57,VLOOKUP(MONTH($A481),'Patch Conversion'!$A$1:$B$12,2),FALSE)="","",VLOOKUP((IF(MONTH($A481)=10,YEAR($A481),IF(MONTH($A481)=11,YEAR($A481),IF(MONTH($A481)=12, YEAR($A481),YEAR($A481)-1)))),File_1.prn!$A$2:$AA$57,VLOOKUP(MONTH($A481),'Patch Conversion'!$A$1:$B$12,2),FALSE))</f>
        <v>#N/A</v>
      </c>
      <c r="F481">
        <f>VLOOKUP((IF(MONTH($A481)=10,YEAR($A481),IF(MONTH($A481)=11,YEAR($A481),IF(MONTH($A481)=12, YEAR($A481),YEAR($A481)-1)))),FirstSim!$A$1:$Y$84,VLOOKUP(MONTH($A481),Conversion!$A$1:$B$12,2),FALSE)</f>
        <v>1.42</v>
      </c>
      <c r="J481" s="4" t="e">
        <f>VLOOKUP((IF(MONTH($A481)=10,YEAR($A481),IF(MONTH($A481)=11,YEAR($A481),IF(MONTH($A481)=12, YEAR($A481),YEAR($A481)-1)))),#REF!,VLOOKUP(MONTH($A481),Conversion!$A$1:$B$12,2),FALSE)</f>
        <v>#REF!</v>
      </c>
      <c r="K481" t="e">
        <f>VLOOKUP((IF(MONTH($A481)=10,YEAR($A481),IF(MONTH($A481)=11,YEAR($A481),IF(MONTH($A481)=12, YEAR($A481),YEAR($A481)-1)))),#REF!,VLOOKUP(MONTH($A481),'Patch Conversion'!$A$1:$B$12,2),FALSE)</f>
        <v>#REF!</v>
      </c>
    </row>
    <row r="482" spans="1:11">
      <c r="A482" s="2">
        <v>32356</v>
      </c>
      <c r="B482" t="e">
        <f>VLOOKUP((IF(MONTH($A482)=10,YEAR($A482),IF(MONTH($A482)=11,YEAR($A482),IF(MONTH($A482)=12, YEAR($A482),YEAR($A482)-1)))),File_1.prn!$A$2:$AA$57,VLOOKUP(MONTH($A482),Conversion!$A$1:$B$12,2),FALSE)</f>
        <v>#N/A</v>
      </c>
      <c r="C482" t="e">
        <f>IF(VLOOKUP((IF(MONTH($A482)=10,YEAR($A482),IF(MONTH($A482)=11,YEAR($A482),IF(MONTH($A482)=12, YEAR($A482),YEAR($A482)-1)))),File_1.prn!$A$2:$AA$57,VLOOKUP(MONTH($A482),'Patch Conversion'!$A$1:$B$12,2),FALSE)="","",VLOOKUP((IF(MONTH($A482)=10,YEAR($A482),IF(MONTH($A482)=11,YEAR($A482),IF(MONTH($A482)=12, YEAR($A482),YEAR($A482)-1)))),File_1.prn!$A$2:$AA$57,VLOOKUP(MONTH($A482),'Patch Conversion'!$A$1:$B$12,2),FALSE))</f>
        <v>#N/A</v>
      </c>
      <c r="F482">
        <f>VLOOKUP((IF(MONTH($A482)=10,YEAR($A482),IF(MONTH($A482)=11,YEAR($A482),IF(MONTH($A482)=12, YEAR($A482),YEAR($A482)-1)))),FirstSim!$A$1:$Y$84,VLOOKUP(MONTH($A482),Conversion!$A$1:$B$12,2),FALSE)</f>
        <v>0.56000000000000005</v>
      </c>
      <c r="J482" s="4" t="e">
        <f>VLOOKUP((IF(MONTH($A482)=10,YEAR($A482),IF(MONTH($A482)=11,YEAR($A482),IF(MONTH($A482)=12, YEAR($A482),YEAR($A482)-1)))),#REF!,VLOOKUP(MONTH($A482),Conversion!$A$1:$B$12,2),FALSE)</f>
        <v>#REF!</v>
      </c>
      <c r="K482" t="e">
        <f>VLOOKUP((IF(MONTH($A482)=10,YEAR($A482),IF(MONTH($A482)=11,YEAR($A482),IF(MONTH($A482)=12, YEAR($A482),YEAR($A482)-1)))),#REF!,VLOOKUP(MONTH($A482),'Patch Conversion'!$A$1:$B$12,2),FALSE)</f>
        <v>#REF!</v>
      </c>
    </row>
    <row r="483" spans="1:11">
      <c r="A483" s="2">
        <v>32387</v>
      </c>
      <c r="B483" t="e">
        <f>VLOOKUP((IF(MONTH($A483)=10,YEAR($A483),IF(MONTH($A483)=11,YEAR($A483),IF(MONTH($A483)=12, YEAR($A483),YEAR($A483)-1)))),File_1.prn!$A$2:$AA$57,VLOOKUP(MONTH($A483),Conversion!$A$1:$B$12,2),FALSE)</f>
        <v>#N/A</v>
      </c>
      <c r="C483" t="e">
        <f>IF(VLOOKUP((IF(MONTH($A483)=10,YEAR($A483),IF(MONTH($A483)=11,YEAR($A483),IF(MONTH($A483)=12, YEAR($A483),YEAR($A483)-1)))),File_1.prn!$A$2:$AA$57,VLOOKUP(MONTH($A483),'Patch Conversion'!$A$1:$B$12,2),FALSE)="","",VLOOKUP((IF(MONTH($A483)=10,YEAR($A483),IF(MONTH($A483)=11,YEAR($A483),IF(MONTH($A483)=12, YEAR($A483),YEAR($A483)-1)))),File_1.prn!$A$2:$AA$57,VLOOKUP(MONTH($A483),'Patch Conversion'!$A$1:$B$12,2),FALSE))</f>
        <v>#N/A</v>
      </c>
      <c r="F483">
        <f>VLOOKUP((IF(MONTH($A483)=10,YEAR($A483),IF(MONTH($A483)=11,YEAR($A483),IF(MONTH($A483)=12, YEAR($A483),YEAR($A483)-1)))),FirstSim!$A$1:$Y$84,VLOOKUP(MONTH($A483),Conversion!$A$1:$B$12,2),FALSE)</f>
        <v>5.85</v>
      </c>
      <c r="J483" s="4" t="e">
        <f>VLOOKUP((IF(MONTH($A483)=10,YEAR($A483),IF(MONTH($A483)=11,YEAR($A483),IF(MONTH($A483)=12, YEAR($A483),YEAR($A483)-1)))),#REF!,VLOOKUP(MONTH($A483),Conversion!$A$1:$B$12,2),FALSE)</f>
        <v>#REF!</v>
      </c>
      <c r="K483" t="e">
        <f>VLOOKUP((IF(MONTH($A483)=10,YEAR($A483),IF(MONTH($A483)=11,YEAR($A483),IF(MONTH($A483)=12, YEAR($A483),YEAR($A483)-1)))),#REF!,VLOOKUP(MONTH($A483),'Patch Conversion'!$A$1:$B$12,2),FALSE)</f>
        <v>#REF!</v>
      </c>
    </row>
    <row r="484" spans="1:11">
      <c r="A484" s="2">
        <v>32417</v>
      </c>
      <c r="B484" t="e">
        <f>VLOOKUP((IF(MONTH($A484)=10,YEAR($A484),IF(MONTH($A484)=11,YEAR($A484),IF(MONTH($A484)=12, YEAR($A484),YEAR($A484)-1)))),File_1.prn!$A$2:$AA$57,VLOOKUP(MONTH($A484),Conversion!$A$1:$B$12,2),FALSE)</f>
        <v>#N/A</v>
      </c>
      <c r="C484" t="e">
        <f>IF(VLOOKUP((IF(MONTH($A484)=10,YEAR($A484),IF(MONTH($A484)=11,YEAR($A484),IF(MONTH($A484)=12, YEAR($A484),YEAR($A484)-1)))),File_1.prn!$A$2:$AA$57,VLOOKUP(MONTH($A484),'Patch Conversion'!$A$1:$B$12,2),FALSE)="","",VLOOKUP((IF(MONTH($A484)=10,YEAR($A484),IF(MONTH($A484)=11,YEAR($A484),IF(MONTH($A484)=12, YEAR($A484),YEAR($A484)-1)))),File_1.prn!$A$2:$AA$57,VLOOKUP(MONTH($A484),'Patch Conversion'!$A$1:$B$12,2),FALSE))</f>
        <v>#N/A</v>
      </c>
      <c r="F484">
        <f>VLOOKUP((IF(MONTH($A484)=10,YEAR($A484),IF(MONTH($A484)=11,YEAR($A484),IF(MONTH($A484)=12, YEAR($A484),YEAR($A484)-1)))),FirstSim!$A$1:$Y$84,VLOOKUP(MONTH($A484),Conversion!$A$1:$B$12,2),FALSE)</f>
        <v>2.21</v>
      </c>
      <c r="J484" s="4" t="e">
        <f>VLOOKUP((IF(MONTH($A484)=10,YEAR($A484),IF(MONTH($A484)=11,YEAR($A484),IF(MONTH($A484)=12, YEAR($A484),YEAR($A484)-1)))),#REF!,VLOOKUP(MONTH($A484),Conversion!$A$1:$B$12,2),FALSE)</f>
        <v>#REF!</v>
      </c>
      <c r="K484" t="e">
        <f>VLOOKUP((IF(MONTH($A484)=10,YEAR($A484),IF(MONTH($A484)=11,YEAR($A484),IF(MONTH($A484)=12, YEAR($A484),YEAR($A484)-1)))),#REF!,VLOOKUP(MONTH($A484),'Patch Conversion'!$A$1:$B$12,2),FALSE)</f>
        <v>#REF!</v>
      </c>
    </row>
    <row r="485" spans="1:11">
      <c r="A485" s="2">
        <v>32448</v>
      </c>
      <c r="B485" t="e">
        <f>VLOOKUP((IF(MONTH($A485)=10,YEAR($A485),IF(MONTH($A485)=11,YEAR($A485),IF(MONTH($A485)=12, YEAR($A485),YEAR($A485)-1)))),File_1.prn!$A$2:$AA$57,VLOOKUP(MONTH($A485),Conversion!$A$1:$B$12,2),FALSE)</f>
        <v>#N/A</v>
      </c>
      <c r="C485" t="e">
        <f>IF(VLOOKUP((IF(MONTH($A485)=10,YEAR($A485),IF(MONTH($A485)=11,YEAR($A485),IF(MONTH($A485)=12, YEAR($A485),YEAR($A485)-1)))),File_1.prn!$A$2:$AA$57,VLOOKUP(MONTH($A485),'Patch Conversion'!$A$1:$B$12,2),FALSE)="","",VLOOKUP((IF(MONTH($A485)=10,YEAR($A485),IF(MONTH($A485)=11,YEAR($A485),IF(MONTH($A485)=12, YEAR($A485),YEAR($A485)-1)))),File_1.prn!$A$2:$AA$57,VLOOKUP(MONTH($A485),'Patch Conversion'!$A$1:$B$12,2),FALSE))</f>
        <v>#N/A</v>
      </c>
      <c r="F485">
        <f>VLOOKUP((IF(MONTH($A485)=10,YEAR($A485),IF(MONTH($A485)=11,YEAR($A485),IF(MONTH($A485)=12, YEAR($A485),YEAR($A485)-1)))),FirstSim!$A$1:$Y$84,VLOOKUP(MONTH($A485),Conversion!$A$1:$B$12,2),FALSE)</f>
        <v>0.3</v>
      </c>
      <c r="J485" s="4" t="e">
        <f>VLOOKUP((IF(MONTH($A485)=10,YEAR($A485),IF(MONTH($A485)=11,YEAR($A485),IF(MONTH($A485)=12, YEAR($A485),YEAR($A485)-1)))),#REF!,VLOOKUP(MONTH($A485),Conversion!$A$1:$B$12,2),FALSE)</f>
        <v>#REF!</v>
      </c>
      <c r="K485" t="e">
        <f>VLOOKUP((IF(MONTH($A485)=10,YEAR($A485),IF(MONTH($A485)=11,YEAR($A485),IF(MONTH($A485)=12, YEAR($A485),YEAR($A485)-1)))),#REF!,VLOOKUP(MONTH($A485),'Patch Conversion'!$A$1:$B$12,2),FALSE)</f>
        <v>#REF!</v>
      </c>
    </row>
    <row r="486" spans="1:11">
      <c r="A486" s="2">
        <v>32478</v>
      </c>
      <c r="B486" t="e">
        <f>VLOOKUP((IF(MONTH($A486)=10,YEAR($A486),IF(MONTH($A486)=11,YEAR($A486),IF(MONTH($A486)=12, YEAR($A486),YEAR($A486)-1)))),File_1.prn!$A$2:$AA$57,VLOOKUP(MONTH($A486),Conversion!$A$1:$B$12,2),FALSE)</f>
        <v>#N/A</v>
      </c>
      <c r="C486" t="e">
        <f>IF(VLOOKUP((IF(MONTH($A486)=10,YEAR($A486),IF(MONTH($A486)=11,YEAR($A486),IF(MONTH($A486)=12, YEAR($A486),YEAR($A486)-1)))),File_1.prn!$A$2:$AA$57,VLOOKUP(MONTH($A486),'Patch Conversion'!$A$1:$B$12,2),FALSE)="","",VLOOKUP((IF(MONTH($A486)=10,YEAR($A486),IF(MONTH($A486)=11,YEAR($A486),IF(MONTH($A486)=12, YEAR($A486),YEAR($A486)-1)))),File_1.prn!$A$2:$AA$57,VLOOKUP(MONTH($A486),'Patch Conversion'!$A$1:$B$12,2),FALSE))</f>
        <v>#N/A</v>
      </c>
      <c r="F486">
        <f>VLOOKUP((IF(MONTH($A486)=10,YEAR($A486),IF(MONTH($A486)=11,YEAR($A486),IF(MONTH($A486)=12, YEAR($A486),YEAR($A486)-1)))),FirstSim!$A$1:$Y$84,VLOOKUP(MONTH($A486),Conversion!$A$1:$B$12,2),FALSE)</f>
        <v>2.33</v>
      </c>
      <c r="J486" s="4" t="e">
        <f>VLOOKUP((IF(MONTH($A486)=10,YEAR($A486),IF(MONTH($A486)=11,YEAR($A486),IF(MONTH($A486)=12, YEAR($A486),YEAR($A486)-1)))),#REF!,VLOOKUP(MONTH($A486),Conversion!$A$1:$B$12,2),FALSE)</f>
        <v>#REF!</v>
      </c>
      <c r="K486" t="e">
        <f>VLOOKUP((IF(MONTH($A486)=10,YEAR($A486),IF(MONTH($A486)=11,YEAR($A486),IF(MONTH($A486)=12, YEAR($A486),YEAR($A486)-1)))),#REF!,VLOOKUP(MONTH($A486),'Patch Conversion'!$A$1:$B$12,2),FALSE)</f>
        <v>#REF!</v>
      </c>
    </row>
    <row r="487" spans="1:11">
      <c r="A487" s="2">
        <v>32509</v>
      </c>
      <c r="B487" t="e">
        <f>VLOOKUP((IF(MONTH($A487)=10,YEAR($A487),IF(MONTH($A487)=11,YEAR($A487),IF(MONTH($A487)=12, YEAR($A487),YEAR($A487)-1)))),File_1.prn!$A$2:$AA$57,VLOOKUP(MONTH($A487),Conversion!$A$1:$B$12,2),FALSE)</f>
        <v>#N/A</v>
      </c>
      <c r="C487" t="e">
        <f>IF(VLOOKUP((IF(MONTH($A487)=10,YEAR($A487),IF(MONTH($A487)=11,YEAR($A487),IF(MONTH($A487)=12, YEAR($A487),YEAR($A487)-1)))),File_1.prn!$A$2:$AA$57,VLOOKUP(MONTH($A487),'Patch Conversion'!$A$1:$B$12,2),FALSE)="","",VLOOKUP((IF(MONTH($A487)=10,YEAR($A487),IF(MONTH($A487)=11,YEAR($A487),IF(MONTH($A487)=12, YEAR($A487),YEAR($A487)-1)))),File_1.prn!$A$2:$AA$57,VLOOKUP(MONTH($A487),'Patch Conversion'!$A$1:$B$12,2),FALSE))</f>
        <v>#N/A</v>
      </c>
      <c r="F487">
        <f>VLOOKUP((IF(MONTH($A487)=10,YEAR($A487),IF(MONTH($A487)=11,YEAR($A487),IF(MONTH($A487)=12, YEAR($A487),YEAR($A487)-1)))),FirstSim!$A$1:$Y$84,VLOOKUP(MONTH($A487),Conversion!$A$1:$B$12,2),FALSE)</f>
        <v>5.15</v>
      </c>
      <c r="J487" s="4" t="e">
        <f>VLOOKUP((IF(MONTH($A487)=10,YEAR($A487),IF(MONTH($A487)=11,YEAR($A487),IF(MONTH($A487)=12, YEAR($A487),YEAR($A487)-1)))),#REF!,VLOOKUP(MONTH($A487),Conversion!$A$1:$B$12,2),FALSE)</f>
        <v>#REF!</v>
      </c>
      <c r="K487" t="e">
        <f>VLOOKUP((IF(MONTH($A487)=10,YEAR($A487),IF(MONTH($A487)=11,YEAR($A487),IF(MONTH($A487)=12, YEAR($A487),YEAR($A487)-1)))),#REF!,VLOOKUP(MONTH($A487),'Patch Conversion'!$A$1:$B$12,2),FALSE)</f>
        <v>#REF!</v>
      </c>
    </row>
    <row r="488" spans="1:11">
      <c r="A488" s="2">
        <v>32540</v>
      </c>
      <c r="B488" t="e">
        <f>VLOOKUP((IF(MONTH($A488)=10,YEAR($A488),IF(MONTH($A488)=11,YEAR($A488),IF(MONTH($A488)=12, YEAR($A488),YEAR($A488)-1)))),File_1.prn!$A$2:$AA$57,VLOOKUP(MONTH($A488),Conversion!$A$1:$B$12,2),FALSE)</f>
        <v>#N/A</v>
      </c>
      <c r="C488" t="e">
        <f>IF(VLOOKUP((IF(MONTH($A488)=10,YEAR($A488),IF(MONTH($A488)=11,YEAR($A488),IF(MONTH($A488)=12, YEAR($A488),YEAR($A488)-1)))),File_1.prn!$A$2:$AA$57,VLOOKUP(MONTH($A488),'Patch Conversion'!$A$1:$B$12,2),FALSE)="","",VLOOKUP((IF(MONTH($A488)=10,YEAR($A488),IF(MONTH($A488)=11,YEAR($A488),IF(MONTH($A488)=12, YEAR($A488),YEAR($A488)-1)))),File_1.prn!$A$2:$AA$57,VLOOKUP(MONTH($A488),'Patch Conversion'!$A$1:$B$12,2),FALSE))</f>
        <v>#N/A</v>
      </c>
      <c r="D488" t="e">
        <f>IF(C488="","",B488)</f>
        <v>#N/A</v>
      </c>
      <c r="F488">
        <f>VLOOKUP((IF(MONTH($A488)=10,YEAR($A488),IF(MONTH($A488)=11,YEAR($A488),IF(MONTH($A488)=12, YEAR($A488),YEAR($A488)-1)))),FirstSim!$A$1:$Y$84,VLOOKUP(MONTH($A488),Conversion!$A$1:$B$12,2),FALSE)</f>
        <v>14.1</v>
      </c>
      <c r="J488" s="4" t="e">
        <f>VLOOKUP((IF(MONTH($A488)=10,YEAR($A488),IF(MONTH($A488)=11,YEAR($A488),IF(MONTH($A488)=12, YEAR($A488),YEAR($A488)-1)))),#REF!,VLOOKUP(MONTH($A488),Conversion!$A$1:$B$12,2),FALSE)</f>
        <v>#REF!</v>
      </c>
      <c r="K488" t="e">
        <f>VLOOKUP((IF(MONTH($A488)=10,YEAR($A488),IF(MONTH($A488)=11,YEAR($A488),IF(MONTH($A488)=12, YEAR($A488),YEAR($A488)-1)))),#REF!,VLOOKUP(MONTH($A488),'Patch Conversion'!$A$1:$B$12,2),FALSE)</f>
        <v>#REF!</v>
      </c>
    </row>
    <row r="489" spans="1:11">
      <c r="A489" s="2">
        <v>32568</v>
      </c>
      <c r="B489" t="e">
        <f>VLOOKUP((IF(MONTH($A489)=10,YEAR($A489),IF(MONTH($A489)=11,YEAR($A489),IF(MONTH($A489)=12, YEAR($A489),YEAR($A489)-1)))),File_1.prn!$A$2:$AA$57,VLOOKUP(MONTH($A489),Conversion!$A$1:$B$12,2),FALSE)</f>
        <v>#N/A</v>
      </c>
      <c r="C489" t="e">
        <f>IF(VLOOKUP((IF(MONTH($A489)=10,YEAR($A489),IF(MONTH($A489)=11,YEAR($A489),IF(MONTH($A489)=12, YEAR($A489),YEAR($A489)-1)))),File_1.prn!$A$2:$AA$57,VLOOKUP(MONTH($A489),'Patch Conversion'!$A$1:$B$12,2),FALSE)="","",VLOOKUP((IF(MONTH($A489)=10,YEAR($A489),IF(MONTH($A489)=11,YEAR($A489),IF(MONTH($A489)=12, YEAR($A489),YEAR($A489)-1)))),File_1.prn!$A$2:$AA$57,VLOOKUP(MONTH($A489),'Patch Conversion'!$A$1:$B$12,2),FALSE))</f>
        <v>#N/A</v>
      </c>
      <c r="D489" t="e">
        <f>IF(C489="","",B489)</f>
        <v>#N/A</v>
      </c>
      <c r="F489">
        <f>VLOOKUP((IF(MONTH($A489)=10,YEAR($A489),IF(MONTH($A489)=11,YEAR($A489),IF(MONTH($A489)=12, YEAR($A489),YEAR($A489)-1)))),FirstSim!$A$1:$Y$84,VLOOKUP(MONTH($A489),Conversion!$A$1:$B$12,2),FALSE)</f>
        <v>3.71</v>
      </c>
      <c r="J489" s="4" t="e">
        <f>VLOOKUP((IF(MONTH($A489)=10,YEAR($A489),IF(MONTH($A489)=11,YEAR($A489),IF(MONTH($A489)=12, YEAR($A489),YEAR($A489)-1)))),#REF!,VLOOKUP(MONTH($A489),Conversion!$A$1:$B$12,2),FALSE)</f>
        <v>#REF!</v>
      </c>
      <c r="K489" t="e">
        <f>VLOOKUP((IF(MONTH($A489)=10,YEAR($A489),IF(MONTH($A489)=11,YEAR($A489),IF(MONTH($A489)=12, YEAR($A489),YEAR($A489)-1)))),#REF!,VLOOKUP(MONTH($A489),'Patch Conversion'!$A$1:$B$12,2),FALSE)</f>
        <v>#REF!</v>
      </c>
    </row>
    <row r="490" spans="1:11">
      <c r="A490" s="2">
        <v>32599</v>
      </c>
      <c r="B490" t="e">
        <f>VLOOKUP((IF(MONTH($A490)=10,YEAR($A490),IF(MONTH($A490)=11,YEAR($A490),IF(MONTH($A490)=12, YEAR($A490),YEAR($A490)-1)))),File_1.prn!$A$2:$AA$57,VLOOKUP(MONTH($A490),Conversion!$A$1:$B$12,2),FALSE)</f>
        <v>#N/A</v>
      </c>
      <c r="C490" t="e">
        <f>IF(VLOOKUP((IF(MONTH($A490)=10,YEAR($A490),IF(MONTH($A490)=11,YEAR($A490),IF(MONTH($A490)=12, YEAR($A490),YEAR($A490)-1)))),File_1.prn!$A$2:$AA$57,VLOOKUP(MONTH($A490),'Patch Conversion'!$A$1:$B$12,2),FALSE)="","",VLOOKUP((IF(MONTH($A490)=10,YEAR($A490),IF(MONTH($A490)=11,YEAR($A490),IF(MONTH($A490)=12, YEAR($A490),YEAR($A490)-1)))),File_1.prn!$A$2:$AA$57,VLOOKUP(MONTH($A490),'Patch Conversion'!$A$1:$B$12,2),FALSE))</f>
        <v>#N/A</v>
      </c>
      <c r="F490">
        <f>VLOOKUP((IF(MONTH($A490)=10,YEAR($A490),IF(MONTH($A490)=11,YEAR($A490),IF(MONTH($A490)=12, YEAR($A490),YEAR($A490)-1)))),FirstSim!$A$1:$Y$84,VLOOKUP(MONTH($A490),Conversion!$A$1:$B$12,2),FALSE)</f>
        <v>1.99</v>
      </c>
      <c r="J490" s="4" t="e">
        <f>VLOOKUP((IF(MONTH($A490)=10,YEAR($A490),IF(MONTH($A490)=11,YEAR($A490),IF(MONTH($A490)=12, YEAR($A490),YEAR($A490)-1)))),#REF!,VLOOKUP(MONTH($A490),Conversion!$A$1:$B$12,2),FALSE)</f>
        <v>#REF!</v>
      </c>
      <c r="K490" t="e">
        <f>VLOOKUP((IF(MONTH($A490)=10,YEAR($A490),IF(MONTH($A490)=11,YEAR($A490),IF(MONTH($A490)=12, YEAR($A490),YEAR($A490)-1)))),#REF!,VLOOKUP(MONTH($A490),'Patch Conversion'!$A$1:$B$12,2),FALSE)</f>
        <v>#REF!</v>
      </c>
    </row>
    <row r="491" spans="1:11">
      <c r="A491" s="2">
        <v>32629</v>
      </c>
      <c r="B491" t="e">
        <f>VLOOKUP((IF(MONTH($A491)=10,YEAR($A491),IF(MONTH($A491)=11,YEAR($A491),IF(MONTH($A491)=12, YEAR($A491),YEAR($A491)-1)))),File_1.prn!$A$2:$AA$57,VLOOKUP(MONTH($A491),Conversion!$A$1:$B$12,2),FALSE)</f>
        <v>#N/A</v>
      </c>
      <c r="C491" t="e">
        <f>IF(VLOOKUP((IF(MONTH($A491)=10,YEAR($A491),IF(MONTH($A491)=11,YEAR($A491),IF(MONTH($A491)=12, YEAR($A491),YEAR($A491)-1)))),File_1.prn!$A$2:$AA$57,VLOOKUP(MONTH($A491),'Patch Conversion'!$A$1:$B$12,2),FALSE)="","",VLOOKUP((IF(MONTH($A491)=10,YEAR($A491),IF(MONTH($A491)=11,YEAR($A491),IF(MONTH($A491)=12, YEAR($A491),YEAR($A491)-1)))),File_1.prn!$A$2:$AA$57,VLOOKUP(MONTH($A491),'Patch Conversion'!$A$1:$B$12,2),FALSE))</f>
        <v>#N/A</v>
      </c>
      <c r="F491">
        <f>VLOOKUP((IF(MONTH($A491)=10,YEAR($A491),IF(MONTH($A491)=11,YEAR($A491),IF(MONTH($A491)=12, YEAR($A491),YEAR($A491)-1)))),FirstSim!$A$1:$Y$84,VLOOKUP(MONTH($A491),Conversion!$A$1:$B$12,2),FALSE)</f>
        <v>0.9</v>
      </c>
      <c r="J491" s="4" t="e">
        <f>VLOOKUP((IF(MONTH($A491)=10,YEAR($A491),IF(MONTH($A491)=11,YEAR($A491),IF(MONTH($A491)=12, YEAR($A491),YEAR($A491)-1)))),#REF!,VLOOKUP(MONTH($A491),Conversion!$A$1:$B$12,2),FALSE)</f>
        <v>#REF!</v>
      </c>
      <c r="K491" t="e">
        <f>VLOOKUP((IF(MONTH($A491)=10,YEAR($A491),IF(MONTH($A491)=11,YEAR($A491),IF(MONTH($A491)=12, YEAR($A491),YEAR($A491)-1)))),#REF!,VLOOKUP(MONTH($A491),'Patch Conversion'!$A$1:$B$12,2),FALSE)</f>
        <v>#REF!</v>
      </c>
    </row>
    <row r="492" spans="1:11">
      <c r="A492" s="2">
        <v>32660</v>
      </c>
      <c r="B492" t="e">
        <f>VLOOKUP((IF(MONTH($A492)=10,YEAR($A492),IF(MONTH($A492)=11,YEAR($A492),IF(MONTH($A492)=12, YEAR($A492),YEAR($A492)-1)))),File_1.prn!$A$2:$AA$57,VLOOKUP(MONTH($A492),Conversion!$A$1:$B$12,2),FALSE)</f>
        <v>#N/A</v>
      </c>
      <c r="C492" t="e">
        <f>IF(VLOOKUP((IF(MONTH($A492)=10,YEAR($A492),IF(MONTH($A492)=11,YEAR($A492),IF(MONTH($A492)=12, YEAR($A492),YEAR($A492)-1)))),File_1.prn!$A$2:$AA$57,VLOOKUP(MONTH($A492),'Patch Conversion'!$A$1:$B$12,2),FALSE)="","",VLOOKUP((IF(MONTH($A492)=10,YEAR($A492),IF(MONTH($A492)=11,YEAR($A492),IF(MONTH($A492)=12, YEAR($A492),YEAR($A492)-1)))),File_1.prn!$A$2:$AA$57,VLOOKUP(MONTH($A492),'Patch Conversion'!$A$1:$B$12,2),FALSE))</f>
        <v>#N/A</v>
      </c>
      <c r="F492">
        <f>VLOOKUP((IF(MONTH($A492)=10,YEAR($A492),IF(MONTH($A492)=11,YEAR($A492),IF(MONTH($A492)=12, YEAR($A492),YEAR($A492)-1)))),FirstSim!$A$1:$Y$84,VLOOKUP(MONTH($A492),Conversion!$A$1:$B$12,2),FALSE)</f>
        <v>0.48</v>
      </c>
      <c r="J492" s="4" t="e">
        <f>VLOOKUP((IF(MONTH($A492)=10,YEAR($A492),IF(MONTH($A492)=11,YEAR($A492),IF(MONTH($A492)=12, YEAR($A492),YEAR($A492)-1)))),#REF!,VLOOKUP(MONTH($A492),Conversion!$A$1:$B$12,2),FALSE)</f>
        <v>#REF!</v>
      </c>
      <c r="K492" t="e">
        <f>VLOOKUP((IF(MONTH($A492)=10,YEAR($A492),IF(MONTH($A492)=11,YEAR($A492),IF(MONTH($A492)=12, YEAR($A492),YEAR($A492)-1)))),#REF!,VLOOKUP(MONTH($A492),'Patch Conversion'!$A$1:$B$12,2),FALSE)</f>
        <v>#REF!</v>
      </c>
    </row>
    <row r="493" spans="1:11">
      <c r="A493" s="2">
        <v>32690</v>
      </c>
      <c r="B493" t="e">
        <f>VLOOKUP((IF(MONTH($A493)=10,YEAR($A493),IF(MONTH($A493)=11,YEAR($A493),IF(MONTH($A493)=12, YEAR($A493),YEAR($A493)-1)))),File_1.prn!$A$2:$AA$57,VLOOKUP(MONTH($A493),Conversion!$A$1:$B$12,2),FALSE)</f>
        <v>#N/A</v>
      </c>
      <c r="C493" t="e">
        <f>IF(VLOOKUP((IF(MONTH($A493)=10,YEAR($A493),IF(MONTH($A493)=11,YEAR($A493),IF(MONTH($A493)=12, YEAR($A493),YEAR($A493)-1)))),File_1.prn!$A$2:$AA$57,VLOOKUP(MONTH($A493),'Patch Conversion'!$A$1:$B$12,2),FALSE)="","",VLOOKUP((IF(MONTH($A493)=10,YEAR($A493),IF(MONTH($A493)=11,YEAR($A493),IF(MONTH($A493)=12, YEAR($A493),YEAR($A493)-1)))),File_1.prn!$A$2:$AA$57,VLOOKUP(MONTH($A493),'Patch Conversion'!$A$1:$B$12,2),FALSE))</f>
        <v>#N/A</v>
      </c>
      <c r="F493">
        <f>VLOOKUP((IF(MONTH($A493)=10,YEAR($A493),IF(MONTH($A493)=11,YEAR($A493),IF(MONTH($A493)=12, YEAR($A493),YEAR($A493)-1)))),FirstSim!$A$1:$Y$84,VLOOKUP(MONTH($A493),Conversion!$A$1:$B$12,2),FALSE)</f>
        <v>0.33</v>
      </c>
      <c r="J493" s="4" t="e">
        <f>VLOOKUP((IF(MONTH($A493)=10,YEAR($A493),IF(MONTH($A493)=11,YEAR($A493),IF(MONTH($A493)=12, YEAR($A493),YEAR($A493)-1)))),#REF!,VLOOKUP(MONTH($A493),Conversion!$A$1:$B$12,2),FALSE)</f>
        <v>#REF!</v>
      </c>
      <c r="K493" t="e">
        <f>VLOOKUP((IF(MONTH($A493)=10,YEAR($A493),IF(MONTH($A493)=11,YEAR($A493),IF(MONTH($A493)=12, YEAR($A493),YEAR($A493)-1)))),#REF!,VLOOKUP(MONTH($A493),'Patch Conversion'!$A$1:$B$12,2),FALSE)</f>
        <v>#REF!</v>
      </c>
    </row>
    <row r="494" spans="1:11">
      <c r="A494" s="2">
        <v>32721</v>
      </c>
      <c r="B494" t="e">
        <f>VLOOKUP((IF(MONTH($A494)=10,YEAR($A494),IF(MONTH($A494)=11,YEAR($A494),IF(MONTH($A494)=12, YEAR($A494),YEAR($A494)-1)))),File_1.prn!$A$2:$AA$57,VLOOKUP(MONTH($A494),Conversion!$A$1:$B$12,2),FALSE)</f>
        <v>#N/A</v>
      </c>
      <c r="C494" t="e">
        <f>IF(VLOOKUP((IF(MONTH($A494)=10,YEAR($A494),IF(MONTH($A494)=11,YEAR($A494),IF(MONTH($A494)=12, YEAR($A494),YEAR($A494)-1)))),File_1.prn!$A$2:$AA$57,VLOOKUP(MONTH($A494),'Patch Conversion'!$A$1:$B$12,2),FALSE)="","",VLOOKUP((IF(MONTH($A494)=10,YEAR($A494),IF(MONTH($A494)=11,YEAR($A494),IF(MONTH($A494)=12, YEAR($A494),YEAR($A494)-1)))),File_1.prn!$A$2:$AA$57,VLOOKUP(MONTH($A494),'Patch Conversion'!$A$1:$B$12,2),FALSE))</f>
        <v>#N/A</v>
      </c>
      <c r="F494">
        <f>VLOOKUP((IF(MONTH($A494)=10,YEAR($A494),IF(MONTH($A494)=11,YEAR($A494),IF(MONTH($A494)=12, YEAR($A494),YEAR($A494)-1)))),FirstSim!$A$1:$Y$84,VLOOKUP(MONTH($A494),Conversion!$A$1:$B$12,2),FALSE)</f>
        <v>0.15</v>
      </c>
      <c r="J494" s="4" t="e">
        <f>VLOOKUP((IF(MONTH($A494)=10,YEAR($A494),IF(MONTH($A494)=11,YEAR($A494),IF(MONTH($A494)=12, YEAR($A494),YEAR($A494)-1)))),#REF!,VLOOKUP(MONTH($A494),Conversion!$A$1:$B$12,2),FALSE)</f>
        <v>#REF!</v>
      </c>
      <c r="K494" t="e">
        <f>VLOOKUP((IF(MONTH($A494)=10,YEAR($A494),IF(MONTH($A494)=11,YEAR($A494),IF(MONTH($A494)=12, YEAR($A494),YEAR($A494)-1)))),#REF!,VLOOKUP(MONTH($A494),'Patch Conversion'!$A$1:$B$12,2),FALSE)</f>
        <v>#REF!</v>
      </c>
    </row>
    <row r="495" spans="1:11">
      <c r="A495" s="2">
        <v>32752</v>
      </c>
      <c r="B495" t="e">
        <f>VLOOKUP((IF(MONTH($A495)=10,YEAR($A495),IF(MONTH($A495)=11,YEAR($A495),IF(MONTH($A495)=12, YEAR($A495),YEAR($A495)-1)))),File_1.prn!$A$2:$AA$57,VLOOKUP(MONTH($A495),Conversion!$A$1:$B$12,2),FALSE)</f>
        <v>#N/A</v>
      </c>
      <c r="C495" t="e">
        <f>IF(VLOOKUP((IF(MONTH($A495)=10,YEAR($A495),IF(MONTH($A495)=11,YEAR($A495),IF(MONTH($A495)=12, YEAR($A495),YEAR($A495)-1)))),File_1.prn!$A$2:$AA$57,VLOOKUP(MONTH($A495),'Patch Conversion'!$A$1:$B$12,2),FALSE)="","",VLOOKUP((IF(MONTH($A495)=10,YEAR($A495),IF(MONTH($A495)=11,YEAR($A495),IF(MONTH($A495)=12, YEAR($A495),YEAR($A495)-1)))),File_1.prn!$A$2:$AA$57,VLOOKUP(MONTH($A495),'Patch Conversion'!$A$1:$B$12,2),FALSE))</f>
        <v>#N/A</v>
      </c>
      <c r="F495">
        <f>VLOOKUP((IF(MONTH($A495)=10,YEAR($A495),IF(MONTH($A495)=11,YEAR($A495),IF(MONTH($A495)=12, YEAR($A495),YEAR($A495)-1)))),FirstSim!$A$1:$Y$84,VLOOKUP(MONTH($A495),Conversion!$A$1:$B$12,2),FALSE)</f>
        <v>0.01</v>
      </c>
      <c r="J495" s="4" t="e">
        <f>VLOOKUP((IF(MONTH($A495)=10,YEAR($A495),IF(MONTH($A495)=11,YEAR($A495),IF(MONTH($A495)=12, YEAR($A495),YEAR($A495)-1)))),#REF!,VLOOKUP(MONTH($A495),Conversion!$A$1:$B$12,2),FALSE)</f>
        <v>#REF!</v>
      </c>
      <c r="K495" t="e">
        <f>VLOOKUP((IF(MONTH($A495)=10,YEAR($A495),IF(MONTH($A495)=11,YEAR($A495),IF(MONTH($A495)=12, YEAR($A495),YEAR($A495)-1)))),#REF!,VLOOKUP(MONTH($A495),'Patch Conversion'!$A$1:$B$12,2),FALSE)</f>
        <v>#REF!</v>
      </c>
    </row>
    <row r="496" spans="1:11">
      <c r="A496" s="2">
        <v>32782</v>
      </c>
      <c r="B496" t="e">
        <f>VLOOKUP((IF(MONTH($A496)=10,YEAR($A496),IF(MONTH($A496)=11,YEAR($A496),IF(MONTH($A496)=12, YEAR($A496),YEAR($A496)-1)))),File_1.prn!$A$2:$AA$57,VLOOKUP(MONTH($A496),Conversion!$A$1:$B$12,2),FALSE)</f>
        <v>#N/A</v>
      </c>
      <c r="C496" t="e">
        <f>IF(VLOOKUP((IF(MONTH($A496)=10,YEAR($A496),IF(MONTH($A496)=11,YEAR($A496),IF(MONTH($A496)=12, YEAR($A496),YEAR($A496)-1)))),File_1.prn!$A$2:$AA$57,VLOOKUP(MONTH($A496),'Patch Conversion'!$A$1:$B$12,2),FALSE)="","",VLOOKUP((IF(MONTH($A496)=10,YEAR($A496),IF(MONTH($A496)=11,YEAR($A496),IF(MONTH($A496)=12, YEAR($A496),YEAR($A496)-1)))),File_1.prn!$A$2:$AA$57,VLOOKUP(MONTH($A496),'Patch Conversion'!$A$1:$B$12,2),FALSE))</f>
        <v>#N/A</v>
      </c>
      <c r="F496">
        <f>VLOOKUP((IF(MONTH($A496)=10,YEAR($A496),IF(MONTH($A496)=11,YEAR($A496),IF(MONTH($A496)=12, YEAR($A496),YEAR($A496)-1)))),FirstSim!$A$1:$Y$84,VLOOKUP(MONTH($A496),Conversion!$A$1:$B$12,2),FALSE)</f>
        <v>0</v>
      </c>
      <c r="J496" s="4" t="e">
        <f>VLOOKUP((IF(MONTH($A496)=10,YEAR($A496),IF(MONTH($A496)=11,YEAR($A496),IF(MONTH($A496)=12, YEAR($A496),YEAR($A496)-1)))),#REF!,VLOOKUP(MONTH($A496),Conversion!$A$1:$B$12,2),FALSE)</f>
        <v>#REF!</v>
      </c>
      <c r="K496" t="e">
        <f>VLOOKUP((IF(MONTH($A496)=10,YEAR($A496),IF(MONTH($A496)=11,YEAR($A496),IF(MONTH($A496)=12, YEAR($A496),YEAR($A496)-1)))),#REF!,VLOOKUP(MONTH($A496),'Patch Conversion'!$A$1:$B$12,2),FALSE)</f>
        <v>#REF!</v>
      </c>
    </row>
    <row r="497" spans="1:11">
      <c r="A497" s="2">
        <v>32813</v>
      </c>
      <c r="B497" t="e">
        <f>VLOOKUP((IF(MONTH($A497)=10,YEAR($A497),IF(MONTH($A497)=11,YEAR($A497),IF(MONTH($A497)=12, YEAR($A497),YEAR($A497)-1)))),File_1.prn!$A$2:$AA$57,VLOOKUP(MONTH($A497),Conversion!$A$1:$B$12,2),FALSE)</f>
        <v>#N/A</v>
      </c>
      <c r="C497" t="e">
        <f>IF(VLOOKUP((IF(MONTH($A497)=10,YEAR($A497),IF(MONTH($A497)=11,YEAR($A497),IF(MONTH($A497)=12, YEAR($A497),YEAR($A497)-1)))),File_1.prn!$A$2:$AA$57,VLOOKUP(MONTH($A497),'Patch Conversion'!$A$1:$B$12,2),FALSE)="","",VLOOKUP((IF(MONTH($A497)=10,YEAR($A497),IF(MONTH($A497)=11,YEAR($A497),IF(MONTH($A497)=12, YEAR($A497),YEAR($A497)-1)))),File_1.prn!$A$2:$AA$57,VLOOKUP(MONTH($A497),'Patch Conversion'!$A$1:$B$12,2),FALSE))</f>
        <v>#N/A</v>
      </c>
      <c r="F497">
        <f>VLOOKUP((IF(MONTH($A497)=10,YEAR($A497),IF(MONTH($A497)=11,YEAR($A497),IF(MONTH($A497)=12, YEAR($A497),YEAR($A497)-1)))),FirstSim!$A$1:$Y$84,VLOOKUP(MONTH($A497),Conversion!$A$1:$B$12,2),FALSE)</f>
        <v>0.16</v>
      </c>
      <c r="J497" s="4" t="e">
        <f>VLOOKUP((IF(MONTH($A497)=10,YEAR($A497),IF(MONTH($A497)=11,YEAR($A497),IF(MONTH($A497)=12, YEAR($A497),YEAR($A497)-1)))),#REF!,VLOOKUP(MONTH($A497),Conversion!$A$1:$B$12,2),FALSE)</f>
        <v>#REF!</v>
      </c>
      <c r="K497" t="e">
        <f>VLOOKUP((IF(MONTH($A497)=10,YEAR($A497),IF(MONTH($A497)=11,YEAR($A497),IF(MONTH($A497)=12, YEAR($A497),YEAR($A497)-1)))),#REF!,VLOOKUP(MONTH($A497),'Patch Conversion'!$A$1:$B$12,2),FALSE)</f>
        <v>#REF!</v>
      </c>
    </row>
    <row r="498" spans="1:11">
      <c r="A498" s="2">
        <v>32843</v>
      </c>
      <c r="B498" t="e">
        <f>VLOOKUP((IF(MONTH($A498)=10,YEAR($A498),IF(MONTH($A498)=11,YEAR($A498),IF(MONTH($A498)=12, YEAR($A498),YEAR($A498)-1)))),File_1.prn!$A$2:$AA$57,VLOOKUP(MONTH($A498),Conversion!$A$1:$B$12,2),FALSE)</f>
        <v>#N/A</v>
      </c>
      <c r="C498" t="e">
        <f>IF(VLOOKUP((IF(MONTH($A498)=10,YEAR($A498),IF(MONTH($A498)=11,YEAR($A498),IF(MONTH($A498)=12, YEAR($A498),YEAR($A498)-1)))),File_1.prn!$A$2:$AA$57,VLOOKUP(MONTH($A498),'Patch Conversion'!$A$1:$B$12,2),FALSE)="","",VLOOKUP((IF(MONTH($A498)=10,YEAR($A498),IF(MONTH($A498)=11,YEAR($A498),IF(MONTH($A498)=12, YEAR($A498),YEAR($A498)-1)))),File_1.prn!$A$2:$AA$57,VLOOKUP(MONTH($A498),'Patch Conversion'!$A$1:$B$12,2),FALSE))</f>
        <v>#N/A</v>
      </c>
      <c r="F498">
        <f>VLOOKUP((IF(MONTH($A498)=10,YEAR($A498),IF(MONTH($A498)=11,YEAR($A498),IF(MONTH($A498)=12, YEAR($A498),YEAR($A498)-1)))),FirstSim!$A$1:$Y$84,VLOOKUP(MONTH($A498),Conversion!$A$1:$B$12,2),FALSE)</f>
        <v>0.09</v>
      </c>
      <c r="J498" s="4" t="e">
        <f>VLOOKUP((IF(MONTH($A498)=10,YEAR($A498),IF(MONTH($A498)=11,YEAR($A498),IF(MONTH($A498)=12, YEAR($A498),YEAR($A498)-1)))),#REF!,VLOOKUP(MONTH($A498),Conversion!$A$1:$B$12,2),FALSE)</f>
        <v>#REF!</v>
      </c>
      <c r="K498" t="e">
        <f>VLOOKUP((IF(MONTH($A498)=10,YEAR($A498),IF(MONTH($A498)=11,YEAR($A498),IF(MONTH($A498)=12, YEAR($A498),YEAR($A498)-1)))),#REF!,VLOOKUP(MONTH($A498),'Patch Conversion'!$A$1:$B$12,2),FALSE)</f>
        <v>#REF!</v>
      </c>
    </row>
    <row r="499" spans="1:11">
      <c r="A499" s="2">
        <v>32874</v>
      </c>
      <c r="B499" t="e">
        <f>VLOOKUP((IF(MONTH($A499)=10,YEAR($A499),IF(MONTH($A499)=11,YEAR($A499),IF(MONTH($A499)=12, YEAR($A499),YEAR($A499)-1)))),File_1.prn!$A$2:$AA$57,VLOOKUP(MONTH($A499),Conversion!$A$1:$B$12,2),FALSE)</f>
        <v>#N/A</v>
      </c>
      <c r="C499" t="e">
        <f>IF(VLOOKUP((IF(MONTH($A499)=10,YEAR($A499),IF(MONTH($A499)=11,YEAR($A499),IF(MONTH($A499)=12, YEAR($A499),YEAR($A499)-1)))),File_1.prn!$A$2:$AA$57,VLOOKUP(MONTH($A499),'Patch Conversion'!$A$1:$B$12,2),FALSE)="","",VLOOKUP((IF(MONTH($A499)=10,YEAR($A499),IF(MONTH($A499)=11,YEAR($A499),IF(MONTH($A499)=12, YEAR($A499),YEAR($A499)-1)))),File_1.prn!$A$2:$AA$57,VLOOKUP(MONTH($A499),'Patch Conversion'!$A$1:$B$12,2),FALSE))</f>
        <v>#N/A</v>
      </c>
      <c r="F499">
        <f>VLOOKUP((IF(MONTH($A499)=10,YEAR($A499),IF(MONTH($A499)=11,YEAR($A499),IF(MONTH($A499)=12, YEAR($A499),YEAR($A499)-1)))),FirstSim!$A$1:$Y$84,VLOOKUP(MONTH($A499),Conversion!$A$1:$B$12,2),FALSE)</f>
        <v>0.01</v>
      </c>
      <c r="J499" s="4" t="e">
        <f>VLOOKUP((IF(MONTH($A499)=10,YEAR($A499),IF(MONTH($A499)=11,YEAR($A499),IF(MONTH($A499)=12, YEAR($A499),YEAR($A499)-1)))),#REF!,VLOOKUP(MONTH($A499),Conversion!$A$1:$B$12,2),FALSE)</f>
        <v>#REF!</v>
      </c>
      <c r="K499" t="e">
        <f>VLOOKUP((IF(MONTH($A499)=10,YEAR($A499),IF(MONTH($A499)=11,YEAR($A499),IF(MONTH($A499)=12, YEAR($A499),YEAR($A499)-1)))),#REF!,VLOOKUP(MONTH($A499),'Patch Conversion'!$A$1:$B$12,2),FALSE)</f>
        <v>#REF!</v>
      </c>
    </row>
    <row r="500" spans="1:11">
      <c r="A500" s="2">
        <v>32905</v>
      </c>
      <c r="B500" t="e">
        <f>VLOOKUP((IF(MONTH($A500)=10,YEAR($A500),IF(MONTH($A500)=11,YEAR($A500),IF(MONTH($A500)=12, YEAR($A500),YEAR($A500)-1)))),File_1.prn!$A$2:$AA$57,VLOOKUP(MONTH($A500),Conversion!$A$1:$B$12,2),FALSE)</f>
        <v>#N/A</v>
      </c>
      <c r="C500" t="e">
        <f>IF(VLOOKUP((IF(MONTH($A500)=10,YEAR($A500),IF(MONTH($A500)=11,YEAR($A500),IF(MONTH($A500)=12, YEAR($A500),YEAR($A500)-1)))),File_1.prn!$A$2:$AA$57,VLOOKUP(MONTH($A500),'Patch Conversion'!$A$1:$B$12,2),FALSE)="","",VLOOKUP((IF(MONTH($A500)=10,YEAR($A500),IF(MONTH($A500)=11,YEAR($A500),IF(MONTH($A500)=12, YEAR($A500),YEAR($A500)-1)))),File_1.prn!$A$2:$AA$57,VLOOKUP(MONTH($A500),'Patch Conversion'!$A$1:$B$12,2),FALSE))</f>
        <v>#N/A</v>
      </c>
      <c r="F500">
        <f>VLOOKUP((IF(MONTH($A500)=10,YEAR($A500),IF(MONTH($A500)=11,YEAR($A500),IF(MONTH($A500)=12, YEAR($A500),YEAR($A500)-1)))),FirstSim!$A$1:$Y$84,VLOOKUP(MONTH($A500),Conversion!$A$1:$B$12,2),FALSE)</f>
        <v>0.01</v>
      </c>
      <c r="J500" s="4" t="e">
        <f>VLOOKUP((IF(MONTH($A500)=10,YEAR($A500),IF(MONTH($A500)=11,YEAR($A500),IF(MONTH($A500)=12, YEAR($A500),YEAR($A500)-1)))),#REF!,VLOOKUP(MONTH($A500),Conversion!$A$1:$B$12,2),FALSE)</f>
        <v>#REF!</v>
      </c>
      <c r="K500" t="e">
        <f>VLOOKUP((IF(MONTH($A500)=10,YEAR($A500),IF(MONTH($A500)=11,YEAR($A500),IF(MONTH($A500)=12, YEAR($A500),YEAR($A500)-1)))),#REF!,VLOOKUP(MONTH($A500),'Patch Conversion'!$A$1:$B$12,2),FALSE)</f>
        <v>#REF!</v>
      </c>
    </row>
    <row r="501" spans="1:11">
      <c r="A501" s="2">
        <v>32933</v>
      </c>
      <c r="B501" t="e">
        <f>VLOOKUP((IF(MONTH($A501)=10,YEAR($A501),IF(MONTH($A501)=11,YEAR($A501),IF(MONTH($A501)=12, YEAR($A501),YEAR($A501)-1)))),File_1.prn!$A$2:$AA$57,VLOOKUP(MONTH($A501),Conversion!$A$1:$B$12,2),FALSE)</f>
        <v>#N/A</v>
      </c>
      <c r="C501" t="e">
        <f>IF(VLOOKUP((IF(MONTH($A501)=10,YEAR($A501),IF(MONTH($A501)=11,YEAR($A501),IF(MONTH($A501)=12, YEAR($A501),YEAR($A501)-1)))),File_1.prn!$A$2:$AA$57,VLOOKUP(MONTH($A501),'Patch Conversion'!$A$1:$B$12,2),FALSE)="","",VLOOKUP((IF(MONTH($A501)=10,YEAR($A501),IF(MONTH($A501)=11,YEAR($A501),IF(MONTH($A501)=12, YEAR($A501),YEAR($A501)-1)))),File_1.prn!$A$2:$AA$57,VLOOKUP(MONTH($A501),'Patch Conversion'!$A$1:$B$12,2),FALSE))</f>
        <v>#N/A</v>
      </c>
      <c r="F501">
        <f>VLOOKUP((IF(MONTH($A501)=10,YEAR($A501),IF(MONTH($A501)=11,YEAR($A501),IF(MONTH($A501)=12, YEAR($A501),YEAR($A501)-1)))),FirstSim!$A$1:$Y$84,VLOOKUP(MONTH($A501),Conversion!$A$1:$B$12,2),FALSE)</f>
        <v>2.33</v>
      </c>
      <c r="J501" s="4" t="e">
        <f>VLOOKUP((IF(MONTH($A501)=10,YEAR($A501),IF(MONTH($A501)=11,YEAR($A501),IF(MONTH($A501)=12, YEAR($A501),YEAR($A501)-1)))),#REF!,VLOOKUP(MONTH($A501),Conversion!$A$1:$B$12,2),FALSE)</f>
        <v>#REF!</v>
      </c>
      <c r="K501" t="e">
        <f>VLOOKUP((IF(MONTH($A501)=10,YEAR($A501),IF(MONTH($A501)=11,YEAR($A501),IF(MONTH($A501)=12, YEAR($A501),YEAR($A501)-1)))),#REF!,VLOOKUP(MONTH($A501),'Patch Conversion'!$A$1:$B$12,2),FALSE)</f>
        <v>#REF!</v>
      </c>
    </row>
    <row r="502" spans="1:11">
      <c r="A502" s="2">
        <v>32964</v>
      </c>
      <c r="B502" t="e">
        <f>VLOOKUP((IF(MONTH($A502)=10,YEAR($A502),IF(MONTH($A502)=11,YEAR($A502),IF(MONTH($A502)=12, YEAR($A502),YEAR($A502)-1)))),File_1.prn!$A$2:$AA$57,VLOOKUP(MONTH($A502),Conversion!$A$1:$B$12,2),FALSE)</f>
        <v>#N/A</v>
      </c>
      <c r="C502" t="e">
        <f>IF(VLOOKUP((IF(MONTH($A502)=10,YEAR($A502),IF(MONTH($A502)=11,YEAR($A502),IF(MONTH($A502)=12, YEAR($A502),YEAR($A502)-1)))),File_1.prn!$A$2:$AA$57,VLOOKUP(MONTH($A502),'Patch Conversion'!$A$1:$B$12,2),FALSE)="","",VLOOKUP((IF(MONTH($A502)=10,YEAR($A502),IF(MONTH($A502)=11,YEAR($A502),IF(MONTH($A502)=12, YEAR($A502),YEAR($A502)-1)))),File_1.prn!$A$2:$AA$57,VLOOKUP(MONTH($A502),'Patch Conversion'!$A$1:$B$12,2),FALSE))</f>
        <v>#N/A</v>
      </c>
      <c r="F502">
        <f>VLOOKUP((IF(MONTH($A502)=10,YEAR($A502),IF(MONTH($A502)=11,YEAR($A502),IF(MONTH($A502)=12, YEAR($A502),YEAR($A502)-1)))),FirstSim!$A$1:$Y$84,VLOOKUP(MONTH($A502),Conversion!$A$1:$B$12,2),FALSE)</f>
        <v>2.56</v>
      </c>
      <c r="J502" s="4" t="e">
        <f>VLOOKUP((IF(MONTH($A502)=10,YEAR($A502),IF(MONTH($A502)=11,YEAR($A502),IF(MONTH($A502)=12, YEAR($A502),YEAR($A502)-1)))),#REF!,VLOOKUP(MONTH($A502),Conversion!$A$1:$B$12,2),FALSE)</f>
        <v>#REF!</v>
      </c>
      <c r="K502" t="e">
        <f>VLOOKUP((IF(MONTH($A502)=10,YEAR($A502),IF(MONTH($A502)=11,YEAR($A502),IF(MONTH($A502)=12, YEAR($A502),YEAR($A502)-1)))),#REF!,VLOOKUP(MONTH($A502),'Patch Conversion'!$A$1:$B$12,2),FALSE)</f>
        <v>#REF!</v>
      </c>
    </row>
    <row r="503" spans="1:11">
      <c r="A503" s="2">
        <v>32994</v>
      </c>
      <c r="B503" t="e">
        <f>VLOOKUP((IF(MONTH($A503)=10,YEAR($A503),IF(MONTH($A503)=11,YEAR($A503),IF(MONTH($A503)=12, YEAR($A503),YEAR($A503)-1)))),File_1.prn!$A$2:$AA$57,VLOOKUP(MONTH($A503),Conversion!$A$1:$B$12,2),FALSE)</f>
        <v>#N/A</v>
      </c>
      <c r="C503" t="e">
        <f>IF(VLOOKUP((IF(MONTH($A503)=10,YEAR($A503),IF(MONTH($A503)=11,YEAR($A503),IF(MONTH($A503)=12, YEAR($A503),YEAR($A503)-1)))),File_1.prn!$A$2:$AA$57,VLOOKUP(MONTH($A503),'Patch Conversion'!$A$1:$B$12,2),FALSE)="","",VLOOKUP((IF(MONTH($A503)=10,YEAR($A503),IF(MONTH($A503)=11,YEAR($A503),IF(MONTH($A503)=12, YEAR($A503),YEAR($A503)-1)))),File_1.prn!$A$2:$AA$57,VLOOKUP(MONTH($A503),'Patch Conversion'!$A$1:$B$12,2),FALSE))</f>
        <v>#N/A</v>
      </c>
      <c r="F503">
        <f>VLOOKUP((IF(MONTH($A503)=10,YEAR($A503),IF(MONTH($A503)=11,YEAR($A503),IF(MONTH($A503)=12, YEAR($A503),YEAR($A503)-1)))),FirstSim!$A$1:$Y$84,VLOOKUP(MONTH($A503),Conversion!$A$1:$B$12,2),FALSE)</f>
        <v>0.87</v>
      </c>
      <c r="J503" s="4" t="e">
        <f>VLOOKUP((IF(MONTH($A503)=10,YEAR($A503),IF(MONTH($A503)=11,YEAR($A503),IF(MONTH($A503)=12, YEAR($A503),YEAR($A503)-1)))),#REF!,VLOOKUP(MONTH($A503),Conversion!$A$1:$B$12,2),FALSE)</f>
        <v>#REF!</v>
      </c>
      <c r="K503" t="e">
        <f>VLOOKUP((IF(MONTH($A503)=10,YEAR($A503),IF(MONTH($A503)=11,YEAR($A503),IF(MONTH($A503)=12, YEAR($A503),YEAR($A503)-1)))),#REF!,VLOOKUP(MONTH($A503),'Patch Conversion'!$A$1:$B$12,2),FALSE)</f>
        <v>#REF!</v>
      </c>
    </row>
    <row r="504" spans="1:11">
      <c r="A504" s="2">
        <v>33025</v>
      </c>
      <c r="B504" t="e">
        <f>VLOOKUP((IF(MONTH($A504)=10,YEAR($A504),IF(MONTH($A504)=11,YEAR($A504),IF(MONTH($A504)=12, YEAR($A504),YEAR($A504)-1)))),File_1.prn!$A$2:$AA$57,VLOOKUP(MONTH($A504),Conversion!$A$1:$B$12,2),FALSE)</f>
        <v>#N/A</v>
      </c>
      <c r="C504" t="e">
        <f>IF(VLOOKUP((IF(MONTH($A504)=10,YEAR($A504),IF(MONTH($A504)=11,YEAR($A504),IF(MONTH($A504)=12, YEAR($A504),YEAR($A504)-1)))),File_1.prn!$A$2:$AA$57,VLOOKUP(MONTH($A504),'Patch Conversion'!$A$1:$B$12,2),FALSE)="","",VLOOKUP((IF(MONTH($A504)=10,YEAR($A504),IF(MONTH($A504)=11,YEAR($A504),IF(MONTH($A504)=12, YEAR($A504),YEAR($A504)-1)))),File_1.prn!$A$2:$AA$57,VLOOKUP(MONTH($A504),'Patch Conversion'!$A$1:$B$12,2),FALSE))</f>
        <v>#N/A</v>
      </c>
      <c r="F504">
        <f>VLOOKUP((IF(MONTH($A504)=10,YEAR($A504),IF(MONTH($A504)=11,YEAR($A504),IF(MONTH($A504)=12, YEAR($A504),YEAR($A504)-1)))),FirstSim!$A$1:$Y$84,VLOOKUP(MONTH($A504),Conversion!$A$1:$B$12,2),FALSE)</f>
        <v>0.6</v>
      </c>
      <c r="J504" s="4" t="e">
        <f>VLOOKUP((IF(MONTH($A504)=10,YEAR($A504),IF(MONTH($A504)=11,YEAR($A504),IF(MONTH($A504)=12, YEAR($A504),YEAR($A504)-1)))),#REF!,VLOOKUP(MONTH($A504),Conversion!$A$1:$B$12,2),FALSE)</f>
        <v>#REF!</v>
      </c>
      <c r="K504" t="e">
        <f>VLOOKUP((IF(MONTH($A504)=10,YEAR($A504),IF(MONTH($A504)=11,YEAR($A504),IF(MONTH($A504)=12, YEAR($A504),YEAR($A504)-1)))),#REF!,VLOOKUP(MONTH($A504),'Patch Conversion'!$A$1:$B$12,2),FALSE)</f>
        <v>#REF!</v>
      </c>
    </row>
    <row r="505" spans="1:11">
      <c r="A505" s="2">
        <v>33055</v>
      </c>
      <c r="B505" t="e">
        <f>VLOOKUP((IF(MONTH($A505)=10,YEAR($A505),IF(MONTH($A505)=11,YEAR($A505),IF(MONTH($A505)=12, YEAR($A505),YEAR($A505)-1)))),File_1.prn!$A$2:$AA$57,VLOOKUP(MONTH($A505),Conversion!$A$1:$B$12,2),FALSE)</f>
        <v>#N/A</v>
      </c>
      <c r="C505" t="e">
        <f>IF(VLOOKUP((IF(MONTH($A505)=10,YEAR($A505),IF(MONTH($A505)=11,YEAR($A505),IF(MONTH($A505)=12, YEAR($A505),YEAR($A505)-1)))),File_1.prn!$A$2:$AA$57,VLOOKUP(MONTH($A505),'Patch Conversion'!$A$1:$B$12,2),FALSE)="","",VLOOKUP((IF(MONTH($A505)=10,YEAR($A505),IF(MONTH($A505)=11,YEAR($A505),IF(MONTH($A505)=12, YEAR($A505),YEAR($A505)-1)))),File_1.prn!$A$2:$AA$57,VLOOKUP(MONTH($A505),'Patch Conversion'!$A$1:$B$12,2),FALSE))</f>
        <v>#N/A</v>
      </c>
      <c r="F505">
        <f>VLOOKUP((IF(MONTH($A505)=10,YEAR($A505),IF(MONTH($A505)=11,YEAR($A505),IF(MONTH($A505)=12, YEAR($A505),YEAR($A505)-1)))),FirstSim!$A$1:$Y$84,VLOOKUP(MONTH($A505),Conversion!$A$1:$B$12,2),FALSE)</f>
        <v>0.51</v>
      </c>
      <c r="J505" s="4" t="e">
        <f>VLOOKUP((IF(MONTH($A505)=10,YEAR($A505),IF(MONTH($A505)=11,YEAR($A505),IF(MONTH($A505)=12, YEAR($A505),YEAR($A505)-1)))),#REF!,VLOOKUP(MONTH($A505),Conversion!$A$1:$B$12,2),FALSE)</f>
        <v>#REF!</v>
      </c>
      <c r="K505" t="e">
        <f>VLOOKUP((IF(MONTH($A505)=10,YEAR($A505),IF(MONTH($A505)=11,YEAR($A505),IF(MONTH($A505)=12, YEAR($A505),YEAR($A505)-1)))),#REF!,VLOOKUP(MONTH($A505),'Patch Conversion'!$A$1:$B$12,2),FALSE)</f>
        <v>#REF!</v>
      </c>
    </row>
    <row r="506" spans="1:11">
      <c r="A506" s="2">
        <v>33086</v>
      </c>
      <c r="B506" t="e">
        <f>VLOOKUP((IF(MONTH($A506)=10,YEAR($A506),IF(MONTH($A506)=11,YEAR($A506),IF(MONTH($A506)=12, YEAR($A506),YEAR($A506)-1)))),File_1.prn!$A$2:$AA$57,VLOOKUP(MONTH($A506),Conversion!$A$1:$B$12,2),FALSE)</f>
        <v>#N/A</v>
      </c>
      <c r="C506" t="e">
        <f>IF(VLOOKUP((IF(MONTH($A506)=10,YEAR($A506),IF(MONTH($A506)=11,YEAR($A506),IF(MONTH($A506)=12, YEAR($A506),YEAR($A506)-1)))),File_1.prn!$A$2:$AA$57,VLOOKUP(MONTH($A506),'Patch Conversion'!$A$1:$B$12,2),FALSE)="","",VLOOKUP((IF(MONTH($A506)=10,YEAR($A506),IF(MONTH($A506)=11,YEAR($A506),IF(MONTH($A506)=12, YEAR($A506),YEAR($A506)-1)))),File_1.prn!$A$2:$AA$57,VLOOKUP(MONTH($A506),'Patch Conversion'!$A$1:$B$12,2),FALSE))</f>
        <v>#N/A</v>
      </c>
      <c r="F506">
        <f>VLOOKUP((IF(MONTH($A506)=10,YEAR($A506),IF(MONTH($A506)=11,YEAR($A506),IF(MONTH($A506)=12, YEAR($A506),YEAR($A506)-1)))),FirstSim!$A$1:$Y$84,VLOOKUP(MONTH($A506),Conversion!$A$1:$B$12,2),FALSE)</f>
        <v>0.32</v>
      </c>
      <c r="J506" s="4" t="e">
        <f>VLOOKUP((IF(MONTH($A506)=10,YEAR($A506),IF(MONTH($A506)=11,YEAR($A506),IF(MONTH($A506)=12, YEAR($A506),YEAR($A506)-1)))),#REF!,VLOOKUP(MONTH($A506),Conversion!$A$1:$B$12,2),FALSE)</f>
        <v>#REF!</v>
      </c>
      <c r="K506" t="e">
        <f>VLOOKUP((IF(MONTH($A506)=10,YEAR($A506),IF(MONTH($A506)=11,YEAR($A506),IF(MONTH($A506)=12, YEAR($A506),YEAR($A506)-1)))),#REF!,VLOOKUP(MONTH($A506),'Patch Conversion'!$A$1:$B$12,2),FALSE)</f>
        <v>#REF!</v>
      </c>
    </row>
    <row r="507" spans="1:11">
      <c r="A507" s="2">
        <v>33117</v>
      </c>
      <c r="B507" t="e">
        <f>VLOOKUP((IF(MONTH($A507)=10,YEAR($A507),IF(MONTH($A507)=11,YEAR($A507),IF(MONTH($A507)=12, YEAR($A507),YEAR($A507)-1)))),File_1.prn!$A$2:$AA$57,VLOOKUP(MONTH($A507),Conversion!$A$1:$B$12,2),FALSE)</f>
        <v>#N/A</v>
      </c>
      <c r="C507" t="e">
        <f>IF(VLOOKUP((IF(MONTH($A507)=10,YEAR($A507),IF(MONTH($A507)=11,YEAR($A507),IF(MONTH($A507)=12, YEAR($A507),YEAR($A507)-1)))),File_1.prn!$A$2:$AA$57,VLOOKUP(MONTH($A507),'Patch Conversion'!$A$1:$B$12,2),FALSE)="","",VLOOKUP((IF(MONTH($A507)=10,YEAR($A507),IF(MONTH($A507)=11,YEAR($A507),IF(MONTH($A507)=12, YEAR($A507),YEAR($A507)-1)))),File_1.prn!$A$2:$AA$57,VLOOKUP(MONTH($A507),'Patch Conversion'!$A$1:$B$12,2),FALSE))</f>
        <v>#N/A</v>
      </c>
      <c r="F507">
        <f>VLOOKUP((IF(MONTH($A507)=10,YEAR($A507),IF(MONTH($A507)=11,YEAR($A507),IF(MONTH($A507)=12, YEAR($A507),YEAR($A507)-1)))),FirstSim!$A$1:$Y$84,VLOOKUP(MONTH($A507),Conversion!$A$1:$B$12,2),FALSE)</f>
        <v>0.04</v>
      </c>
      <c r="J507" s="4" t="e">
        <f>VLOOKUP((IF(MONTH($A507)=10,YEAR($A507),IF(MONTH($A507)=11,YEAR($A507),IF(MONTH($A507)=12, YEAR($A507),YEAR($A507)-1)))),#REF!,VLOOKUP(MONTH($A507),Conversion!$A$1:$B$12,2),FALSE)</f>
        <v>#REF!</v>
      </c>
      <c r="K507" t="e">
        <f>VLOOKUP((IF(MONTH($A507)=10,YEAR($A507),IF(MONTH($A507)=11,YEAR($A507),IF(MONTH($A507)=12, YEAR($A507),YEAR($A507)-1)))),#REF!,VLOOKUP(MONTH($A507),'Patch Conversion'!$A$1:$B$12,2),FALSE)</f>
        <v>#REF!</v>
      </c>
    </row>
    <row r="508" spans="1:11">
      <c r="A508" s="2">
        <v>33147</v>
      </c>
      <c r="B508" t="e">
        <f>VLOOKUP((IF(MONTH($A508)=10,YEAR($A508),IF(MONTH($A508)=11,YEAR($A508),IF(MONTH($A508)=12, YEAR($A508),YEAR($A508)-1)))),File_1.prn!$A$2:$AA$57,VLOOKUP(MONTH($A508),Conversion!$A$1:$B$12,2),FALSE)</f>
        <v>#N/A</v>
      </c>
      <c r="C508" t="e">
        <f>IF(VLOOKUP((IF(MONTH($A508)=10,YEAR($A508),IF(MONTH($A508)=11,YEAR($A508),IF(MONTH($A508)=12, YEAR($A508),YEAR($A508)-1)))),File_1.prn!$A$2:$AA$57,VLOOKUP(MONTH($A508),'Patch Conversion'!$A$1:$B$12,2),FALSE)="","",VLOOKUP((IF(MONTH($A508)=10,YEAR($A508),IF(MONTH($A508)=11,YEAR($A508),IF(MONTH($A508)=12, YEAR($A508),YEAR($A508)-1)))),File_1.prn!$A$2:$AA$57,VLOOKUP(MONTH($A508),'Patch Conversion'!$A$1:$B$12,2),FALSE))</f>
        <v>#N/A</v>
      </c>
      <c r="F508">
        <f>VLOOKUP((IF(MONTH($A508)=10,YEAR($A508),IF(MONTH($A508)=11,YEAR($A508),IF(MONTH($A508)=12, YEAR($A508),YEAR($A508)-1)))),FirstSim!$A$1:$Y$84,VLOOKUP(MONTH($A508),Conversion!$A$1:$B$12,2),FALSE)</f>
        <v>0</v>
      </c>
      <c r="J508" s="4" t="e">
        <f>VLOOKUP((IF(MONTH($A508)=10,YEAR($A508),IF(MONTH($A508)=11,YEAR($A508),IF(MONTH($A508)=12, YEAR($A508),YEAR($A508)-1)))),#REF!,VLOOKUP(MONTH($A508),Conversion!$A$1:$B$12,2),FALSE)</f>
        <v>#REF!</v>
      </c>
      <c r="K508" t="e">
        <f>VLOOKUP((IF(MONTH($A508)=10,YEAR($A508),IF(MONTH($A508)=11,YEAR($A508),IF(MONTH($A508)=12, YEAR($A508),YEAR($A508)-1)))),#REF!,VLOOKUP(MONTH($A508),'Patch Conversion'!$A$1:$B$12,2),FALSE)</f>
        <v>#REF!</v>
      </c>
    </row>
    <row r="509" spans="1:11">
      <c r="A509" s="2">
        <v>33178</v>
      </c>
      <c r="B509" t="e">
        <f>VLOOKUP((IF(MONTH($A509)=10,YEAR($A509),IF(MONTH($A509)=11,YEAR($A509),IF(MONTH($A509)=12, YEAR($A509),YEAR($A509)-1)))),File_1.prn!$A$2:$AA$57,VLOOKUP(MONTH($A509),Conversion!$A$1:$B$12,2),FALSE)</f>
        <v>#N/A</v>
      </c>
      <c r="C509" t="e">
        <f>IF(VLOOKUP((IF(MONTH($A509)=10,YEAR($A509),IF(MONTH($A509)=11,YEAR($A509),IF(MONTH($A509)=12, YEAR($A509),YEAR($A509)-1)))),File_1.prn!$A$2:$AA$57,VLOOKUP(MONTH($A509),'Patch Conversion'!$A$1:$B$12,2),FALSE)="","",VLOOKUP((IF(MONTH($A509)=10,YEAR($A509),IF(MONTH($A509)=11,YEAR($A509),IF(MONTH($A509)=12, YEAR($A509),YEAR($A509)-1)))),File_1.prn!$A$2:$AA$57,VLOOKUP(MONTH($A509),'Patch Conversion'!$A$1:$B$12,2),FALSE))</f>
        <v>#N/A</v>
      </c>
      <c r="F509">
        <f>VLOOKUP((IF(MONTH($A509)=10,YEAR($A509),IF(MONTH($A509)=11,YEAR($A509),IF(MONTH($A509)=12, YEAR($A509),YEAR($A509)-1)))),FirstSim!$A$1:$Y$84,VLOOKUP(MONTH($A509),Conversion!$A$1:$B$12,2),FALSE)</f>
        <v>0</v>
      </c>
      <c r="J509" s="4" t="e">
        <f>VLOOKUP((IF(MONTH($A509)=10,YEAR($A509),IF(MONTH($A509)=11,YEAR($A509),IF(MONTH($A509)=12, YEAR($A509),YEAR($A509)-1)))),#REF!,VLOOKUP(MONTH($A509),Conversion!$A$1:$B$12,2),FALSE)</f>
        <v>#REF!</v>
      </c>
      <c r="K509" t="e">
        <f>VLOOKUP((IF(MONTH($A509)=10,YEAR($A509),IF(MONTH($A509)=11,YEAR($A509),IF(MONTH($A509)=12, YEAR($A509),YEAR($A509)-1)))),#REF!,VLOOKUP(MONTH($A509),'Patch Conversion'!$A$1:$B$12,2),FALSE)</f>
        <v>#REF!</v>
      </c>
    </row>
    <row r="510" spans="1:11">
      <c r="A510" s="2">
        <v>33208</v>
      </c>
      <c r="B510" t="e">
        <f>VLOOKUP((IF(MONTH($A510)=10,YEAR($A510),IF(MONTH($A510)=11,YEAR($A510),IF(MONTH($A510)=12, YEAR($A510),YEAR($A510)-1)))),File_1.prn!$A$2:$AA$57,VLOOKUP(MONTH($A510),Conversion!$A$1:$B$12,2),FALSE)</f>
        <v>#N/A</v>
      </c>
      <c r="C510" t="e">
        <f>IF(VLOOKUP((IF(MONTH($A510)=10,YEAR($A510),IF(MONTH($A510)=11,YEAR($A510),IF(MONTH($A510)=12, YEAR($A510),YEAR($A510)-1)))),File_1.prn!$A$2:$AA$57,VLOOKUP(MONTH($A510),'Patch Conversion'!$A$1:$B$12,2),FALSE)="","",VLOOKUP((IF(MONTH($A510)=10,YEAR($A510),IF(MONTH($A510)=11,YEAR($A510),IF(MONTH($A510)=12, YEAR($A510),YEAR($A510)-1)))),File_1.prn!$A$2:$AA$57,VLOOKUP(MONTH($A510),'Patch Conversion'!$A$1:$B$12,2),FALSE))</f>
        <v>#N/A</v>
      </c>
      <c r="F510">
        <f>VLOOKUP((IF(MONTH($A510)=10,YEAR($A510),IF(MONTH($A510)=11,YEAR($A510),IF(MONTH($A510)=12, YEAR($A510),YEAR($A510)-1)))),FirstSim!$A$1:$Y$84,VLOOKUP(MONTH($A510),Conversion!$A$1:$B$12,2),FALSE)</f>
        <v>0.01</v>
      </c>
      <c r="J510" s="4" t="e">
        <f>VLOOKUP((IF(MONTH($A510)=10,YEAR($A510),IF(MONTH($A510)=11,YEAR($A510),IF(MONTH($A510)=12, YEAR($A510),YEAR($A510)-1)))),#REF!,VLOOKUP(MONTH($A510),Conversion!$A$1:$B$12,2),FALSE)</f>
        <v>#REF!</v>
      </c>
      <c r="K510" t="e">
        <f>VLOOKUP((IF(MONTH($A510)=10,YEAR($A510),IF(MONTH($A510)=11,YEAR($A510),IF(MONTH($A510)=12, YEAR($A510),YEAR($A510)-1)))),#REF!,VLOOKUP(MONTH($A510),'Patch Conversion'!$A$1:$B$12,2),FALSE)</f>
        <v>#REF!</v>
      </c>
    </row>
    <row r="511" spans="1:11">
      <c r="A511" s="2">
        <v>33239</v>
      </c>
      <c r="B511" t="e">
        <f>VLOOKUP((IF(MONTH($A511)=10,YEAR($A511),IF(MONTH($A511)=11,YEAR($A511),IF(MONTH($A511)=12, YEAR($A511),YEAR($A511)-1)))),File_1.prn!$A$2:$AA$57,VLOOKUP(MONTH($A511),Conversion!$A$1:$B$12,2),FALSE)</f>
        <v>#N/A</v>
      </c>
      <c r="C511" t="e">
        <f>IF(VLOOKUP((IF(MONTH($A511)=10,YEAR($A511),IF(MONTH($A511)=11,YEAR($A511),IF(MONTH($A511)=12, YEAR($A511),YEAR($A511)-1)))),File_1.prn!$A$2:$AA$57,VLOOKUP(MONTH($A511),'Patch Conversion'!$A$1:$B$12,2),FALSE)="","",VLOOKUP((IF(MONTH($A511)=10,YEAR($A511),IF(MONTH($A511)=11,YEAR($A511),IF(MONTH($A511)=12, YEAR($A511),YEAR($A511)-1)))),File_1.prn!$A$2:$AA$57,VLOOKUP(MONTH($A511),'Patch Conversion'!$A$1:$B$12,2),FALSE))</f>
        <v>#N/A</v>
      </c>
      <c r="F511">
        <f>VLOOKUP((IF(MONTH($A511)=10,YEAR($A511),IF(MONTH($A511)=11,YEAR($A511),IF(MONTH($A511)=12, YEAR($A511),YEAR($A511)-1)))),FirstSim!$A$1:$Y$84,VLOOKUP(MONTH($A511),Conversion!$A$1:$B$12,2),FALSE)</f>
        <v>69.709999999999994</v>
      </c>
      <c r="J511" s="4" t="e">
        <f>VLOOKUP((IF(MONTH($A511)=10,YEAR($A511),IF(MONTH($A511)=11,YEAR($A511),IF(MONTH($A511)=12, YEAR($A511),YEAR($A511)-1)))),#REF!,VLOOKUP(MONTH($A511),Conversion!$A$1:$B$12,2),FALSE)</f>
        <v>#REF!</v>
      </c>
      <c r="K511" t="e">
        <f>VLOOKUP((IF(MONTH($A511)=10,YEAR($A511),IF(MONTH($A511)=11,YEAR($A511),IF(MONTH($A511)=12, YEAR($A511),YEAR($A511)-1)))),#REF!,VLOOKUP(MONTH($A511),'Patch Conversion'!$A$1:$B$12,2),FALSE)</f>
        <v>#REF!</v>
      </c>
    </row>
    <row r="512" spans="1:11">
      <c r="A512" s="2">
        <v>33270</v>
      </c>
      <c r="B512" t="e">
        <f>VLOOKUP((IF(MONTH($A512)=10,YEAR($A512),IF(MONTH($A512)=11,YEAR($A512),IF(MONTH($A512)=12, YEAR($A512),YEAR($A512)-1)))),File_1.prn!$A$2:$AA$57,VLOOKUP(MONTH($A512),Conversion!$A$1:$B$12,2),FALSE)</f>
        <v>#N/A</v>
      </c>
      <c r="C512" t="e">
        <f>IF(VLOOKUP((IF(MONTH($A512)=10,YEAR($A512),IF(MONTH($A512)=11,YEAR($A512),IF(MONTH($A512)=12, YEAR($A512),YEAR($A512)-1)))),File_1.prn!$A$2:$AA$57,VLOOKUP(MONTH($A512),'Patch Conversion'!$A$1:$B$12,2),FALSE)="","",VLOOKUP((IF(MONTH($A512)=10,YEAR($A512),IF(MONTH($A512)=11,YEAR($A512),IF(MONTH($A512)=12, YEAR($A512),YEAR($A512)-1)))),File_1.prn!$A$2:$AA$57,VLOOKUP(MONTH($A512),'Patch Conversion'!$A$1:$B$12,2),FALSE))</f>
        <v>#N/A</v>
      </c>
      <c r="F512">
        <f>VLOOKUP((IF(MONTH($A512)=10,YEAR($A512),IF(MONTH($A512)=11,YEAR($A512),IF(MONTH($A512)=12, YEAR($A512),YEAR($A512)-1)))),FirstSim!$A$1:$Y$84,VLOOKUP(MONTH($A512),Conversion!$A$1:$B$12,2),FALSE)</f>
        <v>32.36</v>
      </c>
      <c r="J512" s="4" t="e">
        <f>VLOOKUP((IF(MONTH($A512)=10,YEAR($A512),IF(MONTH($A512)=11,YEAR($A512),IF(MONTH($A512)=12, YEAR($A512),YEAR($A512)-1)))),#REF!,VLOOKUP(MONTH($A512),Conversion!$A$1:$B$12,2),FALSE)</f>
        <v>#REF!</v>
      </c>
      <c r="K512" t="e">
        <f>VLOOKUP((IF(MONTH($A512)=10,YEAR($A512),IF(MONTH($A512)=11,YEAR($A512),IF(MONTH($A512)=12, YEAR($A512),YEAR($A512)-1)))),#REF!,VLOOKUP(MONTH($A512),'Patch Conversion'!$A$1:$B$12,2),FALSE)</f>
        <v>#REF!</v>
      </c>
    </row>
    <row r="513" spans="1:11">
      <c r="A513" s="2">
        <v>33298</v>
      </c>
      <c r="B513" t="e">
        <f>VLOOKUP((IF(MONTH($A513)=10,YEAR($A513),IF(MONTH($A513)=11,YEAR($A513),IF(MONTH($A513)=12, YEAR($A513),YEAR($A513)-1)))),File_1.prn!$A$2:$AA$57,VLOOKUP(MONTH($A513),Conversion!$A$1:$B$12,2),FALSE)</f>
        <v>#N/A</v>
      </c>
      <c r="C513" t="e">
        <f>IF(VLOOKUP((IF(MONTH($A513)=10,YEAR($A513),IF(MONTH($A513)=11,YEAR($A513),IF(MONTH($A513)=12, YEAR($A513),YEAR($A513)-1)))),File_1.prn!$A$2:$AA$57,VLOOKUP(MONTH($A513),'Patch Conversion'!$A$1:$B$12,2),FALSE)="","",VLOOKUP((IF(MONTH($A513)=10,YEAR($A513),IF(MONTH($A513)=11,YEAR($A513),IF(MONTH($A513)=12, YEAR($A513),YEAR($A513)-1)))),File_1.prn!$A$2:$AA$57,VLOOKUP(MONTH($A513),'Patch Conversion'!$A$1:$B$12,2),FALSE))</f>
        <v>#N/A</v>
      </c>
      <c r="D513" t="e">
        <f>IF(C513="","",B513)</f>
        <v>#N/A</v>
      </c>
      <c r="F513">
        <f>VLOOKUP((IF(MONTH($A513)=10,YEAR($A513),IF(MONTH($A513)=11,YEAR($A513),IF(MONTH($A513)=12, YEAR($A513),YEAR($A513)-1)))),FirstSim!$A$1:$Y$84,VLOOKUP(MONTH($A513),Conversion!$A$1:$B$12,2),FALSE)</f>
        <v>6.35</v>
      </c>
      <c r="J513" s="4" t="e">
        <f>VLOOKUP((IF(MONTH($A513)=10,YEAR($A513),IF(MONTH($A513)=11,YEAR($A513),IF(MONTH($A513)=12, YEAR($A513),YEAR($A513)-1)))),#REF!,VLOOKUP(MONTH($A513),Conversion!$A$1:$B$12,2),FALSE)</f>
        <v>#REF!</v>
      </c>
      <c r="K513" t="e">
        <f>VLOOKUP((IF(MONTH($A513)=10,YEAR($A513),IF(MONTH($A513)=11,YEAR($A513),IF(MONTH($A513)=12, YEAR($A513),YEAR($A513)-1)))),#REF!,VLOOKUP(MONTH($A513),'Patch Conversion'!$A$1:$B$12,2),FALSE)</f>
        <v>#REF!</v>
      </c>
    </row>
    <row r="514" spans="1:11">
      <c r="A514" s="2">
        <v>33329</v>
      </c>
      <c r="B514" t="e">
        <f>VLOOKUP((IF(MONTH($A514)=10,YEAR($A514),IF(MONTH($A514)=11,YEAR($A514),IF(MONTH($A514)=12, YEAR($A514),YEAR($A514)-1)))),File_1.prn!$A$2:$AA$57,VLOOKUP(MONTH($A514),Conversion!$A$1:$B$12,2),FALSE)</f>
        <v>#N/A</v>
      </c>
      <c r="C514" t="e">
        <f>IF(VLOOKUP((IF(MONTH($A514)=10,YEAR($A514),IF(MONTH($A514)=11,YEAR($A514),IF(MONTH($A514)=12, YEAR($A514),YEAR($A514)-1)))),File_1.prn!$A$2:$AA$57,VLOOKUP(MONTH($A514),'Patch Conversion'!$A$1:$B$12,2),FALSE)="","",VLOOKUP((IF(MONTH($A514)=10,YEAR($A514),IF(MONTH($A514)=11,YEAR($A514),IF(MONTH($A514)=12, YEAR($A514),YEAR($A514)-1)))),File_1.prn!$A$2:$AA$57,VLOOKUP(MONTH($A514),'Patch Conversion'!$A$1:$B$12,2),FALSE))</f>
        <v>#N/A</v>
      </c>
      <c r="D514" t="e">
        <f>IF(C514="","",B514)</f>
        <v>#N/A</v>
      </c>
      <c r="F514">
        <f>VLOOKUP((IF(MONTH($A514)=10,YEAR($A514),IF(MONTH($A514)=11,YEAR($A514),IF(MONTH($A514)=12, YEAR($A514),YEAR($A514)-1)))),FirstSim!$A$1:$Y$84,VLOOKUP(MONTH($A514),Conversion!$A$1:$B$12,2),FALSE)</f>
        <v>1.01</v>
      </c>
      <c r="J514" s="4" t="e">
        <f>VLOOKUP((IF(MONTH($A514)=10,YEAR($A514),IF(MONTH($A514)=11,YEAR($A514),IF(MONTH($A514)=12, YEAR($A514),YEAR($A514)-1)))),#REF!,VLOOKUP(MONTH($A514),Conversion!$A$1:$B$12,2),FALSE)</f>
        <v>#REF!</v>
      </c>
      <c r="K514" t="e">
        <f>VLOOKUP((IF(MONTH($A514)=10,YEAR($A514),IF(MONTH($A514)=11,YEAR($A514),IF(MONTH($A514)=12, YEAR($A514),YEAR($A514)-1)))),#REF!,VLOOKUP(MONTH($A514),'Patch Conversion'!$A$1:$B$12,2),FALSE)</f>
        <v>#REF!</v>
      </c>
    </row>
    <row r="515" spans="1:11">
      <c r="A515" s="2">
        <v>33359</v>
      </c>
      <c r="B515" t="e">
        <f>VLOOKUP((IF(MONTH($A515)=10,YEAR($A515),IF(MONTH($A515)=11,YEAR($A515),IF(MONTH($A515)=12, YEAR($A515),YEAR($A515)-1)))),File_1.prn!$A$2:$AA$57,VLOOKUP(MONTH($A515),Conversion!$A$1:$B$12,2),FALSE)</f>
        <v>#N/A</v>
      </c>
      <c r="C515" t="e">
        <f>IF(VLOOKUP((IF(MONTH($A515)=10,YEAR($A515),IF(MONTH($A515)=11,YEAR($A515),IF(MONTH($A515)=12, YEAR($A515),YEAR($A515)-1)))),File_1.prn!$A$2:$AA$57,VLOOKUP(MONTH($A515),'Patch Conversion'!$A$1:$B$12,2),FALSE)="","",VLOOKUP((IF(MONTH($A515)=10,YEAR($A515),IF(MONTH($A515)=11,YEAR($A515),IF(MONTH($A515)=12, YEAR($A515),YEAR($A515)-1)))),File_1.prn!$A$2:$AA$57,VLOOKUP(MONTH($A515),'Patch Conversion'!$A$1:$B$12,2),FALSE))</f>
        <v>#N/A</v>
      </c>
      <c r="F515">
        <f>VLOOKUP((IF(MONTH($A515)=10,YEAR($A515),IF(MONTH($A515)=11,YEAR($A515),IF(MONTH($A515)=12, YEAR($A515),YEAR($A515)-1)))),FirstSim!$A$1:$Y$84,VLOOKUP(MONTH($A515),Conversion!$A$1:$B$12,2),FALSE)</f>
        <v>0.09</v>
      </c>
      <c r="J515" s="4" t="e">
        <f>VLOOKUP((IF(MONTH($A515)=10,YEAR($A515),IF(MONTH($A515)=11,YEAR($A515),IF(MONTH($A515)=12, YEAR($A515),YEAR($A515)-1)))),#REF!,VLOOKUP(MONTH($A515),Conversion!$A$1:$B$12,2),FALSE)</f>
        <v>#REF!</v>
      </c>
      <c r="K515" t="e">
        <f>VLOOKUP((IF(MONTH($A515)=10,YEAR($A515),IF(MONTH($A515)=11,YEAR($A515),IF(MONTH($A515)=12, YEAR($A515),YEAR($A515)-1)))),#REF!,VLOOKUP(MONTH($A515),'Patch Conversion'!$A$1:$B$12,2),FALSE)</f>
        <v>#REF!</v>
      </c>
    </row>
    <row r="516" spans="1:11">
      <c r="A516" s="2">
        <v>33390</v>
      </c>
      <c r="B516" t="e">
        <f>VLOOKUP((IF(MONTH($A516)=10,YEAR($A516),IF(MONTH($A516)=11,YEAR($A516),IF(MONTH($A516)=12, YEAR($A516),YEAR($A516)-1)))),File_1.prn!$A$2:$AA$57,VLOOKUP(MONTH($A516),Conversion!$A$1:$B$12,2),FALSE)</f>
        <v>#N/A</v>
      </c>
      <c r="C516" t="e">
        <f>IF(VLOOKUP((IF(MONTH($A516)=10,YEAR($A516),IF(MONTH($A516)=11,YEAR($A516),IF(MONTH($A516)=12, YEAR($A516),YEAR($A516)-1)))),File_1.prn!$A$2:$AA$57,VLOOKUP(MONTH($A516),'Patch Conversion'!$A$1:$B$12,2),FALSE)="","",VLOOKUP((IF(MONTH($A516)=10,YEAR($A516),IF(MONTH($A516)=11,YEAR($A516),IF(MONTH($A516)=12, YEAR($A516),YEAR($A516)-1)))),File_1.prn!$A$2:$AA$57,VLOOKUP(MONTH($A516),'Patch Conversion'!$A$1:$B$12,2),FALSE))</f>
        <v>#N/A</v>
      </c>
      <c r="F516">
        <f>VLOOKUP((IF(MONTH($A516)=10,YEAR($A516),IF(MONTH($A516)=11,YEAR($A516),IF(MONTH($A516)=12, YEAR($A516),YEAR($A516)-1)))),FirstSim!$A$1:$Y$84,VLOOKUP(MONTH($A516),Conversion!$A$1:$B$12,2),FALSE)</f>
        <v>0.22</v>
      </c>
      <c r="J516" s="4" t="e">
        <f>VLOOKUP((IF(MONTH($A516)=10,YEAR($A516),IF(MONTH($A516)=11,YEAR($A516),IF(MONTH($A516)=12, YEAR($A516),YEAR($A516)-1)))),#REF!,VLOOKUP(MONTH($A516),Conversion!$A$1:$B$12,2),FALSE)</f>
        <v>#REF!</v>
      </c>
      <c r="K516" t="e">
        <f>VLOOKUP((IF(MONTH($A516)=10,YEAR($A516),IF(MONTH($A516)=11,YEAR($A516),IF(MONTH($A516)=12, YEAR($A516),YEAR($A516)-1)))),#REF!,VLOOKUP(MONTH($A516),'Patch Conversion'!$A$1:$B$12,2),FALSE)</f>
        <v>#REF!</v>
      </c>
    </row>
    <row r="517" spans="1:11">
      <c r="A517" s="2">
        <v>33420</v>
      </c>
      <c r="B517" t="e">
        <f>VLOOKUP((IF(MONTH($A517)=10,YEAR($A517),IF(MONTH($A517)=11,YEAR($A517),IF(MONTH($A517)=12, YEAR($A517),YEAR($A517)-1)))),File_1.prn!$A$2:$AA$57,VLOOKUP(MONTH($A517),Conversion!$A$1:$B$12,2),FALSE)</f>
        <v>#N/A</v>
      </c>
      <c r="C517" t="e">
        <f>IF(VLOOKUP((IF(MONTH($A517)=10,YEAR($A517),IF(MONTH($A517)=11,YEAR($A517),IF(MONTH($A517)=12, YEAR($A517),YEAR($A517)-1)))),File_1.prn!$A$2:$AA$57,VLOOKUP(MONTH($A517),'Patch Conversion'!$A$1:$B$12,2),FALSE)="","",VLOOKUP((IF(MONTH($A517)=10,YEAR($A517),IF(MONTH($A517)=11,YEAR($A517),IF(MONTH($A517)=12, YEAR($A517),YEAR($A517)-1)))),File_1.prn!$A$2:$AA$57,VLOOKUP(MONTH($A517),'Patch Conversion'!$A$1:$B$12,2),FALSE))</f>
        <v>#N/A</v>
      </c>
      <c r="F517">
        <f>VLOOKUP((IF(MONTH($A517)=10,YEAR($A517),IF(MONTH($A517)=11,YEAR($A517),IF(MONTH($A517)=12, YEAR($A517),YEAR($A517)-1)))),FirstSim!$A$1:$Y$84,VLOOKUP(MONTH($A517),Conversion!$A$1:$B$12,2),FALSE)</f>
        <v>0.23</v>
      </c>
      <c r="J517" s="4" t="e">
        <f>VLOOKUP((IF(MONTH($A517)=10,YEAR($A517),IF(MONTH($A517)=11,YEAR($A517),IF(MONTH($A517)=12, YEAR($A517),YEAR($A517)-1)))),#REF!,VLOOKUP(MONTH($A517),Conversion!$A$1:$B$12,2),FALSE)</f>
        <v>#REF!</v>
      </c>
      <c r="K517" t="e">
        <f>VLOOKUP((IF(MONTH($A517)=10,YEAR($A517),IF(MONTH($A517)=11,YEAR($A517),IF(MONTH($A517)=12, YEAR($A517),YEAR($A517)-1)))),#REF!,VLOOKUP(MONTH($A517),'Patch Conversion'!$A$1:$B$12,2),FALSE)</f>
        <v>#REF!</v>
      </c>
    </row>
    <row r="518" spans="1:11">
      <c r="A518" s="2">
        <v>33451</v>
      </c>
      <c r="B518" t="e">
        <f>VLOOKUP((IF(MONTH($A518)=10,YEAR($A518),IF(MONTH($A518)=11,YEAR($A518),IF(MONTH($A518)=12, YEAR($A518),YEAR($A518)-1)))),File_1.prn!$A$2:$AA$57,VLOOKUP(MONTH($A518),Conversion!$A$1:$B$12,2),FALSE)</f>
        <v>#N/A</v>
      </c>
      <c r="C518" t="e">
        <f>IF(VLOOKUP((IF(MONTH($A518)=10,YEAR($A518),IF(MONTH($A518)=11,YEAR($A518),IF(MONTH($A518)=12, YEAR($A518),YEAR($A518)-1)))),File_1.prn!$A$2:$AA$57,VLOOKUP(MONTH($A518),'Patch Conversion'!$A$1:$B$12,2),FALSE)="","",VLOOKUP((IF(MONTH($A518)=10,YEAR($A518),IF(MONTH($A518)=11,YEAR($A518),IF(MONTH($A518)=12, YEAR($A518),YEAR($A518)-1)))),File_1.prn!$A$2:$AA$57,VLOOKUP(MONTH($A518),'Patch Conversion'!$A$1:$B$12,2),FALSE))</f>
        <v>#N/A</v>
      </c>
      <c r="F518">
        <f>VLOOKUP((IF(MONTH($A518)=10,YEAR($A518),IF(MONTH($A518)=11,YEAR($A518),IF(MONTH($A518)=12, YEAR($A518),YEAR($A518)-1)))),FirstSim!$A$1:$Y$84,VLOOKUP(MONTH($A518),Conversion!$A$1:$B$12,2),FALSE)</f>
        <v>0.11</v>
      </c>
      <c r="J518" s="4" t="e">
        <f>VLOOKUP((IF(MONTH($A518)=10,YEAR($A518),IF(MONTH($A518)=11,YEAR($A518),IF(MONTH($A518)=12, YEAR($A518),YEAR($A518)-1)))),#REF!,VLOOKUP(MONTH($A518),Conversion!$A$1:$B$12,2),FALSE)</f>
        <v>#REF!</v>
      </c>
      <c r="K518" t="e">
        <f>VLOOKUP((IF(MONTH($A518)=10,YEAR($A518),IF(MONTH($A518)=11,YEAR($A518),IF(MONTH($A518)=12, YEAR($A518),YEAR($A518)-1)))),#REF!,VLOOKUP(MONTH($A518),'Patch Conversion'!$A$1:$B$12,2),FALSE)</f>
        <v>#REF!</v>
      </c>
    </row>
    <row r="519" spans="1:11">
      <c r="A519" s="2">
        <v>33482</v>
      </c>
      <c r="B519" t="e">
        <f>VLOOKUP((IF(MONTH($A519)=10,YEAR($A519),IF(MONTH($A519)=11,YEAR($A519),IF(MONTH($A519)=12, YEAR($A519),YEAR($A519)-1)))),File_1.prn!$A$2:$AA$57,VLOOKUP(MONTH($A519),Conversion!$A$1:$B$12,2),FALSE)</f>
        <v>#N/A</v>
      </c>
      <c r="C519" t="e">
        <f>IF(VLOOKUP((IF(MONTH($A519)=10,YEAR($A519),IF(MONTH($A519)=11,YEAR($A519),IF(MONTH($A519)=12, YEAR($A519),YEAR($A519)-1)))),File_1.prn!$A$2:$AA$57,VLOOKUP(MONTH($A519),'Patch Conversion'!$A$1:$B$12,2),FALSE)="","",VLOOKUP((IF(MONTH($A519)=10,YEAR($A519),IF(MONTH($A519)=11,YEAR($A519),IF(MONTH($A519)=12, YEAR($A519),YEAR($A519)-1)))),File_1.prn!$A$2:$AA$57,VLOOKUP(MONTH($A519),'Patch Conversion'!$A$1:$B$12,2),FALSE))</f>
        <v>#N/A</v>
      </c>
      <c r="F519">
        <f>VLOOKUP((IF(MONTH($A519)=10,YEAR($A519),IF(MONTH($A519)=11,YEAR($A519),IF(MONTH($A519)=12, YEAR($A519),YEAR($A519)-1)))),FirstSim!$A$1:$Y$84,VLOOKUP(MONTH($A519),Conversion!$A$1:$B$12,2),FALSE)</f>
        <v>0.23</v>
      </c>
      <c r="J519" s="4" t="e">
        <f>VLOOKUP((IF(MONTH($A519)=10,YEAR($A519),IF(MONTH($A519)=11,YEAR($A519),IF(MONTH($A519)=12, YEAR($A519),YEAR($A519)-1)))),#REF!,VLOOKUP(MONTH($A519),Conversion!$A$1:$B$12,2),FALSE)</f>
        <v>#REF!</v>
      </c>
      <c r="K519" t="e">
        <f>VLOOKUP((IF(MONTH($A519)=10,YEAR($A519),IF(MONTH($A519)=11,YEAR($A519),IF(MONTH($A519)=12, YEAR($A519),YEAR($A519)-1)))),#REF!,VLOOKUP(MONTH($A519),'Patch Conversion'!$A$1:$B$12,2),FALSE)</f>
        <v>#REF!</v>
      </c>
    </row>
    <row r="520" spans="1:11">
      <c r="A520" s="2">
        <v>33512</v>
      </c>
      <c r="B520" t="e">
        <f>VLOOKUP((IF(MONTH($A520)=10,YEAR($A520),IF(MONTH($A520)=11,YEAR($A520),IF(MONTH($A520)=12, YEAR($A520),YEAR($A520)-1)))),File_1.prn!$A$2:$AA$57,VLOOKUP(MONTH($A520),Conversion!$A$1:$B$12,2),FALSE)</f>
        <v>#N/A</v>
      </c>
      <c r="C520" t="e">
        <f>IF(VLOOKUP((IF(MONTH($A520)=10,YEAR($A520),IF(MONTH($A520)=11,YEAR($A520),IF(MONTH($A520)=12, YEAR($A520),YEAR($A520)-1)))),File_1.prn!$A$2:$AA$57,VLOOKUP(MONTH($A520),'Patch Conversion'!$A$1:$B$12,2),FALSE)="","",VLOOKUP((IF(MONTH($A520)=10,YEAR($A520),IF(MONTH($A520)=11,YEAR($A520),IF(MONTH($A520)=12, YEAR($A520),YEAR($A520)-1)))),File_1.prn!$A$2:$AA$57,VLOOKUP(MONTH($A520),'Patch Conversion'!$A$1:$B$12,2),FALSE))</f>
        <v>#N/A</v>
      </c>
      <c r="F520">
        <f>VLOOKUP((IF(MONTH($A520)=10,YEAR($A520),IF(MONTH($A520)=11,YEAR($A520),IF(MONTH($A520)=12, YEAR($A520),YEAR($A520)-1)))),FirstSim!$A$1:$Y$84,VLOOKUP(MONTH($A520),Conversion!$A$1:$B$12,2),FALSE)</f>
        <v>19.72</v>
      </c>
      <c r="J520" s="4" t="e">
        <f>VLOOKUP((IF(MONTH($A520)=10,YEAR($A520),IF(MONTH($A520)=11,YEAR($A520),IF(MONTH($A520)=12, YEAR($A520),YEAR($A520)-1)))),#REF!,VLOOKUP(MONTH($A520),Conversion!$A$1:$B$12,2),FALSE)</f>
        <v>#REF!</v>
      </c>
      <c r="K520" t="e">
        <f>VLOOKUP((IF(MONTH($A520)=10,YEAR($A520),IF(MONTH($A520)=11,YEAR($A520),IF(MONTH($A520)=12, YEAR($A520),YEAR($A520)-1)))),#REF!,VLOOKUP(MONTH($A520),'Patch Conversion'!$A$1:$B$12,2),FALSE)</f>
        <v>#REF!</v>
      </c>
    </row>
    <row r="521" spans="1:11">
      <c r="A521" s="2">
        <v>33543</v>
      </c>
      <c r="B521" t="e">
        <f>VLOOKUP((IF(MONTH($A521)=10,YEAR($A521),IF(MONTH($A521)=11,YEAR($A521),IF(MONTH($A521)=12, YEAR($A521),YEAR($A521)-1)))),File_1.prn!$A$2:$AA$57,VLOOKUP(MONTH($A521),Conversion!$A$1:$B$12,2),FALSE)</f>
        <v>#N/A</v>
      </c>
      <c r="C521" t="e">
        <f>IF(VLOOKUP((IF(MONTH($A521)=10,YEAR($A521),IF(MONTH($A521)=11,YEAR($A521),IF(MONTH($A521)=12, YEAR($A521),YEAR($A521)-1)))),File_1.prn!$A$2:$AA$57,VLOOKUP(MONTH($A521),'Patch Conversion'!$A$1:$B$12,2),FALSE)="","",VLOOKUP((IF(MONTH($A521)=10,YEAR($A521),IF(MONTH($A521)=11,YEAR($A521),IF(MONTH($A521)=12, YEAR($A521),YEAR($A521)-1)))),File_1.prn!$A$2:$AA$57,VLOOKUP(MONTH($A521),'Patch Conversion'!$A$1:$B$12,2),FALSE))</f>
        <v>#N/A</v>
      </c>
      <c r="F521">
        <f>VLOOKUP((IF(MONTH($A521)=10,YEAR($A521),IF(MONTH($A521)=11,YEAR($A521),IF(MONTH($A521)=12, YEAR($A521),YEAR($A521)-1)))),FirstSim!$A$1:$Y$84,VLOOKUP(MONTH($A521),Conversion!$A$1:$B$12,2),FALSE)</f>
        <v>7.16</v>
      </c>
      <c r="J521" s="4" t="e">
        <f>VLOOKUP((IF(MONTH($A521)=10,YEAR($A521),IF(MONTH($A521)=11,YEAR($A521),IF(MONTH($A521)=12, YEAR($A521),YEAR($A521)-1)))),#REF!,VLOOKUP(MONTH($A521),Conversion!$A$1:$B$12,2),FALSE)</f>
        <v>#REF!</v>
      </c>
      <c r="K521" t="e">
        <f>VLOOKUP((IF(MONTH($A521)=10,YEAR($A521),IF(MONTH($A521)=11,YEAR($A521),IF(MONTH($A521)=12, YEAR($A521),YEAR($A521)-1)))),#REF!,VLOOKUP(MONTH($A521),'Patch Conversion'!$A$1:$B$12,2),FALSE)</f>
        <v>#REF!</v>
      </c>
    </row>
    <row r="522" spans="1:11">
      <c r="A522" s="2">
        <v>33573</v>
      </c>
      <c r="B522" t="e">
        <f>VLOOKUP((IF(MONTH($A522)=10,YEAR($A522),IF(MONTH($A522)=11,YEAR($A522),IF(MONTH($A522)=12, YEAR($A522),YEAR($A522)-1)))),File_1.prn!$A$2:$AA$57,VLOOKUP(MONTH($A522),Conversion!$A$1:$B$12,2),FALSE)</f>
        <v>#N/A</v>
      </c>
      <c r="C522" t="e">
        <f>IF(VLOOKUP((IF(MONTH($A522)=10,YEAR($A522),IF(MONTH($A522)=11,YEAR($A522),IF(MONTH($A522)=12, YEAR($A522),YEAR($A522)-1)))),File_1.prn!$A$2:$AA$57,VLOOKUP(MONTH($A522),'Patch Conversion'!$A$1:$B$12,2),FALSE)="","",VLOOKUP((IF(MONTH($A522)=10,YEAR($A522),IF(MONTH($A522)=11,YEAR($A522),IF(MONTH($A522)=12, YEAR($A522),YEAR($A522)-1)))),File_1.prn!$A$2:$AA$57,VLOOKUP(MONTH($A522),'Patch Conversion'!$A$1:$B$12,2),FALSE))</f>
        <v>#N/A</v>
      </c>
      <c r="F522">
        <f>VLOOKUP((IF(MONTH($A522)=10,YEAR($A522),IF(MONTH($A522)=11,YEAR($A522),IF(MONTH($A522)=12, YEAR($A522),YEAR($A522)-1)))),FirstSim!$A$1:$Y$84,VLOOKUP(MONTH($A522),Conversion!$A$1:$B$12,2),FALSE)</f>
        <v>1.5</v>
      </c>
      <c r="J522" s="4" t="e">
        <f>VLOOKUP((IF(MONTH($A522)=10,YEAR($A522),IF(MONTH($A522)=11,YEAR($A522),IF(MONTH($A522)=12, YEAR($A522),YEAR($A522)-1)))),#REF!,VLOOKUP(MONTH($A522),Conversion!$A$1:$B$12,2),FALSE)</f>
        <v>#REF!</v>
      </c>
      <c r="K522" t="e">
        <f>VLOOKUP((IF(MONTH($A522)=10,YEAR($A522),IF(MONTH($A522)=11,YEAR($A522),IF(MONTH($A522)=12, YEAR($A522),YEAR($A522)-1)))),#REF!,VLOOKUP(MONTH($A522),'Patch Conversion'!$A$1:$B$12,2),FALSE)</f>
        <v>#REF!</v>
      </c>
    </row>
    <row r="523" spans="1:11">
      <c r="A523" s="2">
        <v>33604</v>
      </c>
      <c r="B523" t="e">
        <f>VLOOKUP((IF(MONTH($A523)=10,YEAR($A523),IF(MONTH($A523)=11,YEAR($A523),IF(MONTH($A523)=12, YEAR($A523),YEAR($A523)-1)))),File_1.prn!$A$2:$AA$57,VLOOKUP(MONTH($A523),Conversion!$A$1:$B$12,2),FALSE)</f>
        <v>#N/A</v>
      </c>
      <c r="C523" t="e">
        <f>IF(VLOOKUP((IF(MONTH($A523)=10,YEAR($A523),IF(MONTH($A523)=11,YEAR($A523),IF(MONTH($A523)=12, YEAR($A523),YEAR($A523)-1)))),File_1.prn!$A$2:$AA$57,VLOOKUP(MONTH($A523),'Patch Conversion'!$A$1:$B$12,2),FALSE)="","",VLOOKUP((IF(MONTH($A523)=10,YEAR($A523),IF(MONTH($A523)=11,YEAR($A523),IF(MONTH($A523)=12, YEAR($A523),YEAR($A523)-1)))),File_1.prn!$A$2:$AA$57,VLOOKUP(MONTH($A523),'Patch Conversion'!$A$1:$B$12,2),FALSE))</f>
        <v>#N/A</v>
      </c>
      <c r="F523">
        <f>VLOOKUP((IF(MONTH($A523)=10,YEAR($A523),IF(MONTH($A523)=11,YEAR($A523),IF(MONTH($A523)=12, YEAR($A523),YEAR($A523)-1)))),FirstSim!$A$1:$Y$84,VLOOKUP(MONTH($A523),Conversion!$A$1:$B$12,2),FALSE)</f>
        <v>0.43</v>
      </c>
      <c r="J523" s="4" t="e">
        <f>VLOOKUP((IF(MONTH($A523)=10,YEAR($A523),IF(MONTH($A523)=11,YEAR($A523),IF(MONTH($A523)=12, YEAR($A523),YEAR($A523)-1)))),#REF!,VLOOKUP(MONTH($A523),Conversion!$A$1:$B$12,2),FALSE)</f>
        <v>#REF!</v>
      </c>
      <c r="K523" t="e">
        <f>VLOOKUP((IF(MONTH($A523)=10,YEAR($A523),IF(MONTH($A523)=11,YEAR($A523),IF(MONTH($A523)=12, YEAR($A523),YEAR($A523)-1)))),#REF!,VLOOKUP(MONTH($A523),'Patch Conversion'!$A$1:$B$12,2),FALSE)</f>
        <v>#REF!</v>
      </c>
    </row>
    <row r="524" spans="1:11">
      <c r="A524" s="2">
        <v>33635</v>
      </c>
      <c r="B524" t="e">
        <f>VLOOKUP((IF(MONTH($A524)=10,YEAR($A524),IF(MONTH($A524)=11,YEAR($A524),IF(MONTH($A524)=12, YEAR($A524),YEAR($A524)-1)))),File_1.prn!$A$2:$AA$57,VLOOKUP(MONTH($A524),Conversion!$A$1:$B$12,2),FALSE)</f>
        <v>#N/A</v>
      </c>
      <c r="C524" t="e">
        <f>IF(VLOOKUP((IF(MONTH($A524)=10,YEAR($A524),IF(MONTH($A524)=11,YEAR($A524),IF(MONTH($A524)=12, YEAR($A524),YEAR($A524)-1)))),File_1.prn!$A$2:$AA$57,VLOOKUP(MONTH($A524),'Patch Conversion'!$A$1:$B$12,2),FALSE)="","",VLOOKUP((IF(MONTH($A524)=10,YEAR($A524),IF(MONTH($A524)=11,YEAR($A524),IF(MONTH($A524)=12, YEAR($A524),YEAR($A524)-1)))),File_1.prn!$A$2:$AA$57,VLOOKUP(MONTH($A524),'Patch Conversion'!$A$1:$B$12,2),FALSE))</f>
        <v>#N/A</v>
      </c>
      <c r="F524">
        <f>VLOOKUP((IF(MONTH($A524)=10,YEAR($A524),IF(MONTH($A524)=11,YEAR($A524),IF(MONTH($A524)=12, YEAR($A524),YEAR($A524)-1)))),FirstSim!$A$1:$Y$84,VLOOKUP(MONTH($A524),Conversion!$A$1:$B$12,2),FALSE)</f>
        <v>0.18</v>
      </c>
      <c r="J524" s="4" t="e">
        <f>VLOOKUP((IF(MONTH($A524)=10,YEAR($A524),IF(MONTH($A524)=11,YEAR($A524),IF(MONTH($A524)=12, YEAR($A524),YEAR($A524)-1)))),#REF!,VLOOKUP(MONTH($A524),Conversion!$A$1:$B$12,2),FALSE)</f>
        <v>#REF!</v>
      </c>
      <c r="K524" t="e">
        <f>VLOOKUP((IF(MONTH($A524)=10,YEAR($A524),IF(MONTH($A524)=11,YEAR($A524),IF(MONTH($A524)=12, YEAR($A524),YEAR($A524)-1)))),#REF!,VLOOKUP(MONTH($A524),'Patch Conversion'!$A$1:$B$12,2),FALSE)</f>
        <v>#REF!</v>
      </c>
    </row>
    <row r="525" spans="1:11">
      <c r="A525" s="2">
        <v>33664</v>
      </c>
      <c r="B525" t="e">
        <f>VLOOKUP((IF(MONTH($A525)=10,YEAR($A525),IF(MONTH($A525)=11,YEAR($A525),IF(MONTH($A525)=12, YEAR($A525),YEAR($A525)-1)))),File_1.prn!$A$2:$AA$57,VLOOKUP(MONTH($A525),Conversion!$A$1:$B$12,2),FALSE)</f>
        <v>#N/A</v>
      </c>
      <c r="C525" t="e">
        <f>IF(VLOOKUP((IF(MONTH($A525)=10,YEAR($A525),IF(MONTH($A525)=11,YEAR($A525),IF(MONTH($A525)=12, YEAR($A525),YEAR($A525)-1)))),File_1.prn!$A$2:$AA$57,VLOOKUP(MONTH($A525),'Patch Conversion'!$A$1:$B$12,2),FALSE)="","",VLOOKUP((IF(MONTH($A525)=10,YEAR($A525),IF(MONTH($A525)=11,YEAR($A525),IF(MONTH($A525)=12, YEAR($A525),YEAR($A525)-1)))),File_1.prn!$A$2:$AA$57,VLOOKUP(MONTH($A525),'Patch Conversion'!$A$1:$B$12,2),FALSE))</f>
        <v>#N/A</v>
      </c>
      <c r="F525">
        <f>VLOOKUP((IF(MONTH($A525)=10,YEAR($A525),IF(MONTH($A525)=11,YEAR($A525),IF(MONTH($A525)=12, YEAR($A525),YEAR($A525)-1)))),FirstSim!$A$1:$Y$84,VLOOKUP(MONTH($A525),Conversion!$A$1:$B$12,2),FALSE)</f>
        <v>0.14000000000000001</v>
      </c>
      <c r="J525" s="4" t="e">
        <f>VLOOKUP((IF(MONTH($A525)=10,YEAR($A525),IF(MONTH($A525)=11,YEAR($A525),IF(MONTH($A525)=12, YEAR($A525),YEAR($A525)-1)))),#REF!,VLOOKUP(MONTH($A525),Conversion!$A$1:$B$12,2),FALSE)</f>
        <v>#REF!</v>
      </c>
      <c r="K525" t="e">
        <f>VLOOKUP((IF(MONTH($A525)=10,YEAR($A525),IF(MONTH($A525)=11,YEAR($A525),IF(MONTH($A525)=12, YEAR($A525),YEAR($A525)-1)))),#REF!,VLOOKUP(MONTH($A525),'Patch Conversion'!$A$1:$B$12,2),FALSE)</f>
        <v>#REF!</v>
      </c>
    </row>
    <row r="526" spans="1:11">
      <c r="A526" s="2">
        <v>33695</v>
      </c>
      <c r="B526" t="e">
        <f>VLOOKUP((IF(MONTH($A526)=10,YEAR($A526),IF(MONTH($A526)=11,YEAR($A526),IF(MONTH($A526)=12, YEAR($A526),YEAR($A526)-1)))),File_1.prn!$A$2:$AA$57,VLOOKUP(MONTH($A526),Conversion!$A$1:$B$12,2),FALSE)</f>
        <v>#N/A</v>
      </c>
      <c r="C526" t="e">
        <f>IF(VLOOKUP((IF(MONTH($A526)=10,YEAR($A526),IF(MONTH($A526)=11,YEAR($A526),IF(MONTH($A526)=12, YEAR($A526),YEAR($A526)-1)))),File_1.prn!$A$2:$AA$57,VLOOKUP(MONTH($A526),'Patch Conversion'!$A$1:$B$12,2),FALSE)="","",VLOOKUP((IF(MONTH($A526)=10,YEAR($A526),IF(MONTH($A526)=11,YEAR($A526),IF(MONTH($A526)=12, YEAR($A526),YEAR($A526)-1)))),File_1.prn!$A$2:$AA$57,VLOOKUP(MONTH($A526),'Patch Conversion'!$A$1:$B$12,2),FALSE))</f>
        <v>#N/A</v>
      </c>
      <c r="F526">
        <f>VLOOKUP((IF(MONTH($A526)=10,YEAR($A526),IF(MONTH($A526)=11,YEAR($A526),IF(MONTH($A526)=12, YEAR($A526),YEAR($A526)-1)))),FirstSim!$A$1:$Y$84,VLOOKUP(MONTH($A526),Conversion!$A$1:$B$12,2),FALSE)</f>
        <v>0.08</v>
      </c>
      <c r="J526" s="4" t="e">
        <f>VLOOKUP((IF(MONTH($A526)=10,YEAR($A526),IF(MONTH($A526)=11,YEAR($A526),IF(MONTH($A526)=12, YEAR($A526),YEAR($A526)-1)))),#REF!,VLOOKUP(MONTH($A526),Conversion!$A$1:$B$12,2),FALSE)</f>
        <v>#REF!</v>
      </c>
      <c r="K526" t="e">
        <f>VLOOKUP((IF(MONTH($A526)=10,YEAR($A526),IF(MONTH($A526)=11,YEAR($A526),IF(MONTH($A526)=12, YEAR($A526),YEAR($A526)-1)))),#REF!,VLOOKUP(MONTH($A526),'Patch Conversion'!$A$1:$B$12,2),FALSE)</f>
        <v>#REF!</v>
      </c>
    </row>
    <row r="527" spans="1:11">
      <c r="A527" s="2">
        <v>33725</v>
      </c>
      <c r="B527" t="e">
        <f>VLOOKUP((IF(MONTH($A527)=10,YEAR($A527),IF(MONTH($A527)=11,YEAR($A527),IF(MONTH($A527)=12, YEAR($A527),YEAR($A527)-1)))),File_1.prn!$A$2:$AA$57,VLOOKUP(MONTH($A527),Conversion!$A$1:$B$12,2),FALSE)</f>
        <v>#N/A</v>
      </c>
      <c r="C527" t="e">
        <f>IF(VLOOKUP((IF(MONTH($A527)=10,YEAR($A527),IF(MONTH($A527)=11,YEAR($A527),IF(MONTH($A527)=12, YEAR($A527),YEAR($A527)-1)))),File_1.prn!$A$2:$AA$57,VLOOKUP(MONTH($A527),'Patch Conversion'!$A$1:$B$12,2),FALSE)="","",VLOOKUP((IF(MONTH($A527)=10,YEAR($A527),IF(MONTH($A527)=11,YEAR($A527),IF(MONTH($A527)=12, YEAR($A527),YEAR($A527)-1)))),File_1.prn!$A$2:$AA$57,VLOOKUP(MONTH($A527),'Patch Conversion'!$A$1:$B$12,2),FALSE))</f>
        <v>#N/A</v>
      </c>
      <c r="F527">
        <f>VLOOKUP((IF(MONTH($A527)=10,YEAR($A527),IF(MONTH($A527)=11,YEAR($A527),IF(MONTH($A527)=12, YEAR($A527),YEAR($A527)-1)))),FirstSim!$A$1:$Y$84,VLOOKUP(MONTH($A527),Conversion!$A$1:$B$12,2),FALSE)</f>
        <v>0.05</v>
      </c>
      <c r="J527" s="4" t="e">
        <f>VLOOKUP((IF(MONTH($A527)=10,YEAR($A527),IF(MONTH($A527)=11,YEAR($A527),IF(MONTH($A527)=12, YEAR($A527),YEAR($A527)-1)))),#REF!,VLOOKUP(MONTH($A527),Conversion!$A$1:$B$12,2),FALSE)</f>
        <v>#REF!</v>
      </c>
      <c r="K527" t="e">
        <f>VLOOKUP((IF(MONTH($A527)=10,YEAR($A527),IF(MONTH($A527)=11,YEAR($A527),IF(MONTH($A527)=12, YEAR($A527),YEAR($A527)-1)))),#REF!,VLOOKUP(MONTH($A527),'Patch Conversion'!$A$1:$B$12,2),FALSE)</f>
        <v>#REF!</v>
      </c>
    </row>
    <row r="528" spans="1:11">
      <c r="A528" s="2">
        <v>33756</v>
      </c>
      <c r="B528" t="e">
        <f>VLOOKUP((IF(MONTH($A528)=10,YEAR($A528),IF(MONTH($A528)=11,YEAR($A528),IF(MONTH($A528)=12, YEAR($A528),YEAR($A528)-1)))),File_1.prn!$A$2:$AA$57,VLOOKUP(MONTH($A528),Conversion!$A$1:$B$12,2),FALSE)</f>
        <v>#N/A</v>
      </c>
      <c r="C528" t="e">
        <f>IF(VLOOKUP((IF(MONTH($A528)=10,YEAR($A528),IF(MONTH($A528)=11,YEAR($A528),IF(MONTH($A528)=12, YEAR($A528),YEAR($A528)-1)))),File_1.prn!$A$2:$AA$57,VLOOKUP(MONTH($A528),'Patch Conversion'!$A$1:$B$12,2),FALSE)="","",VLOOKUP((IF(MONTH($A528)=10,YEAR($A528),IF(MONTH($A528)=11,YEAR($A528),IF(MONTH($A528)=12, YEAR($A528),YEAR($A528)-1)))),File_1.prn!$A$2:$AA$57,VLOOKUP(MONTH($A528),'Patch Conversion'!$A$1:$B$12,2),FALSE))</f>
        <v>#N/A</v>
      </c>
      <c r="F528">
        <f>VLOOKUP((IF(MONTH($A528)=10,YEAR($A528),IF(MONTH($A528)=11,YEAR($A528),IF(MONTH($A528)=12, YEAR($A528),YEAR($A528)-1)))),FirstSim!$A$1:$Y$84,VLOOKUP(MONTH($A528),Conversion!$A$1:$B$12,2),FALSE)</f>
        <v>0.03</v>
      </c>
      <c r="J528" s="4" t="e">
        <f>VLOOKUP((IF(MONTH($A528)=10,YEAR($A528),IF(MONTH($A528)=11,YEAR($A528),IF(MONTH($A528)=12, YEAR($A528),YEAR($A528)-1)))),#REF!,VLOOKUP(MONTH($A528),Conversion!$A$1:$B$12,2),FALSE)</f>
        <v>#REF!</v>
      </c>
      <c r="K528" t="e">
        <f>VLOOKUP((IF(MONTH($A528)=10,YEAR($A528),IF(MONTH($A528)=11,YEAR($A528),IF(MONTH($A528)=12, YEAR($A528),YEAR($A528)-1)))),#REF!,VLOOKUP(MONTH($A528),'Patch Conversion'!$A$1:$B$12,2),FALSE)</f>
        <v>#REF!</v>
      </c>
    </row>
    <row r="529" spans="1:11">
      <c r="A529" s="2">
        <v>33786</v>
      </c>
      <c r="B529" t="e">
        <f>VLOOKUP((IF(MONTH($A529)=10,YEAR($A529),IF(MONTH($A529)=11,YEAR($A529),IF(MONTH($A529)=12, YEAR($A529),YEAR($A529)-1)))),File_1.prn!$A$2:$AA$57,VLOOKUP(MONTH($A529),Conversion!$A$1:$B$12,2),FALSE)</f>
        <v>#N/A</v>
      </c>
      <c r="C529" t="e">
        <f>IF(VLOOKUP((IF(MONTH($A529)=10,YEAR($A529),IF(MONTH($A529)=11,YEAR($A529),IF(MONTH($A529)=12, YEAR($A529),YEAR($A529)-1)))),File_1.prn!$A$2:$AA$57,VLOOKUP(MONTH($A529),'Patch Conversion'!$A$1:$B$12,2),FALSE)="","",VLOOKUP((IF(MONTH($A529)=10,YEAR($A529),IF(MONTH($A529)=11,YEAR($A529),IF(MONTH($A529)=12, YEAR($A529),YEAR($A529)-1)))),File_1.prn!$A$2:$AA$57,VLOOKUP(MONTH($A529),'Patch Conversion'!$A$1:$B$12,2),FALSE))</f>
        <v>#N/A</v>
      </c>
      <c r="F529">
        <f>VLOOKUP((IF(MONTH($A529)=10,YEAR($A529),IF(MONTH($A529)=11,YEAR($A529),IF(MONTH($A529)=12, YEAR($A529),YEAR($A529)-1)))),FirstSim!$A$1:$Y$84,VLOOKUP(MONTH($A529),Conversion!$A$1:$B$12,2),FALSE)</f>
        <v>0.05</v>
      </c>
      <c r="J529" s="4" t="e">
        <f>VLOOKUP((IF(MONTH($A529)=10,YEAR($A529),IF(MONTH($A529)=11,YEAR($A529),IF(MONTH($A529)=12, YEAR($A529),YEAR($A529)-1)))),#REF!,VLOOKUP(MONTH($A529),Conversion!$A$1:$B$12,2),FALSE)</f>
        <v>#REF!</v>
      </c>
      <c r="K529" t="e">
        <f>VLOOKUP((IF(MONTH($A529)=10,YEAR($A529),IF(MONTH($A529)=11,YEAR($A529),IF(MONTH($A529)=12, YEAR($A529),YEAR($A529)-1)))),#REF!,VLOOKUP(MONTH($A529),'Patch Conversion'!$A$1:$B$12,2),FALSE)</f>
        <v>#REF!</v>
      </c>
    </row>
    <row r="530" spans="1:11">
      <c r="A530" s="2">
        <v>33817</v>
      </c>
      <c r="B530" t="e">
        <f>VLOOKUP((IF(MONTH($A530)=10,YEAR($A530),IF(MONTH($A530)=11,YEAR($A530),IF(MONTH($A530)=12, YEAR($A530),YEAR($A530)-1)))),File_1.prn!$A$2:$AA$57,VLOOKUP(MONTH($A530),Conversion!$A$1:$B$12,2),FALSE)</f>
        <v>#N/A</v>
      </c>
      <c r="C530" t="e">
        <f>IF(VLOOKUP((IF(MONTH($A530)=10,YEAR($A530),IF(MONTH($A530)=11,YEAR($A530),IF(MONTH($A530)=12, YEAR($A530),YEAR($A530)-1)))),File_1.prn!$A$2:$AA$57,VLOOKUP(MONTH($A530),'Patch Conversion'!$A$1:$B$12,2),FALSE)="","",VLOOKUP((IF(MONTH($A530)=10,YEAR($A530),IF(MONTH($A530)=11,YEAR($A530),IF(MONTH($A530)=12, YEAR($A530),YEAR($A530)-1)))),File_1.prn!$A$2:$AA$57,VLOOKUP(MONTH($A530),'Patch Conversion'!$A$1:$B$12,2),FALSE))</f>
        <v>#N/A</v>
      </c>
      <c r="F530">
        <f>VLOOKUP((IF(MONTH($A530)=10,YEAR($A530),IF(MONTH($A530)=11,YEAR($A530),IF(MONTH($A530)=12, YEAR($A530),YEAR($A530)-1)))),FirstSim!$A$1:$Y$84,VLOOKUP(MONTH($A530),Conversion!$A$1:$B$12,2),FALSE)</f>
        <v>0.22</v>
      </c>
      <c r="J530" s="4" t="e">
        <f>VLOOKUP((IF(MONTH($A530)=10,YEAR($A530),IF(MONTH($A530)=11,YEAR($A530),IF(MONTH($A530)=12, YEAR($A530),YEAR($A530)-1)))),#REF!,VLOOKUP(MONTH($A530),Conversion!$A$1:$B$12,2),FALSE)</f>
        <v>#REF!</v>
      </c>
      <c r="K530" t="e">
        <f>VLOOKUP((IF(MONTH($A530)=10,YEAR($A530),IF(MONTH($A530)=11,YEAR($A530),IF(MONTH($A530)=12, YEAR($A530),YEAR($A530)-1)))),#REF!,VLOOKUP(MONTH($A530),'Patch Conversion'!$A$1:$B$12,2),FALSE)</f>
        <v>#REF!</v>
      </c>
    </row>
    <row r="531" spans="1:11">
      <c r="A531" s="2">
        <v>33848</v>
      </c>
      <c r="B531" t="e">
        <f>VLOOKUP((IF(MONTH($A531)=10,YEAR($A531),IF(MONTH($A531)=11,YEAR($A531),IF(MONTH($A531)=12, YEAR($A531),YEAR($A531)-1)))),File_1.prn!$A$2:$AA$57,VLOOKUP(MONTH($A531),Conversion!$A$1:$B$12,2),FALSE)</f>
        <v>#N/A</v>
      </c>
      <c r="C531" t="e">
        <f>IF(VLOOKUP((IF(MONTH($A531)=10,YEAR($A531),IF(MONTH($A531)=11,YEAR($A531),IF(MONTH($A531)=12, YEAR($A531),YEAR($A531)-1)))),File_1.prn!$A$2:$AA$57,VLOOKUP(MONTH($A531),'Patch Conversion'!$A$1:$B$12,2),FALSE)="","",VLOOKUP((IF(MONTH($A531)=10,YEAR($A531),IF(MONTH($A531)=11,YEAR($A531),IF(MONTH($A531)=12, YEAR($A531),YEAR($A531)-1)))),File_1.prn!$A$2:$AA$57,VLOOKUP(MONTH($A531),'Patch Conversion'!$A$1:$B$12,2),FALSE))</f>
        <v>#N/A</v>
      </c>
      <c r="F531">
        <f>VLOOKUP((IF(MONTH($A531)=10,YEAR($A531),IF(MONTH($A531)=11,YEAR($A531),IF(MONTH($A531)=12, YEAR($A531),YEAR($A531)-1)))),FirstSim!$A$1:$Y$84,VLOOKUP(MONTH($A531),Conversion!$A$1:$B$12,2),FALSE)</f>
        <v>0.02</v>
      </c>
      <c r="J531" s="4" t="e">
        <f>VLOOKUP((IF(MONTH($A531)=10,YEAR($A531),IF(MONTH($A531)=11,YEAR($A531),IF(MONTH($A531)=12, YEAR($A531),YEAR($A531)-1)))),#REF!,VLOOKUP(MONTH($A531),Conversion!$A$1:$B$12,2),FALSE)</f>
        <v>#REF!</v>
      </c>
      <c r="K531" t="e">
        <f>VLOOKUP((IF(MONTH($A531)=10,YEAR($A531),IF(MONTH($A531)=11,YEAR($A531),IF(MONTH($A531)=12, YEAR($A531),YEAR($A531)-1)))),#REF!,VLOOKUP(MONTH($A531),'Patch Conversion'!$A$1:$B$12,2),FALSE)</f>
        <v>#REF!</v>
      </c>
    </row>
    <row r="532" spans="1:11">
      <c r="A532" s="2">
        <v>33878</v>
      </c>
      <c r="B532" t="e">
        <f>VLOOKUP((IF(MONTH($A532)=10,YEAR($A532),IF(MONTH($A532)=11,YEAR($A532),IF(MONTH($A532)=12, YEAR($A532),YEAR($A532)-1)))),File_1.prn!$A$2:$AA$57,VLOOKUP(MONTH($A532),Conversion!$A$1:$B$12,2),FALSE)</f>
        <v>#N/A</v>
      </c>
      <c r="C532" t="e">
        <f>IF(VLOOKUP((IF(MONTH($A532)=10,YEAR($A532),IF(MONTH($A532)=11,YEAR($A532),IF(MONTH($A532)=12, YEAR($A532),YEAR($A532)-1)))),File_1.prn!$A$2:$AA$57,VLOOKUP(MONTH($A532),'Patch Conversion'!$A$1:$B$12,2),FALSE)="","",VLOOKUP((IF(MONTH($A532)=10,YEAR($A532),IF(MONTH($A532)=11,YEAR($A532),IF(MONTH($A532)=12, YEAR($A532),YEAR($A532)-1)))),File_1.prn!$A$2:$AA$57,VLOOKUP(MONTH($A532),'Patch Conversion'!$A$1:$B$12,2),FALSE))</f>
        <v>#N/A</v>
      </c>
      <c r="F532">
        <f>VLOOKUP((IF(MONTH($A532)=10,YEAR($A532),IF(MONTH($A532)=11,YEAR($A532),IF(MONTH($A532)=12, YEAR($A532),YEAR($A532)-1)))),FirstSim!$A$1:$Y$84,VLOOKUP(MONTH($A532),Conversion!$A$1:$B$12,2),FALSE)</f>
        <v>0.01</v>
      </c>
      <c r="J532" s="4" t="e">
        <f>VLOOKUP((IF(MONTH($A532)=10,YEAR($A532),IF(MONTH($A532)=11,YEAR($A532),IF(MONTH($A532)=12, YEAR($A532),YEAR($A532)-1)))),#REF!,VLOOKUP(MONTH($A532),Conversion!$A$1:$B$12,2),FALSE)</f>
        <v>#REF!</v>
      </c>
      <c r="K532" t="e">
        <f>VLOOKUP((IF(MONTH($A532)=10,YEAR($A532),IF(MONTH($A532)=11,YEAR($A532),IF(MONTH($A532)=12, YEAR($A532),YEAR($A532)-1)))),#REF!,VLOOKUP(MONTH($A532),'Patch Conversion'!$A$1:$B$12,2),FALSE)</f>
        <v>#REF!</v>
      </c>
    </row>
    <row r="533" spans="1:11">
      <c r="A533" s="2">
        <v>33909</v>
      </c>
      <c r="B533" t="e">
        <f>VLOOKUP((IF(MONTH($A533)=10,YEAR($A533),IF(MONTH($A533)=11,YEAR($A533),IF(MONTH($A533)=12, YEAR($A533),YEAR($A533)-1)))),File_1.prn!$A$2:$AA$57,VLOOKUP(MONTH($A533),Conversion!$A$1:$B$12,2),FALSE)</f>
        <v>#N/A</v>
      </c>
      <c r="C533" t="e">
        <f>IF(VLOOKUP((IF(MONTH($A533)=10,YEAR($A533),IF(MONTH($A533)=11,YEAR($A533),IF(MONTH($A533)=12, YEAR($A533),YEAR($A533)-1)))),File_1.prn!$A$2:$AA$57,VLOOKUP(MONTH($A533),'Patch Conversion'!$A$1:$B$12,2),FALSE)="","",VLOOKUP((IF(MONTH($A533)=10,YEAR($A533),IF(MONTH($A533)=11,YEAR($A533),IF(MONTH($A533)=12, YEAR($A533),YEAR($A533)-1)))),File_1.prn!$A$2:$AA$57,VLOOKUP(MONTH($A533),'Patch Conversion'!$A$1:$B$12,2),FALSE))</f>
        <v>#N/A</v>
      </c>
      <c r="F533">
        <f>VLOOKUP((IF(MONTH($A533)=10,YEAR($A533),IF(MONTH($A533)=11,YEAR($A533),IF(MONTH($A533)=12, YEAR($A533),YEAR($A533)-1)))),FirstSim!$A$1:$Y$84,VLOOKUP(MONTH($A533),Conversion!$A$1:$B$12,2),FALSE)</f>
        <v>0.04</v>
      </c>
      <c r="J533" s="4" t="e">
        <f>VLOOKUP((IF(MONTH($A533)=10,YEAR($A533),IF(MONTH($A533)=11,YEAR($A533),IF(MONTH($A533)=12, YEAR($A533),YEAR($A533)-1)))),#REF!,VLOOKUP(MONTH($A533),Conversion!$A$1:$B$12,2),FALSE)</f>
        <v>#REF!</v>
      </c>
      <c r="K533" t="e">
        <f>VLOOKUP((IF(MONTH($A533)=10,YEAR($A533),IF(MONTH($A533)=11,YEAR($A533),IF(MONTH($A533)=12, YEAR($A533),YEAR($A533)-1)))),#REF!,VLOOKUP(MONTH($A533),'Patch Conversion'!$A$1:$B$12,2),FALSE)</f>
        <v>#REF!</v>
      </c>
    </row>
    <row r="534" spans="1:11">
      <c r="A534" s="2">
        <v>33939</v>
      </c>
      <c r="B534" t="e">
        <f>VLOOKUP((IF(MONTH($A534)=10,YEAR($A534),IF(MONTH($A534)=11,YEAR($A534),IF(MONTH($A534)=12, YEAR($A534),YEAR($A534)-1)))),File_1.prn!$A$2:$AA$57,VLOOKUP(MONTH($A534),Conversion!$A$1:$B$12,2),FALSE)</f>
        <v>#N/A</v>
      </c>
      <c r="C534" t="e">
        <f>IF(VLOOKUP((IF(MONTH($A534)=10,YEAR($A534),IF(MONTH($A534)=11,YEAR($A534),IF(MONTH($A534)=12, YEAR($A534),YEAR($A534)-1)))),File_1.prn!$A$2:$AA$57,VLOOKUP(MONTH($A534),'Patch Conversion'!$A$1:$B$12,2),FALSE)="","",VLOOKUP((IF(MONTH($A534)=10,YEAR($A534),IF(MONTH($A534)=11,YEAR($A534),IF(MONTH($A534)=12, YEAR($A534),YEAR($A534)-1)))),File_1.prn!$A$2:$AA$57,VLOOKUP(MONTH($A534),'Patch Conversion'!$A$1:$B$12,2),FALSE))</f>
        <v>#N/A</v>
      </c>
      <c r="F534">
        <f>VLOOKUP((IF(MONTH($A534)=10,YEAR($A534),IF(MONTH($A534)=11,YEAR($A534),IF(MONTH($A534)=12, YEAR($A534),YEAR($A534)-1)))),FirstSim!$A$1:$Y$84,VLOOKUP(MONTH($A534),Conversion!$A$1:$B$12,2),FALSE)</f>
        <v>0</v>
      </c>
      <c r="J534" s="4" t="e">
        <f>VLOOKUP((IF(MONTH($A534)=10,YEAR($A534),IF(MONTH($A534)=11,YEAR($A534),IF(MONTH($A534)=12, YEAR($A534),YEAR($A534)-1)))),#REF!,VLOOKUP(MONTH($A534),Conversion!$A$1:$B$12,2),FALSE)</f>
        <v>#REF!</v>
      </c>
      <c r="K534" t="e">
        <f>VLOOKUP((IF(MONTH($A534)=10,YEAR($A534),IF(MONTH($A534)=11,YEAR($A534),IF(MONTH($A534)=12, YEAR($A534),YEAR($A534)-1)))),#REF!,VLOOKUP(MONTH($A534),'Patch Conversion'!$A$1:$B$12,2),FALSE)</f>
        <v>#REF!</v>
      </c>
    </row>
    <row r="535" spans="1:11">
      <c r="A535" s="2">
        <v>33970</v>
      </c>
      <c r="B535" t="e">
        <f>VLOOKUP((IF(MONTH($A535)=10,YEAR($A535),IF(MONTH($A535)=11,YEAR($A535),IF(MONTH($A535)=12, YEAR($A535),YEAR($A535)-1)))),File_1.prn!$A$2:$AA$57,VLOOKUP(MONTH($A535),Conversion!$A$1:$B$12,2),FALSE)</f>
        <v>#N/A</v>
      </c>
      <c r="C535" t="e">
        <f>IF(VLOOKUP((IF(MONTH($A535)=10,YEAR($A535),IF(MONTH($A535)=11,YEAR($A535),IF(MONTH($A535)=12, YEAR($A535),YEAR($A535)-1)))),File_1.prn!$A$2:$AA$57,VLOOKUP(MONTH($A535),'Patch Conversion'!$A$1:$B$12,2),FALSE)="","",VLOOKUP((IF(MONTH($A535)=10,YEAR($A535),IF(MONTH($A535)=11,YEAR($A535),IF(MONTH($A535)=12, YEAR($A535),YEAR($A535)-1)))),File_1.prn!$A$2:$AA$57,VLOOKUP(MONTH($A535),'Patch Conversion'!$A$1:$B$12,2),FALSE))</f>
        <v>#N/A</v>
      </c>
      <c r="F535">
        <f>VLOOKUP((IF(MONTH($A535)=10,YEAR($A535),IF(MONTH($A535)=11,YEAR($A535),IF(MONTH($A535)=12, YEAR($A535),YEAR($A535)-1)))),FirstSim!$A$1:$Y$84,VLOOKUP(MONTH($A535),Conversion!$A$1:$B$12,2),FALSE)</f>
        <v>0.01</v>
      </c>
      <c r="J535" s="4" t="e">
        <f>VLOOKUP((IF(MONTH($A535)=10,YEAR($A535),IF(MONTH($A535)=11,YEAR($A535),IF(MONTH($A535)=12, YEAR($A535),YEAR($A535)-1)))),#REF!,VLOOKUP(MONTH($A535),Conversion!$A$1:$B$12,2),FALSE)</f>
        <v>#REF!</v>
      </c>
      <c r="K535" t="e">
        <f>VLOOKUP((IF(MONTH($A535)=10,YEAR($A535),IF(MONTH($A535)=11,YEAR($A535),IF(MONTH($A535)=12, YEAR($A535),YEAR($A535)-1)))),#REF!,VLOOKUP(MONTH($A535),'Patch Conversion'!$A$1:$B$12,2),FALSE)</f>
        <v>#REF!</v>
      </c>
    </row>
    <row r="536" spans="1:11">
      <c r="A536" s="2">
        <v>34001</v>
      </c>
      <c r="B536" t="e">
        <f>VLOOKUP((IF(MONTH($A536)=10,YEAR($A536),IF(MONTH($A536)=11,YEAR($A536),IF(MONTH($A536)=12, YEAR($A536),YEAR($A536)-1)))),File_1.prn!$A$2:$AA$57,VLOOKUP(MONTH($A536),Conversion!$A$1:$B$12,2),FALSE)</f>
        <v>#N/A</v>
      </c>
      <c r="C536" t="e">
        <f>IF(VLOOKUP((IF(MONTH($A536)=10,YEAR($A536),IF(MONTH($A536)=11,YEAR($A536),IF(MONTH($A536)=12, YEAR($A536),YEAR($A536)-1)))),File_1.prn!$A$2:$AA$57,VLOOKUP(MONTH($A536),'Patch Conversion'!$A$1:$B$12,2),FALSE)="","",VLOOKUP((IF(MONTH($A536)=10,YEAR($A536),IF(MONTH($A536)=11,YEAR($A536),IF(MONTH($A536)=12, YEAR($A536),YEAR($A536)-1)))),File_1.prn!$A$2:$AA$57,VLOOKUP(MONTH($A536),'Patch Conversion'!$A$1:$B$12,2),FALSE))</f>
        <v>#N/A</v>
      </c>
      <c r="F536">
        <f>VLOOKUP((IF(MONTH($A536)=10,YEAR($A536),IF(MONTH($A536)=11,YEAR($A536),IF(MONTH($A536)=12, YEAR($A536),YEAR($A536)-1)))),FirstSim!$A$1:$Y$84,VLOOKUP(MONTH($A536),Conversion!$A$1:$B$12,2),FALSE)</f>
        <v>1.53</v>
      </c>
      <c r="J536" s="4" t="e">
        <f>VLOOKUP((IF(MONTH($A536)=10,YEAR($A536),IF(MONTH($A536)=11,YEAR($A536),IF(MONTH($A536)=12, YEAR($A536),YEAR($A536)-1)))),#REF!,VLOOKUP(MONTH($A536),Conversion!$A$1:$B$12,2),FALSE)</f>
        <v>#REF!</v>
      </c>
      <c r="K536" t="e">
        <f>VLOOKUP((IF(MONTH($A536)=10,YEAR($A536),IF(MONTH($A536)=11,YEAR($A536),IF(MONTH($A536)=12, YEAR($A536),YEAR($A536)-1)))),#REF!,VLOOKUP(MONTH($A536),'Patch Conversion'!$A$1:$B$12,2),FALSE)</f>
        <v>#REF!</v>
      </c>
    </row>
    <row r="537" spans="1:11">
      <c r="A537" s="2">
        <v>34029</v>
      </c>
      <c r="B537" t="e">
        <f>VLOOKUP((IF(MONTH($A537)=10,YEAR($A537),IF(MONTH($A537)=11,YEAR($A537),IF(MONTH($A537)=12, YEAR($A537),YEAR($A537)-1)))),File_1.prn!$A$2:$AA$57,VLOOKUP(MONTH($A537),Conversion!$A$1:$B$12,2),FALSE)</f>
        <v>#N/A</v>
      </c>
      <c r="C537" t="e">
        <f>IF(VLOOKUP((IF(MONTH($A537)=10,YEAR($A537),IF(MONTH($A537)=11,YEAR($A537),IF(MONTH($A537)=12, YEAR($A537),YEAR($A537)-1)))),File_1.prn!$A$2:$AA$57,VLOOKUP(MONTH($A537),'Patch Conversion'!$A$1:$B$12,2),FALSE)="","",VLOOKUP((IF(MONTH($A537)=10,YEAR($A537),IF(MONTH($A537)=11,YEAR($A537),IF(MONTH($A537)=12, YEAR($A537),YEAR($A537)-1)))),File_1.prn!$A$2:$AA$57,VLOOKUP(MONTH($A537),'Patch Conversion'!$A$1:$B$12,2),FALSE))</f>
        <v>#N/A</v>
      </c>
      <c r="F537">
        <f>VLOOKUP((IF(MONTH($A537)=10,YEAR($A537),IF(MONTH($A537)=11,YEAR($A537),IF(MONTH($A537)=12, YEAR($A537),YEAR($A537)-1)))),FirstSim!$A$1:$Y$84,VLOOKUP(MONTH($A537),Conversion!$A$1:$B$12,2),FALSE)</f>
        <v>1.44</v>
      </c>
      <c r="J537" s="4" t="e">
        <f>VLOOKUP((IF(MONTH($A537)=10,YEAR($A537),IF(MONTH($A537)=11,YEAR($A537),IF(MONTH($A537)=12, YEAR($A537),YEAR($A537)-1)))),#REF!,VLOOKUP(MONTH($A537),Conversion!$A$1:$B$12,2),FALSE)</f>
        <v>#REF!</v>
      </c>
      <c r="K537" t="e">
        <f>VLOOKUP((IF(MONTH($A537)=10,YEAR($A537),IF(MONTH($A537)=11,YEAR($A537),IF(MONTH($A537)=12, YEAR($A537),YEAR($A537)-1)))),#REF!,VLOOKUP(MONTH($A537),'Patch Conversion'!$A$1:$B$12,2),FALSE)</f>
        <v>#REF!</v>
      </c>
    </row>
    <row r="538" spans="1:11">
      <c r="A538" s="2">
        <v>34060</v>
      </c>
      <c r="B538" t="e">
        <f>VLOOKUP((IF(MONTH($A538)=10,YEAR($A538),IF(MONTH($A538)=11,YEAR($A538),IF(MONTH($A538)=12, YEAR($A538),YEAR($A538)-1)))),File_1.prn!$A$2:$AA$57,VLOOKUP(MONTH($A538),Conversion!$A$1:$B$12,2),FALSE)</f>
        <v>#N/A</v>
      </c>
      <c r="C538" t="e">
        <f>IF(VLOOKUP((IF(MONTH($A538)=10,YEAR($A538),IF(MONTH($A538)=11,YEAR($A538),IF(MONTH($A538)=12, YEAR($A538),YEAR($A538)-1)))),File_1.prn!$A$2:$AA$57,VLOOKUP(MONTH($A538),'Patch Conversion'!$A$1:$B$12,2),FALSE)="","",VLOOKUP((IF(MONTH($A538)=10,YEAR($A538),IF(MONTH($A538)=11,YEAR($A538),IF(MONTH($A538)=12, YEAR($A538),YEAR($A538)-1)))),File_1.prn!$A$2:$AA$57,VLOOKUP(MONTH($A538),'Patch Conversion'!$A$1:$B$12,2),FALSE))</f>
        <v>#N/A</v>
      </c>
      <c r="F538">
        <f>VLOOKUP((IF(MONTH($A538)=10,YEAR($A538),IF(MONTH($A538)=11,YEAR($A538),IF(MONTH($A538)=12, YEAR($A538),YEAR($A538)-1)))),FirstSim!$A$1:$Y$84,VLOOKUP(MONTH($A538),Conversion!$A$1:$B$12,2),FALSE)</f>
        <v>1.01</v>
      </c>
      <c r="J538" s="4" t="e">
        <f>VLOOKUP((IF(MONTH($A538)=10,YEAR($A538),IF(MONTH($A538)=11,YEAR($A538),IF(MONTH($A538)=12, YEAR($A538),YEAR($A538)-1)))),#REF!,VLOOKUP(MONTH($A538),Conversion!$A$1:$B$12,2),FALSE)</f>
        <v>#REF!</v>
      </c>
      <c r="K538" t="e">
        <f>VLOOKUP((IF(MONTH($A538)=10,YEAR($A538),IF(MONTH($A538)=11,YEAR($A538),IF(MONTH($A538)=12, YEAR($A538),YEAR($A538)-1)))),#REF!,VLOOKUP(MONTH($A538),'Patch Conversion'!$A$1:$B$12,2),FALSE)</f>
        <v>#REF!</v>
      </c>
    </row>
    <row r="539" spans="1:11">
      <c r="A539" s="2">
        <v>34090</v>
      </c>
      <c r="B539" t="e">
        <f>VLOOKUP((IF(MONTH($A539)=10,YEAR($A539),IF(MONTH($A539)=11,YEAR($A539),IF(MONTH($A539)=12, YEAR($A539),YEAR($A539)-1)))),File_1.prn!$A$2:$AA$57,VLOOKUP(MONTH($A539),Conversion!$A$1:$B$12,2),FALSE)</f>
        <v>#N/A</v>
      </c>
      <c r="C539" t="e">
        <f>IF(VLOOKUP((IF(MONTH($A539)=10,YEAR($A539),IF(MONTH($A539)=11,YEAR($A539),IF(MONTH($A539)=12, YEAR($A539),YEAR($A539)-1)))),File_1.prn!$A$2:$AA$57,VLOOKUP(MONTH($A539),'Patch Conversion'!$A$1:$B$12,2),FALSE)="","",VLOOKUP((IF(MONTH($A539)=10,YEAR($A539),IF(MONTH($A539)=11,YEAR($A539),IF(MONTH($A539)=12, YEAR($A539),YEAR($A539)-1)))),File_1.prn!$A$2:$AA$57,VLOOKUP(MONTH($A539),'Patch Conversion'!$A$1:$B$12,2),FALSE))</f>
        <v>#N/A</v>
      </c>
      <c r="F539">
        <f>VLOOKUP((IF(MONTH($A539)=10,YEAR($A539),IF(MONTH($A539)=11,YEAR($A539),IF(MONTH($A539)=12, YEAR($A539),YEAR($A539)-1)))),FirstSim!$A$1:$Y$84,VLOOKUP(MONTH($A539),Conversion!$A$1:$B$12,2),FALSE)</f>
        <v>0.52</v>
      </c>
      <c r="J539" s="4" t="e">
        <f>VLOOKUP((IF(MONTH($A539)=10,YEAR($A539),IF(MONTH($A539)=11,YEAR($A539),IF(MONTH($A539)=12, YEAR($A539),YEAR($A539)-1)))),#REF!,VLOOKUP(MONTH($A539),Conversion!$A$1:$B$12,2),FALSE)</f>
        <v>#REF!</v>
      </c>
      <c r="K539" t="e">
        <f>VLOOKUP((IF(MONTH($A539)=10,YEAR($A539),IF(MONTH($A539)=11,YEAR($A539),IF(MONTH($A539)=12, YEAR($A539),YEAR($A539)-1)))),#REF!,VLOOKUP(MONTH($A539),'Patch Conversion'!$A$1:$B$12,2),FALSE)</f>
        <v>#REF!</v>
      </c>
    </row>
    <row r="540" spans="1:11">
      <c r="A540" s="2">
        <v>34121</v>
      </c>
      <c r="B540" t="e">
        <f>VLOOKUP((IF(MONTH($A540)=10,YEAR($A540),IF(MONTH($A540)=11,YEAR($A540),IF(MONTH($A540)=12, YEAR($A540),YEAR($A540)-1)))),File_1.prn!$A$2:$AA$57,VLOOKUP(MONTH($A540),Conversion!$A$1:$B$12,2),FALSE)</f>
        <v>#N/A</v>
      </c>
      <c r="C540" t="e">
        <f>IF(VLOOKUP((IF(MONTH($A540)=10,YEAR($A540),IF(MONTH($A540)=11,YEAR($A540),IF(MONTH($A540)=12, YEAR($A540),YEAR($A540)-1)))),File_1.prn!$A$2:$AA$57,VLOOKUP(MONTH($A540),'Patch Conversion'!$A$1:$B$12,2),FALSE)="","",VLOOKUP((IF(MONTH($A540)=10,YEAR($A540),IF(MONTH($A540)=11,YEAR($A540),IF(MONTH($A540)=12, YEAR($A540),YEAR($A540)-1)))),File_1.prn!$A$2:$AA$57,VLOOKUP(MONTH($A540),'Patch Conversion'!$A$1:$B$12,2),FALSE))</f>
        <v>#N/A</v>
      </c>
      <c r="F540">
        <f>VLOOKUP((IF(MONTH($A540)=10,YEAR($A540),IF(MONTH($A540)=11,YEAR($A540),IF(MONTH($A540)=12, YEAR($A540),YEAR($A540)-1)))),FirstSim!$A$1:$Y$84,VLOOKUP(MONTH($A540),Conversion!$A$1:$B$12,2),FALSE)</f>
        <v>0.3</v>
      </c>
      <c r="J540" s="4" t="e">
        <f>VLOOKUP((IF(MONTH($A540)=10,YEAR($A540),IF(MONTH($A540)=11,YEAR($A540),IF(MONTH($A540)=12, YEAR($A540),YEAR($A540)-1)))),#REF!,VLOOKUP(MONTH($A540),Conversion!$A$1:$B$12,2),FALSE)</f>
        <v>#REF!</v>
      </c>
      <c r="K540" t="e">
        <f>VLOOKUP((IF(MONTH($A540)=10,YEAR($A540),IF(MONTH($A540)=11,YEAR($A540),IF(MONTH($A540)=12, YEAR($A540),YEAR($A540)-1)))),#REF!,VLOOKUP(MONTH($A540),'Patch Conversion'!$A$1:$B$12,2),FALSE)</f>
        <v>#REF!</v>
      </c>
    </row>
    <row r="541" spans="1:11">
      <c r="A541" s="2">
        <v>34151</v>
      </c>
      <c r="B541" t="e">
        <f>VLOOKUP((IF(MONTH($A541)=10,YEAR($A541),IF(MONTH($A541)=11,YEAR($A541),IF(MONTH($A541)=12, YEAR($A541),YEAR($A541)-1)))),File_1.prn!$A$2:$AA$57,VLOOKUP(MONTH($A541),Conversion!$A$1:$B$12,2),FALSE)</f>
        <v>#N/A</v>
      </c>
      <c r="C541" t="e">
        <f>IF(VLOOKUP((IF(MONTH($A541)=10,YEAR($A541),IF(MONTH($A541)=11,YEAR($A541),IF(MONTH($A541)=12, YEAR($A541),YEAR($A541)-1)))),File_1.prn!$A$2:$AA$57,VLOOKUP(MONTH($A541),'Patch Conversion'!$A$1:$B$12,2),FALSE)="","",VLOOKUP((IF(MONTH($A541)=10,YEAR($A541),IF(MONTH($A541)=11,YEAR($A541),IF(MONTH($A541)=12, YEAR($A541),YEAR($A541)-1)))),File_1.prn!$A$2:$AA$57,VLOOKUP(MONTH($A541),'Patch Conversion'!$A$1:$B$12,2),FALSE))</f>
        <v>#N/A</v>
      </c>
      <c r="F541">
        <f>VLOOKUP((IF(MONTH($A541)=10,YEAR($A541),IF(MONTH($A541)=11,YEAR($A541),IF(MONTH($A541)=12, YEAR($A541),YEAR($A541)-1)))),FirstSim!$A$1:$Y$84,VLOOKUP(MONTH($A541),Conversion!$A$1:$B$12,2),FALSE)</f>
        <v>0.2</v>
      </c>
      <c r="J541" s="4" t="e">
        <f>VLOOKUP((IF(MONTH($A541)=10,YEAR($A541),IF(MONTH($A541)=11,YEAR($A541),IF(MONTH($A541)=12, YEAR($A541),YEAR($A541)-1)))),#REF!,VLOOKUP(MONTH($A541),Conversion!$A$1:$B$12,2),FALSE)</f>
        <v>#REF!</v>
      </c>
      <c r="K541" t="e">
        <f>VLOOKUP((IF(MONTH($A541)=10,YEAR($A541),IF(MONTH($A541)=11,YEAR($A541),IF(MONTH($A541)=12, YEAR($A541),YEAR($A541)-1)))),#REF!,VLOOKUP(MONTH($A541),'Patch Conversion'!$A$1:$B$12,2),FALSE)</f>
        <v>#REF!</v>
      </c>
    </row>
    <row r="542" spans="1:11">
      <c r="A542" s="2">
        <v>34182</v>
      </c>
      <c r="B542" t="e">
        <f>VLOOKUP((IF(MONTH($A542)=10,YEAR($A542),IF(MONTH($A542)=11,YEAR($A542),IF(MONTH($A542)=12, YEAR($A542),YEAR($A542)-1)))),File_1.prn!$A$2:$AA$57,VLOOKUP(MONTH($A542),Conversion!$A$1:$B$12,2),FALSE)</f>
        <v>#N/A</v>
      </c>
      <c r="C542" t="e">
        <f>IF(VLOOKUP((IF(MONTH($A542)=10,YEAR($A542),IF(MONTH($A542)=11,YEAR($A542),IF(MONTH($A542)=12, YEAR($A542),YEAR($A542)-1)))),File_1.prn!$A$2:$AA$57,VLOOKUP(MONTH($A542),'Patch Conversion'!$A$1:$B$12,2),FALSE)="","",VLOOKUP((IF(MONTH($A542)=10,YEAR($A542),IF(MONTH($A542)=11,YEAR($A542),IF(MONTH($A542)=12, YEAR($A542),YEAR($A542)-1)))),File_1.prn!$A$2:$AA$57,VLOOKUP(MONTH($A542),'Patch Conversion'!$A$1:$B$12,2),FALSE))</f>
        <v>#N/A</v>
      </c>
      <c r="F542">
        <f>VLOOKUP((IF(MONTH($A542)=10,YEAR($A542),IF(MONTH($A542)=11,YEAR($A542),IF(MONTH($A542)=12, YEAR($A542),YEAR($A542)-1)))),FirstSim!$A$1:$Y$84,VLOOKUP(MONTH($A542),Conversion!$A$1:$B$12,2),FALSE)</f>
        <v>0.16</v>
      </c>
      <c r="J542" s="4" t="e">
        <f>VLOOKUP((IF(MONTH($A542)=10,YEAR($A542),IF(MONTH($A542)=11,YEAR($A542),IF(MONTH($A542)=12, YEAR($A542),YEAR($A542)-1)))),#REF!,VLOOKUP(MONTH($A542),Conversion!$A$1:$B$12,2),FALSE)</f>
        <v>#REF!</v>
      </c>
      <c r="K542" t="e">
        <f>VLOOKUP((IF(MONTH($A542)=10,YEAR($A542),IF(MONTH($A542)=11,YEAR($A542),IF(MONTH($A542)=12, YEAR($A542),YEAR($A542)-1)))),#REF!,VLOOKUP(MONTH($A542),'Patch Conversion'!$A$1:$B$12,2),FALSE)</f>
        <v>#REF!</v>
      </c>
    </row>
    <row r="543" spans="1:11">
      <c r="A543" s="2">
        <v>34213</v>
      </c>
      <c r="B543" t="e">
        <f>VLOOKUP((IF(MONTH($A543)=10,YEAR($A543),IF(MONTH($A543)=11,YEAR($A543),IF(MONTH($A543)=12, YEAR($A543),YEAR($A543)-1)))),File_1.prn!$A$2:$AA$57,VLOOKUP(MONTH($A543),Conversion!$A$1:$B$12,2),FALSE)</f>
        <v>#N/A</v>
      </c>
      <c r="C543" t="e">
        <f>IF(VLOOKUP((IF(MONTH($A543)=10,YEAR($A543),IF(MONTH($A543)=11,YEAR($A543),IF(MONTH($A543)=12, YEAR($A543),YEAR($A543)-1)))),File_1.prn!$A$2:$AA$57,VLOOKUP(MONTH($A543),'Patch Conversion'!$A$1:$B$12,2),FALSE)="","",VLOOKUP((IF(MONTH($A543)=10,YEAR($A543),IF(MONTH($A543)=11,YEAR($A543),IF(MONTH($A543)=12, YEAR($A543),YEAR($A543)-1)))),File_1.prn!$A$2:$AA$57,VLOOKUP(MONTH($A543),'Patch Conversion'!$A$1:$B$12,2),FALSE))</f>
        <v>#N/A</v>
      </c>
      <c r="F543">
        <f>VLOOKUP((IF(MONTH($A543)=10,YEAR($A543),IF(MONTH($A543)=11,YEAR($A543),IF(MONTH($A543)=12, YEAR($A543),YEAR($A543)-1)))),FirstSim!$A$1:$Y$84,VLOOKUP(MONTH($A543),Conversion!$A$1:$B$12,2),FALSE)</f>
        <v>0</v>
      </c>
      <c r="J543" s="4" t="e">
        <f>VLOOKUP((IF(MONTH($A543)=10,YEAR($A543),IF(MONTH($A543)=11,YEAR($A543),IF(MONTH($A543)=12, YEAR($A543),YEAR($A543)-1)))),#REF!,VLOOKUP(MONTH($A543),Conversion!$A$1:$B$12,2),FALSE)</f>
        <v>#REF!</v>
      </c>
      <c r="K543" t="e">
        <f>VLOOKUP((IF(MONTH($A543)=10,YEAR($A543),IF(MONTH($A543)=11,YEAR($A543),IF(MONTH($A543)=12, YEAR($A543),YEAR($A543)-1)))),#REF!,VLOOKUP(MONTH($A543),'Patch Conversion'!$A$1:$B$12,2),FALSE)</f>
        <v>#REF!</v>
      </c>
    </row>
    <row r="544" spans="1:11">
      <c r="A544" s="2">
        <v>34243</v>
      </c>
      <c r="B544" t="e">
        <f>VLOOKUP((IF(MONTH($A544)=10,YEAR($A544),IF(MONTH($A544)=11,YEAR($A544),IF(MONTH($A544)=12, YEAR($A544),YEAR($A544)-1)))),File_1.prn!$A$2:$AA$57,VLOOKUP(MONTH($A544),Conversion!$A$1:$B$12,2),FALSE)</f>
        <v>#N/A</v>
      </c>
      <c r="C544" t="e">
        <f>IF(VLOOKUP((IF(MONTH($A544)=10,YEAR($A544),IF(MONTH($A544)=11,YEAR($A544),IF(MONTH($A544)=12, YEAR($A544),YEAR($A544)-1)))),File_1.prn!$A$2:$AA$57,VLOOKUP(MONTH($A544),'Patch Conversion'!$A$1:$B$12,2),FALSE)="","",VLOOKUP((IF(MONTH($A544)=10,YEAR($A544),IF(MONTH($A544)=11,YEAR($A544),IF(MONTH($A544)=12, YEAR($A544),YEAR($A544)-1)))),File_1.prn!$A$2:$AA$57,VLOOKUP(MONTH($A544),'Patch Conversion'!$A$1:$B$12,2),FALSE))</f>
        <v>#N/A</v>
      </c>
      <c r="F544">
        <f>VLOOKUP((IF(MONTH($A544)=10,YEAR($A544),IF(MONTH($A544)=11,YEAR($A544),IF(MONTH($A544)=12, YEAR($A544),YEAR($A544)-1)))),FirstSim!$A$1:$Y$84,VLOOKUP(MONTH($A544),Conversion!$A$1:$B$12,2),FALSE)</f>
        <v>2.95</v>
      </c>
      <c r="J544" s="4" t="e">
        <f>VLOOKUP((IF(MONTH($A544)=10,YEAR($A544),IF(MONTH($A544)=11,YEAR($A544),IF(MONTH($A544)=12, YEAR($A544),YEAR($A544)-1)))),#REF!,VLOOKUP(MONTH($A544),Conversion!$A$1:$B$12,2),FALSE)</f>
        <v>#REF!</v>
      </c>
      <c r="K544" t="e">
        <f>VLOOKUP((IF(MONTH($A544)=10,YEAR($A544),IF(MONTH($A544)=11,YEAR($A544),IF(MONTH($A544)=12, YEAR($A544),YEAR($A544)-1)))),#REF!,VLOOKUP(MONTH($A544),'Patch Conversion'!$A$1:$B$12,2),FALSE)</f>
        <v>#REF!</v>
      </c>
    </row>
    <row r="545" spans="1:11">
      <c r="A545" s="2">
        <v>34274</v>
      </c>
      <c r="B545" t="e">
        <f>VLOOKUP((IF(MONTH($A545)=10,YEAR($A545),IF(MONTH($A545)=11,YEAR($A545),IF(MONTH($A545)=12, YEAR($A545),YEAR($A545)-1)))),File_1.prn!$A$2:$AA$57,VLOOKUP(MONTH($A545),Conversion!$A$1:$B$12,2),FALSE)</f>
        <v>#N/A</v>
      </c>
      <c r="C545" t="e">
        <f>IF(VLOOKUP((IF(MONTH($A545)=10,YEAR($A545),IF(MONTH($A545)=11,YEAR($A545),IF(MONTH($A545)=12, YEAR($A545),YEAR($A545)-1)))),File_1.prn!$A$2:$AA$57,VLOOKUP(MONTH($A545),'Patch Conversion'!$A$1:$B$12,2),FALSE)="","",VLOOKUP((IF(MONTH($A545)=10,YEAR($A545),IF(MONTH($A545)=11,YEAR($A545),IF(MONTH($A545)=12, YEAR($A545),YEAR($A545)-1)))),File_1.prn!$A$2:$AA$57,VLOOKUP(MONTH($A545),'Patch Conversion'!$A$1:$B$12,2),FALSE))</f>
        <v>#N/A</v>
      </c>
      <c r="F545">
        <f>VLOOKUP((IF(MONTH($A545)=10,YEAR($A545),IF(MONTH($A545)=11,YEAR($A545),IF(MONTH($A545)=12, YEAR($A545),YEAR($A545)-1)))),FirstSim!$A$1:$Y$84,VLOOKUP(MONTH($A545),Conversion!$A$1:$B$12,2),FALSE)</f>
        <v>1.18</v>
      </c>
      <c r="J545" s="4" t="e">
        <f>VLOOKUP((IF(MONTH($A545)=10,YEAR($A545),IF(MONTH($A545)=11,YEAR($A545),IF(MONTH($A545)=12, YEAR($A545),YEAR($A545)-1)))),#REF!,VLOOKUP(MONTH($A545),Conversion!$A$1:$B$12,2),FALSE)</f>
        <v>#REF!</v>
      </c>
      <c r="K545" t="e">
        <f>VLOOKUP((IF(MONTH($A545)=10,YEAR($A545),IF(MONTH($A545)=11,YEAR($A545),IF(MONTH($A545)=12, YEAR($A545),YEAR($A545)-1)))),#REF!,VLOOKUP(MONTH($A545),'Patch Conversion'!$A$1:$B$12,2),FALSE)</f>
        <v>#REF!</v>
      </c>
    </row>
    <row r="546" spans="1:11">
      <c r="A546" s="2">
        <v>34304</v>
      </c>
      <c r="B546" t="e">
        <f>VLOOKUP((IF(MONTH($A546)=10,YEAR($A546),IF(MONTH($A546)=11,YEAR($A546),IF(MONTH($A546)=12, YEAR($A546),YEAR($A546)-1)))),File_1.prn!$A$2:$AA$57,VLOOKUP(MONTH($A546),Conversion!$A$1:$B$12,2),FALSE)</f>
        <v>#N/A</v>
      </c>
      <c r="C546" t="e">
        <f>IF(VLOOKUP((IF(MONTH($A546)=10,YEAR($A546),IF(MONTH($A546)=11,YEAR($A546),IF(MONTH($A546)=12, YEAR($A546),YEAR($A546)-1)))),File_1.prn!$A$2:$AA$57,VLOOKUP(MONTH($A546),'Patch Conversion'!$A$1:$B$12,2),FALSE)="","",VLOOKUP((IF(MONTH($A546)=10,YEAR($A546),IF(MONTH($A546)=11,YEAR($A546),IF(MONTH($A546)=12, YEAR($A546),YEAR($A546)-1)))),File_1.prn!$A$2:$AA$57,VLOOKUP(MONTH($A546),'Patch Conversion'!$A$1:$B$12,2),FALSE))</f>
        <v>#N/A</v>
      </c>
      <c r="F546">
        <f>VLOOKUP((IF(MONTH($A546)=10,YEAR($A546),IF(MONTH($A546)=11,YEAR($A546),IF(MONTH($A546)=12, YEAR($A546),YEAR($A546)-1)))),FirstSim!$A$1:$Y$84,VLOOKUP(MONTH($A546),Conversion!$A$1:$B$12,2),FALSE)</f>
        <v>0.3</v>
      </c>
      <c r="J546" s="4" t="e">
        <f>VLOOKUP((IF(MONTH($A546)=10,YEAR($A546),IF(MONTH($A546)=11,YEAR($A546),IF(MONTH($A546)=12, YEAR($A546),YEAR($A546)-1)))),#REF!,VLOOKUP(MONTH($A546),Conversion!$A$1:$B$12,2),FALSE)</f>
        <v>#REF!</v>
      </c>
      <c r="K546" t="e">
        <f>VLOOKUP((IF(MONTH($A546)=10,YEAR($A546),IF(MONTH($A546)=11,YEAR($A546),IF(MONTH($A546)=12, YEAR($A546),YEAR($A546)-1)))),#REF!,VLOOKUP(MONTH($A546),'Patch Conversion'!$A$1:$B$12,2),FALSE)</f>
        <v>#REF!</v>
      </c>
    </row>
    <row r="547" spans="1:11">
      <c r="A547" s="2">
        <v>34335</v>
      </c>
      <c r="B547" t="e">
        <f>VLOOKUP((IF(MONTH($A547)=10,YEAR($A547),IF(MONTH($A547)=11,YEAR($A547),IF(MONTH($A547)=12, YEAR($A547),YEAR($A547)-1)))),File_1.prn!$A$2:$AA$57,VLOOKUP(MONTH($A547),Conversion!$A$1:$B$12,2),FALSE)</f>
        <v>#N/A</v>
      </c>
      <c r="C547" t="e">
        <f>IF(VLOOKUP((IF(MONTH($A547)=10,YEAR($A547),IF(MONTH($A547)=11,YEAR($A547),IF(MONTH($A547)=12, YEAR($A547),YEAR($A547)-1)))),File_1.prn!$A$2:$AA$57,VLOOKUP(MONTH($A547),'Patch Conversion'!$A$1:$B$12,2),FALSE)="","",VLOOKUP((IF(MONTH($A547)=10,YEAR($A547),IF(MONTH($A547)=11,YEAR($A547),IF(MONTH($A547)=12, YEAR($A547),YEAR($A547)-1)))),File_1.prn!$A$2:$AA$57,VLOOKUP(MONTH($A547),'Patch Conversion'!$A$1:$B$12,2),FALSE))</f>
        <v>#N/A</v>
      </c>
      <c r="F547">
        <f>VLOOKUP((IF(MONTH($A547)=10,YEAR($A547),IF(MONTH($A547)=11,YEAR($A547),IF(MONTH($A547)=12, YEAR($A547),YEAR($A547)-1)))),FirstSim!$A$1:$Y$84,VLOOKUP(MONTH($A547),Conversion!$A$1:$B$12,2),FALSE)</f>
        <v>4.53</v>
      </c>
      <c r="J547" s="4" t="e">
        <f>VLOOKUP((IF(MONTH($A547)=10,YEAR($A547),IF(MONTH($A547)=11,YEAR($A547),IF(MONTH($A547)=12, YEAR($A547),YEAR($A547)-1)))),#REF!,VLOOKUP(MONTH($A547),Conversion!$A$1:$B$12,2),FALSE)</f>
        <v>#REF!</v>
      </c>
      <c r="K547" t="e">
        <f>VLOOKUP((IF(MONTH($A547)=10,YEAR($A547),IF(MONTH($A547)=11,YEAR($A547),IF(MONTH($A547)=12, YEAR($A547),YEAR($A547)-1)))),#REF!,VLOOKUP(MONTH($A547),'Patch Conversion'!$A$1:$B$12,2),FALSE)</f>
        <v>#REF!</v>
      </c>
    </row>
    <row r="548" spans="1:11">
      <c r="A548" s="2">
        <v>34366</v>
      </c>
      <c r="B548" t="e">
        <f>VLOOKUP((IF(MONTH($A548)=10,YEAR($A548),IF(MONTH($A548)=11,YEAR($A548),IF(MONTH($A548)=12, YEAR($A548),YEAR($A548)-1)))),File_1.prn!$A$2:$AA$57,VLOOKUP(MONTH($A548),Conversion!$A$1:$B$12,2),FALSE)</f>
        <v>#N/A</v>
      </c>
      <c r="C548" t="e">
        <f>IF(VLOOKUP((IF(MONTH($A548)=10,YEAR($A548),IF(MONTH($A548)=11,YEAR($A548),IF(MONTH($A548)=12, YEAR($A548),YEAR($A548)-1)))),File_1.prn!$A$2:$AA$57,VLOOKUP(MONTH($A548),'Patch Conversion'!$A$1:$B$12,2),FALSE)="","",VLOOKUP((IF(MONTH($A548)=10,YEAR($A548),IF(MONTH($A548)=11,YEAR($A548),IF(MONTH($A548)=12, YEAR($A548),YEAR($A548)-1)))),File_1.prn!$A$2:$AA$57,VLOOKUP(MONTH($A548),'Patch Conversion'!$A$1:$B$12,2),FALSE))</f>
        <v>#N/A</v>
      </c>
      <c r="D548" t="e">
        <f>IF(C548="","",B548)</f>
        <v>#N/A</v>
      </c>
      <c r="F548">
        <f>VLOOKUP((IF(MONTH($A548)=10,YEAR($A548),IF(MONTH($A548)=11,YEAR($A548),IF(MONTH($A548)=12, YEAR($A548),YEAR($A548)-1)))),FirstSim!$A$1:$Y$84,VLOOKUP(MONTH($A548),Conversion!$A$1:$B$12,2),FALSE)</f>
        <v>10.85</v>
      </c>
      <c r="J548" s="4" t="e">
        <f>VLOOKUP((IF(MONTH($A548)=10,YEAR($A548),IF(MONTH($A548)=11,YEAR($A548),IF(MONTH($A548)=12, YEAR($A548),YEAR($A548)-1)))),#REF!,VLOOKUP(MONTH($A548),Conversion!$A$1:$B$12,2),FALSE)</f>
        <v>#REF!</v>
      </c>
      <c r="K548" t="e">
        <f>VLOOKUP((IF(MONTH($A548)=10,YEAR($A548),IF(MONTH($A548)=11,YEAR($A548),IF(MONTH($A548)=12, YEAR($A548),YEAR($A548)-1)))),#REF!,VLOOKUP(MONTH($A548),'Patch Conversion'!$A$1:$B$12,2),FALSE)</f>
        <v>#REF!</v>
      </c>
    </row>
    <row r="549" spans="1:11">
      <c r="A549" s="2">
        <v>34394</v>
      </c>
      <c r="B549" t="e">
        <f>VLOOKUP((IF(MONTH($A549)=10,YEAR($A549),IF(MONTH($A549)=11,YEAR($A549),IF(MONTH($A549)=12, YEAR($A549),YEAR($A549)-1)))),File_1.prn!$A$2:$AA$57,VLOOKUP(MONTH($A549),Conversion!$A$1:$B$12,2),FALSE)</f>
        <v>#N/A</v>
      </c>
      <c r="C549" t="e">
        <f>IF(VLOOKUP((IF(MONTH($A549)=10,YEAR($A549),IF(MONTH($A549)=11,YEAR($A549),IF(MONTH($A549)=12, YEAR($A549),YEAR($A549)-1)))),File_1.prn!$A$2:$AA$57,VLOOKUP(MONTH($A549),'Patch Conversion'!$A$1:$B$12,2),FALSE)="","",VLOOKUP((IF(MONTH($A549)=10,YEAR($A549),IF(MONTH($A549)=11,YEAR($A549),IF(MONTH($A549)=12, YEAR($A549),YEAR($A549)-1)))),File_1.prn!$A$2:$AA$57,VLOOKUP(MONTH($A549),'Patch Conversion'!$A$1:$B$12,2),FALSE))</f>
        <v>#N/A</v>
      </c>
      <c r="F549">
        <f>VLOOKUP((IF(MONTH($A549)=10,YEAR($A549),IF(MONTH($A549)=11,YEAR($A549),IF(MONTH($A549)=12, YEAR($A549),YEAR($A549)-1)))),FirstSim!$A$1:$Y$84,VLOOKUP(MONTH($A549),Conversion!$A$1:$B$12,2),FALSE)</f>
        <v>3.09</v>
      </c>
      <c r="J549" s="4" t="e">
        <f>VLOOKUP((IF(MONTH($A549)=10,YEAR($A549),IF(MONTH($A549)=11,YEAR($A549),IF(MONTH($A549)=12, YEAR($A549),YEAR($A549)-1)))),#REF!,VLOOKUP(MONTH($A549),Conversion!$A$1:$B$12,2),FALSE)</f>
        <v>#REF!</v>
      </c>
      <c r="K549" t="e">
        <f>VLOOKUP((IF(MONTH($A549)=10,YEAR($A549),IF(MONTH($A549)=11,YEAR($A549),IF(MONTH($A549)=12, YEAR($A549),YEAR($A549)-1)))),#REF!,VLOOKUP(MONTH($A549),'Patch Conversion'!$A$1:$B$12,2),FALSE)</f>
        <v>#REF!</v>
      </c>
    </row>
    <row r="550" spans="1:11">
      <c r="A550" s="2">
        <v>34425</v>
      </c>
      <c r="B550" t="e">
        <f>VLOOKUP((IF(MONTH($A550)=10,YEAR($A550),IF(MONTH($A550)=11,YEAR($A550),IF(MONTH($A550)=12, YEAR($A550),YEAR($A550)-1)))),File_1.prn!$A$2:$AA$57,VLOOKUP(MONTH($A550),Conversion!$A$1:$B$12,2),FALSE)</f>
        <v>#N/A</v>
      </c>
      <c r="C550" t="e">
        <f>IF(VLOOKUP((IF(MONTH($A550)=10,YEAR($A550),IF(MONTH($A550)=11,YEAR($A550),IF(MONTH($A550)=12, YEAR($A550),YEAR($A550)-1)))),File_1.prn!$A$2:$AA$57,VLOOKUP(MONTH($A550),'Patch Conversion'!$A$1:$B$12,2),FALSE)="","",VLOOKUP((IF(MONTH($A550)=10,YEAR($A550),IF(MONTH($A550)=11,YEAR($A550),IF(MONTH($A550)=12, YEAR($A550),YEAR($A550)-1)))),File_1.prn!$A$2:$AA$57,VLOOKUP(MONTH($A550),'Patch Conversion'!$A$1:$B$12,2),FALSE))</f>
        <v>#N/A</v>
      </c>
      <c r="F550">
        <f>VLOOKUP((IF(MONTH($A550)=10,YEAR($A550),IF(MONTH($A550)=11,YEAR($A550),IF(MONTH($A550)=12, YEAR($A550),YEAR($A550)-1)))),FirstSim!$A$1:$Y$84,VLOOKUP(MONTH($A550),Conversion!$A$1:$B$12,2),FALSE)</f>
        <v>0.12</v>
      </c>
      <c r="J550" s="4" t="e">
        <f>VLOOKUP((IF(MONTH($A550)=10,YEAR($A550),IF(MONTH($A550)=11,YEAR($A550),IF(MONTH($A550)=12, YEAR($A550),YEAR($A550)-1)))),#REF!,VLOOKUP(MONTH($A550),Conversion!$A$1:$B$12,2),FALSE)</f>
        <v>#REF!</v>
      </c>
      <c r="K550" t="e">
        <f>VLOOKUP((IF(MONTH($A550)=10,YEAR($A550),IF(MONTH($A550)=11,YEAR($A550),IF(MONTH($A550)=12, YEAR($A550),YEAR($A550)-1)))),#REF!,VLOOKUP(MONTH($A550),'Patch Conversion'!$A$1:$B$12,2),FALSE)</f>
        <v>#REF!</v>
      </c>
    </row>
    <row r="551" spans="1:11">
      <c r="A551" s="2">
        <v>34455</v>
      </c>
      <c r="B551" t="e">
        <f>VLOOKUP((IF(MONTH($A551)=10,YEAR($A551),IF(MONTH($A551)=11,YEAR($A551),IF(MONTH($A551)=12, YEAR($A551),YEAR($A551)-1)))),File_1.prn!$A$2:$AA$57,VLOOKUP(MONTH($A551),Conversion!$A$1:$B$12,2),FALSE)</f>
        <v>#N/A</v>
      </c>
      <c r="C551" t="e">
        <f>IF(VLOOKUP((IF(MONTH($A551)=10,YEAR($A551),IF(MONTH($A551)=11,YEAR($A551),IF(MONTH($A551)=12, YEAR($A551),YEAR($A551)-1)))),File_1.prn!$A$2:$AA$57,VLOOKUP(MONTH($A551),'Patch Conversion'!$A$1:$B$12,2),FALSE)="","",VLOOKUP((IF(MONTH($A551)=10,YEAR($A551),IF(MONTH($A551)=11,YEAR($A551),IF(MONTH($A551)=12, YEAR($A551),YEAR($A551)-1)))),File_1.prn!$A$2:$AA$57,VLOOKUP(MONTH($A551),'Patch Conversion'!$A$1:$B$12,2),FALSE))</f>
        <v>#N/A</v>
      </c>
      <c r="F551">
        <f>VLOOKUP((IF(MONTH($A551)=10,YEAR($A551),IF(MONTH($A551)=11,YEAR($A551),IF(MONTH($A551)=12, YEAR($A551),YEAR($A551)-1)))),FirstSim!$A$1:$Y$84,VLOOKUP(MONTH($A551),Conversion!$A$1:$B$12,2),FALSE)</f>
        <v>0.05</v>
      </c>
      <c r="J551" s="4" t="e">
        <f>VLOOKUP((IF(MONTH($A551)=10,YEAR($A551),IF(MONTH($A551)=11,YEAR($A551),IF(MONTH($A551)=12, YEAR($A551),YEAR($A551)-1)))),#REF!,VLOOKUP(MONTH($A551),Conversion!$A$1:$B$12,2),FALSE)</f>
        <v>#REF!</v>
      </c>
      <c r="K551" t="e">
        <f>VLOOKUP((IF(MONTH($A551)=10,YEAR($A551),IF(MONTH($A551)=11,YEAR($A551),IF(MONTH($A551)=12, YEAR($A551),YEAR($A551)-1)))),#REF!,VLOOKUP(MONTH($A551),'Patch Conversion'!$A$1:$B$12,2),FALSE)</f>
        <v>#REF!</v>
      </c>
    </row>
    <row r="552" spans="1:11">
      <c r="A552" s="2">
        <v>34486</v>
      </c>
      <c r="B552" t="e">
        <f>VLOOKUP((IF(MONTH($A552)=10,YEAR($A552),IF(MONTH($A552)=11,YEAR($A552),IF(MONTH($A552)=12, YEAR($A552),YEAR($A552)-1)))),File_1.prn!$A$2:$AA$57,VLOOKUP(MONTH($A552),Conversion!$A$1:$B$12,2),FALSE)</f>
        <v>#N/A</v>
      </c>
      <c r="C552" t="e">
        <f>IF(VLOOKUP((IF(MONTH($A552)=10,YEAR($A552),IF(MONTH($A552)=11,YEAR($A552),IF(MONTH($A552)=12, YEAR($A552),YEAR($A552)-1)))),File_1.prn!$A$2:$AA$57,VLOOKUP(MONTH($A552),'Patch Conversion'!$A$1:$B$12,2),FALSE)="","",VLOOKUP((IF(MONTH($A552)=10,YEAR($A552),IF(MONTH($A552)=11,YEAR($A552),IF(MONTH($A552)=12, YEAR($A552),YEAR($A552)-1)))),File_1.prn!$A$2:$AA$57,VLOOKUP(MONTH($A552),'Patch Conversion'!$A$1:$B$12,2),FALSE))</f>
        <v>#N/A</v>
      </c>
      <c r="F552">
        <f>VLOOKUP((IF(MONTH($A552)=10,YEAR($A552),IF(MONTH($A552)=11,YEAR($A552),IF(MONTH($A552)=12, YEAR($A552),YEAR($A552)-1)))),FirstSim!$A$1:$Y$84,VLOOKUP(MONTH($A552),Conversion!$A$1:$B$12,2),FALSE)</f>
        <v>7.0000000000000007E-2</v>
      </c>
      <c r="J552" s="4" t="e">
        <f>VLOOKUP((IF(MONTH($A552)=10,YEAR($A552),IF(MONTH($A552)=11,YEAR($A552),IF(MONTH($A552)=12, YEAR($A552),YEAR($A552)-1)))),#REF!,VLOOKUP(MONTH($A552),Conversion!$A$1:$B$12,2),FALSE)</f>
        <v>#REF!</v>
      </c>
      <c r="K552" t="e">
        <f>VLOOKUP((IF(MONTH($A552)=10,YEAR($A552),IF(MONTH($A552)=11,YEAR($A552),IF(MONTH($A552)=12, YEAR($A552),YEAR($A552)-1)))),#REF!,VLOOKUP(MONTH($A552),'Patch Conversion'!$A$1:$B$12,2),FALSE)</f>
        <v>#REF!</v>
      </c>
    </row>
    <row r="553" spans="1:11">
      <c r="A553" s="2">
        <v>34516</v>
      </c>
      <c r="B553" t="e">
        <f>VLOOKUP((IF(MONTH($A553)=10,YEAR($A553),IF(MONTH($A553)=11,YEAR($A553),IF(MONTH($A553)=12, YEAR($A553),YEAR($A553)-1)))),File_1.prn!$A$2:$AA$57,VLOOKUP(MONTH($A553),Conversion!$A$1:$B$12,2),FALSE)</f>
        <v>#N/A</v>
      </c>
      <c r="C553" t="e">
        <f>IF(VLOOKUP((IF(MONTH($A553)=10,YEAR($A553),IF(MONTH($A553)=11,YEAR($A553),IF(MONTH($A553)=12, YEAR($A553),YEAR($A553)-1)))),File_1.prn!$A$2:$AA$57,VLOOKUP(MONTH($A553),'Patch Conversion'!$A$1:$B$12,2),FALSE)="","",VLOOKUP((IF(MONTH($A553)=10,YEAR($A553),IF(MONTH($A553)=11,YEAR($A553),IF(MONTH($A553)=12, YEAR($A553),YEAR($A553)-1)))),File_1.prn!$A$2:$AA$57,VLOOKUP(MONTH($A553),'Patch Conversion'!$A$1:$B$12,2),FALSE))</f>
        <v>#N/A</v>
      </c>
      <c r="F553">
        <f>VLOOKUP((IF(MONTH($A553)=10,YEAR($A553),IF(MONTH($A553)=11,YEAR($A553),IF(MONTH($A553)=12, YEAR($A553),YEAR($A553)-1)))),FirstSim!$A$1:$Y$84,VLOOKUP(MONTH($A553),Conversion!$A$1:$B$12,2),FALSE)</f>
        <v>0.16</v>
      </c>
      <c r="J553" s="4" t="e">
        <f>VLOOKUP((IF(MONTH($A553)=10,YEAR($A553),IF(MONTH($A553)=11,YEAR($A553),IF(MONTH($A553)=12, YEAR($A553),YEAR($A553)-1)))),#REF!,VLOOKUP(MONTH($A553),Conversion!$A$1:$B$12,2),FALSE)</f>
        <v>#REF!</v>
      </c>
      <c r="K553" t="e">
        <f>VLOOKUP((IF(MONTH($A553)=10,YEAR($A553),IF(MONTH($A553)=11,YEAR($A553),IF(MONTH($A553)=12, YEAR($A553),YEAR($A553)-1)))),#REF!,VLOOKUP(MONTH($A553),'Patch Conversion'!$A$1:$B$12,2),FALSE)</f>
        <v>#REF!</v>
      </c>
    </row>
    <row r="554" spans="1:11">
      <c r="A554" s="2">
        <v>34547</v>
      </c>
      <c r="B554" t="e">
        <f>VLOOKUP((IF(MONTH($A554)=10,YEAR($A554),IF(MONTH($A554)=11,YEAR($A554),IF(MONTH($A554)=12, YEAR($A554),YEAR($A554)-1)))),File_1.prn!$A$2:$AA$57,VLOOKUP(MONTH($A554),Conversion!$A$1:$B$12,2),FALSE)</f>
        <v>#N/A</v>
      </c>
      <c r="C554" t="e">
        <f>IF(VLOOKUP((IF(MONTH($A554)=10,YEAR($A554),IF(MONTH($A554)=11,YEAR($A554),IF(MONTH($A554)=12, YEAR($A554),YEAR($A554)-1)))),File_1.prn!$A$2:$AA$57,VLOOKUP(MONTH($A554),'Patch Conversion'!$A$1:$B$12,2),FALSE)="","",VLOOKUP((IF(MONTH($A554)=10,YEAR($A554),IF(MONTH($A554)=11,YEAR($A554),IF(MONTH($A554)=12, YEAR($A554),YEAR($A554)-1)))),File_1.prn!$A$2:$AA$57,VLOOKUP(MONTH($A554),'Patch Conversion'!$A$1:$B$12,2),FALSE))</f>
        <v>#N/A</v>
      </c>
      <c r="F554">
        <f>VLOOKUP((IF(MONTH($A554)=10,YEAR($A554),IF(MONTH($A554)=11,YEAR($A554),IF(MONTH($A554)=12, YEAR($A554),YEAR($A554)-1)))),FirstSim!$A$1:$Y$84,VLOOKUP(MONTH($A554),Conversion!$A$1:$B$12,2),FALSE)</f>
        <v>0.09</v>
      </c>
      <c r="J554" s="4" t="e">
        <f>VLOOKUP((IF(MONTH($A554)=10,YEAR($A554),IF(MONTH($A554)=11,YEAR($A554),IF(MONTH($A554)=12, YEAR($A554),YEAR($A554)-1)))),#REF!,VLOOKUP(MONTH($A554),Conversion!$A$1:$B$12,2),FALSE)</f>
        <v>#REF!</v>
      </c>
      <c r="K554" t="e">
        <f>VLOOKUP((IF(MONTH($A554)=10,YEAR($A554),IF(MONTH($A554)=11,YEAR($A554),IF(MONTH($A554)=12, YEAR($A554),YEAR($A554)-1)))),#REF!,VLOOKUP(MONTH($A554),'Patch Conversion'!$A$1:$B$12,2),FALSE)</f>
        <v>#REF!</v>
      </c>
    </row>
    <row r="555" spans="1:11">
      <c r="A555" s="2">
        <v>34578</v>
      </c>
      <c r="B555" t="e">
        <f>VLOOKUP((IF(MONTH($A555)=10,YEAR($A555),IF(MONTH($A555)=11,YEAR($A555),IF(MONTH($A555)=12, YEAR($A555),YEAR($A555)-1)))),File_1.prn!$A$2:$AA$57,VLOOKUP(MONTH($A555),Conversion!$A$1:$B$12,2),FALSE)</f>
        <v>#N/A</v>
      </c>
      <c r="C555" t="e">
        <f>IF(VLOOKUP((IF(MONTH($A555)=10,YEAR($A555),IF(MONTH($A555)=11,YEAR($A555),IF(MONTH($A555)=12, YEAR($A555),YEAR($A555)-1)))),File_1.prn!$A$2:$AA$57,VLOOKUP(MONTH($A555),'Patch Conversion'!$A$1:$B$12,2),FALSE)="","",VLOOKUP((IF(MONTH($A555)=10,YEAR($A555),IF(MONTH($A555)=11,YEAR($A555),IF(MONTH($A555)=12, YEAR($A555),YEAR($A555)-1)))),File_1.prn!$A$2:$AA$57,VLOOKUP(MONTH($A555),'Patch Conversion'!$A$1:$B$12,2),FALSE))</f>
        <v>#N/A</v>
      </c>
      <c r="F555">
        <f>VLOOKUP((IF(MONTH($A555)=10,YEAR($A555),IF(MONTH($A555)=11,YEAR($A555),IF(MONTH($A555)=12, YEAR($A555),YEAR($A555)-1)))),FirstSim!$A$1:$Y$84,VLOOKUP(MONTH($A555),Conversion!$A$1:$B$12,2),FALSE)</f>
        <v>0</v>
      </c>
      <c r="J555" s="4" t="e">
        <f>VLOOKUP((IF(MONTH($A555)=10,YEAR($A555),IF(MONTH($A555)=11,YEAR($A555),IF(MONTH($A555)=12, YEAR($A555),YEAR($A555)-1)))),#REF!,VLOOKUP(MONTH($A555),Conversion!$A$1:$B$12,2),FALSE)</f>
        <v>#REF!</v>
      </c>
      <c r="K555" t="e">
        <f>VLOOKUP((IF(MONTH($A555)=10,YEAR($A555),IF(MONTH($A555)=11,YEAR($A555),IF(MONTH($A555)=12, YEAR($A555),YEAR($A555)-1)))),#REF!,VLOOKUP(MONTH($A555),'Patch Conversion'!$A$1:$B$12,2),FALSE)</f>
        <v>#REF!</v>
      </c>
    </row>
    <row r="556" spans="1:11">
      <c r="A556" s="2">
        <v>34608</v>
      </c>
      <c r="B556" t="e">
        <f>VLOOKUP((IF(MONTH($A556)=10,YEAR($A556),IF(MONTH($A556)=11,YEAR($A556),IF(MONTH($A556)=12, YEAR($A556),YEAR($A556)-1)))),File_1.prn!$A$2:$AA$57,VLOOKUP(MONTH($A556),Conversion!$A$1:$B$12,2),FALSE)</f>
        <v>#N/A</v>
      </c>
      <c r="C556" t="e">
        <f>IF(VLOOKUP((IF(MONTH($A556)=10,YEAR($A556),IF(MONTH($A556)=11,YEAR($A556),IF(MONTH($A556)=12, YEAR($A556),YEAR($A556)-1)))),File_1.prn!$A$2:$AA$57,VLOOKUP(MONTH($A556),'Patch Conversion'!$A$1:$B$12,2),FALSE)="","",VLOOKUP((IF(MONTH($A556)=10,YEAR($A556),IF(MONTH($A556)=11,YEAR($A556),IF(MONTH($A556)=12, YEAR($A556),YEAR($A556)-1)))),File_1.prn!$A$2:$AA$57,VLOOKUP(MONTH($A556),'Patch Conversion'!$A$1:$B$12,2),FALSE))</f>
        <v>#N/A</v>
      </c>
      <c r="F556">
        <f>VLOOKUP((IF(MONTH($A556)=10,YEAR($A556),IF(MONTH($A556)=11,YEAR($A556),IF(MONTH($A556)=12, YEAR($A556),YEAR($A556)-1)))),FirstSim!$A$1:$Y$84,VLOOKUP(MONTH($A556),Conversion!$A$1:$B$12,2),FALSE)</f>
        <v>0</v>
      </c>
      <c r="J556" s="4" t="e">
        <f>VLOOKUP((IF(MONTH($A556)=10,YEAR($A556),IF(MONTH($A556)=11,YEAR($A556),IF(MONTH($A556)=12, YEAR($A556),YEAR($A556)-1)))),#REF!,VLOOKUP(MONTH($A556),Conversion!$A$1:$B$12,2),FALSE)</f>
        <v>#REF!</v>
      </c>
      <c r="K556" t="e">
        <f>VLOOKUP((IF(MONTH($A556)=10,YEAR($A556),IF(MONTH($A556)=11,YEAR($A556),IF(MONTH($A556)=12, YEAR($A556),YEAR($A556)-1)))),#REF!,VLOOKUP(MONTH($A556),'Patch Conversion'!$A$1:$B$12,2),FALSE)</f>
        <v>#REF!</v>
      </c>
    </row>
    <row r="557" spans="1:11">
      <c r="A557" s="2">
        <v>34639</v>
      </c>
      <c r="B557" t="e">
        <f>VLOOKUP((IF(MONTH($A557)=10,YEAR($A557),IF(MONTH($A557)=11,YEAR($A557),IF(MONTH($A557)=12, YEAR($A557),YEAR($A557)-1)))),File_1.prn!$A$2:$AA$57,VLOOKUP(MONTH($A557),Conversion!$A$1:$B$12,2),FALSE)</f>
        <v>#N/A</v>
      </c>
      <c r="C557" t="e">
        <f>IF(VLOOKUP((IF(MONTH($A557)=10,YEAR($A557),IF(MONTH($A557)=11,YEAR($A557),IF(MONTH($A557)=12, YEAR($A557),YEAR($A557)-1)))),File_1.prn!$A$2:$AA$57,VLOOKUP(MONTH($A557),'Patch Conversion'!$A$1:$B$12,2),FALSE)="","",VLOOKUP((IF(MONTH($A557)=10,YEAR($A557),IF(MONTH($A557)=11,YEAR($A557),IF(MONTH($A557)=12, YEAR($A557),YEAR($A557)-1)))),File_1.prn!$A$2:$AA$57,VLOOKUP(MONTH($A557),'Patch Conversion'!$A$1:$B$12,2),FALSE))</f>
        <v>#N/A</v>
      </c>
      <c r="F557">
        <f>VLOOKUP((IF(MONTH($A557)=10,YEAR($A557),IF(MONTH($A557)=11,YEAR($A557),IF(MONTH($A557)=12, YEAR($A557),YEAR($A557)-1)))),FirstSim!$A$1:$Y$84,VLOOKUP(MONTH($A557),Conversion!$A$1:$B$12,2),FALSE)</f>
        <v>0</v>
      </c>
      <c r="J557" s="4" t="e">
        <f>VLOOKUP((IF(MONTH($A557)=10,YEAR($A557),IF(MONTH($A557)=11,YEAR($A557),IF(MONTH($A557)=12, YEAR($A557),YEAR($A557)-1)))),#REF!,VLOOKUP(MONTH($A557),Conversion!$A$1:$B$12,2),FALSE)</f>
        <v>#REF!</v>
      </c>
      <c r="K557" t="e">
        <f>VLOOKUP((IF(MONTH($A557)=10,YEAR($A557),IF(MONTH($A557)=11,YEAR($A557),IF(MONTH($A557)=12, YEAR($A557),YEAR($A557)-1)))),#REF!,VLOOKUP(MONTH($A557),'Patch Conversion'!$A$1:$B$12,2),FALSE)</f>
        <v>#REF!</v>
      </c>
    </row>
    <row r="558" spans="1:11">
      <c r="A558" s="2">
        <v>34669</v>
      </c>
      <c r="B558" t="e">
        <f>VLOOKUP((IF(MONTH($A558)=10,YEAR($A558),IF(MONTH($A558)=11,YEAR($A558),IF(MONTH($A558)=12, YEAR($A558),YEAR($A558)-1)))),File_1.prn!$A$2:$AA$57,VLOOKUP(MONTH($A558),Conversion!$A$1:$B$12,2),FALSE)</f>
        <v>#N/A</v>
      </c>
      <c r="C558" t="e">
        <f>IF(VLOOKUP((IF(MONTH($A558)=10,YEAR($A558),IF(MONTH($A558)=11,YEAR($A558),IF(MONTH($A558)=12, YEAR($A558),YEAR($A558)-1)))),File_1.prn!$A$2:$AA$57,VLOOKUP(MONTH($A558),'Patch Conversion'!$A$1:$B$12,2),FALSE)="","",VLOOKUP((IF(MONTH($A558)=10,YEAR($A558),IF(MONTH($A558)=11,YEAR($A558),IF(MONTH($A558)=12, YEAR($A558),YEAR($A558)-1)))),File_1.prn!$A$2:$AA$57,VLOOKUP(MONTH($A558),'Patch Conversion'!$A$1:$B$12,2),FALSE))</f>
        <v>#N/A</v>
      </c>
      <c r="F558">
        <f>VLOOKUP((IF(MONTH($A558)=10,YEAR($A558),IF(MONTH($A558)=11,YEAR($A558),IF(MONTH($A558)=12, YEAR($A558),YEAR($A558)-1)))),FirstSim!$A$1:$Y$84,VLOOKUP(MONTH($A558),Conversion!$A$1:$B$12,2),FALSE)</f>
        <v>0</v>
      </c>
      <c r="J558" s="4" t="e">
        <f>VLOOKUP((IF(MONTH($A558)=10,YEAR($A558),IF(MONTH($A558)=11,YEAR($A558),IF(MONTH($A558)=12, YEAR($A558),YEAR($A558)-1)))),#REF!,VLOOKUP(MONTH($A558),Conversion!$A$1:$B$12,2),FALSE)</f>
        <v>#REF!</v>
      </c>
      <c r="K558" t="e">
        <f>VLOOKUP((IF(MONTH($A558)=10,YEAR($A558),IF(MONTH($A558)=11,YEAR($A558),IF(MONTH($A558)=12, YEAR($A558),YEAR($A558)-1)))),#REF!,VLOOKUP(MONTH($A558),'Patch Conversion'!$A$1:$B$12,2),FALSE)</f>
        <v>#REF!</v>
      </c>
    </row>
    <row r="559" spans="1:11">
      <c r="A559" s="2">
        <v>34700</v>
      </c>
      <c r="B559" t="e">
        <f>VLOOKUP((IF(MONTH($A559)=10,YEAR($A559),IF(MONTH($A559)=11,YEAR($A559),IF(MONTH($A559)=12, YEAR($A559),YEAR($A559)-1)))),File_1.prn!$A$2:$AA$57,VLOOKUP(MONTH($A559),Conversion!$A$1:$B$12,2),FALSE)</f>
        <v>#N/A</v>
      </c>
      <c r="C559" t="e">
        <f>IF(VLOOKUP((IF(MONTH($A559)=10,YEAR($A559),IF(MONTH($A559)=11,YEAR($A559),IF(MONTH($A559)=12, YEAR($A559),YEAR($A559)-1)))),File_1.prn!$A$2:$AA$57,VLOOKUP(MONTH($A559),'Patch Conversion'!$A$1:$B$12,2),FALSE)="","",VLOOKUP((IF(MONTH($A559)=10,YEAR($A559),IF(MONTH($A559)=11,YEAR($A559),IF(MONTH($A559)=12, YEAR($A559),YEAR($A559)-1)))),File_1.prn!$A$2:$AA$57,VLOOKUP(MONTH($A559),'Patch Conversion'!$A$1:$B$12,2),FALSE))</f>
        <v>#N/A</v>
      </c>
      <c r="F559">
        <f>VLOOKUP((IF(MONTH($A559)=10,YEAR($A559),IF(MONTH($A559)=11,YEAR($A559),IF(MONTH($A559)=12, YEAR($A559),YEAR($A559)-1)))),FirstSim!$A$1:$Y$84,VLOOKUP(MONTH($A559),Conversion!$A$1:$B$12,2),FALSE)</f>
        <v>0</v>
      </c>
      <c r="J559" s="4" t="e">
        <f>VLOOKUP((IF(MONTH($A559)=10,YEAR($A559),IF(MONTH($A559)=11,YEAR($A559),IF(MONTH($A559)=12, YEAR($A559),YEAR($A559)-1)))),#REF!,VLOOKUP(MONTH($A559),Conversion!$A$1:$B$12,2),FALSE)</f>
        <v>#REF!</v>
      </c>
      <c r="K559" t="e">
        <f>VLOOKUP((IF(MONTH($A559)=10,YEAR($A559),IF(MONTH($A559)=11,YEAR($A559),IF(MONTH($A559)=12, YEAR($A559),YEAR($A559)-1)))),#REF!,VLOOKUP(MONTH($A559),'Patch Conversion'!$A$1:$B$12,2),FALSE)</f>
        <v>#REF!</v>
      </c>
    </row>
    <row r="560" spans="1:11">
      <c r="A560" s="2">
        <v>34731</v>
      </c>
      <c r="B560" t="e">
        <f>VLOOKUP((IF(MONTH($A560)=10,YEAR($A560),IF(MONTH($A560)=11,YEAR($A560),IF(MONTH($A560)=12, YEAR($A560),YEAR($A560)-1)))),File_1.prn!$A$2:$AA$57,VLOOKUP(MONTH($A560),Conversion!$A$1:$B$12,2),FALSE)</f>
        <v>#N/A</v>
      </c>
      <c r="C560" t="e">
        <f>IF(VLOOKUP((IF(MONTH($A560)=10,YEAR($A560),IF(MONTH($A560)=11,YEAR($A560),IF(MONTH($A560)=12, YEAR($A560),YEAR($A560)-1)))),File_1.prn!$A$2:$AA$57,VLOOKUP(MONTH($A560),'Patch Conversion'!$A$1:$B$12,2),FALSE)="","",VLOOKUP((IF(MONTH($A560)=10,YEAR($A560),IF(MONTH($A560)=11,YEAR($A560),IF(MONTH($A560)=12, YEAR($A560),YEAR($A560)-1)))),File_1.prn!$A$2:$AA$57,VLOOKUP(MONTH($A560),'Patch Conversion'!$A$1:$B$12,2),FALSE))</f>
        <v>#N/A</v>
      </c>
      <c r="F560">
        <f>VLOOKUP((IF(MONTH($A560)=10,YEAR($A560),IF(MONTH($A560)=11,YEAR($A560),IF(MONTH($A560)=12, YEAR($A560),YEAR($A560)-1)))),FirstSim!$A$1:$Y$84,VLOOKUP(MONTH($A560),Conversion!$A$1:$B$12,2),FALSE)</f>
        <v>0</v>
      </c>
      <c r="J560" s="4" t="e">
        <f>VLOOKUP((IF(MONTH($A560)=10,YEAR($A560),IF(MONTH($A560)=11,YEAR($A560),IF(MONTH($A560)=12, YEAR($A560),YEAR($A560)-1)))),#REF!,VLOOKUP(MONTH($A560),Conversion!$A$1:$B$12,2),FALSE)</f>
        <v>#REF!</v>
      </c>
      <c r="K560" t="e">
        <f>VLOOKUP((IF(MONTH($A560)=10,YEAR($A560),IF(MONTH($A560)=11,YEAR($A560),IF(MONTH($A560)=12, YEAR($A560),YEAR($A560)-1)))),#REF!,VLOOKUP(MONTH($A560),'Patch Conversion'!$A$1:$B$12,2),FALSE)</f>
        <v>#REF!</v>
      </c>
    </row>
    <row r="561" spans="1:11">
      <c r="A561" s="2">
        <v>34759</v>
      </c>
      <c r="B561" t="e">
        <f>VLOOKUP((IF(MONTH($A561)=10,YEAR($A561),IF(MONTH($A561)=11,YEAR($A561),IF(MONTH($A561)=12, YEAR($A561),YEAR($A561)-1)))),File_1.prn!$A$2:$AA$57,VLOOKUP(MONTH($A561),Conversion!$A$1:$B$12,2),FALSE)</f>
        <v>#N/A</v>
      </c>
      <c r="C561" t="e">
        <f>IF(VLOOKUP((IF(MONTH($A561)=10,YEAR($A561),IF(MONTH($A561)=11,YEAR($A561),IF(MONTH($A561)=12, YEAR($A561),YEAR($A561)-1)))),File_1.prn!$A$2:$AA$57,VLOOKUP(MONTH($A561),'Patch Conversion'!$A$1:$B$12,2),FALSE)="","",VLOOKUP((IF(MONTH($A561)=10,YEAR($A561),IF(MONTH($A561)=11,YEAR($A561),IF(MONTH($A561)=12, YEAR($A561),YEAR($A561)-1)))),File_1.prn!$A$2:$AA$57,VLOOKUP(MONTH($A561),'Patch Conversion'!$A$1:$B$12,2),FALSE))</f>
        <v>#N/A</v>
      </c>
      <c r="F561">
        <f>VLOOKUP((IF(MONTH($A561)=10,YEAR($A561),IF(MONTH($A561)=11,YEAR($A561),IF(MONTH($A561)=12, YEAR($A561),YEAR($A561)-1)))),FirstSim!$A$1:$Y$84,VLOOKUP(MONTH($A561),Conversion!$A$1:$B$12,2),FALSE)</f>
        <v>0.23</v>
      </c>
      <c r="J561" s="4" t="e">
        <f>VLOOKUP((IF(MONTH($A561)=10,YEAR($A561),IF(MONTH($A561)=11,YEAR($A561),IF(MONTH($A561)=12, YEAR($A561),YEAR($A561)-1)))),#REF!,VLOOKUP(MONTH($A561),Conversion!$A$1:$B$12,2),FALSE)</f>
        <v>#REF!</v>
      </c>
      <c r="K561" t="e">
        <f>VLOOKUP((IF(MONTH($A561)=10,YEAR($A561),IF(MONTH($A561)=11,YEAR($A561),IF(MONTH($A561)=12, YEAR($A561),YEAR($A561)-1)))),#REF!,VLOOKUP(MONTH($A561),'Patch Conversion'!$A$1:$B$12,2),FALSE)</f>
        <v>#REF!</v>
      </c>
    </row>
    <row r="562" spans="1:11">
      <c r="A562" s="2">
        <v>34790</v>
      </c>
      <c r="B562" t="e">
        <f>VLOOKUP((IF(MONTH($A562)=10,YEAR($A562),IF(MONTH($A562)=11,YEAR($A562),IF(MONTH($A562)=12, YEAR($A562),YEAR($A562)-1)))),File_1.prn!$A$2:$AA$57,VLOOKUP(MONTH($A562),Conversion!$A$1:$B$12,2),FALSE)</f>
        <v>#N/A</v>
      </c>
      <c r="C562" t="e">
        <f>IF(VLOOKUP((IF(MONTH($A562)=10,YEAR($A562),IF(MONTH($A562)=11,YEAR($A562),IF(MONTH($A562)=12, YEAR($A562),YEAR($A562)-1)))),File_1.prn!$A$2:$AA$57,VLOOKUP(MONTH($A562),'Patch Conversion'!$A$1:$B$12,2),FALSE)="","",VLOOKUP((IF(MONTH($A562)=10,YEAR($A562),IF(MONTH($A562)=11,YEAR($A562),IF(MONTH($A562)=12, YEAR($A562),YEAR($A562)-1)))),File_1.prn!$A$2:$AA$57,VLOOKUP(MONTH($A562),'Patch Conversion'!$A$1:$B$12,2),FALSE))</f>
        <v>#N/A</v>
      </c>
      <c r="F562">
        <f>VLOOKUP((IF(MONTH($A562)=10,YEAR($A562),IF(MONTH($A562)=11,YEAR($A562),IF(MONTH($A562)=12, YEAR($A562),YEAR($A562)-1)))),FirstSim!$A$1:$Y$84,VLOOKUP(MONTH($A562),Conversion!$A$1:$B$12,2),FALSE)</f>
        <v>0.13</v>
      </c>
      <c r="J562" s="4" t="e">
        <f>VLOOKUP((IF(MONTH($A562)=10,YEAR($A562),IF(MONTH($A562)=11,YEAR($A562),IF(MONTH($A562)=12, YEAR($A562),YEAR($A562)-1)))),#REF!,VLOOKUP(MONTH($A562),Conversion!$A$1:$B$12,2),FALSE)</f>
        <v>#REF!</v>
      </c>
      <c r="K562" t="e">
        <f>VLOOKUP((IF(MONTH($A562)=10,YEAR($A562),IF(MONTH($A562)=11,YEAR($A562),IF(MONTH($A562)=12, YEAR($A562),YEAR($A562)-1)))),#REF!,VLOOKUP(MONTH($A562),'Patch Conversion'!$A$1:$B$12,2),FALSE)</f>
        <v>#REF!</v>
      </c>
    </row>
    <row r="563" spans="1:11">
      <c r="A563" s="2">
        <v>34820</v>
      </c>
      <c r="B563" t="e">
        <f>VLOOKUP((IF(MONTH($A563)=10,YEAR($A563),IF(MONTH($A563)=11,YEAR($A563),IF(MONTH($A563)=12, YEAR($A563),YEAR($A563)-1)))),File_1.prn!$A$2:$AA$57,VLOOKUP(MONTH($A563),Conversion!$A$1:$B$12,2),FALSE)</f>
        <v>#N/A</v>
      </c>
      <c r="C563" t="e">
        <f>IF(VLOOKUP((IF(MONTH($A563)=10,YEAR($A563),IF(MONTH($A563)=11,YEAR($A563),IF(MONTH($A563)=12, YEAR($A563),YEAR($A563)-1)))),File_1.prn!$A$2:$AA$57,VLOOKUP(MONTH($A563),'Patch Conversion'!$A$1:$B$12,2),FALSE)="","",VLOOKUP((IF(MONTH($A563)=10,YEAR($A563),IF(MONTH($A563)=11,YEAR($A563),IF(MONTH($A563)=12, YEAR($A563),YEAR($A563)-1)))),File_1.prn!$A$2:$AA$57,VLOOKUP(MONTH($A563),'Patch Conversion'!$A$1:$B$12,2),FALSE))</f>
        <v>#N/A</v>
      </c>
      <c r="F563">
        <f>VLOOKUP((IF(MONTH($A563)=10,YEAR($A563),IF(MONTH($A563)=11,YEAR($A563),IF(MONTH($A563)=12, YEAR($A563),YEAR($A563)-1)))),FirstSim!$A$1:$Y$84,VLOOKUP(MONTH($A563),Conversion!$A$1:$B$12,2),FALSE)</f>
        <v>0</v>
      </c>
      <c r="J563" s="4" t="e">
        <f>VLOOKUP((IF(MONTH($A563)=10,YEAR($A563),IF(MONTH($A563)=11,YEAR($A563),IF(MONTH($A563)=12, YEAR($A563),YEAR($A563)-1)))),#REF!,VLOOKUP(MONTH($A563),Conversion!$A$1:$B$12,2),FALSE)</f>
        <v>#REF!</v>
      </c>
      <c r="K563" t="e">
        <f>VLOOKUP((IF(MONTH($A563)=10,YEAR($A563),IF(MONTH($A563)=11,YEAR($A563),IF(MONTH($A563)=12, YEAR($A563),YEAR($A563)-1)))),#REF!,VLOOKUP(MONTH($A563),'Patch Conversion'!$A$1:$B$12,2),FALSE)</f>
        <v>#REF!</v>
      </c>
    </row>
    <row r="564" spans="1:11">
      <c r="A564" s="2">
        <v>34851</v>
      </c>
      <c r="B564" t="e">
        <f>VLOOKUP((IF(MONTH($A564)=10,YEAR($A564),IF(MONTH($A564)=11,YEAR($A564),IF(MONTH($A564)=12, YEAR($A564),YEAR($A564)-1)))),File_1.prn!$A$2:$AA$57,VLOOKUP(MONTH($A564),Conversion!$A$1:$B$12,2),FALSE)</f>
        <v>#N/A</v>
      </c>
      <c r="C564" t="e">
        <f>IF(VLOOKUP((IF(MONTH($A564)=10,YEAR($A564),IF(MONTH($A564)=11,YEAR($A564),IF(MONTH($A564)=12, YEAR($A564),YEAR($A564)-1)))),File_1.prn!$A$2:$AA$57,VLOOKUP(MONTH($A564),'Patch Conversion'!$A$1:$B$12,2),FALSE)="","",VLOOKUP((IF(MONTH($A564)=10,YEAR($A564),IF(MONTH($A564)=11,YEAR($A564),IF(MONTH($A564)=12, YEAR($A564),YEAR($A564)-1)))),File_1.prn!$A$2:$AA$57,VLOOKUP(MONTH($A564),'Patch Conversion'!$A$1:$B$12,2),FALSE))</f>
        <v>#N/A</v>
      </c>
      <c r="F564">
        <f>VLOOKUP((IF(MONTH($A564)=10,YEAR($A564),IF(MONTH($A564)=11,YEAR($A564),IF(MONTH($A564)=12, YEAR($A564),YEAR($A564)-1)))),FirstSim!$A$1:$Y$84,VLOOKUP(MONTH($A564),Conversion!$A$1:$B$12,2),FALSE)</f>
        <v>0.22</v>
      </c>
      <c r="J564" s="4" t="e">
        <f>VLOOKUP((IF(MONTH($A564)=10,YEAR($A564),IF(MONTH($A564)=11,YEAR($A564),IF(MONTH($A564)=12, YEAR($A564),YEAR($A564)-1)))),#REF!,VLOOKUP(MONTH($A564),Conversion!$A$1:$B$12,2),FALSE)</f>
        <v>#REF!</v>
      </c>
      <c r="K564" t="e">
        <f>VLOOKUP((IF(MONTH($A564)=10,YEAR($A564),IF(MONTH($A564)=11,YEAR($A564),IF(MONTH($A564)=12, YEAR($A564),YEAR($A564)-1)))),#REF!,VLOOKUP(MONTH($A564),'Patch Conversion'!$A$1:$B$12,2),FALSE)</f>
        <v>#REF!</v>
      </c>
    </row>
    <row r="565" spans="1:11">
      <c r="A565" s="2">
        <v>34881</v>
      </c>
      <c r="B565" t="e">
        <f>VLOOKUP((IF(MONTH($A565)=10,YEAR($A565),IF(MONTH($A565)=11,YEAR($A565),IF(MONTH($A565)=12, YEAR($A565),YEAR($A565)-1)))),File_1.prn!$A$2:$AA$57,VLOOKUP(MONTH($A565),Conversion!$A$1:$B$12,2),FALSE)</f>
        <v>#N/A</v>
      </c>
      <c r="C565" t="e">
        <f>IF(VLOOKUP((IF(MONTH($A565)=10,YEAR($A565),IF(MONTH($A565)=11,YEAR($A565),IF(MONTH($A565)=12, YEAR($A565),YEAR($A565)-1)))),File_1.prn!$A$2:$AA$57,VLOOKUP(MONTH($A565),'Patch Conversion'!$A$1:$B$12,2),FALSE)="","",VLOOKUP((IF(MONTH($A565)=10,YEAR($A565),IF(MONTH($A565)=11,YEAR($A565),IF(MONTH($A565)=12, YEAR($A565),YEAR($A565)-1)))),File_1.prn!$A$2:$AA$57,VLOOKUP(MONTH($A565),'Patch Conversion'!$A$1:$B$12,2),FALSE))</f>
        <v>#N/A</v>
      </c>
      <c r="F565">
        <f>VLOOKUP((IF(MONTH($A565)=10,YEAR($A565),IF(MONTH($A565)=11,YEAR($A565),IF(MONTH($A565)=12, YEAR($A565),YEAR($A565)-1)))),FirstSim!$A$1:$Y$84,VLOOKUP(MONTH($A565),Conversion!$A$1:$B$12,2),FALSE)</f>
        <v>0.18</v>
      </c>
      <c r="J565" s="4" t="e">
        <f>VLOOKUP((IF(MONTH($A565)=10,YEAR($A565),IF(MONTH($A565)=11,YEAR($A565),IF(MONTH($A565)=12, YEAR($A565),YEAR($A565)-1)))),#REF!,VLOOKUP(MONTH($A565),Conversion!$A$1:$B$12,2),FALSE)</f>
        <v>#REF!</v>
      </c>
      <c r="K565" t="e">
        <f>VLOOKUP((IF(MONTH($A565)=10,YEAR($A565),IF(MONTH($A565)=11,YEAR($A565),IF(MONTH($A565)=12, YEAR($A565),YEAR($A565)-1)))),#REF!,VLOOKUP(MONTH($A565),'Patch Conversion'!$A$1:$B$12,2),FALSE)</f>
        <v>#REF!</v>
      </c>
    </row>
    <row r="566" spans="1:11">
      <c r="A566" s="2">
        <v>34912</v>
      </c>
      <c r="B566" t="e">
        <f>VLOOKUP((IF(MONTH($A566)=10,YEAR($A566),IF(MONTH($A566)=11,YEAR($A566),IF(MONTH($A566)=12, YEAR($A566),YEAR($A566)-1)))),File_1.prn!$A$2:$AA$57,VLOOKUP(MONTH($A566),Conversion!$A$1:$B$12,2),FALSE)</f>
        <v>#N/A</v>
      </c>
      <c r="C566" t="e">
        <f>IF(VLOOKUP((IF(MONTH($A566)=10,YEAR($A566),IF(MONTH($A566)=11,YEAR($A566),IF(MONTH($A566)=12, YEAR($A566),YEAR($A566)-1)))),File_1.prn!$A$2:$AA$57,VLOOKUP(MONTH($A566),'Patch Conversion'!$A$1:$B$12,2),FALSE)="","",VLOOKUP((IF(MONTH($A566)=10,YEAR($A566),IF(MONTH($A566)=11,YEAR($A566),IF(MONTH($A566)=12, YEAR($A566),YEAR($A566)-1)))),File_1.prn!$A$2:$AA$57,VLOOKUP(MONTH($A566),'Patch Conversion'!$A$1:$B$12,2),FALSE))</f>
        <v>#N/A</v>
      </c>
      <c r="F566">
        <f>VLOOKUP((IF(MONTH($A566)=10,YEAR($A566),IF(MONTH($A566)=11,YEAR($A566),IF(MONTH($A566)=12, YEAR($A566),YEAR($A566)-1)))),FirstSim!$A$1:$Y$84,VLOOKUP(MONTH($A566),Conversion!$A$1:$B$12,2),FALSE)</f>
        <v>0.06</v>
      </c>
      <c r="J566" s="4" t="e">
        <f>VLOOKUP((IF(MONTH($A566)=10,YEAR($A566),IF(MONTH($A566)=11,YEAR($A566),IF(MONTH($A566)=12, YEAR($A566),YEAR($A566)-1)))),#REF!,VLOOKUP(MONTH($A566),Conversion!$A$1:$B$12,2),FALSE)</f>
        <v>#REF!</v>
      </c>
      <c r="K566" t="e">
        <f>VLOOKUP((IF(MONTH($A566)=10,YEAR($A566),IF(MONTH($A566)=11,YEAR($A566),IF(MONTH($A566)=12, YEAR($A566),YEAR($A566)-1)))),#REF!,VLOOKUP(MONTH($A566),'Patch Conversion'!$A$1:$B$12,2),FALSE)</f>
        <v>#REF!</v>
      </c>
    </row>
    <row r="567" spans="1:11">
      <c r="A567" s="2">
        <v>34943</v>
      </c>
      <c r="B567" t="e">
        <f>VLOOKUP((IF(MONTH($A567)=10,YEAR($A567),IF(MONTH($A567)=11,YEAR($A567),IF(MONTH($A567)=12, YEAR($A567),YEAR($A567)-1)))),File_1.prn!$A$2:$AA$57,VLOOKUP(MONTH($A567),Conversion!$A$1:$B$12,2),FALSE)</f>
        <v>#N/A</v>
      </c>
      <c r="C567" t="e">
        <f>IF(VLOOKUP((IF(MONTH($A567)=10,YEAR($A567),IF(MONTH($A567)=11,YEAR($A567),IF(MONTH($A567)=12, YEAR($A567),YEAR($A567)-1)))),File_1.prn!$A$2:$AA$57,VLOOKUP(MONTH($A567),'Patch Conversion'!$A$1:$B$12,2),FALSE)="","",VLOOKUP((IF(MONTH($A567)=10,YEAR($A567),IF(MONTH($A567)=11,YEAR($A567),IF(MONTH($A567)=12, YEAR($A567),YEAR($A567)-1)))),File_1.prn!$A$2:$AA$57,VLOOKUP(MONTH($A567),'Patch Conversion'!$A$1:$B$12,2),FALSE))</f>
        <v>#N/A</v>
      </c>
      <c r="F567">
        <f>VLOOKUP((IF(MONTH($A567)=10,YEAR($A567),IF(MONTH($A567)=11,YEAR($A567),IF(MONTH($A567)=12, YEAR($A567),YEAR($A567)-1)))),FirstSim!$A$1:$Y$84,VLOOKUP(MONTH($A567),Conversion!$A$1:$B$12,2),FALSE)</f>
        <v>0</v>
      </c>
      <c r="J567" s="4" t="e">
        <f>VLOOKUP((IF(MONTH($A567)=10,YEAR($A567),IF(MONTH($A567)=11,YEAR($A567),IF(MONTH($A567)=12, YEAR($A567),YEAR($A567)-1)))),#REF!,VLOOKUP(MONTH($A567),Conversion!$A$1:$B$12,2),FALSE)</f>
        <v>#REF!</v>
      </c>
      <c r="K567" t="e">
        <f>VLOOKUP((IF(MONTH($A567)=10,YEAR($A567),IF(MONTH($A567)=11,YEAR($A567),IF(MONTH($A567)=12, YEAR($A567),YEAR($A567)-1)))),#REF!,VLOOKUP(MONTH($A567),'Patch Conversion'!$A$1:$B$12,2),FALSE)</f>
        <v>#REF!</v>
      </c>
    </row>
    <row r="568" spans="1:11">
      <c r="A568" s="2">
        <v>34973</v>
      </c>
      <c r="B568" t="e">
        <f>VLOOKUP((IF(MONTH($A568)=10,YEAR($A568),IF(MONTH($A568)=11,YEAR($A568),IF(MONTH($A568)=12, YEAR($A568),YEAR($A568)-1)))),File_1.prn!$A$2:$AA$57,VLOOKUP(MONTH($A568),Conversion!$A$1:$B$12,2),FALSE)</f>
        <v>#N/A</v>
      </c>
      <c r="C568" t="e">
        <f>IF(VLOOKUP((IF(MONTH($A568)=10,YEAR($A568),IF(MONTH($A568)=11,YEAR($A568),IF(MONTH($A568)=12, YEAR($A568),YEAR($A568)-1)))),File_1.prn!$A$2:$AA$57,VLOOKUP(MONTH($A568),'Patch Conversion'!$A$1:$B$12,2),FALSE)="","",VLOOKUP((IF(MONTH($A568)=10,YEAR($A568),IF(MONTH($A568)=11,YEAR($A568),IF(MONTH($A568)=12, YEAR($A568),YEAR($A568)-1)))),File_1.prn!$A$2:$AA$57,VLOOKUP(MONTH($A568),'Patch Conversion'!$A$1:$B$12,2),FALSE))</f>
        <v>#N/A</v>
      </c>
      <c r="F568">
        <f>VLOOKUP((IF(MONTH($A568)=10,YEAR($A568),IF(MONTH($A568)=11,YEAR($A568),IF(MONTH($A568)=12, YEAR($A568),YEAR($A568)-1)))),FirstSim!$A$1:$Y$84,VLOOKUP(MONTH($A568),Conversion!$A$1:$B$12,2),FALSE)</f>
        <v>0</v>
      </c>
      <c r="J568" s="4" t="e">
        <f>VLOOKUP((IF(MONTH($A568)=10,YEAR($A568),IF(MONTH($A568)=11,YEAR($A568),IF(MONTH($A568)=12, YEAR($A568),YEAR($A568)-1)))),#REF!,VLOOKUP(MONTH($A568),Conversion!$A$1:$B$12,2),FALSE)</f>
        <v>#REF!</v>
      </c>
      <c r="K568" t="e">
        <f>VLOOKUP((IF(MONTH($A568)=10,YEAR($A568),IF(MONTH($A568)=11,YEAR($A568),IF(MONTH($A568)=12, YEAR($A568),YEAR($A568)-1)))),#REF!,VLOOKUP(MONTH($A568),'Patch Conversion'!$A$1:$B$12,2),FALSE)</f>
        <v>#REF!</v>
      </c>
    </row>
    <row r="569" spans="1:11">
      <c r="A569" s="2">
        <v>35004</v>
      </c>
      <c r="B569" t="e">
        <f>VLOOKUP((IF(MONTH($A569)=10,YEAR($A569),IF(MONTH($A569)=11,YEAR($A569),IF(MONTH($A569)=12, YEAR($A569),YEAR($A569)-1)))),File_1.prn!$A$2:$AA$57,VLOOKUP(MONTH($A569),Conversion!$A$1:$B$12,2),FALSE)</f>
        <v>#N/A</v>
      </c>
      <c r="C569" t="e">
        <f>IF(VLOOKUP((IF(MONTH($A569)=10,YEAR($A569),IF(MONTH($A569)=11,YEAR($A569),IF(MONTH($A569)=12, YEAR($A569),YEAR($A569)-1)))),File_1.prn!$A$2:$AA$57,VLOOKUP(MONTH($A569),'Patch Conversion'!$A$1:$B$12,2),FALSE)="","",VLOOKUP((IF(MONTH($A569)=10,YEAR($A569),IF(MONTH($A569)=11,YEAR($A569),IF(MONTH($A569)=12, YEAR($A569),YEAR($A569)-1)))),File_1.prn!$A$2:$AA$57,VLOOKUP(MONTH($A569),'Patch Conversion'!$A$1:$B$12,2),FALSE))</f>
        <v>#N/A</v>
      </c>
      <c r="F569">
        <f>VLOOKUP((IF(MONTH($A569)=10,YEAR($A569),IF(MONTH($A569)=11,YEAR($A569),IF(MONTH($A569)=12, YEAR($A569),YEAR($A569)-1)))),FirstSim!$A$1:$Y$84,VLOOKUP(MONTH($A569),Conversion!$A$1:$B$12,2),FALSE)</f>
        <v>0.04</v>
      </c>
      <c r="J569" s="4" t="e">
        <f>VLOOKUP((IF(MONTH($A569)=10,YEAR($A569),IF(MONTH($A569)=11,YEAR($A569),IF(MONTH($A569)=12, YEAR($A569),YEAR($A569)-1)))),#REF!,VLOOKUP(MONTH($A569),Conversion!$A$1:$B$12,2),FALSE)</f>
        <v>#REF!</v>
      </c>
      <c r="K569" t="e">
        <f>VLOOKUP((IF(MONTH($A569)=10,YEAR($A569),IF(MONTH($A569)=11,YEAR($A569),IF(MONTH($A569)=12, YEAR($A569),YEAR($A569)-1)))),#REF!,VLOOKUP(MONTH($A569),'Patch Conversion'!$A$1:$B$12,2),FALSE)</f>
        <v>#REF!</v>
      </c>
    </row>
    <row r="570" spans="1:11">
      <c r="A570" s="2">
        <v>35034</v>
      </c>
      <c r="B570" t="e">
        <f>VLOOKUP((IF(MONTH($A570)=10,YEAR($A570),IF(MONTH($A570)=11,YEAR($A570),IF(MONTH($A570)=12, YEAR($A570),YEAR($A570)-1)))),File_1.prn!$A$2:$AA$57,VLOOKUP(MONTH($A570),Conversion!$A$1:$B$12,2),FALSE)</f>
        <v>#N/A</v>
      </c>
      <c r="C570" t="e">
        <f>IF(VLOOKUP((IF(MONTH($A570)=10,YEAR($A570),IF(MONTH($A570)=11,YEAR($A570),IF(MONTH($A570)=12, YEAR($A570),YEAR($A570)-1)))),File_1.prn!$A$2:$AA$57,VLOOKUP(MONTH($A570),'Patch Conversion'!$A$1:$B$12,2),FALSE)="","",VLOOKUP((IF(MONTH($A570)=10,YEAR($A570),IF(MONTH($A570)=11,YEAR($A570),IF(MONTH($A570)=12, YEAR($A570),YEAR($A570)-1)))),File_1.prn!$A$2:$AA$57,VLOOKUP(MONTH($A570),'Patch Conversion'!$A$1:$B$12,2),FALSE))</f>
        <v>#N/A</v>
      </c>
      <c r="D570" t="e">
        <f>IF(C570="","",B570)</f>
        <v>#N/A</v>
      </c>
      <c r="F570">
        <f>VLOOKUP((IF(MONTH($A570)=10,YEAR($A570),IF(MONTH($A570)=11,YEAR($A570),IF(MONTH($A570)=12, YEAR($A570),YEAR($A570)-1)))),FirstSim!$A$1:$Y$84,VLOOKUP(MONTH($A570),Conversion!$A$1:$B$12,2),FALSE)</f>
        <v>11.97</v>
      </c>
      <c r="J570" s="4" t="e">
        <f>VLOOKUP((IF(MONTH($A570)=10,YEAR($A570),IF(MONTH($A570)=11,YEAR($A570),IF(MONTH($A570)=12, YEAR($A570),YEAR($A570)-1)))),#REF!,VLOOKUP(MONTH($A570),Conversion!$A$1:$B$12,2),FALSE)</f>
        <v>#REF!</v>
      </c>
      <c r="K570" t="e">
        <f>VLOOKUP((IF(MONTH($A570)=10,YEAR($A570),IF(MONTH($A570)=11,YEAR($A570),IF(MONTH($A570)=12, YEAR($A570),YEAR($A570)-1)))),#REF!,VLOOKUP(MONTH($A570),'Patch Conversion'!$A$1:$B$12,2),FALSE)</f>
        <v>#REF!</v>
      </c>
    </row>
    <row r="571" spans="1:11">
      <c r="A571" s="2">
        <v>35065</v>
      </c>
      <c r="B571" t="e">
        <f>VLOOKUP((IF(MONTH($A571)=10,YEAR($A571),IF(MONTH($A571)=11,YEAR($A571),IF(MONTH($A571)=12, YEAR($A571),YEAR($A571)-1)))),File_1.prn!$A$2:$AA$57,VLOOKUP(MONTH($A571),Conversion!$A$1:$B$12,2),FALSE)</f>
        <v>#N/A</v>
      </c>
      <c r="C571" t="e">
        <f>IF(VLOOKUP((IF(MONTH($A571)=10,YEAR($A571),IF(MONTH($A571)=11,YEAR($A571),IF(MONTH($A571)=12, YEAR($A571),YEAR($A571)-1)))),File_1.prn!$A$2:$AA$57,VLOOKUP(MONTH($A571),'Patch Conversion'!$A$1:$B$12,2),FALSE)="","",VLOOKUP((IF(MONTH($A571)=10,YEAR($A571),IF(MONTH($A571)=11,YEAR($A571),IF(MONTH($A571)=12, YEAR($A571),YEAR($A571)-1)))),File_1.prn!$A$2:$AA$57,VLOOKUP(MONTH($A571),'Patch Conversion'!$A$1:$B$12,2),FALSE))</f>
        <v>#N/A</v>
      </c>
      <c r="D571" t="e">
        <f>IF(C571="","",B571)</f>
        <v>#N/A</v>
      </c>
      <c r="F571">
        <f>VLOOKUP((IF(MONTH($A571)=10,YEAR($A571),IF(MONTH($A571)=11,YEAR($A571),IF(MONTH($A571)=12, YEAR($A571),YEAR($A571)-1)))),FirstSim!$A$1:$Y$84,VLOOKUP(MONTH($A571),Conversion!$A$1:$B$12,2),FALSE)</f>
        <v>6.89</v>
      </c>
      <c r="J571" s="4" t="e">
        <f>VLOOKUP((IF(MONTH($A571)=10,YEAR($A571),IF(MONTH($A571)=11,YEAR($A571),IF(MONTH($A571)=12, YEAR($A571),YEAR($A571)-1)))),#REF!,VLOOKUP(MONTH($A571),Conversion!$A$1:$B$12,2),FALSE)</f>
        <v>#REF!</v>
      </c>
      <c r="K571" t="e">
        <f>VLOOKUP((IF(MONTH($A571)=10,YEAR($A571),IF(MONTH($A571)=11,YEAR($A571),IF(MONTH($A571)=12, YEAR($A571),YEAR($A571)-1)))),#REF!,VLOOKUP(MONTH($A571),'Patch Conversion'!$A$1:$B$12,2),FALSE)</f>
        <v>#REF!</v>
      </c>
    </row>
    <row r="572" spans="1:11">
      <c r="A572" s="2">
        <v>35096</v>
      </c>
      <c r="B572" t="e">
        <f>VLOOKUP((IF(MONTH($A572)=10,YEAR($A572),IF(MONTH($A572)=11,YEAR($A572),IF(MONTH($A572)=12, YEAR($A572),YEAR($A572)-1)))),File_1.prn!$A$2:$AA$57,VLOOKUP(MONTH($A572),Conversion!$A$1:$B$12,2),FALSE)</f>
        <v>#N/A</v>
      </c>
      <c r="C572" t="e">
        <f>IF(VLOOKUP((IF(MONTH($A572)=10,YEAR($A572),IF(MONTH($A572)=11,YEAR($A572),IF(MONTH($A572)=12, YEAR($A572),YEAR($A572)-1)))),File_1.prn!$A$2:$AA$57,VLOOKUP(MONTH($A572),'Patch Conversion'!$A$1:$B$12,2),FALSE)="","",VLOOKUP((IF(MONTH($A572)=10,YEAR($A572),IF(MONTH($A572)=11,YEAR($A572),IF(MONTH($A572)=12, YEAR($A572),YEAR($A572)-1)))),File_1.prn!$A$2:$AA$57,VLOOKUP(MONTH($A572),'Patch Conversion'!$A$1:$B$12,2),FALSE))</f>
        <v>#N/A</v>
      </c>
      <c r="D572" t="e">
        <f>IF(C572="","",B572)</f>
        <v>#N/A</v>
      </c>
      <c r="F572">
        <f>VLOOKUP((IF(MONTH($A572)=10,YEAR($A572),IF(MONTH($A572)=11,YEAR($A572),IF(MONTH($A572)=12, YEAR($A572),YEAR($A572)-1)))),FirstSim!$A$1:$Y$84,VLOOKUP(MONTH($A572),Conversion!$A$1:$B$12,2),FALSE)</f>
        <v>1.89</v>
      </c>
      <c r="J572" s="4" t="e">
        <f>VLOOKUP((IF(MONTH($A572)=10,YEAR($A572),IF(MONTH($A572)=11,YEAR($A572),IF(MONTH($A572)=12, YEAR($A572),YEAR($A572)-1)))),#REF!,VLOOKUP(MONTH($A572),Conversion!$A$1:$B$12,2),FALSE)</f>
        <v>#REF!</v>
      </c>
      <c r="K572" t="e">
        <f>VLOOKUP((IF(MONTH($A572)=10,YEAR($A572),IF(MONTH($A572)=11,YEAR($A572),IF(MONTH($A572)=12, YEAR($A572),YEAR($A572)-1)))),#REF!,VLOOKUP(MONTH($A572),'Patch Conversion'!$A$1:$B$12,2),FALSE)</f>
        <v>#REF!</v>
      </c>
    </row>
    <row r="573" spans="1:11">
      <c r="A573" s="2">
        <v>35125</v>
      </c>
      <c r="B573" t="e">
        <f>VLOOKUP((IF(MONTH($A573)=10,YEAR($A573),IF(MONTH($A573)=11,YEAR($A573),IF(MONTH($A573)=12, YEAR($A573),YEAR($A573)-1)))),File_1.prn!$A$2:$AA$57,VLOOKUP(MONTH($A573),Conversion!$A$1:$B$12,2),FALSE)</f>
        <v>#N/A</v>
      </c>
      <c r="C573" t="e">
        <f>IF(VLOOKUP((IF(MONTH($A573)=10,YEAR($A573),IF(MONTH($A573)=11,YEAR($A573),IF(MONTH($A573)=12, YEAR($A573),YEAR($A573)-1)))),File_1.prn!$A$2:$AA$57,VLOOKUP(MONTH($A573),'Patch Conversion'!$A$1:$B$12,2),FALSE)="","",VLOOKUP((IF(MONTH($A573)=10,YEAR($A573),IF(MONTH($A573)=11,YEAR($A573),IF(MONTH($A573)=12, YEAR($A573),YEAR($A573)-1)))),File_1.prn!$A$2:$AA$57,VLOOKUP(MONTH($A573),'Patch Conversion'!$A$1:$B$12,2),FALSE))</f>
        <v>#N/A</v>
      </c>
      <c r="D573" t="e">
        <f>IF(C573="","",B573)</f>
        <v>#N/A</v>
      </c>
      <c r="F573">
        <f>VLOOKUP((IF(MONTH($A573)=10,YEAR($A573),IF(MONTH($A573)=11,YEAR($A573),IF(MONTH($A573)=12, YEAR($A573),YEAR($A573)-1)))),FirstSim!$A$1:$Y$84,VLOOKUP(MONTH($A573),Conversion!$A$1:$B$12,2),FALSE)</f>
        <v>0.27</v>
      </c>
      <c r="J573" s="4" t="e">
        <f>VLOOKUP((IF(MONTH($A573)=10,YEAR($A573),IF(MONTH($A573)=11,YEAR($A573),IF(MONTH($A573)=12, YEAR($A573),YEAR($A573)-1)))),#REF!,VLOOKUP(MONTH($A573),Conversion!$A$1:$B$12,2),FALSE)</f>
        <v>#REF!</v>
      </c>
      <c r="K573" t="e">
        <f>VLOOKUP((IF(MONTH($A573)=10,YEAR($A573),IF(MONTH($A573)=11,YEAR($A573),IF(MONTH($A573)=12, YEAR($A573),YEAR($A573)-1)))),#REF!,VLOOKUP(MONTH($A573),'Patch Conversion'!$A$1:$B$12,2),FALSE)</f>
        <v>#REF!</v>
      </c>
    </row>
    <row r="574" spans="1:11">
      <c r="A574" s="2">
        <v>35156</v>
      </c>
      <c r="B574" t="e">
        <f>VLOOKUP((IF(MONTH($A574)=10,YEAR($A574),IF(MONTH($A574)=11,YEAR($A574),IF(MONTH($A574)=12, YEAR($A574),YEAR($A574)-1)))),File_1.prn!$A$2:$AA$57,VLOOKUP(MONTH($A574),Conversion!$A$1:$B$12,2),FALSE)</f>
        <v>#N/A</v>
      </c>
      <c r="C574" t="e">
        <f>IF(VLOOKUP((IF(MONTH($A574)=10,YEAR($A574),IF(MONTH($A574)=11,YEAR($A574),IF(MONTH($A574)=12, YEAR($A574),YEAR($A574)-1)))),File_1.prn!$A$2:$AA$57,VLOOKUP(MONTH($A574),'Patch Conversion'!$A$1:$B$12,2),FALSE)="","",VLOOKUP((IF(MONTH($A574)=10,YEAR($A574),IF(MONTH($A574)=11,YEAR($A574),IF(MONTH($A574)=12, YEAR($A574),YEAR($A574)-1)))),File_1.prn!$A$2:$AA$57,VLOOKUP(MONTH($A574),'Patch Conversion'!$A$1:$B$12,2),FALSE))</f>
        <v>#N/A</v>
      </c>
      <c r="F574">
        <f>VLOOKUP((IF(MONTH($A574)=10,YEAR($A574),IF(MONTH($A574)=11,YEAR($A574),IF(MONTH($A574)=12, YEAR($A574),YEAR($A574)-1)))),FirstSim!$A$1:$Y$84,VLOOKUP(MONTH($A574),Conversion!$A$1:$B$12,2),FALSE)</f>
        <v>0.14000000000000001</v>
      </c>
      <c r="J574" s="4" t="e">
        <f>VLOOKUP((IF(MONTH($A574)=10,YEAR($A574),IF(MONTH($A574)=11,YEAR($A574),IF(MONTH($A574)=12, YEAR($A574),YEAR($A574)-1)))),#REF!,VLOOKUP(MONTH($A574),Conversion!$A$1:$B$12,2),FALSE)</f>
        <v>#REF!</v>
      </c>
      <c r="K574" t="e">
        <f>VLOOKUP((IF(MONTH($A574)=10,YEAR($A574),IF(MONTH($A574)=11,YEAR($A574),IF(MONTH($A574)=12, YEAR($A574),YEAR($A574)-1)))),#REF!,VLOOKUP(MONTH($A574),'Patch Conversion'!$A$1:$B$12,2),FALSE)</f>
        <v>#REF!</v>
      </c>
    </row>
    <row r="575" spans="1:11">
      <c r="A575" s="2">
        <v>35186</v>
      </c>
      <c r="B575" t="e">
        <f>VLOOKUP((IF(MONTH($A575)=10,YEAR($A575),IF(MONTH($A575)=11,YEAR($A575),IF(MONTH($A575)=12, YEAR($A575),YEAR($A575)-1)))),File_1.prn!$A$2:$AA$57,VLOOKUP(MONTH($A575),Conversion!$A$1:$B$12,2),FALSE)</f>
        <v>#N/A</v>
      </c>
      <c r="C575" t="e">
        <f>IF(VLOOKUP((IF(MONTH($A575)=10,YEAR($A575),IF(MONTH($A575)=11,YEAR($A575),IF(MONTH($A575)=12, YEAR($A575),YEAR($A575)-1)))),File_1.prn!$A$2:$AA$57,VLOOKUP(MONTH($A575),'Patch Conversion'!$A$1:$B$12,2),FALSE)="","",VLOOKUP((IF(MONTH($A575)=10,YEAR($A575),IF(MONTH($A575)=11,YEAR($A575),IF(MONTH($A575)=12, YEAR($A575),YEAR($A575)-1)))),File_1.prn!$A$2:$AA$57,VLOOKUP(MONTH($A575),'Patch Conversion'!$A$1:$B$12,2),FALSE))</f>
        <v>#N/A</v>
      </c>
      <c r="F575">
        <f>VLOOKUP((IF(MONTH($A575)=10,YEAR($A575),IF(MONTH($A575)=11,YEAR($A575),IF(MONTH($A575)=12, YEAR($A575),YEAR($A575)-1)))),FirstSim!$A$1:$Y$84,VLOOKUP(MONTH($A575),Conversion!$A$1:$B$12,2),FALSE)</f>
        <v>0.15</v>
      </c>
      <c r="J575" s="4" t="e">
        <f>VLOOKUP((IF(MONTH($A575)=10,YEAR($A575),IF(MONTH($A575)=11,YEAR($A575),IF(MONTH($A575)=12, YEAR($A575),YEAR($A575)-1)))),#REF!,VLOOKUP(MONTH($A575),Conversion!$A$1:$B$12,2),FALSE)</f>
        <v>#REF!</v>
      </c>
      <c r="K575" t="e">
        <f>VLOOKUP((IF(MONTH($A575)=10,YEAR($A575),IF(MONTH($A575)=11,YEAR($A575),IF(MONTH($A575)=12, YEAR($A575),YEAR($A575)-1)))),#REF!,VLOOKUP(MONTH($A575),'Patch Conversion'!$A$1:$B$12,2),FALSE)</f>
        <v>#REF!</v>
      </c>
    </row>
    <row r="576" spans="1:11">
      <c r="A576" s="2">
        <v>35217</v>
      </c>
      <c r="B576" t="e">
        <f>VLOOKUP((IF(MONTH($A576)=10,YEAR($A576),IF(MONTH($A576)=11,YEAR($A576),IF(MONTH($A576)=12, YEAR($A576),YEAR($A576)-1)))),File_1.prn!$A$2:$AA$57,VLOOKUP(MONTH($A576),Conversion!$A$1:$B$12,2),FALSE)</f>
        <v>#N/A</v>
      </c>
      <c r="C576" t="e">
        <f>IF(VLOOKUP((IF(MONTH($A576)=10,YEAR($A576),IF(MONTH($A576)=11,YEAR($A576),IF(MONTH($A576)=12, YEAR($A576),YEAR($A576)-1)))),File_1.prn!$A$2:$AA$57,VLOOKUP(MONTH($A576),'Patch Conversion'!$A$1:$B$12,2),FALSE)="","",VLOOKUP((IF(MONTH($A576)=10,YEAR($A576),IF(MONTH($A576)=11,YEAR($A576),IF(MONTH($A576)=12, YEAR($A576),YEAR($A576)-1)))),File_1.prn!$A$2:$AA$57,VLOOKUP(MONTH($A576),'Patch Conversion'!$A$1:$B$12,2),FALSE))</f>
        <v>#N/A</v>
      </c>
      <c r="F576">
        <f>VLOOKUP((IF(MONTH($A576)=10,YEAR($A576),IF(MONTH($A576)=11,YEAR($A576),IF(MONTH($A576)=12, YEAR($A576),YEAR($A576)-1)))),FirstSim!$A$1:$Y$84,VLOOKUP(MONTH($A576),Conversion!$A$1:$B$12,2),FALSE)</f>
        <v>0.14000000000000001</v>
      </c>
      <c r="J576" s="4" t="e">
        <f>VLOOKUP((IF(MONTH($A576)=10,YEAR($A576),IF(MONTH($A576)=11,YEAR($A576),IF(MONTH($A576)=12, YEAR($A576),YEAR($A576)-1)))),#REF!,VLOOKUP(MONTH($A576),Conversion!$A$1:$B$12,2),FALSE)</f>
        <v>#REF!</v>
      </c>
      <c r="K576" t="e">
        <f>VLOOKUP((IF(MONTH($A576)=10,YEAR($A576),IF(MONTH($A576)=11,YEAR($A576),IF(MONTH($A576)=12, YEAR($A576),YEAR($A576)-1)))),#REF!,VLOOKUP(MONTH($A576),'Patch Conversion'!$A$1:$B$12,2),FALSE)</f>
        <v>#REF!</v>
      </c>
    </row>
    <row r="577" spans="1:11">
      <c r="A577" s="2">
        <v>35247</v>
      </c>
      <c r="B577" t="e">
        <f>VLOOKUP((IF(MONTH($A577)=10,YEAR($A577),IF(MONTH($A577)=11,YEAR($A577),IF(MONTH($A577)=12, YEAR($A577),YEAR($A577)-1)))),File_1.prn!$A$2:$AA$57,VLOOKUP(MONTH($A577),Conversion!$A$1:$B$12,2),FALSE)</f>
        <v>#N/A</v>
      </c>
      <c r="C577" t="e">
        <f>IF(VLOOKUP((IF(MONTH($A577)=10,YEAR($A577),IF(MONTH($A577)=11,YEAR($A577),IF(MONTH($A577)=12, YEAR($A577),YEAR($A577)-1)))),File_1.prn!$A$2:$AA$57,VLOOKUP(MONTH($A577),'Patch Conversion'!$A$1:$B$12,2),FALSE)="","",VLOOKUP((IF(MONTH($A577)=10,YEAR($A577),IF(MONTH($A577)=11,YEAR($A577),IF(MONTH($A577)=12, YEAR($A577),YEAR($A577)-1)))),File_1.prn!$A$2:$AA$57,VLOOKUP(MONTH($A577),'Patch Conversion'!$A$1:$B$12,2),FALSE))</f>
        <v>#N/A</v>
      </c>
      <c r="F577">
        <f>VLOOKUP((IF(MONTH($A577)=10,YEAR($A577),IF(MONTH($A577)=11,YEAR($A577),IF(MONTH($A577)=12, YEAR($A577),YEAR($A577)-1)))),FirstSim!$A$1:$Y$84,VLOOKUP(MONTH($A577),Conversion!$A$1:$B$12,2),FALSE)</f>
        <v>0.37</v>
      </c>
      <c r="J577" s="4" t="e">
        <f>VLOOKUP((IF(MONTH($A577)=10,YEAR($A577),IF(MONTH($A577)=11,YEAR($A577),IF(MONTH($A577)=12, YEAR($A577),YEAR($A577)-1)))),#REF!,VLOOKUP(MONTH($A577),Conversion!$A$1:$B$12,2),FALSE)</f>
        <v>#REF!</v>
      </c>
      <c r="K577" t="e">
        <f>VLOOKUP((IF(MONTH($A577)=10,YEAR($A577),IF(MONTH($A577)=11,YEAR($A577),IF(MONTH($A577)=12, YEAR($A577),YEAR($A577)-1)))),#REF!,VLOOKUP(MONTH($A577),'Patch Conversion'!$A$1:$B$12,2),FALSE)</f>
        <v>#REF!</v>
      </c>
    </row>
    <row r="578" spans="1:11">
      <c r="A578" s="2">
        <v>35278</v>
      </c>
      <c r="B578" t="e">
        <f>VLOOKUP((IF(MONTH($A578)=10,YEAR($A578),IF(MONTH($A578)=11,YEAR($A578),IF(MONTH($A578)=12, YEAR($A578),YEAR($A578)-1)))),File_1.prn!$A$2:$AA$57,VLOOKUP(MONTH($A578),Conversion!$A$1:$B$12,2),FALSE)</f>
        <v>#N/A</v>
      </c>
      <c r="C578" t="e">
        <f>IF(VLOOKUP((IF(MONTH($A578)=10,YEAR($A578),IF(MONTH($A578)=11,YEAR($A578),IF(MONTH($A578)=12, YEAR($A578),YEAR($A578)-1)))),File_1.prn!$A$2:$AA$57,VLOOKUP(MONTH($A578),'Patch Conversion'!$A$1:$B$12,2),FALSE)="","",VLOOKUP((IF(MONTH($A578)=10,YEAR($A578),IF(MONTH($A578)=11,YEAR($A578),IF(MONTH($A578)=12, YEAR($A578),YEAR($A578)-1)))),File_1.prn!$A$2:$AA$57,VLOOKUP(MONTH($A578),'Patch Conversion'!$A$1:$B$12,2),FALSE))</f>
        <v>#N/A</v>
      </c>
      <c r="F578">
        <f>VLOOKUP((IF(MONTH($A578)=10,YEAR($A578),IF(MONTH($A578)=11,YEAR($A578),IF(MONTH($A578)=12, YEAR($A578),YEAR($A578)-1)))),FirstSim!$A$1:$Y$84,VLOOKUP(MONTH($A578),Conversion!$A$1:$B$12,2),FALSE)</f>
        <v>0.37</v>
      </c>
      <c r="J578" s="4" t="e">
        <f>VLOOKUP((IF(MONTH($A578)=10,YEAR($A578),IF(MONTH($A578)=11,YEAR($A578),IF(MONTH($A578)=12, YEAR($A578),YEAR($A578)-1)))),#REF!,VLOOKUP(MONTH($A578),Conversion!$A$1:$B$12,2),FALSE)</f>
        <v>#REF!</v>
      </c>
      <c r="K578" t="e">
        <f>VLOOKUP((IF(MONTH($A578)=10,YEAR($A578),IF(MONTH($A578)=11,YEAR($A578),IF(MONTH($A578)=12, YEAR($A578),YEAR($A578)-1)))),#REF!,VLOOKUP(MONTH($A578),'Patch Conversion'!$A$1:$B$12,2),FALSE)</f>
        <v>#REF!</v>
      </c>
    </row>
    <row r="579" spans="1:11">
      <c r="A579" s="2">
        <v>35309</v>
      </c>
      <c r="B579" t="e">
        <f>VLOOKUP((IF(MONTH($A579)=10,YEAR($A579),IF(MONTH($A579)=11,YEAR($A579),IF(MONTH($A579)=12, YEAR($A579),YEAR($A579)-1)))),File_1.prn!$A$2:$AA$57,VLOOKUP(MONTH($A579),Conversion!$A$1:$B$12,2),FALSE)</f>
        <v>#N/A</v>
      </c>
      <c r="C579" t="e">
        <f>IF(VLOOKUP((IF(MONTH($A579)=10,YEAR($A579),IF(MONTH($A579)=11,YEAR($A579),IF(MONTH($A579)=12, YEAR($A579),YEAR($A579)-1)))),File_1.prn!$A$2:$AA$57,VLOOKUP(MONTH($A579),'Patch Conversion'!$A$1:$B$12,2),FALSE)="","",VLOOKUP((IF(MONTH($A579)=10,YEAR($A579),IF(MONTH($A579)=11,YEAR($A579),IF(MONTH($A579)=12, YEAR($A579),YEAR($A579)-1)))),File_1.prn!$A$2:$AA$57,VLOOKUP(MONTH($A579),'Patch Conversion'!$A$1:$B$12,2),FALSE))</f>
        <v>#N/A</v>
      </c>
      <c r="F579">
        <f>VLOOKUP((IF(MONTH($A579)=10,YEAR($A579),IF(MONTH($A579)=11,YEAR($A579),IF(MONTH($A579)=12, YEAR($A579),YEAR($A579)-1)))),FirstSim!$A$1:$Y$84,VLOOKUP(MONTH($A579),Conversion!$A$1:$B$12,2),FALSE)</f>
        <v>0.09</v>
      </c>
      <c r="J579" s="4" t="e">
        <f>VLOOKUP((IF(MONTH($A579)=10,YEAR($A579),IF(MONTH($A579)=11,YEAR($A579),IF(MONTH($A579)=12, YEAR($A579),YEAR($A579)-1)))),#REF!,VLOOKUP(MONTH($A579),Conversion!$A$1:$B$12,2),FALSE)</f>
        <v>#REF!</v>
      </c>
      <c r="K579" t="e">
        <f>VLOOKUP((IF(MONTH($A579)=10,YEAR($A579),IF(MONTH($A579)=11,YEAR($A579),IF(MONTH($A579)=12, YEAR($A579),YEAR($A579)-1)))),#REF!,VLOOKUP(MONTH($A579),'Patch Conversion'!$A$1:$B$12,2),FALSE)</f>
        <v>#REF!</v>
      </c>
    </row>
    <row r="580" spans="1:11">
      <c r="A580" s="2">
        <v>35339</v>
      </c>
      <c r="B580" t="e">
        <f>VLOOKUP((IF(MONTH($A580)=10,YEAR($A580),IF(MONTH($A580)=11,YEAR($A580),IF(MONTH($A580)=12, YEAR($A580),YEAR($A580)-1)))),File_1.prn!$A$2:$AA$57,VLOOKUP(MONTH($A580),Conversion!$A$1:$B$12,2),FALSE)</f>
        <v>#N/A</v>
      </c>
      <c r="C580" t="e">
        <f>IF(VLOOKUP((IF(MONTH($A580)=10,YEAR($A580),IF(MONTH($A580)=11,YEAR($A580),IF(MONTH($A580)=12, YEAR($A580),YEAR($A580)-1)))),File_1.prn!$A$2:$AA$57,VLOOKUP(MONTH($A580),'Patch Conversion'!$A$1:$B$12,2),FALSE)="","",VLOOKUP((IF(MONTH($A580)=10,YEAR($A580),IF(MONTH($A580)=11,YEAR($A580),IF(MONTH($A580)=12, YEAR($A580),YEAR($A580)-1)))),File_1.prn!$A$2:$AA$57,VLOOKUP(MONTH($A580),'Patch Conversion'!$A$1:$B$12,2),FALSE))</f>
        <v>#N/A</v>
      </c>
      <c r="F580">
        <f>VLOOKUP((IF(MONTH($A580)=10,YEAR($A580),IF(MONTH($A580)=11,YEAR($A580),IF(MONTH($A580)=12, YEAR($A580),YEAR($A580)-1)))),FirstSim!$A$1:$Y$84,VLOOKUP(MONTH($A580),Conversion!$A$1:$B$12,2),FALSE)</f>
        <v>0</v>
      </c>
      <c r="J580" s="4" t="e">
        <f>VLOOKUP((IF(MONTH($A580)=10,YEAR($A580),IF(MONTH($A580)=11,YEAR($A580),IF(MONTH($A580)=12, YEAR($A580),YEAR($A580)-1)))),#REF!,VLOOKUP(MONTH($A580),Conversion!$A$1:$B$12,2),FALSE)</f>
        <v>#REF!</v>
      </c>
      <c r="K580" t="e">
        <f>VLOOKUP((IF(MONTH($A580)=10,YEAR($A580),IF(MONTH($A580)=11,YEAR($A580),IF(MONTH($A580)=12, YEAR($A580),YEAR($A580)-1)))),#REF!,VLOOKUP(MONTH($A580),'Patch Conversion'!$A$1:$B$12,2),FALSE)</f>
        <v>#REF!</v>
      </c>
    </row>
    <row r="581" spans="1:11">
      <c r="A581" s="2">
        <v>35370</v>
      </c>
      <c r="B581" t="e">
        <f>VLOOKUP((IF(MONTH($A581)=10,YEAR($A581),IF(MONTH($A581)=11,YEAR($A581),IF(MONTH($A581)=12, YEAR($A581),YEAR($A581)-1)))),File_1.prn!$A$2:$AA$57,VLOOKUP(MONTH($A581),Conversion!$A$1:$B$12,2),FALSE)</f>
        <v>#N/A</v>
      </c>
      <c r="C581" t="e">
        <f>IF(VLOOKUP((IF(MONTH($A581)=10,YEAR($A581),IF(MONTH($A581)=11,YEAR($A581),IF(MONTH($A581)=12, YEAR($A581),YEAR($A581)-1)))),File_1.prn!$A$2:$AA$57,VLOOKUP(MONTH($A581),'Patch Conversion'!$A$1:$B$12,2),FALSE)="","",VLOOKUP((IF(MONTH($A581)=10,YEAR($A581),IF(MONTH($A581)=11,YEAR($A581),IF(MONTH($A581)=12, YEAR($A581),YEAR($A581)-1)))),File_1.prn!$A$2:$AA$57,VLOOKUP(MONTH($A581),'Patch Conversion'!$A$1:$B$12,2),FALSE))</f>
        <v>#N/A</v>
      </c>
      <c r="F581">
        <f>VLOOKUP((IF(MONTH($A581)=10,YEAR($A581),IF(MONTH($A581)=11,YEAR($A581),IF(MONTH($A581)=12, YEAR($A581),YEAR($A581)-1)))),FirstSim!$A$1:$Y$84,VLOOKUP(MONTH($A581),Conversion!$A$1:$B$12,2),FALSE)</f>
        <v>13.46</v>
      </c>
      <c r="J581" s="4" t="e">
        <f>VLOOKUP((IF(MONTH($A581)=10,YEAR($A581),IF(MONTH($A581)=11,YEAR($A581),IF(MONTH($A581)=12, YEAR($A581),YEAR($A581)-1)))),#REF!,VLOOKUP(MONTH($A581),Conversion!$A$1:$B$12,2),FALSE)</f>
        <v>#REF!</v>
      </c>
      <c r="K581" t="e">
        <f>VLOOKUP((IF(MONTH($A581)=10,YEAR($A581),IF(MONTH($A581)=11,YEAR($A581),IF(MONTH($A581)=12, YEAR($A581),YEAR($A581)-1)))),#REF!,VLOOKUP(MONTH($A581),'Patch Conversion'!$A$1:$B$12,2),FALSE)</f>
        <v>#REF!</v>
      </c>
    </row>
    <row r="582" spans="1:11">
      <c r="A582" s="2">
        <v>35400</v>
      </c>
      <c r="B582" t="e">
        <f>VLOOKUP((IF(MONTH($A582)=10,YEAR($A582),IF(MONTH($A582)=11,YEAR($A582),IF(MONTH($A582)=12, YEAR($A582),YEAR($A582)-1)))),File_1.prn!$A$2:$AA$57,VLOOKUP(MONTH($A582),Conversion!$A$1:$B$12,2),FALSE)</f>
        <v>#N/A</v>
      </c>
      <c r="C582" t="e">
        <f>IF(VLOOKUP((IF(MONTH($A582)=10,YEAR($A582),IF(MONTH($A582)=11,YEAR($A582),IF(MONTH($A582)=12, YEAR($A582),YEAR($A582)-1)))),File_1.prn!$A$2:$AA$57,VLOOKUP(MONTH($A582),'Patch Conversion'!$A$1:$B$12,2),FALSE)="","",VLOOKUP((IF(MONTH($A582)=10,YEAR($A582),IF(MONTH($A582)=11,YEAR($A582),IF(MONTH($A582)=12, YEAR($A582),YEAR($A582)-1)))),File_1.prn!$A$2:$AA$57,VLOOKUP(MONTH($A582),'Patch Conversion'!$A$1:$B$12,2),FALSE))</f>
        <v>#N/A</v>
      </c>
      <c r="F582">
        <f>VLOOKUP((IF(MONTH($A582)=10,YEAR($A582),IF(MONTH($A582)=11,YEAR($A582),IF(MONTH($A582)=12, YEAR($A582),YEAR($A582)-1)))),FirstSim!$A$1:$Y$84,VLOOKUP(MONTH($A582),Conversion!$A$1:$B$12,2),FALSE)</f>
        <v>16.47</v>
      </c>
      <c r="J582" s="4" t="e">
        <f>VLOOKUP((IF(MONTH($A582)=10,YEAR($A582),IF(MONTH($A582)=11,YEAR($A582),IF(MONTH($A582)=12, YEAR($A582),YEAR($A582)-1)))),#REF!,VLOOKUP(MONTH($A582),Conversion!$A$1:$B$12,2),FALSE)</f>
        <v>#REF!</v>
      </c>
      <c r="K582" t="e">
        <f>VLOOKUP((IF(MONTH($A582)=10,YEAR($A582),IF(MONTH($A582)=11,YEAR($A582),IF(MONTH($A582)=12, YEAR($A582),YEAR($A582)-1)))),#REF!,VLOOKUP(MONTH($A582),'Patch Conversion'!$A$1:$B$12,2),FALSE)</f>
        <v>#REF!</v>
      </c>
    </row>
    <row r="583" spans="1:11">
      <c r="A583" s="2">
        <v>35431</v>
      </c>
      <c r="B583" t="e">
        <f>VLOOKUP((IF(MONTH($A583)=10,YEAR($A583),IF(MONTH($A583)=11,YEAR($A583),IF(MONTH($A583)=12, YEAR($A583),YEAR($A583)-1)))),File_1.prn!$A$2:$AA$57,VLOOKUP(MONTH($A583),Conversion!$A$1:$B$12,2),FALSE)</f>
        <v>#N/A</v>
      </c>
      <c r="C583" t="e">
        <f>IF(VLOOKUP((IF(MONTH($A583)=10,YEAR($A583),IF(MONTH($A583)=11,YEAR($A583),IF(MONTH($A583)=12, YEAR($A583),YEAR($A583)-1)))),File_1.prn!$A$2:$AA$57,VLOOKUP(MONTH($A583),'Patch Conversion'!$A$1:$B$12,2),FALSE)="","",VLOOKUP((IF(MONTH($A583)=10,YEAR($A583),IF(MONTH($A583)=11,YEAR($A583),IF(MONTH($A583)=12, YEAR($A583),YEAR($A583)-1)))),File_1.prn!$A$2:$AA$57,VLOOKUP(MONTH($A583),'Patch Conversion'!$A$1:$B$12,2),FALSE))</f>
        <v>#N/A</v>
      </c>
      <c r="D583" t="e">
        <f>IF(C583="","",B583)</f>
        <v>#N/A</v>
      </c>
      <c r="F583">
        <f>VLOOKUP((IF(MONTH($A583)=10,YEAR($A583),IF(MONTH($A583)=11,YEAR($A583),IF(MONTH($A583)=12, YEAR($A583),YEAR($A583)-1)))),FirstSim!$A$1:$Y$84,VLOOKUP(MONTH($A583),Conversion!$A$1:$B$12,2),FALSE)</f>
        <v>3.48</v>
      </c>
      <c r="J583" s="4" t="e">
        <f>VLOOKUP((IF(MONTH($A583)=10,YEAR($A583),IF(MONTH($A583)=11,YEAR($A583),IF(MONTH($A583)=12, YEAR($A583),YEAR($A583)-1)))),#REF!,VLOOKUP(MONTH($A583),Conversion!$A$1:$B$12,2),FALSE)</f>
        <v>#REF!</v>
      </c>
      <c r="K583" t="e">
        <f>VLOOKUP((IF(MONTH($A583)=10,YEAR($A583),IF(MONTH($A583)=11,YEAR($A583),IF(MONTH($A583)=12, YEAR($A583),YEAR($A583)-1)))),#REF!,VLOOKUP(MONTH($A583),'Patch Conversion'!$A$1:$B$12,2),FALSE)</f>
        <v>#REF!</v>
      </c>
    </row>
    <row r="584" spans="1:11">
      <c r="A584" s="2">
        <v>35462</v>
      </c>
      <c r="B584" t="e">
        <f>VLOOKUP((IF(MONTH($A584)=10,YEAR($A584),IF(MONTH($A584)=11,YEAR($A584),IF(MONTH($A584)=12, YEAR($A584),YEAR($A584)-1)))),File_1.prn!$A$2:$AA$57,VLOOKUP(MONTH($A584),Conversion!$A$1:$B$12,2),FALSE)</f>
        <v>#N/A</v>
      </c>
      <c r="C584" t="e">
        <f>IF(VLOOKUP((IF(MONTH($A584)=10,YEAR($A584),IF(MONTH($A584)=11,YEAR($A584),IF(MONTH($A584)=12, YEAR($A584),YEAR($A584)-1)))),File_1.prn!$A$2:$AA$57,VLOOKUP(MONTH($A584),'Patch Conversion'!$A$1:$B$12,2),FALSE)="","",VLOOKUP((IF(MONTH($A584)=10,YEAR($A584),IF(MONTH($A584)=11,YEAR($A584),IF(MONTH($A584)=12, YEAR($A584),YEAR($A584)-1)))),File_1.prn!$A$2:$AA$57,VLOOKUP(MONTH($A584),'Patch Conversion'!$A$1:$B$12,2),FALSE))</f>
        <v>#N/A</v>
      </c>
      <c r="F584">
        <f>VLOOKUP((IF(MONTH($A584)=10,YEAR($A584),IF(MONTH($A584)=11,YEAR($A584),IF(MONTH($A584)=12, YEAR($A584),YEAR($A584)-1)))),FirstSim!$A$1:$Y$84,VLOOKUP(MONTH($A584),Conversion!$A$1:$B$12,2),FALSE)</f>
        <v>0.13</v>
      </c>
      <c r="J584" s="4" t="e">
        <f>VLOOKUP((IF(MONTH($A584)=10,YEAR($A584),IF(MONTH($A584)=11,YEAR($A584),IF(MONTH($A584)=12, YEAR($A584),YEAR($A584)-1)))),#REF!,VLOOKUP(MONTH($A584),Conversion!$A$1:$B$12,2),FALSE)</f>
        <v>#REF!</v>
      </c>
      <c r="K584" t="e">
        <f>VLOOKUP((IF(MONTH($A584)=10,YEAR($A584),IF(MONTH($A584)=11,YEAR($A584),IF(MONTH($A584)=12, YEAR($A584),YEAR($A584)-1)))),#REF!,VLOOKUP(MONTH($A584),'Patch Conversion'!$A$1:$B$12,2),FALSE)</f>
        <v>#REF!</v>
      </c>
    </row>
    <row r="585" spans="1:11">
      <c r="A585" s="2">
        <v>35490</v>
      </c>
      <c r="B585" t="e">
        <f>VLOOKUP((IF(MONTH($A585)=10,YEAR($A585),IF(MONTH($A585)=11,YEAR($A585),IF(MONTH($A585)=12, YEAR($A585),YEAR($A585)-1)))),File_1.prn!$A$2:$AA$57,VLOOKUP(MONTH($A585),Conversion!$A$1:$B$12,2),FALSE)</f>
        <v>#N/A</v>
      </c>
      <c r="C585" t="e">
        <f>IF(VLOOKUP((IF(MONTH($A585)=10,YEAR($A585),IF(MONTH($A585)=11,YEAR($A585),IF(MONTH($A585)=12, YEAR($A585),YEAR($A585)-1)))),File_1.prn!$A$2:$AA$57,VLOOKUP(MONTH($A585),'Patch Conversion'!$A$1:$B$12,2),FALSE)="","",VLOOKUP((IF(MONTH($A585)=10,YEAR($A585),IF(MONTH($A585)=11,YEAR($A585),IF(MONTH($A585)=12, YEAR($A585),YEAR($A585)-1)))),File_1.prn!$A$2:$AA$57,VLOOKUP(MONTH($A585),'Patch Conversion'!$A$1:$B$12,2),FALSE))</f>
        <v>#N/A</v>
      </c>
      <c r="D585" t="e">
        <f>IF(C585="","",B585)</f>
        <v>#N/A</v>
      </c>
      <c r="F585">
        <f>VLOOKUP((IF(MONTH($A585)=10,YEAR($A585),IF(MONTH($A585)=11,YEAR($A585),IF(MONTH($A585)=12, YEAR($A585),YEAR($A585)-1)))),FirstSim!$A$1:$Y$84,VLOOKUP(MONTH($A585),Conversion!$A$1:$B$12,2),FALSE)</f>
        <v>15.51</v>
      </c>
      <c r="J585" s="4" t="e">
        <f>VLOOKUP((IF(MONTH($A585)=10,YEAR($A585),IF(MONTH($A585)=11,YEAR($A585),IF(MONTH($A585)=12, YEAR($A585),YEAR($A585)-1)))),#REF!,VLOOKUP(MONTH($A585),Conversion!$A$1:$B$12,2),FALSE)</f>
        <v>#REF!</v>
      </c>
      <c r="K585" t="e">
        <f>VLOOKUP((IF(MONTH($A585)=10,YEAR($A585),IF(MONTH($A585)=11,YEAR($A585),IF(MONTH($A585)=12, YEAR($A585),YEAR($A585)-1)))),#REF!,VLOOKUP(MONTH($A585),'Patch Conversion'!$A$1:$B$12,2),FALSE)</f>
        <v>#REF!</v>
      </c>
    </row>
    <row r="586" spans="1:11">
      <c r="A586" s="2">
        <v>35521</v>
      </c>
      <c r="B586" t="e">
        <f>VLOOKUP((IF(MONTH($A586)=10,YEAR($A586),IF(MONTH($A586)=11,YEAR($A586),IF(MONTH($A586)=12, YEAR($A586),YEAR($A586)-1)))),File_1.prn!$A$2:$AA$57,VLOOKUP(MONTH($A586),Conversion!$A$1:$B$12,2),FALSE)</f>
        <v>#N/A</v>
      </c>
      <c r="C586" t="e">
        <f>IF(VLOOKUP((IF(MONTH($A586)=10,YEAR($A586),IF(MONTH($A586)=11,YEAR($A586),IF(MONTH($A586)=12, YEAR($A586),YEAR($A586)-1)))),File_1.prn!$A$2:$AA$57,VLOOKUP(MONTH($A586),'Patch Conversion'!$A$1:$B$12,2),FALSE)="","",VLOOKUP((IF(MONTH($A586)=10,YEAR($A586),IF(MONTH($A586)=11,YEAR($A586),IF(MONTH($A586)=12, YEAR($A586),YEAR($A586)-1)))),File_1.prn!$A$2:$AA$57,VLOOKUP(MONTH($A586),'Patch Conversion'!$A$1:$B$12,2),FALSE))</f>
        <v>#N/A</v>
      </c>
      <c r="F586">
        <f>VLOOKUP((IF(MONTH($A586)=10,YEAR($A586),IF(MONTH($A586)=11,YEAR($A586),IF(MONTH($A586)=12, YEAR($A586),YEAR($A586)-1)))),FirstSim!$A$1:$Y$84,VLOOKUP(MONTH($A586),Conversion!$A$1:$B$12,2),FALSE)</f>
        <v>5.87</v>
      </c>
      <c r="J586" s="4" t="e">
        <f>VLOOKUP((IF(MONTH($A586)=10,YEAR($A586),IF(MONTH($A586)=11,YEAR($A586),IF(MONTH($A586)=12, YEAR($A586),YEAR($A586)-1)))),#REF!,VLOOKUP(MONTH($A586),Conversion!$A$1:$B$12,2),FALSE)</f>
        <v>#REF!</v>
      </c>
      <c r="K586" t="e">
        <f>VLOOKUP((IF(MONTH($A586)=10,YEAR($A586),IF(MONTH($A586)=11,YEAR($A586),IF(MONTH($A586)=12, YEAR($A586),YEAR($A586)-1)))),#REF!,VLOOKUP(MONTH($A586),'Patch Conversion'!$A$1:$B$12,2),FALSE)</f>
        <v>#REF!</v>
      </c>
    </row>
    <row r="587" spans="1:11">
      <c r="A587" s="2">
        <v>35551</v>
      </c>
      <c r="B587" t="e">
        <f>VLOOKUP((IF(MONTH($A587)=10,YEAR($A587),IF(MONTH($A587)=11,YEAR($A587),IF(MONTH($A587)=12, YEAR($A587),YEAR($A587)-1)))),File_1.prn!$A$2:$AA$57,VLOOKUP(MONTH($A587),Conversion!$A$1:$B$12,2),FALSE)</f>
        <v>#N/A</v>
      </c>
      <c r="C587" t="e">
        <f>IF(VLOOKUP((IF(MONTH($A587)=10,YEAR($A587),IF(MONTH($A587)=11,YEAR($A587),IF(MONTH($A587)=12, YEAR($A587),YEAR($A587)-1)))),File_1.prn!$A$2:$AA$57,VLOOKUP(MONTH($A587),'Patch Conversion'!$A$1:$B$12,2),FALSE)="","",VLOOKUP((IF(MONTH($A587)=10,YEAR($A587),IF(MONTH($A587)=11,YEAR($A587),IF(MONTH($A587)=12, YEAR($A587),YEAR($A587)-1)))),File_1.prn!$A$2:$AA$57,VLOOKUP(MONTH($A587),'Patch Conversion'!$A$1:$B$12,2),FALSE))</f>
        <v>#N/A</v>
      </c>
      <c r="D587" t="e">
        <f>IF(C587="","",B587)</f>
        <v>#N/A</v>
      </c>
      <c r="F587">
        <f>VLOOKUP((IF(MONTH($A587)=10,YEAR($A587),IF(MONTH($A587)=11,YEAR($A587),IF(MONTH($A587)=12, YEAR($A587),YEAR($A587)-1)))),FirstSim!$A$1:$Y$84,VLOOKUP(MONTH($A587),Conversion!$A$1:$B$12,2),FALSE)</f>
        <v>0.96</v>
      </c>
      <c r="J587" s="4" t="e">
        <f>VLOOKUP((IF(MONTH($A587)=10,YEAR($A587),IF(MONTH($A587)=11,YEAR($A587),IF(MONTH($A587)=12, YEAR($A587),YEAR($A587)-1)))),#REF!,VLOOKUP(MONTH($A587),Conversion!$A$1:$B$12,2),FALSE)</f>
        <v>#REF!</v>
      </c>
      <c r="K587" t="e">
        <f>VLOOKUP((IF(MONTH($A587)=10,YEAR($A587),IF(MONTH($A587)=11,YEAR($A587),IF(MONTH($A587)=12, YEAR($A587),YEAR($A587)-1)))),#REF!,VLOOKUP(MONTH($A587),'Patch Conversion'!$A$1:$B$12,2),FALSE)</f>
        <v>#REF!</v>
      </c>
    </row>
    <row r="588" spans="1:11">
      <c r="A588" s="2">
        <v>35582</v>
      </c>
      <c r="B588" t="e">
        <f>VLOOKUP((IF(MONTH($A588)=10,YEAR($A588),IF(MONTH($A588)=11,YEAR($A588),IF(MONTH($A588)=12, YEAR($A588),YEAR($A588)-1)))),File_1.prn!$A$2:$AA$57,VLOOKUP(MONTH($A588),Conversion!$A$1:$B$12,2),FALSE)</f>
        <v>#N/A</v>
      </c>
      <c r="C588" t="e">
        <f>IF(VLOOKUP((IF(MONTH($A588)=10,YEAR($A588),IF(MONTH($A588)=11,YEAR($A588),IF(MONTH($A588)=12, YEAR($A588),YEAR($A588)-1)))),File_1.prn!$A$2:$AA$57,VLOOKUP(MONTH($A588),'Patch Conversion'!$A$1:$B$12,2),FALSE)="","",VLOOKUP((IF(MONTH($A588)=10,YEAR($A588),IF(MONTH($A588)=11,YEAR($A588),IF(MONTH($A588)=12, YEAR($A588),YEAR($A588)-1)))),File_1.prn!$A$2:$AA$57,VLOOKUP(MONTH($A588),'Patch Conversion'!$A$1:$B$12,2),FALSE))</f>
        <v>#N/A</v>
      </c>
      <c r="F588">
        <f>VLOOKUP((IF(MONTH($A588)=10,YEAR($A588),IF(MONTH($A588)=11,YEAR($A588),IF(MONTH($A588)=12, YEAR($A588),YEAR($A588)-1)))),FirstSim!$A$1:$Y$84,VLOOKUP(MONTH($A588),Conversion!$A$1:$B$12,2),FALSE)</f>
        <v>0.73</v>
      </c>
      <c r="J588" s="4" t="e">
        <f>VLOOKUP((IF(MONTH($A588)=10,YEAR($A588),IF(MONTH($A588)=11,YEAR($A588),IF(MONTH($A588)=12, YEAR($A588),YEAR($A588)-1)))),#REF!,VLOOKUP(MONTH($A588),Conversion!$A$1:$B$12,2),FALSE)</f>
        <v>#REF!</v>
      </c>
      <c r="K588" t="e">
        <f>VLOOKUP((IF(MONTH($A588)=10,YEAR($A588),IF(MONTH($A588)=11,YEAR($A588),IF(MONTH($A588)=12, YEAR($A588),YEAR($A588)-1)))),#REF!,VLOOKUP(MONTH($A588),'Patch Conversion'!$A$1:$B$12,2),FALSE)</f>
        <v>#REF!</v>
      </c>
    </row>
    <row r="589" spans="1:11">
      <c r="A589" s="2">
        <v>35612</v>
      </c>
      <c r="B589" t="e">
        <f>VLOOKUP((IF(MONTH($A589)=10,YEAR($A589),IF(MONTH($A589)=11,YEAR($A589),IF(MONTH($A589)=12, YEAR($A589),YEAR($A589)-1)))),File_1.prn!$A$2:$AA$57,VLOOKUP(MONTH($A589),Conversion!$A$1:$B$12,2),FALSE)</f>
        <v>#N/A</v>
      </c>
      <c r="C589" t="e">
        <f>IF(VLOOKUP((IF(MONTH($A589)=10,YEAR($A589),IF(MONTH($A589)=11,YEAR($A589),IF(MONTH($A589)=12, YEAR($A589),YEAR($A589)-1)))),File_1.prn!$A$2:$AA$57,VLOOKUP(MONTH($A589),'Patch Conversion'!$A$1:$B$12,2),FALSE)="","",VLOOKUP((IF(MONTH($A589)=10,YEAR($A589),IF(MONTH($A589)=11,YEAR($A589),IF(MONTH($A589)=12, YEAR($A589),YEAR($A589)-1)))),File_1.prn!$A$2:$AA$57,VLOOKUP(MONTH($A589),'Patch Conversion'!$A$1:$B$12,2),FALSE))</f>
        <v>#N/A</v>
      </c>
      <c r="F589">
        <f>VLOOKUP((IF(MONTH($A589)=10,YEAR($A589),IF(MONTH($A589)=11,YEAR($A589),IF(MONTH($A589)=12, YEAR($A589),YEAR($A589)-1)))),FirstSim!$A$1:$Y$84,VLOOKUP(MONTH($A589),Conversion!$A$1:$B$12,2),FALSE)</f>
        <v>0.48</v>
      </c>
      <c r="J589" s="4" t="e">
        <f>VLOOKUP((IF(MONTH($A589)=10,YEAR($A589),IF(MONTH($A589)=11,YEAR($A589),IF(MONTH($A589)=12, YEAR($A589),YEAR($A589)-1)))),#REF!,VLOOKUP(MONTH($A589),Conversion!$A$1:$B$12,2),FALSE)</f>
        <v>#REF!</v>
      </c>
      <c r="K589" t="e">
        <f>VLOOKUP((IF(MONTH($A589)=10,YEAR($A589),IF(MONTH($A589)=11,YEAR($A589),IF(MONTH($A589)=12, YEAR($A589),YEAR($A589)-1)))),#REF!,VLOOKUP(MONTH($A589),'Patch Conversion'!$A$1:$B$12,2),FALSE)</f>
        <v>#REF!</v>
      </c>
    </row>
    <row r="590" spans="1:11">
      <c r="A590" s="2">
        <v>35643</v>
      </c>
      <c r="B590" t="e">
        <f>VLOOKUP((IF(MONTH($A590)=10,YEAR($A590),IF(MONTH($A590)=11,YEAR($A590),IF(MONTH($A590)=12, YEAR($A590),YEAR($A590)-1)))),File_1.prn!$A$2:$AA$57,VLOOKUP(MONTH($A590),Conversion!$A$1:$B$12,2),FALSE)</f>
        <v>#N/A</v>
      </c>
      <c r="C590" t="e">
        <f>IF(VLOOKUP((IF(MONTH($A590)=10,YEAR($A590),IF(MONTH($A590)=11,YEAR($A590),IF(MONTH($A590)=12, YEAR($A590),YEAR($A590)-1)))),File_1.prn!$A$2:$AA$57,VLOOKUP(MONTH($A590),'Patch Conversion'!$A$1:$B$12,2),FALSE)="","",VLOOKUP((IF(MONTH($A590)=10,YEAR($A590),IF(MONTH($A590)=11,YEAR($A590),IF(MONTH($A590)=12, YEAR($A590),YEAR($A590)-1)))),File_1.prn!$A$2:$AA$57,VLOOKUP(MONTH($A590),'Patch Conversion'!$A$1:$B$12,2),FALSE))</f>
        <v>#N/A</v>
      </c>
      <c r="F590">
        <f>VLOOKUP((IF(MONTH($A590)=10,YEAR($A590),IF(MONTH($A590)=11,YEAR($A590),IF(MONTH($A590)=12, YEAR($A590),YEAR($A590)-1)))),FirstSim!$A$1:$Y$84,VLOOKUP(MONTH($A590),Conversion!$A$1:$B$12,2),FALSE)</f>
        <v>0.26</v>
      </c>
      <c r="J590" s="4" t="e">
        <f>VLOOKUP((IF(MONTH($A590)=10,YEAR($A590),IF(MONTH($A590)=11,YEAR($A590),IF(MONTH($A590)=12, YEAR($A590),YEAR($A590)-1)))),#REF!,VLOOKUP(MONTH($A590),Conversion!$A$1:$B$12,2),FALSE)</f>
        <v>#REF!</v>
      </c>
      <c r="K590" t="e">
        <f>VLOOKUP((IF(MONTH($A590)=10,YEAR($A590),IF(MONTH($A590)=11,YEAR($A590),IF(MONTH($A590)=12, YEAR($A590),YEAR($A590)-1)))),#REF!,VLOOKUP(MONTH($A590),'Patch Conversion'!$A$1:$B$12,2),FALSE)</f>
        <v>#REF!</v>
      </c>
    </row>
    <row r="591" spans="1:11">
      <c r="A591" s="2">
        <v>35674</v>
      </c>
      <c r="B591" t="e">
        <f>VLOOKUP((IF(MONTH($A591)=10,YEAR($A591),IF(MONTH($A591)=11,YEAR($A591),IF(MONTH($A591)=12, YEAR($A591),YEAR($A591)-1)))),File_1.prn!$A$2:$AA$57,VLOOKUP(MONTH($A591),Conversion!$A$1:$B$12,2),FALSE)</f>
        <v>#N/A</v>
      </c>
      <c r="C591" t="e">
        <f>IF(VLOOKUP((IF(MONTH($A591)=10,YEAR($A591),IF(MONTH($A591)=11,YEAR($A591),IF(MONTH($A591)=12, YEAR($A591),YEAR($A591)-1)))),File_1.prn!$A$2:$AA$57,VLOOKUP(MONTH($A591),'Patch Conversion'!$A$1:$B$12,2),FALSE)="","",VLOOKUP((IF(MONTH($A591)=10,YEAR($A591),IF(MONTH($A591)=11,YEAR($A591),IF(MONTH($A591)=12, YEAR($A591),YEAR($A591)-1)))),File_1.prn!$A$2:$AA$57,VLOOKUP(MONTH($A591),'Patch Conversion'!$A$1:$B$12,2),FALSE))</f>
        <v>#N/A</v>
      </c>
      <c r="F591">
        <f>VLOOKUP((IF(MONTH($A591)=10,YEAR($A591),IF(MONTH($A591)=11,YEAR($A591),IF(MONTH($A591)=12, YEAR($A591),YEAR($A591)-1)))),FirstSim!$A$1:$Y$84,VLOOKUP(MONTH($A591),Conversion!$A$1:$B$12,2),FALSE)</f>
        <v>0</v>
      </c>
      <c r="J591" s="4" t="e">
        <f>VLOOKUP((IF(MONTH($A591)=10,YEAR($A591),IF(MONTH($A591)=11,YEAR($A591),IF(MONTH($A591)=12, YEAR($A591),YEAR($A591)-1)))),#REF!,VLOOKUP(MONTH($A591),Conversion!$A$1:$B$12,2),FALSE)</f>
        <v>#REF!</v>
      </c>
      <c r="K591" t="e">
        <f>VLOOKUP((IF(MONTH($A591)=10,YEAR($A591),IF(MONTH($A591)=11,YEAR($A591),IF(MONTH($A591)=12, YEAR($A591),YEAR($A591)-1)))),#REF!,VLOOKUP(MONTH($A591),'Patch Conversion'!$A$1:$B$12,2),FALSE)</f>
        <v>#REF!</v>
      </c>
    </row>
    <row r="592" spans="1:11">
      <c r="A592" s="2">
        <v>35704</v>
      </c>
      <c r="B592" t="e">
        <f>VLOOKUP((IF(MONTH($A592)=10,YEAR($A592),IF(MONTH($A592)=11,YEAR($A592),IF(MONTH($A592)=12, YEAR($A592),YEAR($A592)-1)))),File_1.prn!$A$2:$AA$57,VLOOKUP(MONTH($A592),Conversion!$A$1:$B$12,2),FALSE)</f>
        <v>#N/A</v>
      </c>
      <c r="C592" t="e">
        <f>IF(VLOOKUP((IF(MONTH($A592)=10,YEAR($A592),IF(MONTH($A592)=11,YEAR($A592),IF(MONTH($A592)=12, YEAR($A592),YEAR($A592)-1)))),File_1.prn!$A$2:$AA$57,VLOOKUP(MONTH($A592),'Patch Conversion'!$A$1:$B$12,2),FALSE)="","",VLOOKUP((IF(MONTH($A592)=10,YEAR($A592),IF(MONTH($A592)=11,YEAR($A592),IF(MONTH($A592)=12, YEAR($A592),YEAR($A592)-1)))),File_1.prn!$A$2:$AA$57,VLOOKUP(MONTH($A592),'Patch Conversion'!$A$1:$B$12,2),FALSE))</f>
        <v>#N/A</v>
      </c>
      <c r="F592">
        <f>VLOOKUP((IF(MONTH($A592)=10,YEAR($A592),IF(MONTH($A592)=11,YEAR($A592),IF(MONTH($A592)=12, YEAR($A592),YEAR($A592)-1)))),FirstSim!$A$1:$Y$84,VLOOKUP(MONTH($A592),Conversion!$A$1:$B$12,2),FALSE)</f>
        <v>0</v>
      </c>
      <c r="J592" s="4" t="e">
        <f>VLOOKUP((IF(MONTH($A592)=10,YEAR($A592),IF(MONTH($A592)=11,YEAR($A592),IF(MONTH($A592)=12, YEAR($A592),YEAR($A592)-1)))),#REF!,VLOOKUP(MONTH($A592),Conversion!$A$1:$B$12,2),FALSE)</f>
        <v>#REF!</v>
      </c>
      <c r="K592" t="e">
        <f>VLOOKUP((IF(MONTH($A592)=10,YEAR($A592),IF(MONTH($A592)=11,YEAR($A592),IF(MONTH($A592)=12, YEAR($A592),YEAR($A592)-1)))),#REF!,VLOOKUP(MONTH($A592),'Patch Conversion'!$A$1:$B$12,2),FALSE)</f>
        <v>#REF!</v>
      </c>
    </row>
    <row r="593" spans="1:12">
      <c r="A593" s="2">
        <v>35735</v>
      </c>
      <c r="B593" t="e">
        <f>VLOOKUP((IF(MONTH($A593)=10,YEAR($A593),IF(MONTH($A593)=11,YEAR($A593),IF(MONTH($A593)=12, YEAR($A593),YEAR($A593)-1)))),File_1.prn!$A$2:$AA$57,VLOOKUP(MONTH($A593),Conversion!$A$1:$B$12,2),FALSE)</f>
        <v>#N/A</v>
      </c>
      <c r="C593" t="e">
        <f>IF(VLOOKUP((IF(MONTH($A593)=10,YEAR($A593),IF(MONTH($A593)=11,YEAR($A593),IF(MONTH($A593)=12, YEAR($A593),YEAR($A593)-1)))),File_1.prn!$A$2:$AA$57,VLOOKUP(MONTH($A593),'Patch Conversion'!$A$1:$B$12,2),FALSE)="","",VLOOKUP((IF(MONTH($A593)=10,YEAR($A593),IF(MONTH($A593)=11,YEAR($A593),IF(MONTH($A593)=12, YEAR($A593),YEAR($A593)-1)))),File_1.prn!$A$2:$AA$57,VLOOKUP(MONTH($A593),'Patch Conversion'!$A$1:$B$12,2),FALSE))</f>
        <v>#N/A</v>
      </c>
      <c r="F593">
        <f>VLOOKUP((IF(MONTH($A593)=10,YEAR($A593),IF(MONTH($A593)=11,YEAR($A593),IF(MONTH($A593)=12, YEAR($A593),YEAR($A593)-1)))),FirstSim!$A$1:$Y$84,VLOOKUP(MONTH($A593),Conversion!$A$1:$B$12,2),FALSE)</f>
        <v>0</v>
      </c>
      <c r="J593" s="4" t="e">
        <f>VLOOKUP((IF(MONTH($A593)=10,YEAR($A593),IF(MONTH($A593)=11,YEAR($A593),IF(MONTH($A593)=12, YEAR($A593),YEAR($A593)-1)))),#REF!,VLOOKUP(MONTH($A593),Conversion!$A$1:$B$12,2),FALSE)</f>
        <v>#REF!</v>
      </c>
      <c r="K593" t="e">
        <f>VLOOKUP((IF(MONTH($A593)=10,YEAR($A593),IF(MONTH($A593)=11,YEAR($A593),IF(MONTH($A593)=12, YEAR($A593),YEAR($A593)-1)))),#REF!,VLOOKUP(MONTH($A593),'Patch Conversion'!$A$1:$B$12,2),FALSE)</f>
        <v>#REF!</v>
      </c>
    </row>
    <row r="594" spans="1:12">
      <c r="A594" s="2">
        <v>35765</v>
      </c>
      <c r="B594" t="e">
        <f>VLOOKUP((IF(MONTH($A594)=10,YEAR($A594),IF(MONTH($A594)=11,YEAR($A594),IF(MONTH($A594)=12, YEAR($A594),YEAR($A594)-1)))),File_1.prn!$A$2:$AA$57,VLOOKUP(MONTH($A594),Conversion!$A$1:$B$12,2),FALSE)</f>
        <v>#N/A</v>
      </c>
      <c r="C594" t="e">
        <f>IF(VLOOKUP((IF(MONTH($A594)=10,YEAR($A594),IF(MONTH($A594)=11,YEAR($A594),IF(MONTH($A594)=12, YEAR($A594),YEAR($A594)-1)))),File_1.prn!$A$2:$AA$57,VLOOKUP(MONTH($A594),'Patch Conversion'!$A$1:$B$12,2),FALSE)="","",VLOOKUP((IF(MONTH($A594)=10,YEAR($A594),IF(MONTH($A594)=11,YEAR($A594),IF(MONTH($A594)=12, YEAR($A594),YEAR($A594)-1)))),File_1.prn!$A$2:$AA$57,VLOOKUP(MONTH($A594),'Patch Conversion'!$A$1:$B$12,2),FALSE))</f>
        <v>#N/A</v>
      </c>
      <c r="F594">
        <f>VLOOKUP((IF(MONTH($A594)=10,YEAR($A594),IF(MONTH($A594)=11,YEAR($A594),IF(MONTH($A594)=12, YEAR($A594),YEAR($A594)-1)))),FirstSim!$A$1:$Y$84,VLOOKUP(MONTH($A594),Conversion!$A$1:$B$12,2),FALSE)</f>
        <v>0</v>
      </c>
      <c r="J594" s="4" t="e">
        <f>VLOOKUP((IF(MONTH($A594)=10,YEAR($A594),IF(MONTH($A594)=11,YEAR($A594),IF(MONTH($A594)=12, YEAR($A594),YEAR($A594)-1)))),#REF!,VLOOKUP(MONTH($A594),Conversion!$A$1:$B$12,2),FALSE)</f>
        <v>#REF!</v>
      </c>
      <c r="K594" t="e">
        <f>VLOOKUP((IF(MONTH($A594)=10,YEAR($A594),IF(MONTH($A594)=11,YEAR($A594),IF(MONTH($A594)=12, YEAR($A594),YEAR($A594)-1)))),#REF!,VLOOKUP(MONTH($A594),'Patch Conversion'!$A$1:$B$12,2),FALSE)</f>
        <v>#REF!</v>
      </c>
    </row>
    <row r="595" spans="1:12">
      <c r="A595" s="2">
        <v>35796</v>
      </c>
      <c r="B595" t="e">
        <f>VLOOKUP((IF(MONTH($A595)=10,YEAR($A595),IF(MONTH($A595)=11,YEAR($A595),IF(MONTH($A595)=12, YEAR($A595),YEAR($A595)-1)))),File_1.prn!$A$2:$AA$57,VLOOKUP(MONTH($A595),Conversion!$A$1:$B$12,2),FALSE)</f>
        <v>#N/A</v>
      </c>
      <c r="C595" t="e">
        <f>IF(VLOOKUP((IF(MONTH($A595)=10,YEAR($A595),IF(MONTH($A595)=11,YEAR($A595),IF(MONTH($A595)=12, YEAR($A595),YEAR($A595)-1)))),File_1.prn!$A$2:$AA$57,VLOOKUP(MONTH($A595),'Patch Conversion'!$A$1:$B$12,2),FALSE)="","",VLOOKUP((IF(MONTH($A595)=10,YEAR($A595),IF(MONTH($A595)=11,YEAR($A595),IF(MONTH($A595)=12, YEAR($A595),YEAR($A595)-1)))),File_1.prn!$A$2:$AA$57,VLOOKUP(MONTH($A595),'Patch Conversion'!$A$1:$B$12,2),FALSE))</f>
        <v>#N/A</v>
      </c>
      <c r="D595" t="e">
        <f>IF(C595="","",B595)</f>
        <v>#N/A</v>
      </c>
      <c r="F595">
        <f>VLOOKUP((IF(MONTH($A595)=10,YEAR($A595),IF(MONTH($A595)=11,YEAR($A595),IF(MONTH($A595)=12, YEAR($A595),YEAR($A595)-1)))),FirstSim!$A$1:$Y$84,VLOOKUP(MONTH($A595),Conversion!$A$1:$B$12,2),FALSE)</f>
        <v>0.03</v>
      </c>
      <c r="J595" s="4" t="e">
        <f>VLOOKUP((IF(MONTH($A595)=10,YEAR($A595),IF(MONTH($A595)=11,YEAR($A595),IF(MONTH($A595)=12, YEAR($A595),YEAR($A595)-1)))),#REF!,VLOOKUP(MONTH($A595),Conversion!$A$1:$B$12,2),FALSE)</f>
        <v>#REF!</v>
      </c>
      <c r="K595" t="e">
        <f>VLOOKUP((IF(MONTH($A595)=10,YEAR($A595),IF(MONTH($A595)=11,YEAR($A595),IF(MONTH($A595)=12, YEAR($A595),YEAR($A595)-1)))),#REF!,VLOOKUP(MONTH($A595),'Patch Conversion'!$A$1:$B$12,2),FALSE)</f>
        <v>#REF!</v>
      </c>
    </row>
    <row r="596" spans="1:12">
      <c r="A596" s="2">
        <v>35827</v>
      </c>
      <c r="B596" t="e">
        <f>VLOOKUP((IF(MONTH($A596)=10,YEAR($A596),IF(MONTH($A596)=11,YEAR($A596),IF(MONTH($A596)=12, YEAR($A596),YEAR($A596)-1)))),File_1.prn!$A$2:$AA$57,VLOOKUP(MONTH($A596),Conversion!$A$1:$B$12,2),FALSE)</f>
        <v>#N/A</v>
      </c>
      <c r="C596" t="e">
        <f>IF(VLOOKUP((IF(MONTH($A596)=10,YEAR($A596),IF(MONTH($A596)=11,YEAR($A596),IF(MONTH($A596)=12, YEAR($A596),YEAR($A596)-1)))),File_1.prn!$A$2:$AA$57,VLOOKUP(MONTH($A596),'Patch Conversion'!$A$1:$B$12,2),FALSE)="","",VLOOKUP((IF(MONTH($A596)=10,YEAR($A596),IF(MONTH($A596)=11,YEAR($A596),IF(MONTH($A596)=12, YEAR($A596),YEAR($A596)-1)))),File_1.prn!$A$2:$AA$57,VLOOKUP(MONTH($A596),'Patch Conversion'!$A$1:$B$12,2),FALSE))</f>
        <v>#N/A</v>
      </c>
      <c r="F596">
        <f>VLOOKUP((IF(MONTH($A596)=10,YEAR($A596),IF(MONTH($A596)=11,YEAR($A596),IF(MONTH($A596)=12, YEAR($A596),YEAR($A596)-1)))),FirstSim!$A$1:$Y$84,VLOOKUP(MONTH($A596),Conversion!$A$1:$B$12,2),FALSE)</f>
        <v>2.12</v>
      </c>
      <c r="J596" s="4" t="e">
        <f>VLOOKUP((IF(MONTH($A596)=10,YEAR($A596),IF(MONTH($A596)=11,YEAR($A596),IF(MONTH($A596)=12, YEAR($A596),YEAR($A596)-1)))),#REF!,VLOOKUP(MONTH($A596),Conversion!$A$1:$B$12,2),FALSE)</f>
        <v>#REF!</v>
      </c>
      <c r="K596" t="e">
        <f>VLOOKUP((IF(MONTH($A596)=10,YEAR($A596),IF(MONTH($A596)=11,YEAR($A596),IF(MONTH($A596)=12, YEAR($A596),YEAR($A596)-1)))),#REF!,VLOOKUP(MONTH($A596),'Patch Conversion'!$A$1:$B$12,2),FALSE)</f>
        <v>#REF!</v>
      </c>
    </row>
    <row r="597" spans="1:12">
      <c r="A597" s="2">
        <v>35855</v>
      </c>
      <c r="B597" t="e">
        <f>VLOOKUP((IF(MONTH($A597)=10,YEAR($A597),IF(MONTH($A597)=11,YEAR($A597),IF(MONTH($A597)=12, YEAR($A597),YEAR($A597)-1)))),File_1.prn!$A$2:$AA$57,VLOOKUP(MONTH($A597),Conversion!$A$1:$B$12,2),FALSE)</f>
        <v>#N/A</v>
      </c>
      <c r="C597" t="e">
        <f>IF(VLOOKUP((IF(MONTH($A597)=10,YEAR($A597),IF(MONTH($A597)=11,YEAR($A597),IF(MONTH($A597)=12, YEAR($A597),YEAR($A597)-1)))),File_1.prn!$A$2:$AA$57,VLOOKUP(MONTH($A597),'Patch Conversion'!$A$1:$B$12,2),FALSE)="","",VLOOKUP((IF(MONTH($A597)=10,YEAR($A597),IF(MONTH($A597)=11,YEAR($A597),IF(MONTH($A597)=12, YEAR($A597),YEAR($A597)-1)))),File_1.prn!$A$2:$AA$57,VLOOKUP(MONTH($A597),'Patch Conversion'!$A$1:$B$12,2),FALSE))</f>
        <v>#N/A</v>
      </c>
      <c r="F597">
        <f>VLOOKUP((IF(MONTH($A597)=10,YEAR($A597),IF(MONTH($A597)=11,YEAR($A597),IF(MONTH($A597)=12, YEAR($A597),YEAR($A597)-1)))),FirstSim!$A$1:$Y$84,VLOOKUP(MONTH($A597),Conversion!$A$1:$B$12,2),FALSE)</f>
        <v>4.8899999999999997</v>
      </c>
      <c r="J597" s="4" t="e">
        <f>VLOOKUP((IF(MONTH($A597)=10,YEAR($A597),IF(MONTH($A597)=11,YEAR($A597),IF(MONTH($A597)=12, YEAR($A597),YEAR($A597)-1)))),#REF!,VLOOKUP(MONTH($A597),Conversion!$A$1:$B$12,2),FALSE)</f>
        <v>#REF!</v>
      </c>
      <c r="K597" t="e">
        <f>VLOOKUP((IF(MONTH($A597)=10,YEAR($A597),IF(MONTH($A597)=11,YEAR($A597),IF(MONTH($A597)=12, YEAR($A597),YEAR($A597)-1)))),#REF!,VLOOKUP(MONTH($A597),'Patch Conversion'!$A$1:$B$12,2),FALSE)</f>
        <v>#REF!</v>
      </c>
    </row>
    <row r="598" spans="1:12">
      <c r="A598" s="2">
        <v>35886</v>
      </c>
      <c r="B598" t="e">
        <f>VLOOKUP((IF(MONTH($A598)=10,YEAR($A598),IF(MONTH($A598)=11,YEAR($A598),IF(MONTH($A598)=12, YEAR($A598),YEAR($A598)-1)))),File_1.prn!$A$2:$AA$57,VLOOKUP(MONTH($A598),Conversion!$A$1:$B$12,2),FALSE)</f>
        <v>#N/A</v>
      </c>
      <c r="C598" t="e">
        <f>IF(VLOOKUP((IF(MONTH($A598)=10,YEAR($A598),IF(MONTH($A598)=11,YEAR($A598),IF(MONTH($A598)=12, YEAR($A598),YEAR($A598)-1)))),File_1.prn!$A$2:$AA$57,VLOOKUP(MONTH($A598),'Patch Conversion'!$A$1:$B$12,2),FALSE)="","",VLOOKUP((IF(MONTH($A598)=10,YEAR($A598),IF(MONTH($A598)=11,YEAR($A598),IF(MONTH($A598)=12, YEAR($A598),YEAR($A598)-1)))),File_1.prn!$A$2:$AA$57,VLOOKUP(MONTH($A598),'Patch Conversion'!$A$1:$B$12,2),FALSE))</f>
        <v>#N/A</v>
      </c>
      <c r="F598">
        <f>VLOOKUP((IF(MONTH($A598)=10,YEAR($A598),IF(MONTH($A598)=11,YEAR($A598),IF(MONTH($A598)=12, YEAR($A598),YEAR($A598)-1)))),FirstSim!$A$1:$Y$84,VLOOKUP(MONTH($A598),Conversion!$A$1:$B$12,2),FALSE)</f>
        <v>1.63</v>
      </c>
      <c r="J598" s="4" t="e">
        <f>VLOOKUP((IF(MONTH($A598)=10,YEAR($A598),IF(MONTH($A598)=11,YEAR($A598),IF(MONTH($A598)=12, YEAR($A598),YEAR($A598)-1)))),#REF!,VLOOKUP(MONTH($A598),Conversion!$A$1:$B$12,2),FALSE)</f>
        <v>#REF!</v>
      </c>
      <c r="K598" t="e">
        <f>VLOOKUP((IF(MONTH($A598)=10,YEAR($A598),IF(MONTH($A598)=11,YEAR($A598),IF(MONTH($A598)=12, YEAR($A598),YEAR($A598)-1)))),#REF!,VLOOKUP(MONTH($A598),'Patch Conversion'!$A$1:$B$12,2),FALSE)</f>
        <v>#REF!</v>
      </c>
    </row>
    <row r="599" spans="1:12">
      <c r="A599" s="2">
        <v>35916</v>
      </c>
      <c r="B599" t="e">
        <f>VLOOKUP((IF(MONTH($A599)=10,YEAR($A599),IF(MONTH($A599)=11,YEAR($A599),IF(MONTH($A599)=12, YEAR($A599),YEAR($A599)-1)))),File_1.prn!$A$2:$AA$57,VLOOKUP(MONTH($A599),Conversion!$A$1:$B$12,2),FALSE)</f>
        <v>#N/A</v>
      </c>
      <c r="C599" t="e">
        <f>IF(VLOOKUP((IF(MONTH($A599)=10,YEAR($A599),IF(MONTH($A599)=11,YEAR($A599),IF(MONTH($A599)=12, YEAR($A599),YEAR($A599)-1)))),File_1.prn!$A$2:$AA$57,VLOOKUP(MONTH($A599),'Patch Conversion'!$A$1:$B$12,2),FALSE)="","",VLOOKUP((IF(MONTH($A599)=10,YEAR($A599),IF(MONTH($A599)=11,YEAR($A599),IF(MONTH($A599)=12, YEAR($A599),YEAR($A599)-1)))),File_1.prn!$A$2:$AA$57,VLOOKUP(MONTH($A599),'Patch Conversion'!$A$1:$B$12,2),FALSE))</f>
        <v>#N/A</v>
      </c>
      <c r="F599">
        <f>VLOOKUP((IF(MONTH($A599)=10,YEAR($A599),IF(MONTH($A599)=11,YEAR($A599),IF(MONTH($A599)=12, YEAR($A599),YEAR($A599)-1)))),FirstSim!$A$1:$Y$84,VLOOKUP(MONTH($A599),Conversion!$A$1:$B$12,2),FALSE)</f>
        <v>0.28000000000000003</v>
      </c>
      <c r="J599" s="4" t="e">
        <f>VLOOKUP((IF(MONTH($A599)=10,YEAR($A599),IF(MONTH($A599)=11,YEAR($A599),IF(MONTH($A599)=12, YEAR($A599),YEAR($A599)-1)))),#REF!,VLOOKUP(MONTH($A599),Conversion!$A$1:$B$12,2),FALSE)</f>
        <v>#REF!</v>
      </c>
      <c r="K599" t="e">
        <f>VLOOKUP((IF(MONTH($A599)=10,YEAR($A599),IF(MONTH($A599)=11,YEAR($A599),IF(MONTH($A599)=12, YEAR($A599),YEAR($A599)-1)))),#REF!,VLOOKUP(MONTH($A599),'Patch Conversion'!$A$1:$B$12,2),FALSE)</f>
        <v>#REF!</v>
      </c>
    </row>
    <row r="600" spans="1:12">
      <c r="A600" s="2">
        <v>35947</v>
      </c>
      <c r="B600" t="e">
        <f>VLOOKUP((IF(MONTH($A600)=10,YEAR($A600),IF(MONTH($A600)=11,YEAR($A600),IF(MONTH($A600)=12, YEAR($A600),YEAR($A600)-1)))),File_1.prn!$A$2:$AA$57,VLOOKUP(MONTH($A600),Conversion!$A$1:$B$12,2),FALSE)</f>
        <v>#N/A</v>
      </c>
      <c r="C600" t="e">
        <f>IF(VLOOKUP((IF(MONTH($A600)=10,YEAR($A600),IF(MONTH($A600)=11,YEAR($A600),IF(MONTH($A600)=12, YEAR($A600),YEAR($A600)-1)))),File_1.prn!$A$2:$AA$57,VLOOKUP(MONTH($A600),'Patch Conversion'!$A$1:$B$12,2),FALSE)="","",VLOOKUP((IF(MONTH($A600)=10,YEAR($A600),IF(MONTH($A600)=11,YEAR($A600),IF(MONTH($A600)=12, YEAR($A600),YEAR($A600)-1)))),File_1.prn!$A$2:$AA$57,VLOOKUP(MONTH($A600),'Patch Conversion'!$A$1:$B$12,2),FALSE))</f>
        <v>#N/A</v>
      </c>
      <c r="F600">
        <f>VLOOKUP((IF(MONTH($A600)=10,YEAR($A600),IF(MONTH($A600)=11,YEAR($A600),IF(MONTH($A600)=12, YEAR($A600),YEAR($A600)-1)))),FirstSim!$A$1:$Y$84,VLOOKUP(MONTH($A600),Conversion!$A$1:$B$12,2),FALSE)</f>
        <v>0.18</v>
      </c>
      <c r="J600" s="4" t="e">
        <f>VLOOKUP((IF(MONTH($A600)=10,YEAR($A600),IF(MONTH($A600)=11,YEAR($A600),IF(MONTH($A600)=12, YEAR($A600),YEAR($A600)-1)))),#REF!,VLOOKUP(MONTH($A600),Conversion!$A$1:$B$12,2),FALSE)</f>
        <v>#REF!</v>
      </c>
      <c r="K600" t="e">
        <f>VLOOKUP((IF(MONTH($A600)=10,YEAR($A600),IF(MONTH($A600)=11,YEAR($A600),IF(MONTH($A600)=12, YEAR($A600),YEAR($A600)-1)))),#REF!,VLOOKUP(MONTH($A600),'Patch Conversion'!$A$1:$B$12,2),FALSE)</f>
        <v>#REF!</v>
      </c>
    </row>
    <row r="601" spans="1:12">
      <c r="A601" s="2">
        <v>35977</v>
      </c>
      <c r="B601" t="e">
        <f>VLOOKUP((IF(MONTH($A601)=10,YEAR($A601),IF(MONTH($A601)=11,YEAR($A601),IF(MONTH($A601)=12, YEAR($A601),YEAR($A601)-1)))),File_1.prn!$A$2:$AA$57,VLOOKUP(MONTH($A601),Conversion!$A$1:$B$12,2),FALSE)</f>
        <v>#N/A</v>
      </c>
      <c r="C601" t="e">
        <f>IF(VLOOKUP((IF(MONTH($A601)=10,YEAR($A601),IF(MONTH($A601)=11,YEAR($A601),IF(MONTH($A601)=12, YEAR($A601),YEAR($A601)-1)))),File_1.prn!$A$2:$AA$57,VLOOKUP(MONTH($A601),'Patch Conversion'!$A$1:$B$12,2),FALSE)="","",VLOOKUP((IF(MONTH($A601)=10,YEAR($A601),IF(MONTH($A601)=11,YEAR($A601),IF(MONTH($A601)=12, YEAR($A601),YEAR($A601)-1)))),File_1.prn!$A$2:$AA$57,VLOOKUP(MONTH($A601),'Patch Conversion'!$A$1:$B$12,2),FALSE))</f>
        <v>#N/A</v>
      </c>
      <c r="D601" t="e">
        <f>IF(C601="","",B601)</f>
        <v>#N/A</v>
      </c>
      <c r="F601">
        <f>VLOOKUP((IF(MONTH($A601)=10,YEAR($A601),IF(MONTH($A601)=11,YEAR($A601),IF(MONTH($A601)=12, YEAR($A601),YEAR($A601)-1)))),FirstSim!$A$1:$Y$84,VLOOKUP(MONTH($A601),Conversion!$A$1:$B$12,2),FALSE)</f>
        <v>0.16</v>
      </c>
      <c r="J601" s="4" t="e">
        <f>VLOOKUP((IF(MONTH($A601)=10,YEAR($A601),IF(MONTH($A601)=11,YEAR($A601),IF(MONTH($A601)=12, YEAR($A601),YEAR($A601)-1)))),#REF!,VLOOKUP(MONTH($A601),Conversion!$A$1:$B$12,2),FALSE)</f>
        <v>#REF!</v>
      </c>
      <c r="K601" t="e">
        <f>VLOOKUP((IF(MONTH($A601)=10,YEAR($A601),IF(MONTH($A601)=11,YEAR($A601),IF(MONTH($A601)=12, YEAR($A601),YEAR($A601)-1)))),#REF!,VLOOKUP(MONTH($A601),'Patch Conversion'!$A$1:$B$12,2),FALSE)</f>
        <v>#REF!</v>
      </c>
    </row>
    <row r="602" spans="1:12">
      <c r="A602" s="2">
        <v>36008</v>
      </c>
      <c r="B602" t="e">
        <f>VLOOKUP((IF(MONTH($A602)=10,YEAR($A602),IF(MONTH($A602)=11,YEAR($A602),IF(MONTH($A602)=12, YEAR($A602),YEAR($A602)-1)))),File_1.prn!$A$2:$AA$57,VLOOKUP(MONTH($A602),Conversion!$A$1:$B$12,2),FALSE)</f>
        <v>#N/A</v>
      </c>
      <c r="C602" t="e">
        <f>IF(VLOOKUP((IF(MONTH($A602)=10,YEAR($A602),IF(MONTH($A602)=11,YEAR($A602),IF(MONTH($A602)=12, YEAR($A602),YEAR($A602)-1)))),File_1.prn!$A$2:$AA$57,VLOOKUP(MONTH($A602),'Patch Conversion'!$A$1:$B$12,2),FALSE)="","",VLOOKUP((IF(MONTH($A602)=10,YEAR($A602),IF(MONTH($A602)=11,YEAR($A602),IF(MONTH($A602)=12, YEAR($A602),YEAR($A602)-1)))),File_1.prn!$A$2:$AA$57,VLOOKUP(MONTH($A602),'Patch Conversion'!$A$1:$B$12,2),FALSE))</f>
        <v>#N/A</v>
      </c>
      <c r="D602" t="e">
        <f>IF(C602="","",B602)</f>
        <v>#N/A</v>
      </c>
      <c r="F602">
        <f>VLOOKUP((IF(MONTH($A602)=10,YEAR($A602),IF(MONTH($A602)=11,YEAR($A602),IF(MONTH($A602)=12, YEAR($A602),YEAR($A602)-1)))),FirstSim!$A$1:$Y$84,VLOOKUP(MONTH($A602),Conversion!$A$1:$B$12,2),FALSE)</f>
        <v>0.08</v>
      </c>
      <c r="J602" s="4" t="e">
        <f>VLOOKUP((IF(MONTH($A602)=10,YEAR($A602),IF(MONTH($A602)=11,YEAR($A602),IF(MONTH($A602)=12, YEAR($A602),YEAR($A602)-1)))),#REF!,VLOOKUP(MONTH($A602),Conversion!$A$1:$B$12,2),FALSE)</f>
        <v>#REF!</v>
      </c>
      <c r="K602" t="e">
        <f>VLOOKUP((IF(MONTH($A602)=10,YEAR($A602),IF(MONTH($A602)=11,YEAR($A602),IF(MONTH($A602)=12, YEAR($A602),YEAR($A602)-1)))),#REF!,VLOOKUP(MONTH($A602),'Patch Conversion'!$A$1:$B$12,2),FALSE)</f>
        <v>#REF!</v>
      </c>
      <c r="L602" t="e">
        <f t="shared" ref="L602:L607" si="3">IF(K602="","",J602)</f>
        <v>#REF!</v>
      </c>
    </row>
    <row r="603" spans="1:12">
      <c r="A603" s="2">
        <v>36039</v>
      </c>
      <c r="B603" t="e">
        <f>VLOOKUP((IF(MONTH($A603)=10,YEAR($A603),IF(MONTH($A603)=11,YEAR($A603),IF(MONTH($A603)=12, YEAR($A603),YEAR($A603)-1)))),File_1.prn!$A$2:$AA$57,VLOOKUP(MONTH($A603),Conversion!$A$1:$B$12,2),FALSE)</f>
        <v>#N/A</v>
      </c>
      <c r="C603" t="e">
        <f>IF(VLOOKUP((IF(MONTH($A603)=10,YEAR($A603),IF(MONTH($A603)=11,YEAR($A603),IF(MONTH($A603)=12, YEAR($A603),YEAR($A603)-1)))),File_1.prn!$A$2:$AA$57,VLOOKUP(MONTH($A603),'Patch Conversion'!$A$1:$B$12,2),FALSE)="","",VLOOKUP((IF(MONTH($A603)=10,YEAR($A603),IF(MONTH($A603)=11,YEAR($A603),IF(MONTH($A603)=12, YEAR($A603),YEAR($A603)-1)))),File_1.prn!$A$2:$AA$57,VLOOKUP(MONTH($A603),'Patch Conversion'!$A$1:$B$12,2),FALSE))</f>
        <v>#N/A</v>
      </c>
      <c r="F603">
        <f>VLOOKUP((IF(MONTH($A603)=10,YEAR($A603),IF(MONTH($A603)=11,YEAR($A603),IF(MONTH($A603)=12, YEAR($A603),YEAR($A603)-1)))),FirstSim!$A$1:$Y$84,VLOOKUP(MONTH($A603),Conversion!$A$1:$B$12,2),FALSE)</f>
        <v>0</v>
      </c>
      <c r="J603" s="4" t="e">
        <f>VLOOKUP((IF(MONTH($A603)=10,YEAR($A603),IF(MONTH($A603)=11,YEAR($A603),IF(MONTH($A603)=12, YEAR($A603),YEAR($A603)-1)))),#REF!,VLOOKUP(MONTH($A603),Conversion!$A$1:$B$12,2),FALSE)</f>
        <v>#REF!</v>
      </c>
      <c r="K603" t="e">
        <f>VLOOKUP((IF(MONTH($A603)=10,YEAR($A603),IF(MONTH($A603)=11,YEAR($A603),IF(MONTH($A603)=12, YEAR($A603),YEAR($A603)-1)))),#REF!,VLOOKUP(MONTH($A603),'Patch Conversion'!$A$1:$B$12,2),FALSE)</f>
        <v>#REF!</v>
      </c>
      <c r="L603" t="e">
        <f t="shared" si="3"/>
        <v>#REF!</v>
      </c>
    </row>
    <row r="604" spans="1:12">
      <c r="A604" s="2">
        <v>36069</v>
      </c>
      <c r="B604" t="e">
        <f>VLOOKUP((IF(MONTH($A604)=10,YEAR($A604),IF(MONTH($A604)=11,YEAR($A604),IF(MONTH($A604)=12, YEAR($A604),YEAR($A604)-1)))),File_1.prn!$A$2:$AA$57,VLOOKUP(MONTH($A604),Conversion!$A$1:$B$12,2),FALSE)</f>
        <v>#N/A</v>
      </c>
      <c r="C604" t="e">
        <f>IF(VLOOKUP((IF(MONTH($A604)=10,YEAR($A604),IF(MONTH($A604)=11,YEAR($A604),IF(MONTH($A604)=12, YEAR($A604),YEAR($A604)-1)))),File_1.prn!$A$2:$AA$57,VLOOKUP(MONTH($A604),'Patch Conversion'!$A$1:$B$12,2),FALSE)="","",VLOOKUP((IF(MONTH($A604)=10,YEAR($A604),IF(MONTH($A604)=11,YEAR($A604),IF(MONTH($A604)=12, YEAR($A604),YEAR($A604)-1)))),File_1.prn!$A$2:$AA$57,VLOOKUP(MONTH($A604),'Patch Conversion'!$A$1:$B$12,2),FALSE))</f>
        <v>#N/A</v>
      </c>
      <c r="F604">
        <f>VLOOKUP((IF(MONTH($A604)=10,YEAR($A604),IF(MONTH($A604)=11,YEAR($A604),IF(MONTH($A604)=12, YEAR($A604),YEAR($A604)-1)))),FirstSim!$A$1:$Y$84,VLOOKUP(MONTH($A604),Conversion!$A$1:$B$12,2),FALSE)</f>
        <v>0</v>
      </c>
      <c r="J604" s="4" t="e">
        <f>VLOOKUP((IF(MONTH($A604)=10,YEAR($A604),IF(MONTH($A604)=11,YEAR($A604),IF(MONTH($A604)=12, YEAR($A604),YEAR($A604)-1)))),#REF!,VLOOKUP(MONTH($A604),Conversion!$A$1:$B$12,2),FALSE)</f>
        <v>#REF!</v>
      </c>
      <c r="K604" t="e">
        <f>VLOOKUP((IF(MONTH($A604)=10,YEAR($A604),IF(MONTH($A604)=11,YEAR($A604),IF(MONTH($A604)=12, YEAR($A604),YEAR($A604)-1)))),#REF!,VLOOKUP(MONTH($A604),'Patch Conversion'!$A$1:$B$12,2),FALSE)</f>
        <v>#REF!</v>
      </c>
      <c r="L604" t="e">
        <f t="shared" si="3"/>
        <v>#REF!</v>
      </c>
    </row>
    <row r="605" spans="1:12">
      <c r="A605" s="2">
        <v>36100</v>
      </c>
      <c r="B605" t="e">
        <f>VLOOKUP((IF(MONTH($A605)=10,YEAR($A605),IF(MONTH($A605)=11,YEAR($A605),IF(MONTH($A605)=12, YEAR($A605),YEAR($A605)-1)))),File_1.prn!$A$2:$AA$57,VLOOKUP(MONTH($A605),Conversion!$A$1:$B$12,2),FALSE)</f>
        <v>#N/A</v>
      </c>
      <c r="C605" t="e">
        <f>IF(VLOOKUP((IF(MONTH($A605)=10,YEAR($A605),IF(MONTH($A605)=11,YEAR($A605),IF(MONTH($A605)=12, YEAR($A605),YEAR($A605)-1)))),File_1.prn!$A$2:$AA$57,VLOOKUP(MONTH($A605),'Patch Conversion'!$A$1:$B$12,2),FALSE)="","",VLOOKUP((IF(MONTH($A605)=10,YEAR($A605),IF(MONTH($A605)=11,YEAR($A605),IF(MONTH($A605)=12, YEAR($A605),YEAR($A605)-1)))),File_1.prn!$A$2:$AA$57,VLOOKUP(MONTH($A605),'Patch Conversion'!$A$1:$B$12,2),FALSE))</f>
        <v>#N/A</v>
      </c>
      <c r="F605">
        <f>VLOOKUP((IF(MONTH($A605)=10,YEAR($A605),IF(MONTH($A605)=11,YEAR($A605),IF(MONTH($A605)=12, YEAR($A605),YEAR($A605)-1)))),FirstSim!$A$1:$Y$84,VLOOKUP(MONTH($A605),Conversion!$A$1:$B$12,2),FALSE)</f>
        <v>0.73</v>
      </c>
      <c r="J605" s="4" t="e">
        <f>VLOOKUP((IF(MONTH($A605)=10,YEAR($A605),IF(MONTH($A605)=11,YEAR($A605),IF(MONTH($A605)=12, YEAR($A605),YEAR($A605)-1)))),#REF!,VLOOKUP(MONTH($A605),Conversion!$A$1:$B$12,2),FALSE)</f>
        <v>#REF!</v>
      </c>
      <c r="K605" t="e">
        <f>VLOOKUP((IF(MONTH($A605)=10,YEAR($A605),IF(MONTH($A605)=11,YEAR($A605),IF(MONTH($A605)=12, YEAR($A605),YEAR($A605)-1)))),#REF!,VLOOKUP(MONTH($A605),'Patch Conversion'!$A$1:$B$12,2),FALSE)</f>
        <v>#REF!</v>
      </c>
      <c r="L605" t="e">
        <f t="shared" si="3"/>
        <v>#REF!</v>
      </c>
    </row>
    <row r="606" spans="1:12">
      <c r="A606" s="2">
        <v>36130</v>
      </c>
      <c r="B606" t="e">
        <f>VLOOKUP((IF(MONTH($A606)=10,YEAR($A606),IF(MONTH($A606)=11,YEAR($A606),IF(MONTH($A606)=12, YEAR($A606),YEAR($A606)-1)))),File_1.prn!$A$2:$AA$57,VLOOKUP(MONTH($A606),Conversion!$A$1:$B$12,2),FALSE)</f>
        <v>#N/A</v>
      </c>
      <c r="C606" t="e">
        <f>IF(VLOOKUP((IF(MONTH($A606)=10,YEAR($A606),IF(MONTH($A606)=11,YEAR($A606),IF(MONTH($A606)=12, YEAR($A606),YEAR($A606)-1)))),File_1.prn!$A$2:$AA$57,VLOOKUP(MONTH($A606),'Patch Conversion'!$A$1:$B$12,2),FALSE)="","",VLOOKUP((IF(MONTH($A606)=10,YEAR($A606),IF(MONTH($A606)=11,YEAR($A606),IF(MONTH($A606)=12, YEAR($A606),YEAR($A606)-1)))),File_1.prn!$A$2:$AA$57,VLOOKUP(MONTH($A606),'Patch Conversion'!$A$1:$B$12,2),FALSE))</f>
        <v>#N/A</v>
      </c>
      <c r="D606" t="e">
        <f>IF(C606="","",B606)</f>
        <v>#N/A</v>
      </c>
      <c r="F606">
        <f>VLOOKUP((IF(MONTH($A606)=10,YEAR($A606),IF(MONTH($A606)=11,YEAR($A606),IF(MONTH($A606)=12, YEAR($A606),YEAR($A606)-1)))),FirstSim!$A$1:$Y$84,VLOOKUP(MONTH($A606),Conversion!$A$1:$B$12,2),FALSE)</f>
        <v>0.25</v>
      </c>
      <c r="J606" s="4" t="e">
        <f>VLOOKUP((IF(MONTH($A606)=10,YEAR($A606),IF(MONTH($A606)=11,YEAR($A606),IF(MONTH($A606)=12, YEAR($A606),YEAR($A606)-1)))),#REF!,VLOOKUP(MONTH($A606),Conversion!$A$1:$B$12,2),FALSE)</f>
        <v>#REF!</v>
      </c>
      <c r="K606" t="e">
        <f>VLOOKUP((IF(MONTH($A606)=10,YEAR($A606),IF(MONTH($A606)=11,YEAR($A606),IF(MONTH($A606)=12, YEAR($A606),YEAR($A606)-1)))),#REF!,VLOOKUP(MONTH($A606),'Patch Conversion'!$A$1:$B$12,2),FALSE)</f>
        <v>#REF!</v>
      </c>
      <c r="L606" t="e">
        <f t="shared" si="3"/>
        <v>#REF!</v>
      </c>
    </row>
    <row r="607" spans="1:12">
      <c r="A607" s="2">
        <v>36161</v>
      </c>
      <c r="B607" t="e">
        <f>VLOOKUP((IF(MONTH($A607)=10,YEAR($A607),IF(MONTH($A607)=11,YEAR($A607),IF(MONTH($A607)=12, YEAR($A607),YEAR($A607)-1)))),File_1.prn!$A$2:$AA$57,VLOOKUP(MONTH($A607),Conversion!$A$1:$B$12,2),FALSE)</f>
        <v>#N/A</v>
      </c>
      <c r="C607" t="e">
        <f>IF(VLOOKUP((IF(MONTH($A607)=10,YEAR($A607),IF(MONTH($A607)=11,YEAR($A607),IF(MONTH($A607)=12, YEAR($A607),YEAR($A607)-1)))),File_1.prn!$A$2:$AA$57,VLOOKUP(MONTH($A607),'Patch Conversion'!$A$1:$B$12,2),FALSE)="","",VLOOKUP((IF(MONTH($A607)=10,YEAR($A607),IF(MONTH($A607)=11,YEAR($A607),IF(MONTH($A607)=12, YEAR($A607),YEAR($A607)-1)))),File_1.prn!$A$2:$AA$57,VLOOKUP(MONTH($A607),'Patch Conversion'!$A$1:$B$12,2),FALSE))</f>
        <v>#N/A</v>
      </c>
      <c r="D607" t="e">
        <f>IF(C607="","",B607)</f>
        <v>#N/A</v>
      </c>
      <c r="F607">
        <f>VLOOKUP((IF(MONTH($A607)=10,YEAR($A607),IF(MONTH($A607)=11,YEAR($A607),IF(MONTH($A607)=12, YEAR($A607),YEAR($A607)-1)))),FirstSim!$A$1:$Y$84,VLOOKUP(MONTH($A607),Conversion!$A$1:$B$12,2),FALSE)</f>
        <v>0.5</v>
      </c>
      <c r="J607" s="4" t="e">
        <f>VLOOKUP((IF(MONTH($A607)=10,YEAR($A607),IF(MONTH($A607)=11,YEAR($A607),IF(MONTH($A607)=12, YEAR($A607),YEAR($A607)-1)))),#REF!,VLOOKUP(MONTH($A607),Conversion!$A$1:$B$12,2),FALSE)</f>
        <v>#REF!</v>
      </c>
      <c r="K607" t="e">
        <f>VLOOKUP((IF(MONTH($A607)=10,YEAR($A607),IF(MONTH($A607)=11,YEAR($A607),IF(MONTH($A607)=12, YEAR($A607),YEAR($A607)-1)))),#REF!,VLOOKUP(MONTH($A607),'Patch Conversion'!$A$1:$B$12,2),FALSE)</f>
        <v>#REF!</v>
      </c>
      <c r="L607" t="e">
        <f t="shared" si="3"/>
        <v>#REF!</v>
      </c>
    </row>
    <row r="608" spans="1:12">
      <c r="A608" s="2">
        <v>36192</v>
      </c>
      <c r="B608" t="e">
        <f>VLOOKUP((IF(MONTH($A608)=10,YEAR($A608),IF(MONTH($A608)=11,YEAR($A608),IF(MONTH($A608)=12, YEAR($A608),YEAR($A608)-1)))),File_1.prn!$A$2:$AA$57,VLOOKUP(MONTH($A608),Conversion!$A$1:$B$12,2),FALSE)</f>
        <v>#N/A</v>
      </c>
      <c r="C608" t="e">
        <f>IF(VLOOKUP((IF(MONTH($A608)=10,YEAR($A608),IF(MONTH($A608)=11,YEAR($A608),IF(MONTH($A608)=12, YEAR($A608),YEAR($A608)-1)))),File_1.prn!$A$2:$AA$57,VLOOKUP(MONTH($A608),'Patch Conversion'!$A$1:$B$12,2),FALSE)="","",VLOOKUP((IF(MONTH($A608)=10,YEAR($A608),IF(MONTH($A608)=11,YEAR($A608),IF(MONTH($A608)=12, YEAR($A608),YEAR($A608)-1)))),File_1.prn!$A$2:$AA$57,VLOOKUP(MONTH($A608),'Patch Conversion'!$A$1:$B$12,2),FALSE))</f>
        <v>#N/A</v>
      </c>
      <c r="F608">
        <f>VLOOKUP((IF(MONTH($A608)=10,YEAR($A608),IF(MONTH($A608)=11,YEAR($A608),IF(MONTH($A608)=12, YEAR($A608),YEAR($A608)-1)))),FirstSim!$A$1:$Y$84,VLOOKUP(MONTH($A608),Conversion!$A$1:$B$12,2),FALSE)</f>
        <v>0.11</v>
      </c>
      <c r="J608" s="4" t="e">
        <f>VLOOKUP((IF(MONTH($A608)=10,YEAR($A608),IF(MONTH($A608)=11,YEAR($A608),IF(MONTH($A608)=12, YEAR($A608),YEAR($A608)-1)))),#REF!,VLOOKUP(MONTH($A608),Conversion!$A$1:$B$12,2),FALSE)</f>
        <v>#REF!</v>
      </c>
      <c r="K608" t="e">
        <f>VLOOKUP((IF(MONTH($A608)=10,YEAR($A608),IF(MONTH($A608)=11,YEAR($A608),IF(MONTH($A608)=12, YEAR($A608),YEAR($A608)-1)))),#REF!,VLOOKUP(MONTH($A608),'Patch Conversion'!$A$1:$B$12,2),FALSE)</f>
        <v>#REF!</v>
      </c>
    </row>
    <row r="609" spans="1:11">
      <c r="A609" s="2">
        <v>36220</v>
      </c>
      <c r="B609" t="e">
        <f>VLOOKUP((IF(MONTH($A609)=10,YEAR($A609),IF(MONTH($A609)=11,YEAR($A609),IF(MONTH($A609)=12, YEAR($A609),YEAR($A609)-1)))),File_1.prn!$A$2:$AA$57,VLOOKUP(MONTH($A609),Conversion!$A$1:$B$12,2),FALSE)</f>
        <v>#N/A</v>
      </c>
      <c r="C609" t="e">
        <f>IF(VLOOKUP((IF(MONTH($A609)=10,YEAR($A609),IF(MONTH($A609)=11,YEAR($A609),IF(MONTH($A609)=12, YEAR($A609),YEAR($A609)-1)))),File_1.prn!$A$2:$AA$57,VLOOKUP(MONTH($A609),'Patch Conversion'!$A$1:$B$12,2),FALSE)="","",VLOOKUP((IF(MONTH($A609)=10,YEAR($A609),IF(MONTH($A609)=11,YEAR($A609),IF(MONTH($A609)=12, YEAR($A609),YEAR($A609)-1)))),File_1.prn!$A$2:$AA$57,VLOOKUP(MONTH($A609),'Patch Conversion'!$A$1:$B$12,2),FALSE))</f>
        <v>#N/A</v>
      </c>
      <c r="F609">
        <f>VLOOKUP((IF(MONTH($A609)=10,YEAR($A609),IF(MONTH($A609)=11,YEAR($A609),IF(MONTH($A609)=12, YEAR($A609),YEAR($A609)-1)))),FirstSim!$A$1:$Y$84,VLOOKUP(MONTH($A609),Conversion!$A$1:$B$12,2),FALSE)</f>
        <v>0</v>
      </c>
      <c r="J609" s="4" t="e">
        <f>VLOOKUP((IF(MONTH($A609)=10,YEAR($A609),IF(MONTH($A609)=11,YEAR($A609),IF(MONTH($A609)=12, YEAR($A609),YEAR($A609)-1)))),#REF!,VLOOKUP(MONTH($A609),Conversion!$A$1:$B$12,2),FALSE)</f>
        <v>#REF!</v>
      </c>
      <c r="K609" t="e">
        <f>VLOOKUP((IF(MONTH($A609)=10,YEAR($A609),IF(MONTH($A609)=11,YEAR($A609),IF(MONTH($A609)=12, YEAR($A609),YEAR($A609)-1)))),#REF!,VLOOKUP(MONTH($A609),'Patch Conversion'!$A$1:$B$12,2),FALSE)</f>
        <v>#REF!</v>
      </c>
    </row>
    <row r="610" spans="1:11">
      <c r="A610" s="2">
        <v>36251</v>
      </c>
      <c r="B610" t="e">
        <f>VLOOKUP((IF(MONTH($A610)=10,YEAR($A610),IF(MONTH($A610)=11,YEAR($A610),IF(MONTH($A610)=12, YEAR($A610),YEAR($A610)-1)))),File_1.prn!$A$2:$AA$57,VLOOKUP(MONTH($A610),Conversion!$A$1:$B$12,2),FALSE)</f>
        <v>#N/A</v>
      </c>
      <c r="C610" t="e">
        <f>IF(VLOOKUP((IF(MONTH($A610)=10,YEAR($A610),IF(MONTH($A610)=11,YEAR($A610),IF(MONTH($A610)=12, YEAR($A610),YEAR($A610)-1)))),File_1.prn!$A$2:$AA$57,VLOOKUP(MONTH($A610),'Patch Conversion'!$A$1:$B$12,2),FALSE)="","",VLOOKUP((IF(MONTH($A610)=10,YEAR($A610),IF(MONTH($A610)=11,YEAR($A610),IF(MONTH($A610)=12, YEAR($A610),YEAR($A610)-1)))),File_1.prn!$A$2:$AA$57,VLOOKUP(MONTH($A610),'Patch Conversion'!$A$1:$B$12,2),FALSE))</f>
        <v>#N/A</v>
      </c>
      <c r="F610">
        <f>VLOOKUP((IF(MONTH($A610)=10,YEAR($A610),IF(MONTH($A610)=11,YEAR($A610),IF(MONTH($A610)=12, YEAR($A610),YEAR($A610)-1)))),FirstSim!$A$1:$Y$84,VLOOKUP(MONTH($A610),Conversion!$A$1:$B$12,2),FALSE)</f>
        <v>0</v>
      </c>
      <c r="J610" s="4" t="e">
        <f>VLOOKUP((IF(MONTH($A610)=10,YEAR($A610),IF(MONTH($A610)=11,YEAR($A610),IF(MONTH($A610)=12, YEAR($A610),YEAR($A610)-1)))),#REF!,VLOOKUP(MONTH($A610),Conversion!$A$1:$B$12,2),FALSE)</f>
        <v>#REF!</v>
      </c>
      <c r="K610" t="e">
        <f>VLOOKUP((IF(MONTH($A610)=10,YEAR($A610),IF(MONTH($A610)=11,YEAR($A610),IF(MONTH($A610)=12, YEAR($A610),YEAR($A610)-1)))),#REF!,VLOOKUP(MONTH($A610),'Patch Conversion'!$A$1:$B$12,2),FALSE)</f>
        <v>#REF!</v>
      </c>
    </row>
    <row r="611" spans="1:11">
      <c r="A611" s="2">
        <v>36281</v>
      </c>
      <c r="B611" t="e">
        <f>VLOOKUP((IF(MONTH($A611)=10,YEAR($A611),IF(MONTH($A611)=11,YEAR($A611),IF(MONTH($A611)=12, YEAR($A611),YEAR($A611)-1)))),File_1.prn!$A$2:$AA$57,VLOOKUP(MONTH($A611),Conversion!$A$1:$B$12,2),FALSE)</f>
        <v>#N/A</v>
      </c>
      <c r="C611" t="e">
        <f>IF(VLOOKUP((IF(MONTH($A611)=10,YEAR($A611),IF(MONTH($A611)=11,YEAR($A611),IF(MONTH($A611)=12, YEAR($A611),YEAR($A611)-1)))),File_1.prn!$A$2:$AA$57,VLOOKUP(MONTH($A611),'Patch Conversion'!$A$1:$B$12,2),FALSE)="","",VLOOKUP((IF(MONTH($A611)=10,YEAR($A611),IF(MONTH($A611)=11,YEAR($A611),IF(MONTH($A611)=12, YEAR($A611),YEAR($A611)-1)))),File_1.prn!$A$2:$AA$57,VLOOKUP(MONTH($A611),'Patch Conversion'!$A$1:$B$12,2),FALSE))</f>
        <v>#N/A</v>
      </c>
      <c r="F611">
        <f>VLOOKUP((IF(MONTH($A611)=10,YEAR($A611),IF(MONTH($A611)=11,YEAR($A611),IF(MONTH($A611)=12, YEAR($A611),YEAR($A611)-1)))),FirstSim!$A$1:$Y$84,VLOOKUP(MONTH($A611),Conversion!$A$1:$B$12,2),FALSE)</f>
        <v>0.05</v>
      </c>
      <c r="J611" s="4" t="e">
        <f>VLOOKUP((IF(MONTH($A611)=10,YEAR($A611),IF(MONTH($A611)=11,YEAR($A611),IF(MONTH($A611)=12, YEAR($A611),YEAR($A611)-1)))),#REF!,VLOOKUP(MONTH($A611),Conversion!$A$1:$B$12,2),FALSE)</f>
        <v>#REF!</v>
      </c>
      <c r="K611" t="e">
        <f>VLOOKUP((IF(MONTH($A611)=10,YEAR($A611),IF(MONTH($A611)=11,YEAR($A611),IF(MONTH($A611)=12, YEAR($A611),YEAR($A611)-1)))),#REF!,VLOOKUP(MONTH($A611),'Patch Conversion'!$A$1:$B$12,2),FALSE)</f>
        <v>#REF!</v>
      </c>
    </row>
    <row r="612" spans="1:11">
      <c r="A612" s="2">
        <v>36312</v>
      </c>
      <c r="B612" t="e">
        <f>VLOOKUP((IF(MONTH($A612)=10,YEAR($A612),IF(MONTH($A612)=11,YEAR($A612),IF(MONTH($A612)=12, YEAR($A612),YEAR($A612)-1)))),File_1.prn!$A$2:$AA$57,VLOOKUP(MONTH($A612),Conversion!$A$1:$B$12,2),FALSE)</f>
        <v>#N/A</v>
      </c>
      <c r="C612" t="e">
        <f>IF(VLOOKUP((IF(MONTH($A612)=10,YEAR($A612),IF(MONTH($A612)=11,YEAR($A612),IF(MONTH($A612)=12, YEAR($A612),YEAR($A612)-1)))),File_1.prn!$A$2:$AA$57,VLOOKUP(MONTH($A612),'Patch Conversion'!$A$1:$B$12,2),FALSE)="","",VLOOKUP((IF(MONTH($A612)=10,YEAR($A612),IF(MONTH($A612)=11,YEAR($A612),IF(MONTH($A612)=12, YEAR($A612),YEAR($A612)-1)))),File_1.prn!$A$2:$AA$57,VLOOKUP(MONTH($A612),'Patch Conversion'!$A$1:$B$12,2),FALSE))</f>
        <v>#N/A</v>
      </c>
      <c r="F612">
        <f>VLOOKUP((IF(MONTH($A612)=10,YEAR($A612),IF(MONTH($A612)=11,YEAR($A612),IF(MONTH($A612)=12, YEAR($A612),YEAR($A612)-1)))),FirstSim!$A$1:$Y$84,VLOOKUP(MONTH($A612),Conversion!$A$1:$B$12,2),FALSE)</f>
        <v>0.06</v>
      </c>
      <c r="J612" s="4" t="e">
        <f>VLOOKUP((IF(MONTH($A612)=10,YEAR($A612),IF(MONTH($A612)=11,YEAR($A612),IF(MONTH($A612)=12, YEAR($A612),YEAR($A612)-1)))),#REF!,VLOOKUP(MONTH($A612),Conversion!$A$1:$B$12,2),FALSE)</f>
        <v>#REF!</v>
      </c>
      <c r="K612" t="e">
        <f>VLOOKUP((IF(MONTH($A612)=10,YEAR($A612),IF(MONTH($A612)=11,YEAR($A612),IF(MONTH($A612)=12, YEAR($A612),YEAR($A612)-1)))),#REF!,VLOOKUP(MONTH($A612),'Patch Conversion'!$A$1:$B$12,2),FALSE)</f>
        <v>#REF!</v>
      </c>
    </row>
    <row r="613" spans="1:11">
      <c r="A613" s="2">
        <v>36342</v>
      </c>
      <c r="B613" t="e">
        <f>VLOOKUP((IF(MONTH($A613)=10,YEAR($A613),IF(MONTH($A613)=11,YEAR($A613),IF(MONTH($A613)=12, YEAR($A613),YEAR($A613)-1)))),File_1.prn!$A$2:$AA$57,VLOOKUP(MONTH($A613),Conversion!$A$1:$B$12,2),FALSE)</f>
        <v>#N/A</v>
      </c>
      <c r="C613" t="e">
        <f>IF(VLOOKUP((IF(MONTH($A613)=10,YEAR($A613),IF(MONTH($A613)=11,YEAR($A613),IF(MONTH($A613)=12, YEAR($A613),YEAR($A613)-1)))),File_1.prn!$A$2:$AA$57,VLOOKUP(MONTH($A613),'Patch Conversion'!$A$1:$B$12,2),FALSE)="","",VLOOKUP((IF(MONTH($A613)=10,YEAR($A613),IF(MONTH($A613)=11,YEAR($A613),IF(MONTH($A613)=12, YEAR($A613),YEAR($A613)-1)))),File_1.prn!$A$2:$AA$57,VLOOKUP(MONTH($A613),'Patch Conversion'!$A$1:$B$12,2),FALSE))</f>
        <v>#N/A</v>
      </c>
      <c r="F613">
        <f>VLOOKUP((IF(MONTH($A613)=10,YEAR($A613),IF(MONTH($A613)=11,YEAR($A613),IF(MONTH($A613)=12, YEAR($A613),YEAR($A613)-1)))),FirstSim!$A$1:$Y$84,VLOOKUP(MONTH($A613),Conversion!$A$1:$B$12,2),FALSE)</f>
        <v>0.05</v>
      </c>
      <c r="J613" s="4" t="e">
        <f>VLOOKUP((IF(MONTH($A613)=10,YEAR($A613),IF(MONTH($A613)=11,YEAR($A613),IF(MONTH($A613)=12, YEAR($A613),YEAR($A613)-1)))),#REF!,VLOOKUP(MONTH($A613),Conversion!$A$1:$B$12,2),FALSE)</f>
        <v>#REF!</v>
      </c>
      <c r="K613" t="e">
        <f>VLOOKUP((IF(MONTH($A613)=10,YEAR($A613),IF(MONTH($A613)=11,YEAR($A613),IF(MONTH($A613)=12, YEAR($A613),YEAR($A613)-1)))),#REF!,VLOOKUP(MONTH($A613),'Patch Conversion'!$A$1:$B$12,2),FALSE)</f>
        <v>#REF!</v>
      </c>
    </row>
    <row r="614" spans="1:11">
      <c r="A614" s="2">
        <v>36373</v>
      </c>
      <c r="B614" t="e">
        <f>VLOOKUP((IF(MONTH($A614)=10,YEAR($A614),IF(MONTH($A614)=11,YEAR($A614),IF(MONTH($A614)=12, YEAR($A614),YEAR($A614)-1)))),File_1.prn!$A$2:$AA$57,VLOOKUP(MONTH($A614),Conversion!$A$1:$B$12,2),FALSE)</f>
        <v>#N/A</v>
      </c>
      <c r="C614" t="e">
        <f>IF(VLOOKUP((IF(MONTH($A614)=10,YEAR($A614),IF(MONTH($A614)=11,YEAR($A614),IF(MONTH($A614)=12, YEAR($A614),YEAR($A614)-1)))),File_1.prn!$A$2:$AA$57,VLOOKUP(MONTH($A614),'Patch Conversion'!$A$1:$B$12,2),FALSE)="","",VLOOKUP((IF(MONTH($A614)=10,YEAR($A614),IF(MONTH($A614)=11,YEAR($A614),IF(MONTH($A614)=12, YEAR($A614),YEAR($A614)-1)))),File_1.prn!$A$2:$AA$57,VLOOKUP(MONTH($A614),'Patch Conversion'!$A$1:$B$12,2),FALSE))</f>
        <v>#N/A</v>
      </c>
      <c r="F614">
        <f>VLOOKUP((IF(MONTH($A614)=10,YEAR($A614),IF(MONTH($A614)=11,YEAR($A614),IF(MONTH($A614)=12, YEAR($A614),YEAR($A614)-1)))),FirstSim!$A$1:$Y$84,VLOOKUP(MONTH($A614),Conversion!$A$1:$B$12,2),FALSE)</f>
        <v>0</v>
      </c>
      <c r="J614" s="4" t="e">
        <f>VLOOKUP((IF(MONTH($A614)=10,YEAR($A614),IF(MONTH($A614)=11,YEAR($A614),IF(MONTH($A614)=12, YEAR($A614),YEAR($A614)-1)))),#REF!,VLOOKUP(MONTH($A614),Conversion!$A$1:$B$12,2),FALSE)</f>
        <v>#REF!</v>
      </c>
      <c r="K614" t="e">
        <f>VLOOKUP((IF(MONTH($A614)=10,YEAR($A614),IF(MONTH($A614)=11,YEAR($A614),IF(MONTH($A614)=12, YEAR($A614),YEAR($A614)-1)))),#REF!,VLOOKUP(MONTH($A614),'Patch Conversion'!$A$1:$B$12,2),FALSE)</f>
        <v>#REF!</v>
      </c>
    </row>
    <row r="615" spans="1:11">
      <c r="A615" s="2">
        <v>36404</v>
      </c>
      <c r="B615" t="e">
        <f>VLOOKUP((IF(MONTH($A615)=10,YEAR($A615),IF(MONTH($A615)=11,YEAR($A615),IF(MONTH($A615)=12, YEAR($A615),YEAR($A615)-1)))),File_1.prn!$A$2:$AA$57,VLOOKUP(MONTH($A615),Conversion!$A$1:$B$12,2),FALSE)</f>
        <v>#N/A</v>
      </c>
      <c r="C615" t="e">
        <f>IF(VLOOKUP((IF(MONTH($A615)=10,YEAR($A615),IF(MONTH($A615)=11,YEAR($A615),IF(MONTH($A615)=12, YEAR($A615),YEAR($A615)-1)))),File_1.prn!$A$2:$AA$57,VLOOKUP(MONTH($A615),'Patch Conversion'!$A$1:$B$12,2),FALSE)="","",VLOOKUP((IF(MONTH($A615)=10,YEAR($A615),IF(MONTH($A615)=11,YEAR($A615),IF(MONTH($A615)=12, YEAR($A615),YEAR($A615)-1)))),File_1.prn!$A$2:$AA$57,VLOOKUP(MONTH($A615),'Patch Conversion'!$A$1:$B$12,2),FALSE))</f>
        <v>#N/A</v>
      </c>
      <c r="F615">
        <f>VLOOKUP((IF(MONTH($A615)=10,YEAR($A615),IF(MONTH($A615)=11,YEAR($A615),IF(MONTH($A615)=12, YEAR($A615),YEAR($A615)-1)))),FirstSim!$A$1:$Y$84,VLOOKUP(MONTH($A615),Conversion!$A$1:$B$12,2),FALSE)</f>
        <v>0</v>
      </c>
      <c r="J615" s="4" t="e">
        <f>VLOOKUP((IF(MONTH($A615)=10,YEAR($A615),IF(MONTH($A615)=11,YEAR($A615),IF(MONTH($A615)=12, YEAR($A615),YEAR($A615)-1)))),#REF!,VLOOKUP(MONTH($A615),Conversion!$A$1:$B$12,2),FALSE)</f>
        <v>#REF!</v>
      </c>
      <c r="K615" t="e">
        <f>VLOOKUP((IF(MONTH($A615)=10,YEAR($A615),IF(MONTH($A615)=11,YEAR($A615),IF(MONTH($A615)=12, YEAR($A615),YEAR($A615)-1)))),#REF!,VLOOKUP(MONTH($A615),'Patch Conversion'!$A$1:$B$12,2),FALSE)</f>
        <v>#REF!</v>
      </c>
    </row>
    <row r="616" spans="1:11">
      <c r="A616" s="2">
        <v>36434</v>
      </c>
      <c r="B616" t="e">
        <f>VLOOKUP((IF(MONTH($A616)=10,YEAR($A616),IF(MONTH($A616)=11,YEAR($A616),IF(MONTH($A616)=12, YEAR($A616),YEAR($A616)-1)))),File_1.prn!$A$2:$AA$57,VLOOKUP(MONTH($A616),Conversion!$A$1:$B$12,2),FALSE)</f>
        <v>#N/A</v>
      </c>
      <c r="C616" t="e">
        <f>IF(VLOOKUP((IF(MONTH($A616)=10,YEAR($A616),IF(MONTH($A616)=11,YEAR($A616),IF(MONTH($A616)=12, YEAR($A616),YEAR($A616)-1)))),File_1.prn!$A$2:$AA$57,VLOOKUP(MONTH($A616),'Patch Conversion'!$A$1:$B$12,2),FALSE)="","",VLOOKUP((IF(MONTH($A616)=10,YEAR($A616),IF(MONTH($A616)=11,YEAR($A616),IF(MONTH($A616)=12, YEAR($A616),YEAR($A616)-1)))),File_1.prn!$A$2:$AA$57,VLOOKUP(MONTH($A616),'Patch Conversion'!$A$1:$B$12,2),FALSE))</f>
        <v>#N/A</v>
      </c>
      <c r="F616">
        <f>VLOOKUP((IF(MONTH($A616)=10,YEAR($A616),IF(MONTH($A616)=11,YEAR($A616),IF(MONTH($A616)=12, YEAR($A616),YEAR($A616)-1)))),FirstSim!$A$1:$Y$84,VLOOKUP(MONTH($A616),Conversion!$A$1:$B$12,2),FALSE)</f>
        <v>0</v>
      </c>
      <c r="J616" s="4" t="e">
        <f>VLOOKUP((IF(MONTH($A616)=10,YEAR($A616),IF(MONTH($A616)=11,YEAR($A616),IF(MONTH($A616)=12, YEAR($A616),YEAR($A616)-1)))),#REF!,VLOOKUP(MONTH($A616),Conversion!$A$1:$B$12,2),FALSE)</f>
        <v>#REF!</v>
      </c>
      <c r="K616" t="e">
        <f>VLOOKUP((IF(MONTH($A616)=10,YEAR($A616),IF(MONTH($A616)=11,YEAR($A616),IF(MONTH($A616)=12, YEAR($A616),YEAR($A616)-1)))),#REF!,VLOOKUP(MONTH($A616),'Patch Conversion'!$A$1:$B$12,2),FALSE)</f>
        <v>#REF!</v>
      </c>
    </row>
    <row r="617" spans="1:11">
      <c r="A617" s="2">
        <v>36465</v>
      </c>
      <c r="B617" t="e">
        <f>VLOOKUP((IF(MONTH($A617)=10,YEAR($A617),IF(MONTH($A617)=11,YEAR($A617),IF(MONTH($A617)=12, YEAR($A617),YEAR($A617)-1)))),File_1.prn!$A$2:$AA$57,VLOOKUP(MONTH($A617),Conversion!$A$1:$B$12,2),FALSE)</f>
        <v>#N/A</v>
      </c>
      <c r="C617" t="e">
        <f>IF(VLOOKUP((IF(MONTH($A617)=10,YEAR($A617),IF(MONTH($A617)=11,YEAR($A617),IF(MONTH($A617)=12, YEAR($A617),YEAR($A617)-1)))),File_1.prn!$A$2:$AA$57,VLOOKUP(MONTH($A617),'Patch Conversion'!$A$1:$B$12,2),FALSE)="","",VLOOKUP((IF(MONTH($A617)=10,YEAR($A617),IF(MONTH($A617)=11,YEAR($A617),IF(MONTH($A617)=12, YEAR($A617),YEAR($A617)-1)))),File_1.prn!$A$2:$AA$57,VLOOKUP(MONTH($A617),'Patch Conversion'!$A$1:$B$12,2),FALSE))</f>
        <v>#N/A</v>
      </c>
      <c r="D617" t="e">
        <f>IF(C617="","",B617)</f>
        <v>#N/A</v>
      </c>
      <c r="F617">
        <f>VLOOKUP((IF(MONTH($A617)=10,YEAR($A617),IF(MONTH($A617)=11,YEAR($A617),IF(MONTH($A617)=12, YEAR($A617),YEAR($A617)-1)))),FirstSim!$A$1:$Y$84,VLOOKUP(MONTH($A617),Conversion!$A$1:$B$12,2),FALSE)</f>
        <v>0</v>
      </c>
      <c r="J617" s="4" t="e">
        <f>VLOOKUP((IF(MONTH($A617)=10,YEAR($A617),IF(MONTH($A617)=11,YEAR($A617),IF(MONTH($A617)=12, YEAR($A617),YEAR($A617)-1)))),#REF!,VLOOKUP(MONTH($A617),Conversion!$A$1:$B$12,2),FALSE)</f>
        <v>#REF!</v>
      </c>
      <c r="K617" t="e">
        <f>VLOOKUP((IF(MONTH($A617)=10,YEAR($A617),IF(MONTH($A617)=11,YEAR($A617),IF(MONTH($A617)=12, YEAR($A617),YEAR($A617)-1)))),#REF!,VLOOKUP(MONTH($A617),'Patch Conversion'!$A$1:$B$12,2),FALSE)</f>
        <v>#REF!</v>
      </c>
    </row>
    <row r="618" spans="1:11">
      <c r="A618" s="2">
        <v>36495</v>
      </c>
      <c r="B618" t="e">
        <f>VLOOKUP((IF(MONTH($A618)=10,YEAR($A618),IF(MONTH($A618)=11,YEAR($A618),IF(MONTH($A618)=12, YEAR($A618),YEAR($A618)-1)))),File_1.prn!$A$2:$AA$57,VLOOKUP(MONTH($A618),Conversion!$A$1:$B$12,2),FALSE)</f>
        <v>#N/A</v>
      </c>
      <c r="C618" t="e">
        <f>IF(VLOOKUP((IF(MONTH($A618)=10,YEAR($A618),IF(MONTH($A618)=11,YEAR($A618),IF(MONTH($A618)=12, YEAR($A618),YEAR($A618)-1)))),File_1.prn!$A$2:$AA$57,VLOOKUP(MONTH($A618),'Patch Conversion'!$A$1:$B$12,2),FALSE)="","",VLOOKUP((IF(MONTH($A618)=10,YEAR($A618),IF(MONTH($A618)=11,YEAR($A618),IF(MONTH($A618)=12, YEAR($A618),YEAR($A618)-1)))),File_1.prn!$A$2:$AA$57,VLOOKUP(MONTH($A618),'Patch Conversion'!$A$1:$B$12,2),FALSE))</f>
        <v>#N/A</v>
      </c>
      <c r="F618">
        <f>VLOOKUP((IF(MONTH($A618)=10,YEAR($A618),IF(MONTH($A618)=11,YEAR($A618),IF(MONTH($A618)=12, YEAR($A618),YEAR($A618)-1)))),FirstSim!$A$1:$Y$84,VLOOKUP(MONTH($A618),Conversion!$A$1:$B$12,2),FALSE)</f>
        <v>12.45</v>
      </c>
      <c r="J618" s="4" t="e">
        <f>VLOOKUP((IF(MONTH($A618)=10,YEAR($A618),IF(MONTH($A618)=11,YEAR($A618),IF(MONTH($A618)=12, YEAR($A618),YEAR($A618)-1)))),#REF!,VLOOKUP(MONTH($A618),Conversion!$A$1:$B$12,2),FALSE)</f>
        <v>#REF!</v>
      </c>
      <c r="K618" t="e">
        <f>VLOOKUP((IF(MONTH($A618)=10,YEAR($A618),IF(MONTH($A618)=11,YEAR($A618),IF(MONTH($A618)=12, YEAR($A618),YEAR($A618)-1)))),#REF!,VLOOKUP(MONTH($A618),'Patch Conversion'!$A$1:$B$12,2),FALSE)</f>
        <v>#REF!</v>
      </c>
    </row>
    <row r="619" spans="1:11">
      <c r="A619" s="2">
        <v>36526</v>
      </c>
      <c r="B619" t="e">
        <f>VLOOKUP((IF(MONTH($A619)=10,YEAR($A619),IF(MONTH($A619)=11,YEAR($A619),IF(MONTH($A619)=12, YEAR($A619),YEAR($A619)-1)))),File_1.prn!$A$2:$AA$57,VLOOKUP(MONTH($A619),Conversion!$A$1:$B$12,2),FALSE)</f>
        <v>#N/A</v>
      </c>
      <c r="C619" t="e">
        <f>IF(VLOOKUP((IF(MONTH($A619)=10,YEAR($A619),IF(MONTH($A619)=11,YEAR($A619),IF(MONTH($A619)=12, YEAR($A619),YEAR($A619)-1)))),File_1.prn!$A$2:$AA$57,VLOOKUP(MONTH($A619),'Patch Conversion'!$A$1:$B$12,2),FALSE)="","",VLOOKUP((IF(MONTH($A619)=10,YEAR($A619),IF(MONTH($A619)=11,YEAR($A619),IF(MONTH($A619)=12, YEAR($A619),YEAR($A619)-1)))),File_1.prn!$A$2:$AA$57,VLOOKUP(MONTH($A619),'Patch Conversion'!$A$1:$B$12,2),FALSE))</f>
        <v>#N/A</v>
      </c>
      <c r="D619" t="e">
        <f t="shared" ref="D619:D624" si="4">IF(C619="","",B619)</f>
        <v>#N/A</v>
      </c>
      <c r="F619">
        <f>VLOOKUP((IF(MONTH($A619)=10,YEAR($A619),IF(MONTH($A619)=11,YEAR($A619),IF(MONTH($A619)=12, YEAR($A619),YEAR($A619)-1)))),FirstSim!$A$1:$Y$84,VLOOKUP(MONTH($A619),Conversion!$A$1:$B$12,2),FALSE)</f>
        <v>7.89</v>
      </c>
      <c r="J619" s="4" t="e">
        <f>VLOOKUP((IF(MONTH($A619)=10,YEAR($A619),IF(MONTH($A619)=11,YEAR($A619),IF(MONTH($A619)=12, YEAR($A619),YEAR($A619)-1)))),#REF!,VLOOKUP(MONTH($A619),Conversion!$A$1:$B$12,2),FALSE)</f>
        <v>#REF!</v>
      </c>
      <c r="K619" t="e">
        <f>VLOOKUP((IF(MONTH($A619)=10,YEAR($A619),IF(MONTH($A619)=11,YEAR($A619),IF(MONTH($A619)=12, YEAR($A619),YEAR($A619)-1)))),#REF!,VLOOKUP(MONTH($A619),'Patch Conversion'!$A$1:$B$12,2),FALSE)</f>
        <v>#REF!</v>
      </c>
    </row>
    <row r="620" spans="1:11">
      <c r="A620" s="2">
        <v>36557</v>
      </c>
      <c r="B620" t="e">
        <f>VLOOKUP((IF(MONTH($A620)=10,YEAR($A620),IF(MONTH($A620)=11,YEAR($A620),IF(MONTH($A620)=12, YEAR($A620),YEAR($A620)-1)))),File_1.prn!$A$2:$AA$57,VLOOKUP(MONTH($A620),Conversion!$A$1:$B$12,2),FALSE)</f>
        <v>#N/A</v>
      </c>
      <c r="C620" t="e">
        <f>IF(VLOOKUP((IF(MONTH($A620)=10,YEAR($A620),IF(MONTH($A620)=11,YEAR($A620),IF(MONTH($A620)=12, YEAR($A620),YEAR($A620)-1)))),File_1.prn!$A$2:$AA$57,VLOOKUP(MONTH($A620),'Patch Conversion'!$A$1:$B$12,2),FALSE)="","",VLOOKUP((IF(MONTH($A620)=10,YEAR($A620),IF(MONTH($A620)=11,YEAR($A620),IF(MONTH($A620)=12, YEAR($A620),YEAR($A620)-1)))),File_1.prn!$A$2:$AA$57,VLOOKUP(MONTH($A620),'Patch Conversion'!$A$1:$B$12,2),FALSE))</f>
        <v>#N/A</v>
      </c>
      <c r="D620" t="e">
        <f t="shared" si="4"/>
        <v>#N/A</v>
      </c>
      <c r="F620">
        <f>VLOOKUP((IF(MONTH($A620)=10,YEAR($A620),IF(MONTH($A620)=11,YEAR($A620),IF(MONTH($A620)=12, YEAR($A620),YEAR($A620)-1)))),FirstSim!$A$1:$Y$84,VLOOKUP(MONTH($A620),Conversion!$A$1:$B$12,2),FALSE)</f>
        <v>0.71</v>
      </c>
      <c r="J620" s="4" t="e">
        <f>VLOOKUP((IF(MONTH($A620)=10,YEAR($A620),IF(MONTH($A620)=11,YEAR($A620),IF(MONTH($A620)=12, YEAR($A620),YEAR($A620)-1)))),#REF!,VLOOKUP(MONTH($A620),Conversion!$A$1:$B$12,2),FALSE)</f>
        <v>#REF!</v>
      </c>
      <c r="K620" t="e">
        <f>VLOOKUP((IF(MONTH($A620)=10,YEAR($A620),IF(MONTH($A620)=11,YEAR($A620),IF(MONTH($A620)=12, YEAR($A620),YEAR($A620)-1)))),#REF!,VLOOKUP(MONTH($A620),'Patch Conversion'!$A$1:$B$12,2),FALSE)</f>
        <v>#REF!</v>
      </c>
    </row>
    <row r="621" spans="1:11">
      <c r="A621" s="2">
        <v>36586</v>
      </c>
      <c r="B621" t="e">
        <f>VLOOKUP((IF(MONTH($A621)=10,YEAR($A621),IF(MONTH($A621)=11,YEAR($A621),IF(MONTH($A621)=12, YEAR($A621),YEAR($A621)-1)))),File_1.prn!$A$2:$AA$57,VLOOKUP(MONTH($A621),Conversion!$A$1:$B$12,2),FALSE)</f>
        <v>#N/A</v>
      </c>
      <c r="C621" t="e">
        <f>IF(VLOOKUP((IF(MONTH($A621)=10,YEAR($A621),IF(MONTH($A621)=11,YEAR($A621),IF(MONTH($A621)=12, YEAR($A621),YEAR($A621)-1)))),File_1.prn!$A$2:$AA$57,VLOOKUP(MONTH($A621),'Patch Conversion'!$A$1:$B$12,2),FALSE)="","",VLOOKUP((IF(MONTH($A621)=10,YEAR($A621),IF(MONTH($A621)=11,YEAR($A621),IF(MONTH($A621)=12, YEAR($A621),YEAR($A621)-1)))),File_1.prn!$A$2:$AA$57,VLOOKUP(MONTH($A621),'Patch Conversion'!$A$1:$B$12,2),FALSE))</f>
        <v>#N/A</v>
      </c>
      <c r="D621" t="e">
        <f t="shared" si="4"/>
        <v>#N/A</v>
      </c>
      <c r="F621">
        <f>VLOOKUP((IF(MONTH($A621)=10,YEAR($A621),IF(MONTH($A621)=11,YEAR($A621),IF(MONTH($A621)=12, YEAR($A621),YEAR($A621)-1)))),FirstSim!$A$1:$Y$84,VLOOKUP(MONTH($A621),Conversion!$A$1:$B$12,2),FALSE)</f>
        <v>1.94</v>
      </c>
      <c r="J621" s="4" t="e">
        <f>VLOOKUP((IF(MONTH($A621)=10,YEAR($A621),IF(MONTH($A621)=11,YEAR($A621),IF(MONTH($A621)=12, YEAR($A621),YEAR($A621)-1)))),#REF!,VLOOKUP(MONTH($A621),Conversion!$A$1:$B$12,2),FALSE)</f>
        <v>#REF!</v>
      </c>
      <c r="K621" t="e">
        <f>VLOOKUP((IF(MONTH($A621)=10,YEAR($A621),IF(MONTH($A621)=11,YEAR($A621),IF(MONTH($A621)=12, YEAR($A621),YEAR($A621)-1)))),#REF!,VLOOKUP(MONTH($A621),'Patch Conversion'!$A$1:$B$12,2),FALSE)</f>
        <v>#REF!</v>
      </c>
    </row>
    <row r="622" spans="1:11">
      <c r="A622" s="2">
        <v>36617</v>
      </c>
      <c r="B622" t="e">
        <f>VLOOKUP((IF(MONTH($A622)=10,YEAR($A622),IF(MONTH($A622)=11,YEAR($A622),IF(MONTH($A622)=12, YEAR($A622),YEAR($A622)-1)))),File_1.prn!$A$2:$AA$57,VLOOKUP(MONTH($A622),Conversion!$A$1:$B$12,2),FALSE)</f>
        <v>#N/A</v>
      </c>
      <c r="C622" t="e">
        <f>IF(VLOOKUP((IF(MONTH($A622)=10,YEAR($A622),IF(MONTH($A622)=11,YEAR($A622),IF(MONTH($A622)=12, YEAR($A622),YEAR($A622)-1)))),File_1.prn!$A$2:$AA$57,VLOOKUP(MONTH($A622),'Patch Conversion'!$A$1:$B$12,2),FALSE)="","",VLOOKUP((IF(MONTH($A622)=10,YEAR($A622),IF(MONTH($A622)=11,YEAR($A622),IF(MONTH($A622)=12, YEAR($A622),YEAR($A622)-1)))),File_1.prn!$A$2:$AA$57,VLOOKUP(MONTH($A622),'Patch Conversion'!$A$1:$B$12,2),FALSE))</f>
        <v>#N/A</v>
      </c>
      <c r="D622" t="e">
        <f t="shared" si="4"/>
        <v>#N/A</v>
      </c>
      <c r="F622">
        <f>VLOOKUP((IF(MONTH($A622)=10,YEAR($A622),IF(MONTH($A622)=11,YEAR($A622),IF(MONTH($A622)=12, YEAR($A622),YEAR($A622)-1)))),FirstSim!$A$1:$Y$84,VLOOKUP(MONTH($A622),Conversion!$A$1:$B$12,2),FALSE)</f>
        <v>0.89</v>
      </c>
      <c r="J622" s="4" t="e">
        <f>VLOOKUP((IF(MONTH($A622)=10,YEAR($A622),IF(MONTH($A622)=11,YEAR($A622),IF(MONTH($A622)=12, YEAR($A622),YEAR($A622)-1)))),#REF!,VLOOKUP(MONTH($A622),Conversion!$A$1:$B$12,2),FALSE)</f>
        <v>#REF!</v>
      </c>
      <c r="K622" t="e">
        <f>VLOOKUP((IF(MONTH($A622)=10,YEAR($A622),IF(MONTH($A622)=11,YEAR($A622),IF(MONTH($A622)=12, YEAR($A622),YEAR($A622)-1)))),#REF!,VLOOKUP(MONTH($A622),'Patch Conversion'!$A$1:$B$12,2),FALSE)</f>
        <v>#REF!</v>
      </c>
    </row>
    <row r="623" spans="1:11">
      <c r="A623" s="2">
        <v>36647</v>
      </c>
      <c r="B623" t="e">
        <f>VLOOKUP((IF(MONTH($A623)=10,YEAR($A623),IF(MONTH($A623)=11,YEAR($A623),IF(MONTH($A623)=12, YEAR($A623),YEAR($A623)-1)))),File_1.prn!$A$2:$AA$57,VLOOKUP(MONTH($A623),Conversion!$A$1:$B$12,2),FALSE)</f>
        <v>#N/A</v>
      </c>
      <c r="C623" t="e">
        <f>IF(VLOOKUP((IF(MONTH($A623)=10,YEAR($A623),IF(MONTH($A623)=11,YEAR($A623),IF(MONTH($A623)=12, YEAR($A623),YEAR($A623)-1)))),File_1.prn!$A$2:$AA$57,VLOOKUP(MONTH($A623),'Patch Conversion'!$A$1:$B$12,2),FALSE)="","",VLOOKUP((IF(MONTH($A623)=10,YEAR($A623),IF(MONTH($A623)=11,YEAR($A623),IF(MONTH($A623)=12, YEAR($A623),YEAR($A623)-1)))),File_1.prn!$A$2:$AA$57,VLOOKUP(MONTH($A623),'Patch Conversion'!$A$1:$B$12,2),FALSE))</f>
        <v>#N/A</v>
      </c>
      <c r="D623" t="e">
        <f t="shared" si="4"/>
        <v>#N/A</v>
      </c>
      <c r="F623">
        <f>VLOOKUP((IF(MONTH($A623)=10,YEAR($A623),IF(MONTH($A623)=11,YEAR($A623),IF(MONTH($A623)=12, YEAR($A623),YEAR($A623)-1)))),FirstSim!$A$1:$Y$84,VLOOKUP(MONTH($A623),Conversion!$A$1:$B$12,2),FALSE)</f>
        <v>0.34</v>
      </c>
      <c r="J623" s="4" t="e">
        <f>VLOOKUP((IF(MONTH($A623)=10,YEAR($A623),IF(MONTH($A623)=11,YEAR($A623),IF(MONTH($A623)=12, YEAR($A623),YEAR($A623)-1)))),#REF!,VLOOKUP(MONTH($A623),Conversion!$A$1:$B$12,2),FALSE)</f>
        <v>#REF!</v>
      </c>
      <c r="K623" t="e">
        <f>VLOOKUP((IF(MONTH($A623)=10,YEAR($A623),IF(MONTH($A623)=11,YEAR($A623),IF(MONTH($A623)=12, YEAR($A623),YEAR($A623)-1)))),#REF!,VLOOKUP(MONTH($A623),'Patch Conversion'!$A$1:$B$12,2),FALSE)</f>
        <v>#REF!</v>
      </c>
    </row>
    <row r="624" spans="1:11">
      <c r="A624" s="2">
        <v>36678</v>
      </c>
      <c r="B624" t="e">
        <f>VLOOKUP((IF(MONTH($A624)=10,YEAR($A624),IF(MONTH($A624)=11,YEAR($A624),IF(MONTH($A624)=12, YEAR($A624),YEAR($A624)-1)))),File_1.prn!$A$2:$AA$57,VLOOKUP(MONTH($A624),Conversion!$A$1:$B$12,2),FALSE)</f>
        <v>#N/A</v>
      </c>
      <c r="C624" t="e">
        <f>IF(VLOOKUP((IF(MONTH($A624)=10,YEAR($A624),IF(MONTH($A624)=11,YEAR($A624),IF(MONTH($A624)=12, YEAR($A624),YEAR($A624)-1)))),File_1.prn!$A$2:$AA$57,VLOOKUP(MONTH($A624),'Patch Conversion'!$A$1:$B$12,2),FALSE)="","",VLOOKUP((IF(MONTH($A624)=10,YEAR($A624),IF(MONTH($A624)=11,YEAR($A624),IF(MONTH($A624)=12, YEAR($A624),YEAR($A624)-1)))),File_1.prn!$A$2:$AA$57,VLOOKUP(MONTH($A624),'Patch Conversion'!$A$1:$B$12,2),FALSE))</f>
        <v>#N/A</v>
      </c>
      <c r="D624" t="e">
        <f t="shared" si="4"/>
        <v>#N/A</v>
      </c>
      <c r="F624">
        <f>VLOOKUP((IF(MONTH($A624)=10,YEAR($A624),IF(MONTH($A624)=11,YEAR($A624),IF(MONTH($A624)=12, YEAR($A624),YEAR($A624)-1)))),FirstSim!$A$1:$Y$84,VLOOKUP(MONTH($A624),Conversion!$A$1:$B$12,2),FALSE)</f>
        <v>0.28999999999999998</v>
      </c>
      <c r="J624" s="4" t="e">
        <f>VLOOKUP((IF(MONTH($A624)=10,YEAR($A624),IF(MONTH($A624)=11,YEAR($A624),IF(MONTH($A624)=12, YEAR($A624),YEAR($A624)-1)))),#REF!,VLOOKUP(MONTH($A624),Conversion!$A$1:$B$12,2),FALSE)</f>
        <v>#REF!</v>
      </c>
      <c r="K624" t="e">
        <f>VLOOKUP((IF(MONTH($A624)=10,YEAR($A624),IF(MONTH($A624)=11,YEAR($A624),IF(MONTH($A624)=12, YEAR($A624),YEAR($A624)-1)))),#REF!,VLOOKUP(MONTH($A624),'Patch Conversion'!$A$1:$B$12,2),FALSE)</f>
        <v>#REF!</v>
      </c>
    </row>
    <row r="625" spans="1:12">
      <c r="A625" s="2">
        <v>36708</v>
      </c>
      <c r="B625" t="e">
        <f>VLOOKUP((IF(MONTH($A625)=10,YEAR($A625),IF(MONTH($A625)=11,YEAR($A625),IF(MONTH($A625)=12, YEAR($A625),YEAR($A625)-1)))),File_1.prn!$A$2:$AA$57,VLOOKUP(MONTH($A625),Conversion!$A$1:$B$12,2),FALSE)</f>
        <v>#N/A</v>
      </c>
      <c r="C625" t="e">
        <f>IF(VLOOKUP((IF(MONTH($A625)=10,YEAR($A625),IF(MONTH($A625)=11,YEAR($A625),IF(MONTH($A625)=12, YEAR($A625),YEAR($A625)-1)))),File_1.prn!$A$2:$AA$57,VLOOKUP(MONTH($A625),'Patch Conversion'!$A$1:$B$12,2),FALSE)="","",VLOOKUP((IF(MONTH($A625)=10,YEAR($A625),IF(MONTH($A625)=11,YEAR($A625),IF(MONTH($A625)=12, YEAR($A625),YEAR($A625)-1)))),File_1.prn!$A$2:$AA$57,VLOOKUP(MONTH($A625),'Patch Conversion'!$A$1:$B$12,2),FALSE))</f>
        <v>#N/A</v>
      </c>
      <c r="F625">
        <f>VLOOKUP((IF(MONTH($A625)=10,YEAR($A625),IF(MONTH($A625)=11,YEAR($A625),IF(MONTH($A625)=12, YEAR($A625),YEAR($A625)-1)))),FirstSim!$A$1:$Y$84,VLOOKUP(MONTH($A625),Conversion!$A$1:$B$12,2),FALSE)</f>
        <v>0.22</v>
      </c>
      <c r="J625" s="4" t="e">
        <f>VLOOKUP((IF(MONTH($A625)=10,YEAR($A625),IF(MONTH($A625)=11,YEAR($A625),IF(MONTH($A625)=12, YEAR($A625),YEAR($A625)-1)))),#REF!,VLOOKUP(MONTH($A625),Conversion!$A$1:$B$12,2),FALSE)</f>
        <v>#REF!</v>
      </c>
      <c r="K625" t="e">
        <f>VLOOKUP((IF(MONTH($A625)=10,YEAR($A625),IF(MONTH($A625)=11,YEAR($A625),IF(MONTH($A625)=12, YEAR($A625),YEAR($A625)-1)))),#REF!,VLOOKUP(MONTH($A625),'Patch Conversion'!$A$1:$B$12,2),FALSE)</f>
        <v>#REF!</v>
      </c>
    </row>
    <row r="626" spans="1:12">
      <c r="A626" s="2">
        <v>36739</v>
      </c>
      <c r="B626" t="e">
        <f>VLOOKUP((IF(MONTH($A626)=10,YEAR($A626),IF(MONTH($A626)=11,YEAR($A626),IF(MONTH($A626)=12, YEAR($A626),YEAR($A626)-1)))),File_1.prn!$A$2:$AA$57,VLOOKUP(MONTH($A626),Conversion!$A$1:$B$12,2),FALSE)</f>
        <v>#N/A</v>
      </c>
      <c r="C626" t="e">
        <f>IF(VLOOKUP((IF(MONTH($A626)=10,YEAR($A626),IF(MONTH($A626)=11,YEAR($A626),IF(MONTH($A626)=12, YEAR($A626),YEAR($A626)-1)))),File_1.prn!$A$2:$AA$57,VLOOKUP(MONTH($A626),'Patch Conversion'!$A$1:$B$12,2),FALSE)="","",VLOOKUP((IF(MONTH($A626)=10,YEAR($A626),IF(MONTH($A626)=11,YEAR($A626),IF(MONTH($A626)=12, YEAR($A626),YEAR($A626)-1)))),File_1.prn!$A$2:$AA$57,VLOOKUP(MONTH($A626),'Patch Conversion'!$A$1:$B$12,2),FALSE))</f>
        <v>#N/A</v>
      </c>
      <c r="F626">
        <f>VLOOKUP((IF(MONTH($A626)=10,YEAR($A626),IF(MONTH($A626)=11,YEAR($A626),IF(MONTH($A626)=12, YEAR($A626),YEAR($A626)-1)))),FirstSim!$A$1:$Y$84,VLOOKUP(MONTH($A626),Conversion!$A$1:$B$12,2),FALSE)</f>
        <v>0.06</v>
      </c>
      <c r="J626" s="4" t="e">
        <f>VLOOKUP((IF(MONTH($A626)=10,YEAR($A626),IF(MONTH($A626)=11,YEAR($A626),IF(MONTH($A626)=12, YEAR($A626),YEAR($A626)-1)))),#REF!,VLOOKUP(MONTH($A626),Conversion!$A$1:$B$12,2),FALSE)</f>
        <v>#REF!</v>
      </c>
      <c r="K626" t="e">
        <f>VLOOKUP((IF(MONTH($A626)=10,YEAR($A626),IF(MONTH($A626)=11,YEAR($A626),IF(MONTH($A626)=12, YEAR($A626),YEAR($A626)-1)))),#REF!,VLOOKUP(MONTH($A626),'Patch Conversion'!$A$1:$B$12,2),FALSE)</f>
        <v>#REF!</v>
      </c>
    </row>
    <row r="627" spans="1:12">
      <c r="A627" s="2">
        <v>36770</v>
      </c>
      <c r="B627" t="e">
        <f>VLOOKUP((IF(MONTH($A627)=10,YEAR($A627),IF(MONTH($A627)=11,YEAR($A627),IF(MONTH($A627)=12, YEAR($A627),YEAR($A627)-1)))),File_1.prn!$A$2:$AA$57,VLOOKUP(MONTH($A627),Conversion!$A$1:$B$12,2),FALSE)</f>
        <v>#N/A</v>
      </c>
      <c r="C627" t="e">
        <f>IF(VLOOKUP((IF(MONTH($A627)=10,YEAR($A627),IF(MONTH($A627)=11,YEAR($A627),IF(MONTH($A627)=12, YEAR($A627),YEAR($A627)-1)))),File_1.prn!$A$2:$AA$57,VLOOKUP(MONTH($A627),'Patch Conversion'!$A$1:$B$12,2),FALSE)="","",VLOOKUP((IF(MONTH($A627)=10,YEAR($A627),IF(MONTH($A627)=11,YEAR($A627),IF(MONTH($A627)=12, YEAR($A627),YEAR($A627)-1)))),File_1.prn!$A$2:$AA$57,VLOOKUP(MONTH($A627),'Patch Conversion'!$A$1:$B$12,2),FALSE))</f>
        <v>#N/A</v>
      </c>
      <c r="F627">
        <f>VLOOKUP((IF(MONTH($A627)=10,YEAR($A627),IF(MONTH($A627)=11,YEAR($A627),IF(MONTH($A627)=12, YEAR($A627),YEAR($A627)-1)))),FirstSim!$A$1:$Y$84,VLOOKUP(MONTH($A627),Conversion!$A$1:$B$12,2),FALSE)</f>
        <v>0.76</v>
      </c>
      <c r="J627" s="4" t="e">
        <f>VLOOKUP((IF(MONTH($A627)=10,YEAR($A627),IF(MONTH($A627)=11,YEAR($A627),IF(MONTH($A627)=12, YEAR($A627),YEAR($A627)-1)))),#REF!,VLOOKUP(MONTH($A627),Conversion!$A$1:$B$12,2),FALSE)</f>
        <v>#REF!</v>
      </c>
      <c r="K627" t="e">
        <f>VLOOKUP((IF(MONTH($A627)=10,YEAR($A627),IF(MONTH($A627)=11,YEAR($A627),IF(MONTH($A627)=12, YEAR($A627),YEAR($A627)-1)))),#REF!,VLOOKUP(MONTH($A627),'Patch Conversion'!$A$1:$B$12,2),FALSE)</f>
        <v>#REF!</v>
      </c>
    </row>
    <row r="628" spans="1:12">
      <c r="A628" s="2">
        <v>36800</v>
      </c>
      <c r="B628" t="e">
        <f>VLOOKUP((IF(MONTH($A628)=10,YEAR($A628),IF(MONTH($A628)=11,YEAR($A628),IF(MONTH($A628)=12, YEAR($A628),YEAR($A628)-1)))),File_1.prn!$A$2:$AA$57,VLOOKUP(MONTH($A628),Conversion!$A$1:$B$12,2),FALSE)</f>
        <v>#N/A</v>
      </c>
      <c r="C628" t="e">
        <f>IF(VLOOKUP((IF(MONTH($A628)=10,YEAR($A628),IF(MONTH($A628)=11,YEAR($A628),IF(MONTH($A628)=12, YEAR($A628),YEAR($A628)-1)))),File_1.prn!$A$2:$AA$57,VLOOKUP(MONTH($A628),'Patch Conversion'!$A$1:$B$12,2),FALSE)="","",VLOOKUP((IF(MONTH($A628)=10,YEAR($A628),IF(MONTH($A628)=11,YEAR($A628),IF(MONTH($A628)=12, YEAR($A628),YEAR($A628)-1)))),File_1.prn!$A$2:$AA$57,VLOOKUP(MONTH($A628),'Patch Conversion'!$A$1:$B$12,2),FALSE))</f>
        <v>#N/A</v>
      </c>
      <c r="F628">
        <f>VLOOKUP((IF(MONTH($A628)=10,YEAR($A628),IF(MONTH($A628)=11,YEAR($A628),IF(MONTH($A628)=12, YEAR($A628),YEAR($A628)-1)))),FirstSim!$A$1:$Y$84,VLOOKUP(MONTH($A628),Conversion!$A$1:$B$12,2),FALSE)</f>
        <v>0.09</v>
      </c>
      <c r="J628" s="4" t="e">
        <f>VLOOKUP((IF(MONTH($A628)=10,YEAR($A628),IF(MONTH($A628)=11,YEAR($A628),IF(MONTH($A628)=12, YEAR($A628),YEAR($A628)-1)))),#REF!,VLOOKUP(MONTH($A628),Conversion!$A$1:$B$12,2),FALSE)</f>
        <v>#REF!</v>
      </c>
      <c r="K628" t="e">
        <f>VLOOKUP((IF(MONTH($A628)=10,YEAR($A628),IF(MONTH($A628)=11,YEAR($A628),IF(MONTH($A628)=12, YEAR($A628),YEAR($A628)-1)))),#REF!,VLOOKUP(MONTH($A628),'Patch Conversion'!$A$1:$B$12,2),FALSE)</f>
        <v>#REF!</v>
      </c>
    </row>
    <row r="629" spans="1:12">
      <c r="A629" s="2">
        <v>36831</v>
      </c>
      <c r="B629" t="e">
        <f>VLOOKUP((IF(MONTH($A629)=10,YEAR($A629),IF(MONTH($A629)=11,YEAR($A629),IF(MONTH($A629)=12, YEAR($A629),YEAR($A629)-1)))),File_1.prn!$A$2:$AA$57,VLOOKUP(MONTH($A629),Conversion!$A$1:$B$12,2),FALSE)</f>
        <v>#N/A</v>
      </c>
      <c r="C629" t="e">
        <f>IF(VLOOKUP((IF(MONTH($A629)=10,YEAR($A629),IF(MONTH($A629)=11,YEAR($A629),IF(MONTH($A629)=12, YEAR($A629),YEAR($A629)-1)))),File_1.prn!$A$2:$AA$57,VLOOKUP(MONTH($A629),'Patch Conversion'!$A$1:$B$12,2),FALSE)="","",VLOOKUP((IF(MONTH($A629)=10,YEAR($A629),IF(MONTH($A629)=11,YEAR($A629),IF(MONTH($A629)=12, YEAR($A629),YEAR($A629)-1)))),File_1.prn!$A$2:$AA$57,VLOOKUP(MONTH($A629),'Patch Conversion'!$A$1:$B$12,2),FALSE))</f>
        <v>#N/A</v>
      </c>
      <c r="F629">
        <f>VLOOKUP((IF(MONTH($A629)=10,YEAR($A629),IF(MONTH($A629)=11,YEAR($A629),IF(MONTH($A629)=12, YEAR($A629),YEAR($A629)-1)))),FirstSim!$A$1:$Y$84,VLOOKUP(MONTH($A629),Conversion!$A$1:$B$12,2),FALSE)</f>
        <v>0.56000000000000005</v>
      </c>
      <c r="J629" s="4" t="e">
        <f>VLOOKUP((IF(MONTH($A629)=10,YEAR($A629),IF(MONTH($A629)=11,YEAR($A629),IF(MONTH($A629)=12, YEAR($A629),YEAR($A629)-1)))),#REF!,VLOOKUP(MONTH($A629),Conversion!$A$1:$B$12,2),FALSE)</f>
        <v>#REF!</v>
      </c>
      <c r="K629" t="e">
        <f>VLOOKUP((IF(MONTH($A629)=10,YEAR($A629),IF(MONTH($A629)=11,YEAR($A629),IF(MONTH($A629)=12, YEAR($A629),YEAR($A629)-1)))),#REF!,VLOOKUP(MONTH($A629),'Patch Conversion'!$A$1:$B$12,2),FALSE)</f>
        <v>#REF!</v>
      </c>
    </row>
    <row r="630" spans="1:12">
      <c r="A630" s="2">
        <v>36861</v>
      </c>
      <c r="B630" t="e">
        <f>VLOOKUP((IF(MONTH($A630)=10,YEAR($A630),IF(MONTH($A630)=11,YEAR($A630),IF(MONTH($A630)=12, YEAR($A630),YEAR($A630)-1)))),File_1.prn!$A$2:$AA$57,VLOOKUP(MONTH($A630),Conversion!$A$1:$B$12,2),FALSE)</f>
        <v>#N/A</v>
      </c>
      <c r="C630" t="e">
        <f>IF(VLOOKUP((IF(MONTH($A630)=10,YEAR($A630),IF(MONTH($A630)=11,YEAR($A630),IF(MONTH($A630)=12, YEAR($A630),YEAR($A630)-1)))),File_1.prn!$A$2:$AA$57,VLOOKUP(MONTH($A630),'Patch Conversion'!$A$1:$B$12,2),FALSE)="","",VLOOKUP((IF(MONTH($A630)=10,YEAR($A630),IF(MONTH($A630)=11,YEAR($A630),IF(MONTH($A630)=12, YEAR($A630),YEAR($A630)-1)))),File_1.prn!$A$2:$AA$57,VLOOKUP(MONTH($A630),'Patch Conversion'!$A$1:$B$12,2),FALSE))</f>
        <v>#N/A</v>
      </c>
      <c r="F630">
        <f>VLOOKUP((IF(MONTH($A630)=10,YEAR($A630),IF(MONTH($A630)=11,YEAR($A630),IF(MONTH($A630)=12, YEAR($A630),YEAR($A630)-1)))),FirstSim!$A$1:$Y$84,VLOOKUP(MONTH($A630),Conversion!$A$1:$B$12,2),FALSE)</f>
        <v>0.16</v>
      </c>
      <c r="J630" s="4" t="e">
        <f>VLOOKUP((IF(MONTH($A630)=10,YEAR($A630),IF(MONTH($A630)=11,YEAR($A630),IF(MONTH($A630)=12, YEAR($A630),YEAR($A630)-1)))),#REF!,VLOOKUP(MONTH($A630),Conversion!$A$1:$B$12,2),FALSE)</f>
        <v>#REF!</v>
      </c>
      <c r="K630" t="e">
        <f>VLOOKUP((IF(MONTH($A630)=10,YEAR($A630),IF(MONTH($A630)=11,YEAR($A630),IF(MONTH($A630)=12, YEAR($A630),YEAR($A630)-1)))),#REF!,VLOOKUP(MONTH($A630),'Patch Conversion'!$A$1:$B$12,2),FALSE)</f>
        <v>#REF!</v>
      </c>
    </row>
    <row r="631" spans="1:12">
      <c r="A631" s="2">
        <v>36892</v>
      </c>
      <c r="B631" t="e">
        <f>VLOOKUP((IF(MONTH($A631)=10,YEAR($A631),IF(MONTH($A631)=11,YEAR($A631),IF(MONTH($A631)=12, YEAR($A631),YEAR($A631)-1)))),File_1.prn!$A$2:$AA$57,VLOOKUP(MONTH($A631),Conversion!$A$1:$B$12,2),FALSE)</f>
        <v>#N/A</v>
      </c>
      <c r="C631" t="e">
        <f>IF(VLOOKUP((IF(MONTH($A631)=10,YEAR($A631),IF(MONTH($A631)=11,YEAR($A631),IF(MONTH($A631)=12, YEAR($A631),YEAR($A631)-1)))),File_1.prn!$A$2:$AA$57,VLOOKUP(MONTH($A631),'Patch Conversion'!$A$1:$B$12,2),FALSE)="","",VLOOKUP((IF(MONTH($A631)=10,YEAR($A631),IF(MONTH($A631)=11,YEAR($A631),IF(MONTH($A631)=12, YEAR($A631),YEAR($A631)-1)))),File_1.prn!$A$2:$AA$57,VLOOKUP(MONTH($A631),'Patch Conversion'!$A$1:$B$12,2),FALSE))</f>
        <v>#N/A</v>
      </c>
      <c r="F631">
        <f>VLOOKUP((IF(MONTH($A631)=10,YEAR($A631),IF(MONTH($A631)=11,YEAR($A631),IF(MONTH($A631)=12, YEAR($A631),YEAR($A631)-1)))),FirstSim!$A$1:$Y$84,VLOOKUP(MONTH($A631),Conversion!$A$1:$B$12,2),FALSE)</f>
        <v>0.01</v>
      </c>
      <c r="J631" s="4" t="e">
        <f>VLOOKUP((IF(MONTH($A631)=10,YEAR($A631),IF(MONTH($A631)=11,YEAR($A631),IF(MONTH($A631)=12, YEAR($A631),YEAR($A631)-1)))),#REF!,VLOOKUP(MONTH($A631),Conversion!$A$1:$B$12,2),FALSE)</f>
        <v>#REF!</v>
      </c>
      <c r="K631" t="e">
        <f>VLOOKUP((IF(MONTH($A631)=10,YEAR($A631),IF(MONTH($A631)=11,YEAR($A631),IF(MONTH($A631)=12, YEAR($A631),YEAR($A631)-1)))),#REF!,VLOOKUP(MONTH($A631),'Patch Conversion'!$A$1:$B$12,2),FALSE)</f>
        <v>#REF!</v>
      </c>
    </row>
    <row r="632" spans="1:12">
      <c r="A632" s="2">
        <v>36923</v>
      </c>
      <c r="B632" t="e">
        <f>VLOOKUP((IF(MONTH($A632)=10,YEAR($A632),IF(MONTH($A632)=11,YEAR($A632),IF(MONTH($A632)=12, YEAR($A632),YEAR($A632)-1)))),File_1.prn!$A$2:$AA$57,VLOOKUP(MONTH($A632),Conversion!$A$1:$B$12,2),FALSE)</f>
        <v>#N/A</v>
      </c>
      <c r="C632" t="e">
        <f>IF(VLOOKUP((IF(MONTH($A632)=10,YEAR($A632),IF(MONTH($A632)=11,YEAR($A632),IF(MONTH($A632)=12, YEAR($A632),YEAR($A632)-1)))),File_1.prn!$A$2:$AA$57,VLOOKUP(MONTH($A632),'Patch Conversion'!$A$1:$B$12,2),FALSE)="","",VLOOKUP((IF(MONTH($A632)=10,YEAR($A632),IF(MONTH($A632)=11,YEAR($A632),IF(MONTH($A632)=12, YEAR($A632),YEAR($A632)-1)))),File_1.prn!$A$2:$AA$57,VLOOKUP(MONTH($A632),'Patch Conversion'!$A$1:$B$12,2),FALSE))</f>
        <v>#N/A</v>
      </c>
      <c r="D632" t="e">
        <f>IF(C632="","",B632)</f>
        <v>#N/A</v>
      </c>
      <c r="F632">
        <f>VLOOKUP((IF(MONTH($A632)=10,YEAR($A632),IF(MONTH($A632)=11,YEAR($A632),IF(MONTH($A632)=12, YEAR($A632),YEAR($A632)-1)))),FirstSim!$A$1:$Y$84,VLOOKUP(MONTH($A632),Conversion!$A$1:$B$12,2),FALSE)</f>
        <v>0.1</v>
      </c>
      <c r="J632" s="4" t="e">
        <f>VLOOKUP((IF(MONTH($A632)=10,YEAR($A632),IF(MONTH($A632)=11,YEAR($A632),IF(MONTH($A632)=12, YEAR($A632),YEAR($A632)-1)))),#REF!,VLOOKUP(MONTH($A632),Conversion!$A$1:$B$12,2),FALSE)</f>
        <v>#REF!</v>
      </c>
      <c r="K632" t="e">
        <f>VLOOKUP((IF(MONTH($A632)=10,YEAR($A632),IF(MONTH($A632)=11,YEAR($A632),IF(MONTH($A632)=12, YEAR($A632),YEAR($A632)-1)))),#REF!,VLOOKUP(MONTH($A632),'Patch Conversion'!$A$1:$B$12,2),FALSE)</f>
        <v>#REF!</v>
      </c>
    </row>
    <row r="633" spans="1:12">
      <c r="A633" s="2">
        <v>36951</v>
      </c>
      <c r="B633" t="e">
        <f>VLOOKUP((IF(MONTH($A633)=10,YEAR($A633),IF(MONTH($A633)=11,YEAR($A633),IF(MONTH($A633)=12, YEAR($A633),YEAR($A633)-1)))),File_1.prn!$A$2:$AA$57,VLOOKUP(MONTH($A633),Conversion!$A$1:$B$12,2),FALSE)</f>
        <v>#N/A</v>
      </c>
      <c r="C633" t="e">
        <f>IF(VLOOKUP((IF(MONTH($A633)=10,YEAR($A633),IF(MONTH($A633)=11,YEAR($A633),IF(MONTH($A633)=12, YEAR($A633),YEAR($A633)-1)))),File_1.prn!$A$2:$AA$57,VLOOKUP(MONTH($A633),'Patch Conversion'!$A$1:$B$12,2),FALSE)="","",VLOOKUP((IF(MONTH($A633)=10,YEAR($A633),IF(MONTH($A633)=11,YEAR($A633),IF(MONTH($A633)=12, YEAR($A633),YEAR($A633)-1)))),File_1.prn!$A$2:$AA$57,VLOOKUP(MONTH($A633),'Patch Conversion'!$A$1:$B$12,2),FALSE))</f>
        <v>#N/A</v>
      </c>
      <c r="D633" t="e">
        <f>IF(C633="","",B633)</f>
        <v>#N/A</v>
      </c>
      <c r="F633">
        <f>VLOOKUP((IF(MONTH($A633)=10,YEAR($A633),IF(MONTH($A633)=11,YEAR($A633),IF(MONTH($A633)=12, YEAR($A633),YEAR($A633)-1)))),FirstSim!$A$1:$Y$84,VLOOKUP(MONTH($A633),Conversion!$A$1:$B$12,2),FALSE)</f>
        <v>0.46</v>
      </c>
      <c r="J633" s="4" t="e">
        <f>VLOOKUP((IF(MONTH($A633)=10,YEAR($A633),IF(MONTH($A633)=11,YEAR($A633),IF(MONTH($A633)=12, YEAR($A633),YEAR($A633)-1)))),#REF!,VLOOKUP(MONTH($A633),Conversion!$A$1:$B$12,2),FALSE)</f>
        <v>#REF!</v>
      </c>
      <c r="K633" t="e">
        <f>VLOOKUP((IF(MONTH($A633)=10,YEAR($A633),IF(MONTH($A633)=11,YEAR($A633),IF(MONTH($A633)=12, YEAR($A633),YEAR($A633)-1)))),#REF!,VLOOKUP(MONTH($A633),'Patch Conversion'!$A$1:$B$12,2),FALSE)</f>
        <v>#REF!</v>
      </c>
    </row>
    <row r="634" spans="1:12">
      <c r="A634" s="2">
        <v>36982</v>
      </c>
      <c r="B634" t="e">
        <f>VLOOKUP((IF(MONTH($A634)=10,YEAR($A634),IF(MONTH($A634)=11,YEAR($A634),IF(MONTH($A634)=12, YEAR($A634),YEAR($A634)-1)))),File_1.prn!$A$2:$AA$57,VLOOKUP(MONTH($A634),Conversion!$A$1:$B$12,2),FALSE)</f>
        <v>#N/A</v>
      </c>
      <c r="C634" t="e">
        <f>IF(VLOOKUP((IF(MONTH($A634)=10,YEAR($A634),IF(MONTH($A634)=11,YEAR($A634),IF(MONTH($A634)=12, YEAR($A634),YEAR($A634)-1)))),File_1.prn!$A$2:$AA$57,VLOOKUP(MONTH($A634),'Patch Conversion'!$A$1:$B$12,2),FALSE)="","",VLOOKUP((IF(MONTH($A634)=10,YEAR($A634),IF(MONTH($A634)=11,YEAR($A634),IF(MONTH($A634)=12, YEAR($A634),YEAR($A634)-1)))),File_1.prn!$A$2:$AA$57,VLOOKUP(MONTH($A634),'Patch Conversion'!$A$1:$B$12,2),FALSE))</f>
        <v>#N/A</v>
      </c>
      <c r="F634">
        <f>VLOOKUP((IF(MONTH($A634)=10,YEAR($A634),IF(MONTH($A634)=11,YEAR($A634),IF(MONTH($A634)=12, YEAR($A634),YEAR($A634)-1)))),FirstSim!$A$1:$Y$84,VLOOKUP(MONTH($A634),Conversion!$A$1:$B$12,2),FALSE)</f>
        <v>13.59</v>
      </c>
      <c r="J634" s="4" t="e">
        <f>VLOOKUP((IF(MONTH($A634)=10,YEAR($A634),IF(MONTH($A634)=11,YEAR($A634),IF(MONTH($A634)=12, YEAR($A634),YEAR($A634)-1)))),#REF!,VLOOKUP(MONTH($A634),Conversion!$A$1:$B$12,2),FALSE)</f>
        <v>#REF!</v>
      </c>
      <c r="K634" t="e">
        <f>VLOOKUP((IF(MONTH($A634)=10,YEAR($A634),IF(MONTH($A634)=11,YEAR($A634),IF(MONTH($A634)=12, YEAR($A634),YEAR($A634)-1)))),#REF!,VLOOKUP(MONTH($A634),'Patch Conversion'!$A$1:$B$12,2),FALSE)</f>
        <v>#REF!</v>
      </c>
    </row>
    <row r="635" spans="1:12">
      <c r="A635" s="2">
        <v>37012</v>
      </c>
      <c r="B635" t="e">
        <f>VLOOKUP((IF(MONTH($A635)=10,YEAR($A635),IF(MONTH($A635)=11,YEAR($A635),IF(MONTH($A635)=12, YEAR($A635),YEAR($A635)-1)))),File_1.prn!$A$2:$AA$57,VLOOKUP(MONTH($A635),Conversion!$A$1:$B$12,2),FALSE)</f>
        <v>#N/A</v>
      </c>
      <c r="C635" t="e">
        <f>IF(VLOOKUP((IF(MONTH($A635)=10,YEAR($A635),IF(MONTH($A635)=11,YEAR($A635),IF(MONTH($A635)=12, YEAR($A635),YEAR($A635)-1)))),File_1.prn!$A$2:$AA$57,VLOOKUP(MONTH($A635),'Patch Conversion'!$A$1:$B$12,2),FALSE)="","",VLOOKUP((IF(MONTH($A635)=10,YEAR($A635),IF(MONTH($A635)=11,YEAR($A635),IF(MONTH($A635)=12, YEAR($A635),YEAR($A635)-1)))),File_1.prn!$A$2:$AA$57,VLOOKUP(MONTH($A635),'Patch Conversion'!$A$1:$B$12,2),FALSE))</f>
        <v>#N/A</v>
      </c>
      <c r="F635">
        <f>VLOOKUP((IF(MONTH($A635)=10,YEAR($A635),IF(MONTH($A635)=11,YEAR($A635),IF(MONTH($A635)=12, YEAR($A635),YEAR($A635)-1)))),FirstSim!$A$1:$Y$84,VLOOKUP(MONTH($A635),Conversion!$A$1:$B$12,2),FALSE)</f>
        <v>8.99</v>
      </c>
      <c r="J635" s="4" t="e">
        <f>VLOOKUP((IF(MONTH($A635)=10,YEAR($A635),IF(MONTH($A635)=11,YEAR($A635),IF(MONTH($A635)=12, YEAR($A635),YEAR($A635)-1)))),#REF!,VLOOKUP(MONTH($A635),Conversion!$A$1:$B$12,2),FALSE)</f>
        <v>#REF!</v>
      </c>
      <c r="K635" t="e">
        <f>VLOOKUP((IF(MONTH($A635)=10,YEAR($A635),IF(MONTH($A635)=11,YEAR($A635),IF(MONTH($A635)=12, YEAR($A635),YEAR($A635)-1)))),#REF!,VLOOKUP(MONTH($A635),'Patch Conversion'!$A$1:$B$12,2),FALSE)</f>
        <v>#REF!</v>
      </c>
    </row>
    <row r="636" spans="1:12">
      <c r="A636" s="2">
        <v>37043</v>
      </c>
      <c r="B636" t="e">
        <f>VLOOKUP((IF(MONTH($A636)=10,YEAR($A636),IF(MONTH($A636)=11,YEAR($A636),IF(MONTH($A636)=12, YEAR($A636),YEAR($A636)-1)))),File_1.prn!$A$2:$AA$57,VLOOKUP(MONTH($A636),Conversion!$A$1:$B$12,2),FALSE)</f>
        <v>#N/A</v>
      </c>
      <c r="C636" t="e">
        <f>IF(VLOOKUP((IF(MONTH($A636)=10,YEAR($A636),IF(MONTH($A636)=11,YEAR($A636),IF(MONTH($A636)=12, YEAR($A636),YEAR($A636)-1)))),File_1.prn!$A$2:$AA$57,VLOOKUP(MONTH($A636),'Patch Conversion'!$A$1:$B$12,2),FALSE)="","",VLOOKUP((IF(MONTH($A636)=10,YEAR($A636),IF(MONTH($A636)=11,YEAR($A636),IF(MONTH($A636)=12, YEAR($A636),YEAR($A636)-1)))),File_1.prn!$A$2:$AA$57,VLOOKUP(MONTH($A636),'Patch Conversion'!$A$1:$B$12,2),FALSE))</f>
        <v>#N/A</v>
      </c>
      <c r="F636">
        <f>VLOOKUP((IF(MONTH($A636)=10,YEAR($A636),IF(MONTH($A636)=11,YEAR($A636),IF(MONTH($A636)=12, YEAR($A636),YEAR($A636)-1)))),FirstSim!$A$1:$Y$84,VLOOKUP(MONTH($A636),Conversion!$A$1:$B$12,2),FALSE)</f>
        <v>3.02</v>
      </c>
      <c r="J636" s="4" t="e">
        <f>VLOOKUP((IF(MONTH($A636)=10,YEAR($A636),IF(MONTH($A636)=11,YEAR($A636),IF(MONTH($A636)=12, YEAR($A636),YEAR($A636)-1)))),#REF!,VLOOKUP(MONTH($A636),Conversion!$A$1:$B$12,2),FALSE)</f>
        <v>#REF!</v>
      </c>
      <c r="K636" t="e">
        <f>VLOOKUP((IF(MONTH($A636)=10,YEAR($A636),IF(MONTH($A636)=11,YEAR($A636),IF(MONTH($A636)=12, YEAR($A636),YEAR($A636)-1)))),#REF!,VLOOKUP(MONTH($A636),'Patch Conversion'!$A$1:$B$12,2),FALSE)</f>
        <v>#REF!</v>
      </c>
    </row>
    <row r="637" spans="1:12">
      <c r="A637" s="2">
        <v>37073</v>
      </c>
      <c r="B637" t="e">
        <f>VLOOKUP((IF(MONTH($A637)=10,YEAR($A637),IF(MONTH($A637)=11,YEAR($A637),IF(MONTH($A637)=12, YEAR($A637),YEAR($A637)-1)))),File_1.prn!$A$2:$AA$57,VLOOKUP(MONTH($A637),Conversion!$A$1:$B$12,2),FALSE)</f>
        <v>#N/A</v>
      </c>
      <c r="C637" t="e">
        <f>IF(VLOOKUP((IF(MONTH($A637)=10,YEAR($A637),IF(MONTH($A637)=11,YEAR($A637),IF(MONTH($A637)=12, YEAR($A637),YEAR($A637)-1)))),File_1.prn!$A$2:$AA$57,VLOOKUP(MONTH($A637),'Patch Conversion'!$A$1:$B$12,2),FALSE)="","",VLOOKUP((IF(MONTH($A637)=10,YEAR($A637),IF(MONTH($A637)=11,YEAR($A637),IF(MONTH($A637)=12, YEAR($A637),YEAR($A637)-1)))),File_1.prn!$A$2:$AA$57,VLOOKUP(MONTH($A637),'Patch Conversion'!$A$1:$B$12,2),FALSE))</f>
        <v>#N/A</v>
      </c>
      <c r="F637">
        <f>VLOOKUP((IF(MONTH($A637)=10,YEAR($A637),IF(MONTH($A637)=11,YEAR($A637),IF(MONTH($A637)=12, YEAR($A637),YEAR($A637)-1)))),FirstSim!$A$1:$Y$84,VLOOKUP(MONTH($A637),Conversion!$A$1:$B$12,2),FALSE)</f>
        <v>1.79</v>
      </c>
      <c r="J637" s="4" t="e">
        <f>VLOOKUP((IF(MONTH($A637)=10,YEAR($A637),IF(MONTH($A637)=11,YEAR($A637),IF(MONTH($A637)=12, YEAR($A637),YEAR($A637)-1)))),#REF!,VLOOKUP(MONTH($A637),Conversion!$A$1:$B$12,2),FALSE)</f>
        <v>#REF!</v>
      </c>
      <c r="K637" t="e">
        <f>VLOOKUP((IF(MONTH($A637)=10,YEAR($A637),IF(MONTH($A637)=11,YEAR($A637),IF(MONTH($A637)=12, YEAR($A637),YEAR($A637)-1)))),#REF!,VLOOKUP(MONTH($A637),'Patch Conversion'!$A$1:$B$12,2),FALSE)</f>
        <v>#REF!</v>
      </c>
      <c r="L637" t="e">
        <f>IF(K637="","",J637)</f>
        <v>#REF!</v>
      </c>
    </row>
    <row r="638" spans="1:12">
      <c r="A638" s="2">
        <v>37104</v>
      </c>
      <c r="B638" t="e">
        <f>VLOOKUP((IF(MONTH($A638)=10,YEAR($A638),IF(MONTH($A638)=11,YEAR($A638),IF(MONTH($A638)=12, YEAR($A638),YEAR($A638)-1)))),File_1.prn!$A$2:$AA$57,VLOOKUP(MONTH($A638),Conversion!$A$1:$B$12,2),FALSE)</f>
        <v>#N/A</v>
      </c>
      <c r="C638" t="e">
        <f>IF(VLOOKUP((IF(MONTH($A638)=10,YEAR($A638),IF(MONTH($A638)=11,YEAR($A638),IF(MONTH($A638)=12, YEAR($A638),YEAR($A638)-1)))),File_1.prn!$A$2:$AA$57,VLOOKUP(MONTH($A638),'Patch Conversion'!$A$1:$B$12,2),FALSE)="","",VLOOKUP((IF(MONTH($A638)=10,YEAR($A638),IF(MONTH($A638)=11,YEAR($A638),IF(MONTH($A638)=12, YEAR($A638),YEAR($A638)-1)))),File_1.prn!$A$2:$AA$57,VLOOKUP(MONTH($A638),'Patch Conversion'!$A$1:$B$12,2),FALSE))</f>
        <v>#N/A</v>
      </c>
      <c r="F638">
        <f>VLOOKUP((IF(MONTH($A638)=10,YEAR($A638),IF(MONTH($A638)=11,YEAR($A638),IF(MONTH($A638)=12, YEAR($A638),YEAR($A638)-1)))),FirstSim!$A$1:$Y$84,VLOOKUP(MONTH($A638),Conversion!$A$1:$B$12,2),FALSE)</f>
        <v>1.05</v>
      </c>
      <c r="J638" s="4" t="e">
        <f>VLOOKUP((IF(MONTH($A638)=10,YEAR($A638),IF(MONTH($A638)=11,YEAR($A638),IF(MONTH($A638)=12, YEAR($A638),YEAR($A638)-1)))),#REF!,VLOOKUP(MONTH($A638),Conversion!$A$1:$B$12,2),FALSE)</f>
        <v>#REF!</v>
      </c>
      <c r="K638" t="e">
        <f>VLOOKUP((IF(MONTH($A638)=10,YEAR($A638),IF(MONTH($A638)=11,YEAR($A638),IF(MONTH($A638)=12, YEAR($A638),YEAR($A638)-1)))),#REF!,VLOOKUP(MONTH($A638),'Patch Conversion'!$A$1:$B$12,2),FALSE)</f>
        <v>#REF!</v>
      </c>
      <c r="L638" t="e">
        <f>IF(K638="","",J638)</f>
        <v>#REF!</v>
      </c>
    </row>
    <row r="639" spans="1:12">
      <c r="A639" s="2">
        <v>37135</v>
      </c>
      <c r="B639" t="e">
        <f>VLOOKUP((IF(MONTH($A639)=10,YEAR($A639),IF(MONTH($A639)=11,YEAR($A639),IF(MONTH($A639)=12, YEAR($A639),YEAR($A639)-1)))),File_1.prn!$A$2:$AA$57,VLOOKUP(MONTH($A639),Conversion!$A$1:$B$12,2),FALSE)</f>
        <v>#N/A</v>
      </c>
      <c r="C639" t="e">
        <f>IF(VLOOKUP((IF(MONTH($A639)=10,YEAR($A639),IF(MONTH($A639)=11,YEAR($A639),IF(MONTH($A639)=12, YEAR($A639),YEAR($A639)-1)))),File_1.prn!$A$2:$AA$57,VLOOKUP(MONTH($A639),'Patch Conversion'!$A$1:$B$12,2),FALSE)="","",VLOOKUP((IF(MONTH($A639)=10,YEAR($A639),IF(MONTH($A639)=11,YEAR($A639),IF(MONTH($A639)=12, YEAR($A639),YEAR($A639)-1)))),File_1.prn!$A$2:$AA$57,VLOOKUP(MONTH($A639),'Patch Conversion'!$A$1:$B$12,2),FALSE))</f>
        <v>#N/A</v>
      </c>
      <c r="F639">
        <f>VLOOKUP((IF(MONTH($A639)=10,YEAR($A639),IF(MONTH($A639)=11,YEAR($A639),IF(MONTH($A639)=12, YEAR($A639),YEAR($A639)-1)))),FirstSim!$A$1:$Y$84,VLOOKUP(MONTH($A639),Conversion!$A$1:$B$12,2),FALSE)</f>
        <v>0.57999999999999996</v>
      </c>
      <c r="J639" s="4" t="e">
        <f>VLOOKUP((IF(MONTH($A639)=10,YEAR($A639),IF(MONTH($A639)=11,YEAR($A639),IF(MONTH($A639)=12, YEAR($A639),YEAR($A639)-1)))),#REF!,VLOOKUP(MONTH($A639),Conversion!$A$1:$B$12,2),FALSE)</f>
        <v>#REF!</v>
      </c>
      <c r="K639" t="e">
        <f>VLOOKUP((IF(MONTH($A639)=10,YEAR($A639),IF(MONTH($A639)=11,YEAR($A639),IF(MONTH($A639)=12, YEAR($A639),YEAR($A639)-1)))),#REF!,VLOOKUP(MONTH($A639),'Patch Conversion'!$A$1:$B$12,2),FALSE)</f>
        <v>#REF!</v>
      </c>
    </row>
    <row r="640" spans="1:12">
      <c r="A640" s="2">
        <v>37165</v>
      </c>
      <c r="B640" t="e">
        <f>VLOOKUP((IF(MONTH($A640)=10,YEAR($A640),IF(MONTH($A640)=11,YEAR($A640),IF(MONTH($A640)=12, YEAR($A640),YEAR($A640)-1)))),File_1.prn!$A$2:$AA$57,VLOOKUP(MONTH($A640),Conversion!$A$1:$B$12,2),FALSE)</f>
        <v>#N/A</v>
      </c>
      <c r="C640" t="e">
        <f>IF(VLOOKUP((IF(MONTH($A640)=10,YEAR($A640),IF(MONTH($A640)=11,YEAR($A640),IF(MONTH($A640)=12, YEAR($A640),YEAR($A640)-1)))),File_1.prn!$A$2:$AA$57,VLOOKUP(MONTH($A640),'Patch Conversion'!$A$1:$B$12,2),FALSE)="","",VLOOKUP((IF(MONTH($A640)=10,YEAR($A640),IF(MONTH($A640)=11,YEAR($A640),IF(MONTH($A640)=12, YEAR($A640),YEAR($A640)-1)))),File_1.prn!$A$2:$AA$57,VLOOKUP(MONTH($A640),'Patch Conversion'!$A$1:$B$12,2),FALSE))</f>
        <v>#N/A</v>
      </c>
      <c r="F640">
        <f>VLOOKUP((IF(MONTH($A640)=10,YEAR($A640),IF(MONTH($A640)=11,YEAR($A640),IF(MONTH($A640)=12, YEAR($A640),YEAR($A640)-1)))),FirstSim!$A$1:$Y$84,VLOOKUP(MONTH($A640),Conversion!$A$1:$B$12,2),FALSE)</f>
        <v>0.28999999999999998</v>
      </c>
      <c r="J640" s="4" t="e">
        <f>VLOOKUP((IF(MONTH($A640)=10,YEAR($A640),IF(MONTH($A640)=11,YEAR($A640),IF(MONTH($A640)=12, YEAR($A640),YEAR($A640)-1)))),#REF!,VLOOKUP(MONTH($A640),Conversion!$A$1:$B$12,2),FALSE)</f>
        <v>#REF!</v>
      </c>
      <c r="K640" t="e">
        <f>VLOOKUP((IF(MONTH($A640)=10,YEAR($A640),IF(MONTH($A640)=11,YEAR($A640),IF(MONTH($A640)=12, YEAR($A640),YEAR($A640)-1)))),#REF!,VLOOKUP(MONTH($A640),'Patch Conversion'!$A$1:$B$12,2),FALSE)</f>
        <v>#REF!</v>
      </c>
    </row>
    <row r="641" spans="1:12">
      <c r="A641" s="2">
        <v>37196</v>
      </c>
      <c r="B641" t="e">
        <f>VLOOKUP((IF(MONTH($A641)=10,YEAR($A641),IF(MONTH($A641)=11,YEAR($A641),IF(MONTH($A641)=12, YEAR($A641),YEAR($A641)-1)))),File_1.prn!$A$2:$AA$57,VLOOKUP(MONTH($A641),Conversion!$A$1:$B$12,2),FALSE)</f>
        <v>#N/A</v>
      </c>
      <c r="C641" t="e">
        <f>IF(VLOOKUP((IF(MONTH($A641)=10,YEAR($A641),IF(MONTH($A641)=11,YEAR($A641),IF(MONTH($A641)=12, YEAR($A641),YEAR($A641)-1)))),File_1.prn!$A$2:$AA$57,VLOOKUP(MONTH($A641),'Patch Conversion'!$A$1:$B$12,2),FALSE)="","",VLOOKUP((IF(MONTH($A641)=10,YEAR($A641),IF(MONTH($A641)=11,YEAR($A641),IF(MONTH($A641)=12, YEAR($A641),YEAR($A641)-1)))),File_1.prn!$A$2:$AA$57,VLOOKUP(MONTH($A641),'Patch Conversion'!$A$1:$B$12,2),FALSE))</f>
        <v>#N/A</v>
      </c>
      <c r="D641" t="e">
        <f>IF(C641="","",B641)</f>
        <v>#N/A</v>
      </c>
      <c r="F641">
        <f>VLOOKUP((IF(MONTH($A641)=10,YEAR($A641),IF(MONTH($A641)=11,YEAR($A641),IF(MONTH($A641)=12, YEAR($A641),YEAR($A641)-1)))),FirstSim!$A$1:$Y$84,VLOOKUP(MONTH($A641),Conversion!$A$1:$B$12,2),FALSE)</f>
        <v>62.92</v>
      </c>
      <c r="J641" s="4" t="e">
        <f>VLOOKUP((IF(MONTH($A641)=10,YEAR($A641),IF(MONTH($A641)=11,YEAR($A641),IF(MONTH($A641)=12, YEAR($A641),YEAR($A641)-1)))),#REF!,VLOOKUP(MONTH($A641),Conversion!$A$1:$B$12,2),FALSE)</f>
        <v>#REF!</v>
      </c>
      <c r="K641" t="e">
        <f>VLOOKUP((IF(MONTH($A641)=10,YEAR($A641),IF(MONTH($A641)=11,YEAR($A641),IF(MONTH($A641)=12, YEAR($A641),YEAR($A641)-1)))),#REF!,VLOOKUP(MONTH($A641),'Patch Conversion'!$A$1:$B$12,2),FALSE)</f>
        <v>#REF!</v>
      </c>
    </row>
    <row r="642" spans="1:12">
      <c r="A642" s="2">
        <v>37226</v>
      </c>
      <c r="B642" t="e">
        <f>VLOOKUP((IF(MONTH($A642)=10,YEAR($A642),IF(MONTH($A642)=11,YEAR($A642),IF(MONTH($A642)=12, YEAR($A642),YEAR($A642)-1)))),File_1.prn!$A$2:$AA$57,VLOOKUP(MONTH($A642),Conversion!$A$1:$B$12,2),FALSE)</f>
        <v>#N/A</v>
      </c>
      <c r="C642" t="e">
        <f>IF(VLOOKUP((IF(MONTH($A642)=10,YEAR($A642),IF(MONTH($A642)=11,YEAR($A642),IF(MONTH($A642)=12, YEAR($A642),YEAR($A642)-1)))),File_1.prn!$A$2:$AA$57,VLOOKUP(MONTH($A642),'Patch Conversion'!$A$1:$B$12,2),FALSE)="","",VLOOKUP((IF(MONTH($A642)=10,YEAR($A642),IF(MONTH($A642)=11,YEAR($A642),IF(MONTH($A642)=12, YEAR($A642),YEAR($A642)-1)))),File_1.prn!$A$2:$AA$57,VLOOKUP(MONTH($A642),'Patch Conversion'!$A$1:$B$12,2),FALSE))</f>
        <v>#N/A</v>
      </c>
      <c r="D642" t="e">
        <f>IF(C642="","",B642)</f>
        <v>#N/A</v>
      </c>
      <c r="F642">
        <f>VLOOKUP((IF(MONTH($A642)=10,YEAR($A642),IF(MONTH($A642)=11,YEAR($A642),IF(MONTH($A642)=12, YEAR($A642),YEAR($A642)-1)))),FirstSim!$A$1:$Y$84,VLOOKUP(MONTH($A642),Conversion!$A$1:$B$12,2),FALSE)</f>
        <v>23.19</v>
      </c>
      <c r="J642" s="4" t="e">
        <f>VLOOKUP((IF(MONTH($A642)=10,YEAR($A642),IF(MONTH($A642)=11,YEAR($A642),IF(MONTH($A642)=12, YEAR($A642),YEAR($A642)-1)))),#REF!,VLOOKUP(MONTH($A642),Conversion!$A$1:$B$12,2),FALSE)</f>
        <v>#REF!</v>
      </c>
      <c r="K642" t="e">
        <f>VLOOKUP((IF(MONTH($A642)=10,YEAR($A642),IF(MONTH($A642)=11,YEAR($A642),IF(MONTH($A642)=12, YEAR($A642),YEAR($A642)-1)))),#REF!,VLOOKUP(MONTH($A642),'Patch Conversion'!$A$1:$B$12,2),FALSE)</f>
        <v>#REF!</v>
      </c>
    </row>
    <row r="643" spans="1:12">
      <c r="A643" s="2">
        <v>37257</v>
      </c>
      <c r="B643" t="e">
        <f>VLOOKUP((IF(MONTH($A643)=10,YEAR($A643),IF(MONTH($A643)=11,YEAR($A643),IF(MONTH($A643)=12, YEAR($A643),YEAR($A643)-1)))),File_1.prn!$A$2:$AA$57,VLOOKUP(MONTH($A643),Conversion!$A$1:$B$12,2),FALSE)</f>
        <v>#N/A</v>
      </c>
      <c r="C643" t="e">
        <f>IF(VLOOKUP((IF(MONTH($A643)=10,YEAR($A643),IF(MONTH($A643)=11,YEAR($A643),IF(MONTH($A643)=12, YEAR($A643),YEAR($A643)-1)))),File_1.prn!$A$2:$AA$57,VLOOKUP(MONTH($A643),'Patch Conversion'!$A$1:$B$12,2),FALSE)="","",VLOOKUP((IF(MONTH($A643)=10,YEAR($A643),IF(MONTH($A643)=11,YEAR($A643),IF(MONTH($A643)=12, YEAR($A643),YEAR($A643)-1)))),File_1.prn!$A$2:$AA$57,VLOOKUP(MONTH($A643),'Patch Conversion'!$A$1:$B$12,2),FALSE))</f>
        <v>#N/A</v>
      </c>
      <c r="F643">
        <f>VLOOKUP((IF(MONTH($A643)=10,YEAR($A643),IF(MONTH($A643)=11,YEAR($A643),IF(MONTH($A643)=12, YEAR($A643),YEAR($A643)-1)))),FirstSim!$A$1:$Y$84,VLOOKUP(MONTH($A643),Conversion!$A$1:$B$12,2),FALSE)</f>
        <v>17.61</v>
      </c>
      <c r="J643" s="4" t="e">
        <f>VLOOKUP((IF(MONTH($A643)=10,YEAR($A643),IF(MONTH($A643)=11,YEAR($A643),IF(MONTH($A643)=12, YEAR($A643),YEAR($A643)-1)))),#REF!,VLOOKUP(MONTH($A643),Conversion!$A$1:$B$12,2),FALSE)</f>
        <v>#REF!</v>
      </c>
      <c r="K643" t="e">
        <f>VLOOKUP((IF(MONTH($A643)=10,YEAR($A643),IF(MONTH($A643)=11,YEAR($A643),IF(MONTH($A643)=12, YEAR($A643),YEAR($A643)-1)))),#REF!,VLOOKUP(MONTH($A643),'Patch Conversion'!$A$1:$B$12,2),FALSE)</f>
        <v>#REF!</v>
      </c>
    </row>
    <row r="644" spans="1:12">
      <c r="A644" s="2">
        <v>37288</v>
      </c>
      <c r="B644" t="e">
        <f>VLOOKUP((IF(MONTH($A644)=10,YEAR($A644),IF(MONTH($A644)=11,YEAR($A644),IF(MONTH($A644)=12, YEAR($A644),YEAR($A644)-1)))),File_1.prn!$A$2:$AA$57,VLOOKUP(MONTH($A644),Conversion!$A$1:$B$12,2),FALSE)</f>
        <v>#N/A</v>
      </c>
      <c r="C644" t="e">
        <f>IF(VLOOKUP((IF(MONTH($A644)=10,YEAR($A644),IF(MONTH($A644)=11,YEAR($A644),IF(MONTH($A644)=12, YEAR($A644),YEAR($A644)-1)))),File_1.prn!$A$2:$AA$57,VLOOKUP(MONTH($A644),'Patch Conversion'!$A$1:$B$12,2),FALSE)="","",VLOOKUP((IF(MONTH($A644)=10,YEAR($A644),IF(MONTH($A644)=11,YEAR($A644),IF(MONTH($A644)=12, YEAR($A644),YEAR($A644)-1)))),File_1.prn!$A$2:$AA$57,VLOOKUP(MONTH($A644),'Patch Conversion'!$A$1:$B$12,2),FALSE))</f>
        <v>#N/A</v>
      </c>
      <c r="F644">
        <f>VLOOKUP((IF(MONTH($A644)=10,YEAR($A644),IF(MONTH($A644)=11,YEAR($A644),IF(MONTH($A644)=12, YEAR($A644),YEAR($A644)-1)))),FirstSim!$A$1:$Y$84,VLOOKUP(MONTH($A644),Conversion!$A$1:$B$12,2),FALSE)</f>
        <v>4.3499999999999996</v>
      </c>
      <c r="J644" s="4" t="e">
        <f>VLOOKUP((IF(MONTH($A644)=10,YEAR($A644),IF(MONTH($A644)=11,YEAR($A644),IF(MONTH($A644)=12, YEAR($A644),YEAR($A644)-1)))),#REF!,VLOOKUP(MONTH($A644),Conversion!$A$1:$B$12,2),FALSE)</f>
        <v>#REF!</v>
      </c>
      <c r="K644" t="e">
        <f>VLOOKUP((IF(MONTH($A644)=10,YEAR($A644),IF(MONTH($A644)=11,YEAR($A644),IF(MONTH($A644)=12, YEAR($A644),YEAR($A644)-1)))),#REF!,VLOOKUP(MONTH($A644),'Patch Conversion'!$A$1:$B$12,2),FALSE)</f>
        <v>#REF!</v>
      </c>
    </row>
    <row r="645" spans="1:12">
      <c r="A645" s="2">
        <v>37316</v>
      </c>
      <c r="B645" t="e">
        <f>VLOOKUP((IF(MONTH($A645)=10,YEAR($A645),IF(MONTH($A645)=11,YEAR($A645),IF(MONTH($A645)=12, YEAR($A645),YEAR($A645)-1)))),File_1.prn!$A$2:$AA$57,VLOOKUP(MONTH($A645),Conversion!$A$1:$B$12,2),FALSE)</f>
        <v>#N/A</v>
      </c>
      <c r="C645" t="e">
        <f>IF(VLOOKUP((IF(MONTH($A645)=10,YEAR($A645),IF(MONTH($A645)=11,YEAR($A645),IF(MONTH($A645)=12, YEAR($A645),YEAR($A645)-1)))),File_1.prn!$A$2:$AA$57,VLOOKUP(MONTH($A645),'Patch Conversion'!$A$1:$B$12,2),FALSE)="","",VLOOKUP((IF(MONTH($A645)=10,YEAR($A645),IF(MONTH($A645)=11,YEAR($A645),IF(MONTH($A645)=12, YEAR($A645),YEAR($A645)-1)))),File_1.prn!$A$2:$AA$57,VLOOKUP(MONTH($A645),'Patch Conversion'!$A$1:$B$12,2),FALSE))</f>
        <v>#N/A</v>
      </c>
      <c r="F645">
        <f>VLOOKUP((IF(MONTH($A645)=10,YEAR($A645),IF(MONTH($A645)=11,YEAR($A645),IF(MONTH($A645)=12, YEAR($A645),YEAR($A645)-1)))),FirstSim!$A$1:$Y$84,VLOOKUP(MONTH($A645),Conversion!$A$1:$B$12,2),FALSE)</f>
        <v>0.05</v>
      </c>
      <c r="J645" s="4" t="e">
        <f>VLOOKUP((IF(MONTH($A645)=10,YEAR($A645),IF(MONTH($A645)=11,YEAR($A645),IF(MONTH($A645)=12, YEAR($A645),YEAR($A645)-1)))),#REF!,VLOOKUP(MONTH($A645),Conversion!$A$1:$B$12,2),FALSE)</f>
        <v>#REF!</v>
      </c>
      <c r="K645" t="e">
        <f>VLOOKUP((IF(MONTH($A645)=10,YEAR($A645),IF(MONTH($A645)=11,YEAR($A645),IF(MONTH($A645)=12, YEAR($A645),YEAR($A645)-1)))),#REF!,VLOOKUP(MONTH($A645),'Patch Conversion'!$A$1:$B$12,2),FALSE)</f>
        <v>#REF!</v>
      </c>
    </row>
    <row r="646" spans="1:12">
      <c r="A646" s="2">
        <v>37347</v>
      </c>
      <c r="B646" t="e">
        <f>VLOOKUP((IF(MONTH($A646)=10,YEAR($A646),IF(MONTH($A646)=11,YEAR($A646),IF(MONTH($A646)=12, YEAR($A646),YEAR($A646)-1)))),File_1.prn!$A$2:$AA$57,VLOOKUP(MONTH($A646),Conversion!$A$1:$B$12,2),FALSE)</f>
        <v>#N/A</v>
      </c>
      <c r="C646" t="e">
        <f>IF(VLOOKUP((IF(MONTH($A646)=10,YEAR($A646),IF(MONTH($A646)=11,YEAR($A646),IF(MONTH($A646)=12, YEAR($A646),YEAR($A646)-1)))),File_1.prn!$A$2:$AA$57,VLOOKUP(MONTH($A646),'Patch Conversion'!$A$1:$B$12,2),FALSE)="","",VLOOKUP((IF(MONTH($A646)=10,YEAR($A646),IF(MONTH($A646)=11,YEAR($A646),IF(MONTH($A646)=12, YEAR($A646),YEAR($A646)-1)))),File_1.prn!$A$2:$AA$57,VLOOKUP(MONTH($A646),'Patch Conversion'!$A$1:$B$12,2),FALSE))</f>
        <v>#N/A</v>
      </c>
      <c r="F646">
        <f>VLOOKUP((IF(MONTH($A646)=10,YEAR($A646),IF(MONTH($A646)=11,YEAR($A646),IF(MONTH($A646)=12, YEAR($A646),YEAR($A646)-1)))),FirstSim!$A$1:$Y$84,VLOOKUP(MONTH($A646),Conversion!$A$1:$B$12,2),FALSE)</f>
        <v>0.11</v>
      </c>
      <c r="J646" s="4" t="e">
        <f>VLOOKUP((IF(MONTH($A646)=10,YEAR($A646),IF(MONTH($A646)=11,YEAR($A646),IF(MONTH($A646)=12, YEAR($A646),YEAR($A646)-1)))),#REF!,VLOOKUP(MONTH($A646),Conversion!$A$1:$B$12,2),FALSE)</f>
        <v>#REF!</v>
      </c>
      <c r="K646" t="e">
        <f>VLOOKUP((IF(MONTH($A646)=10,YEAR($A646),IF(MONTH($A646)=11,YEAR($A646),IF(MONTH($A646)=12, YEAR($A646),YEAR($A646)-1)))),#REF!,VLOOKUP(MONTH($A646),'Patch Conversion'!$A$1:$B$12,2),FALSE)</f>
        <v>#REF!</v>
      </c>
      <c r="L646" t="e">
        <f>IF(K646="","",J646)</f>
        <v>#REF!</v>
      </c>
    </row>
    <row r="647" spans="1:12">
      <c r="A647" s="2">
        <v>37377</v>
      </c>
      <c r="B647" t="e">
        <f>VLOOKUP((IF(MONTH($A647)=10,YEAR($A647),IF(MONTH($A647)=11,YEAR($A647),IF(MONTH($A647)=12, YEAR($A647),YEAR($A647)-1)))),File_1.prn!$A$2:$AA$57,VLOOKUP(MONTH($A647),Conversion!$A$1:$B$12,2),FALSE)</f>
        <v>#N/A</v>
      </c>
      <c r="C647" t="e">
        <f>IF(VLOOKUP((IF(MONTH($A647)=10,YEAR($A647),IF(MONTH($A647)=11,YEAR($A647),IF(MONTH($A647)=12, YEAR($A647),YEAR($A647)-1)))),File_1.prn!$A$2:$AA$57,VLOOKUP(MONTH($A647),'Patch Conversion'!$A$1:$B$12,2),FALSE)="","",VLOOKUP((IF(MONTH($A647)=10,YEAR($A647),IF(MONTH($A647)=11,YEAR($A647),IF(MONTH($A647)=12, YEAR($A647),YEAR($A647)-1)))),File_1.prn!$A$2:$AA$57,VLOOKUP(MONTH($A647),'Patch Conversion'!$A$1:$B$12,2),FALSE))</f>
        <v>#N/A</v>
      </c>
      <c r="F647">
        <f>VLOOKUP((IF(MONTH($A647)=10,YEAR($A647),IF(MONTH($A647)=11,YEAR($A647),IF(MONTH($A647)=12, YEAR($A647),YEAR($A647)-1)))),FirstSim!$A$1:$Y$84,VLOOKUP(MONTH($A647),Conversion!$A$1:$B$12,2),FALSE)</f>
        <v>0.78</v>
      </c>
      <c r="J647" s="4" t="e">
        <f>VLOOKUP((IF(MONTH($A647)=10,YEAR($A647),IF(MONTH($A647)=11,YEAR($A647),IF(MONTH($A647)=12, YEAR($A647),YEAR($A647)-1)))),#REF!,VLOOKUP(MONTH($A647),Conversion!$A$1:$B$12,2),FALSE)</f>
        <v>#REF!</v>
      </c>
      <c r="K647" t="e">
        <f>VLOOKUP((IF(MONTH($A647)=10,YEAR($A647),IF(MONTH($A647)=11,YEAR($A647),IF(MONTH($A647)=12, YEAR($A647),YEAR($A647)-1)))),#REF!,VLOOKUP(MONTH($A647),'Patch Conversion'!$A$1:$B$12,2),FALSE)</f>
        <v>#REF!</v>
      </c>
      <c r="L647" t="e">
        <f>IF(K647="","",J647)</f>
        <v>#REF!</v>
      </c>
    </row>
    <row r="648" spans="1:12">
      <c r="A648" s="2">
        <v>37408</v>
      </c>
      <c r="B648" t="e">
        <f>VLOOKUP((IF(MONTH($A648)=10,YEAR($A648),IF(MONTH($A648)=11,YEAR($A648),IF(MONTH($A648)=12, YEAR($A648),YEAR($A648)-1)))),File_1.prn!$A$2:$AA$57,VLOOKUP(MONTH($A648),Conversion!$A$1:$B$12,2),FALSE)</f>
        <v>#N/A</v>
      </c>
      <c r="C648" t="e">
        <f>IF(VLOOKUP((IF(MONTH($A648)=10,YEAR($A648),IF(MONTH($A648)=11,YEAR($A648),IF(MONTH($A648)=12, YEAR($A648),YEAR($A648)-1)))),File_1.prn!$A$2:$AA$57,VLOOKUP(MONTH($A648),'Patch Conversion'!$A$1:$B$12,2),FALSE)="","",VLOOKUP((IF(MONTH($A648)=10,YEAR($A648),IF(MONTH($A648)=11,YEAR($A648),IF(MONTH($A648)=12, YEAR($A648),YEAR($A648)-1)))),File_1.prn!$A$2:$AA$57,VLOOKUP(MONTH($A648),'Patch Conversion'!$A$1:$B$12,2),FALSE))</f>
        <v>#N/A</v>
      </c>
      <c r="F648">
        <f>VLOOKUP((IF(MONTH($A648)=10,YEAR($A648),IF(MONTH($A648)=11,YEAR($A648),IF(MONTH($A648)=12, YEAR($A648),YEAR($A648)-1)))),FirstSim!$A$1:$Y$84,VLOOKUP(MONTH($A648),Conversion!$A$1:$B$12,2),FALSE)</f>
        <v>0.79</v>
      </c>
      <c r="J648" s="4" t="e">
        <f>VLOOKUP((IF(MONTH($A648)=10,YEAR($A648),IF(MONTH($A648)=11,YEAR($A648),IF(MONTH($A648)=12, YEAR($A648),YEAR($A648)-1)))),#REF!,VLOOKUP(MONTH($A648),Conversion!$A$1:$B$12,2),FALSE)</f>
        <v>#REF!</v>
      </c>
      <c r="K648" t="e">
        <f>VLOOKUP((IF(MONTH($A648)=10,YEAR($A648),IF(MONTH($A648)=11,YEAR($A648),IF(MONTH($A648)=12, YEAR($A648),YEAR($A648)-1)))),#REF!,VLOOKUP(MONTH($A648),'Patch Conversion'!$A$1:$B$12,2),FALSE)</f>
        <v>#REF!</v>
      </c>
      <c r="L648" t="e">
        <f>IF(K648="","",J648)</f>
        <v>#REF!</v>
      </c>
    </row>
    <row r="649" spans="1:12">
      <c r="A649" s="2">
        <v>37438</v>
      </c>
      <c r="B649" t="e">
        <f>VLOOKUP((IF(MONTH($A649)=10,YEAR($A649),IF(MONTH($A649)=11,YEAR($A649),IF(MONTH($A649)=12, YEAR($A649),YEAR($A649)-1)))),File_1.prn!$A$2:$AA$57,VLOOKUP(MONTH($A649),Conversion!$A$1:$B$12,2),FALSE)</f>
        <v>#N/A</v>
      </c>
      <c r="C649" t="e">
        <f>IF(VLOOKUP((IF(MONTH($A649)=10,YEAR($A649),IF(MONTH($A649)=11,YEAR($A649),IF(MONTH($A649)=12, YEAR($A649),YEAR($A649)-1)))),File_1.prn!$A$2:$AA$57,VLOOKUP(MONTH($A649),'Patch Conversion'!$A$1:$B$12,2),FALSE)="","",VLOOKUP((IF(MONTH($A649)=10,YEAR($A649),IF(MONTH($A649)=11,YEAR($A649),IF(MONTH($A649)=12, YEAR($A649),YEAR($A649)-1)))),File_1.prn!$A$2:$AA$57,VLOOKUP(MONTH($A649),'Patch Conversion'!$A$1:$B$12,2),FALSE))</f>
        <v>#N/A</v>
      </c>
      <c r="F649">
        <f>VLOOKUP((IF(MONTH($A649)=10,YEAR($A649),IF(MONTH($A649)=11,YEAR($A649),IF(MONTH($A649)=12, YEAR($A649),YEAR($A649)-1)))),FirstSim!$A$1:$Y$84,VLOOKUP(MONTH($A649),Conversion!$A$1:$B$12,2),FALSE)</f>
        <v>0.45</v>
      </c>
      <c r="J649" s="4" t="e">
        <f>VLOOKUP((IF(MONTH($A649)=10,YEAR($A649),IF(MONTH($A649)=11,YEAR($A649),IF(MONTH($A649)=12, YEAR($A649),YEAR($A649)-1)))),#REF!,VLOOKUP(MONTH($A649),Conversion!$A$1:$B$12,2),FALSE)</f>
        <v>#REF!</v>
      </c>
      <c r="K649" t="e">
        <f>VLOOKUP((IF(MONTH($A649)=10,YEAR($A649),IF(MONTH($A649)=11,YEAR($A649),IF(MONTH($A649)=12, YEAR($A649),YEAR($A649)-1)))),#REF!,VLOOKUP(MONTH($A649),'Patch Conversion'!$A$1:$B$12,2),FALSE)</f>
        <v>#REF!</v>
      </c>
    </row>
    <row r="650" spans="1:12">
      <c r="A650" s="2">
        <v>37469</v>
      </c>
      <c r="B650" t="e">
        <f>VLOOKUP((IF(MONTH($A650)=10,YEAR($A650),IF(MONTH($A650)=11,YEAR($A650),IF(MONTH($A650)=12, YEAR($A650),YEAR($A650)-1)))),File_1.prn!$A$2:$AA$57,VLOOKUP(MONTH($A650),Conversion!$A$1:$B$12,2),FALSE)</f>
        <v>#N/A</v>
      </c>
      <c r="C650" t="e">
        <f>IF(VLOOKUP((IF(MONTH($A650)=10,YEAR($A650),IF(MONTH($A650)=11,YEAR($A650),IF(MONTH($A650)=12, YEAR($A650),YEAR($A650)-1)))),File_1.prn!$A$2:$AA$57,VLOOKUP(MONTH($A650),'Patch Conversion'!$A$1:$B$12,2),FALSE)="","",VLOOKUP((IF(MONTH($A650)=10,YEAR($A650),IF(MONTH($A650)=11,YEAR($A650),IF(MONTH($A650)=12, YEAR($A650),YEAR($A650)-1)))),File_1.prn!$A$2:$AA$57,VLOOKUP(MONTH($A650),'Patch Conversion'!$A$1:$B$12,2),FALSE))</f>
        <v>#N/A</v>
      </c>
      <c r="F650">
        <f>VLOOKUP((IF(MONTH($A650)=10,YEAR($A650),IF(MONTH($A650)=11,YEAR($A650),IF(MONTH($A650)=12, YEAR($A650),YEAR($A650)-1)))),FirstSim!$A$1:$Y$84,VLOOKUP(MONTH($A650),Conversion!$A$1:$B$12,2),FALSE)</f>
        <v>14.48</v>
      </c>
      <c r="J650" s="4" t="e">
        <f>VLOOKUP((IF(MONTH($A650)=10,YEAR($A650),IF(MONTH($A650)=11,YEAR($A650),IF(MONTH($A650)=12, YEAR($A650),YEAR($A650)-1)))),#REF!,VLOOKUP(MONTH($A650),Conversion!$A$1:$B$12,2),FALSE)</f>
        <v>#REF!</v>
      </c>
      <c r="K650" t="e">
        <f>VLOOKUP((IF(MONTH($A650)=10,YEAR($A650),IF(MONTH($A650)=11,YEAR($A650),IF(MONTH($A650)=12, YEAR($A650),YEAR($A650)-1)))),#REF!,VLOOKUP(MONTH($A650),'Patch Conversion'!$A$1:$B$12,2),FALSE)</f>
        <v>#REF!</v>
      </c>
    </row>
    <row r="651" spans="1:12">
      <c r="A651" s="2">
        <v>37500</v>
      </c>
      <c r="B651" t="e">
        <f>VLOOKUP((IF(MONTH($A651)=10,YEAR($A651),IF(MONTH($A651)=11,YEAR($A651),IF(MONTH($A651)=12, YEAR($A651),YEAR($A651)-1)))),File_1.prn!$A$2:$AA$57,VLOOKUP(MONTH($A651),Conversion!$A$1:$B$12,2),FALSE)</f>
        <v>#N/A</v>
      </c>
      <c r="C651" t="e">
        <f>IF(VLOOKUP((IF(MONTH($A651)=10,YEAR($A651),IF(MONTH($A651)=11,YEAR($A651),IF(MONTH($A651)=12, YEAR($A651),YEAR($A651)-1)))),File_1.prn!$A$2:$AA$57,VLOOKUP(MONTH($A651),'Patch Conversion'!$A$1:$B$12,2),FALSE)="","",VLOOKUP((IF(MONTH($A651)=10,YEAR($A651),IF(MONTH($A651)=11,YEAR($A651),IF(MONTH($A651)=12, YEAR($A651),YEAR($A651)-1)))),File_1.prn!$A$2:$AA$57,VLOOKUP(MONTH($A651),'Patch Conversion'!$A$1:$B$12,2),FALSE))</f>
        <v>#N/A</v>
      </c>
      <c r="F651">
        <f>VLOOKUP((IF(MONTH($A651)=10,YEAR($A651),IF(MONTH($A651)=11,YEAR($A651),IF(MONTH($A651)=12, YEAR($A651),YEAR($A651)-1)))),FirstSim!$A$1:$Y$84,VLOOKUP(MONTH($A651),Conversion!$A$1:$B$12,2),FALSE)</f>
        <v>8.9499999999999993</v>
      </c>
      <c r="J651" s="4" t="e">
        <f>VLOOKUP((IF(MONTH($A651)=10,YEAR($A651),IF(MONTH($A651)=11,YEAR($A651),IF(MONTH($A651)=12, YEAR($A651),YEAR($A651)-1)))),#REF!,VLOOKUP(MONTH($A651),Conversion!$A$1:$B$12,2),FALSE)</f>
        <v>#REF!</v>
      </c>
      <c r="K651" t="e">
        <f>VLOOKUP((IF(MONTH($A651)=10,YEAR($A651),IF(MONTH($A651)=11,YEAR($A651),IF(MONTH($A651)=12, YEAR($A651),YEAR($A651)-1)))),#REF!,VLOOKUP(MONTH($A651),'Patch Conversion'!$A$1:$B$12,2),FALSE)</f>
        <v>#REF!</v>
      </c>
    </row>
    <row r="652" spans="1:12">
      <c r="A652" s="2">
        <v>37530</v>
      </c>
      <c r="B652" t="e">
        <f>VLOOKUP((IF(MONTH($A652)=10,YEAR($A652),IF(MONTH($A652)=11,YEAR($A652),IF(MONTH($A652)=12, YEAR($A652),YEAR($A652)-1)))),File_1.prn!$A$2:$AA$57,VLOOKUP(MONTH($A652),Conversion!$A$1:$B$12,2),FALSE)</f>
        <v>#N/A</v>
      </c>
      <c r="C652" t="e">
        <f>IF(VLOOKUP((IF(MONTH($A652)=10,YEAR($A652),IF(MONTH($A652)=11,YEAR($A652),IF(MONTH($A652)=12, YEAR($A652),YEAR($A652)-1)))),File_1.prn!$A$2:$AA$57,VLOOKUP(MONTH($A652),'Patch Conversion'!$A$1:$B$12,2),FALSE)="","",VLOOKUP((IF(MONTH($A652)=10,YEAR($A652),IF(MONTH($A652)=11,YEAR($A652),IF(MONTH($A652)=12, YEAR($A652),YEAR($A652)-1)))),File_1.prn!$A$2:$AA$57,VLOOKUP(MONTH($A652),'Patch Conversion'!$A$1:$B$12,2),FALSE))</f>
        <v>#N/A</v>
      </c>
      <c r="F652">
        <f>VLOOKUP((IF(MONTH($A652)=10,YEAR($A652),IF(MONTH($A652)=11,YEAR($A652),IF(MONTH($A652)=12, YEAR($A652),YEAR($A652)-1)))),FirstSim!$A$1:$Y$84,VLOOKUP(MONTH($A652),Conversion!$A$1:$B$12,2),FALSE)</f>
        <v>1.57</v>
      </c>
      <c r="J652" s="4" t="e">
        <f>VLOOKUP((IF(MONTH($A652)=10,YEAR($A652),IF(MONTH($A652)=11,YEAR($A652),IF(MONTH($A652)=12, YEAR($A652),YEAR($A652)-1)))),#REF!,VLOOKUP(MONTH($A652),Conversion!$A$1:$B$12,2),FALSE)</f>
        <v>#REF!</v>
      </c>
      <c r="K652" t="e">
        <f>VLOOKUP((IF(MONTH($A652)=10,YEAR($A652),IF(MONTH($A652)=11,YEAR($A652),IF(MONTH($A652)=12, YEAR($A652),YEAR($A652)-1)))),#REF!,VLOOKUP(MONTH($A652),'Patch Conversion'!$A$1:$B$12,2),FALSE)</f>
        <v>#REF!</v>
      </c>
    </row>
    <row r="653" spans="1:12">
      <c r="A653" s="2">
        <v>37561</v>
      </c>
      <c r="B653" t="e">
        <f>VLOOKUP((IF(MONTH($A653)=10,YEAR($A653),IF(MONTH($A653)=11,YEAR($A653),IF(MONTH($A653)=12, YEAR($A653),YEAR($A653)-1)))),File_1.prn!$A$2:$AA$57,VLOOKUP(MONTH($A653),Conversion!$A$1:$B$12,2),FALSE)</f>
        <v>#N/A</v>
      </c>
      <c r="C653" t="e">
        <f>IF(VLOOKUP((IF(MONTH($A653)=10,YEAR($A653),IF(MONTH($A653)=11,YEAR($A653),IF(MONTH($A653)=12, YEAR($A653),YEAR($A653)-1)))),File_1.prn!$A$2:$AA$57,VLOOKUP(MONTH($A653),'Patch Conversion'!$A$1:$B$12,2),FALSE)="","",VLOOKUP((IF(MONTH($A653)=10,YEAR($A653),IF(MONTH($A653)=11,YEAR($A653),IF(MONTH($A653)=12, YEAR($A653),YEAR($A653)-1)))),File_1.prn!$A$2:$AA$57,VLOOKUP(MONTH($A653),'Patch Conversion'!$A$1:$B$12,2),FALSE))</f>
        <v>#N/A</v>
      </c>
      <c r="F653">
        <f>VLOOKUP((IF(MONTH($A653)=10,YEAR($A653),IF(MONTH($A653)=11,YEAR($A653),IF(MONTH($A653)=12, YEAR($A653),YEAR($A653)-1)))),FirstSim!$A$1:$Y$84,VLOOKUP(MONTH($A653),Conversion!$A$1:$B$12,2),FALSE)</f>
        <v>0.83</v>
      </c>
      <c r="J653" s="4" t="e">
        <f>VLOOKUP((IF(MONTH($A653)=10,YEAR($A653),IF(MONTH($A653)=11,YEAR($A653),IF(MONTH($A653)=12, YEAR($A653),YEAR($A653)-1)))),#REF!,VLOOKUP(MONTH($A653),Conversion!$A$1:$B$12,2),FALSE)</f>
        <v>#REF!</v>
      </c>
      <c r="K653" t="e">
        <f>VLOOKUP((IF(MONTH($A653)=10,YEAR($A653),IF(MONTH($A653)=11,YEAR($A653),IF(MONTH($A653)=12, YEAR($A653),YEAR($A653)-1)))),#REF!,VLOOKUP(MONTH($A653),'Patch Conversion'!$A$1:$B$12,2),FALSE)</f>
        <v>#REF!</v>
      </c>
    </row>
    <row r="654" spans="1:12">
      <c r="A654" s="2">
        <v>37591</v>
      </c>
      <c r="B654" t="e">
        <f>VLOOKUP((IF(MONTH($A654)=10,YEAR($A654),IF(MONTH($A654)=11,YEAR($A654),IF(MONTH($A654)=12, YEAR($A654),YEAR($A654)-1)))),File_1.prn!$A$2:$AA$57,VLOOKUP(MONTH($A654),Conversion!$A$1:$B$12,2),FALSE)</f>
        <v>#N/A</v>
      </c>
      <c r="C654" t="e">
        <f>IF(VLOOKUP((IF(MONTH($A654)=10,YEAR($A654),IF(MONTH($A654)=11,YEAR($A654),IF(MONTH($A654)=12, YEAR($A654),YEAR($A654)-1)))),File_1.prn!$A$2:$AA$57,VLOOKUP(MONTH($A654),'Patch Conversion'!$A$1:$B$12,2),FALSE)="","",VLOOKUP((IF(MONTH($A654)=10,YEAR($A654),IF(MONTH($A654)=11,YEAR($A654),IF(MONTH($A654)=12, YEAR($A654),YEAR($A654)-1)))),File_1.prn!$A$2:$AA$57,VLOOKUP(MONTH($A654),'Patch Conversion'!$A$1:$B$12,2),FALSE))</f>
        <v>#N/A</v>
      </c>
      <c r="F654">
        <f>VLOOKUP((IF(MONTH($A654)=10,YEAR($A654),IF(MONTH($A654)=11,YEAR($A654),IF(MONTH($A654)=12, YEAR($A654),YEAR($A654)-1)))),FirstSim!$A$1:$Y$84,VLOOKUP(MONTH($A654),Conversion!$A$1:$B$12,2),FALSE)</f>
        <v>0.98</v>
      </c>
      <c r="J654" s="4" t="e">
        <f>VLOOKUP((IF(MONTH($A654)=10,YEAR($A654),IF(MONTH($A654)=11,YEAR($A654),IF(MONTH($A654)=12, YEAR($A654),YEAR($A654)-1)))),#REF!,VLOOKUP(MONTH($A654),Conversion!$A$1:$B$12,2),FALSE)</f>
        <v>#REF!</v>
      </c>
      <c r="K654" t="e">
        <f>VLOOKUP((IF(MONTH($A654)=10,YEAR($A654),IF(MONTH($A654)=11,YEAR($A654),IF(MONTH($A654)=12, YEAR($A654),YEAR($A654)-1)))),#REF!,VLOOKUP(MONTH($A654),'Patch Conversion'!$A$1:$B$12,2),FALSE)</f>
        <v>#REF!</v>
      </c>
    </row>
    <row r="655" spans="1:12">
      <c r="A655" s="2">
        <v>37622</v>
      </c>
      <c r="B655" t="e">
        <f>VLOOKUP((IF(MONTH($A655)=10,YEAR($A655),IF(MONTH($A655)=11,YEAR($A655),IF(MONTH($A655)=12, YEAR($A655),YEAR($A655)-1)))),File_1.prn!$A$2:$AA$57,VLOOKUP(MONTH($A655),Conversion!$A$1:$B$12,2),FALSE)</f>
        <v>#N/A</v>
      </c>
      <c r="C655" t="e">
        <f>IF(VLOOKUP((IF(MONTH($A655)=10,YEAR($A655),IF(MONTH($A655)=11,YEAR($A655),IF(MONTH($A655)=12, YEAR($A655),YEAR($A655)-1)))),File_1.prn!$A$2:$AA$57,VLOOKUP(MONTH($A655),'Patch Conversion'!$A$1:$B$12,2),FALSE)="","",VLOOKUP((IF(MONTH($A655)=10,YEAR($A655),IF(MONTH($A655)=11,YEAR($A655),IF(MONTH($A655)=12, YEAR($A655),YEAR($A655)-1)))),File_1.prn!$A$2:$AA$57,VLOOKUP(MONTH($A655),'Patch Conversion'!$A$1:$B$12,2),FALSE))</f>
        <v>#N/A</v>
      </c>
      <c r="F655">
        <f>VLOOKUP((IF(MONTH($A655)=10,YEAR($A655),IF(MONTH($A655)=11,YEAR($A655),IF(MONTH($A655)=12, YEAR($A655),YEAR($A655)-1)))),FirstSim!$A$1:$Y$84,VLOOKUP(MONTH($A655),Conversion!$A$1:$B$12,2),FALSE)</f>
        <v>3.57</v>
      </c>
      <c r="J655" s="4" t="e">
        <f>VLOOKUP((IF(MONTH($A655)=10,YEAR($A655),IF(MONTH($A655)=11,YEAR($A655),IF(MONTH($A655)=12, YEAR($A655),YEAR($A655)-1)))),#REF!,VLOOKUP(MONTH($A655),Conversion!$A$1:$B$12,2),FALSE)</f>
        <v>#REF!</v>
      </c>
      <c r="K655" t="e">
        <f>VLOOKUP((IF(MONTH($A655)=10,YEAR($A655),IF(MONTH($A655)=11,YEAR($A655),IF(MONTH($A655)=12, YEAR($A655),YEAR($A655)-1)))),#REF!,VLOOKUP(MONTH($A655),'Patch Conversion'!$A$1:$B$12,2),FALSE)</f>
        <v>#REF!</v>
      </c>
    </row>
    <row r="656" spans="1:12">
      <c r="A656" s="2">
        <v>37653</v>
      </c>
      <c r="B656" t="e">
        <f>VLOOKUP((IF(MONTH($A656)=10,YEAR($A656),IF(MONTH($A656)=11,YEAR($A656),IF(MONTH($A656)=12, YEAR($A656),YEAR($A656)-1)))),File_1.prn!$A$2:$AA$57,VLOOKUP(MONTH($A656),Conversion!$A$1:$B$12,2),FALSE)</f>
        <v>#N/A</v>
      </c>
      <c r="C656" t="e">
        <f>IF(VLOOKUP((IF(MONTH($A656)=10,YEAR($A656),IF(MONTH($A656)=11,YEAR($A656),IF(MONTH($A656)=12, YEAR($A656),YEAR($A656)-1)))),File_1.prn!$A$2:$AA$57,VLOOKUP(MONTH($A656),'Patch Conversion'!$A$1:$B$12,2),FALSE)="","",VLOOKUP((IF(MONTH($A656)=10,YEAR($A656),IF(MONTH($A656)=11,YEAR($A656),IF(MONTH($A656)=12, YEAR($A656),YEAR($A656)-1)))),File_1.prn!$A$2:$AA$57,VLOOKUP(MONTH($A656),'Patch Conversion'!$A$1:$B$12,2),FALSE))</f>
        <v>#N/A</v>
      </c>
      <c r="F656">
        <f>VLOOKUP((IF(MONTH($A656)=10,YEAR($A656),IF(MONTH($A656)=11,YEAR($A656),IF(MONTH($A656)=12, YEAR($A656),YEAR($A656)-1)))),FirstSim!$A$1:$Y$84,VLOOKUP(MONTH($A656),Conversion!$A$1:$B$12,2),FALSE)</f>
        <v>1.36</v>
      </c>
      <c r="J656" s="4" t="e">
        <f>VLOOKUP((IF(MONTH($A656)=10,YEAR($A656),IF(MONTH($A656)=11,YEAR($A656),IF(MONTH($A656)=12, YEAR($A656),YEAR($A656)-1)))),#REF!,VLOOKUP(MONTH($A656),Conversion!$A$1:$B$12,2),FALSE)</f>
        <v>#REF!</v>
      </c>
      <c r="K656" t="e">
        <f>VLOOKUP((IF(MONTH($A656)=10,YEAR($A656),IF(MONTH($A656)=11,YEAR($A656),IF(MONTH($A656)=12, YEAR($A656),YEAR($A656)-1)))),#REF!,VLOOKUP(MONTH($A656),'Patch Conversion'!$A$1:$B$12,2),FALSE)</f>
        <v>#REF!</v>
      </c>
    </row>
    <row r="657" spans="1:11">
      <c r="A657" s="2">
        <v>37681</v>
      </c>
      <c r="B657" t="e">
        <f>VLOOKUP((IF(MONTH($A657)=10,YEAR($A657),IF(MONTH($A657)=11,YEAR($A657),IF(MONTH($A657)=12, YEAR($A657),YEAR($A657)-1)))),File_1.prn!$A$2:$AA$57,VLOOKUP(MONTH($A657),Conversion!$A$1:$B$12,2),FALSE)</f>
        <v>#N/A</v>
      </c>
      <c r="C657" t="e">
        <f>IF(VLOOKUP((IF(MONTH($A657)=10,YEAR($A657),IF(MONTH($A657)=11,YEAR($A657),IF(MONTH($A657)=12, YEAR($A657),YEAR($A657)-1)))),File_1.prn!$A$2:$AA$57,VLOOKUP(MONTH($A657),'Patch Conversion'!$A$1:$B$12,2),FALSE)="","",VLOOKUP((IF(MONTH($A657)=10,YEAR($A657),IF(MONTH($A657)=11,YEAR($A657),IF(MONTH($A657)=12, YEAR($A657),YEAR($A657)-1)))),File_1.prn!$A$2:$AA$57,VLOOKUP(MONTH($A657),'Patch Conversion'!$A$1:$B$12,2),FALSE))</f>
        <v>#N/A</v>
      </c>
      <c r="F657">
        <f>VLOOKUP((IF(MONTH($A657)=10,YEAR($A657),IF(MONTH($A657)=11,YEAR($A657),IF(MONTH($A657)=12, YEAR($A657),YEAR($A657)-1)))),FirstSim!$A$1:$Y$84,VLOOKUP(MONTH($A657),Conversion!$A$1:$B$12,2),FALSE)</f>
        <v>2.67</v>
      </c>
      <c r="J657" s="4" t="e">
        <f>VLOOKUP((IF(MONTH($A657)=10,YEAR($A657),IF(MONTH($A657)=11,YEAR($A657),IF(MONTH($A657)=12, YEAR($A657),YEAR($A657)-1)))),#REF!,VLOOKUP(MONTH($A657),Conversion!$A$1:$B$12,2),FALSE)</f>
        <v>#REF!</v>
      </c>
      <c r="K657" t="e">
        <f>VLOOKUP((IF(MONTH($A657)=10,YEAR($A657),IF(MONTH($A657)=11,YEAR($A657),IF(MONTH($A657)=12, YEAR($A657),YEAR($A657)-1)))),#REF!,VLOOKUP(MONTH($A657),'Patch Conversion'!$A$1:$B$12,2),FALSE)</f>
        <v>#REF!</v>
      </c>
    </row>
    <row r="658" spans="1:11">
      <c r="A658" s="2">
        <v>37712</v>
      </c>
      <c r="B658" t="e">
        <f>VLOOKUP((IF(MONTH($A658)=10,YEAR($A658),IF(MONTH($A658)=11,YEAR($A658),IF(MONTH($A658)=12, YEAR($A658),YEAR($A658)-1)))),File_1.prn!$A$2:$AA$57,VLOOKUP(MONTH($A658),Conversion!$A$1:$B$12,2),FALSE)</f>
        <v>#N/A</v>
      </c>
      <c r="C658" t="e">
        <f>IF(VLOOKUP((IF(MONTH($A658)=10,YEAR($A658),IF(MONTH($A658)=11,YEAR($A658),IF(MONTH($A658)=12, YEAR($A658),YEAR($A658)-1)))),File_1.prn!$A$2:$AA$57,VLOOKUP(MONTH($A658),'Patch Conversion'!$A$1:$B$12,2),FALSE)="","",VLOOKUP((IF(MONTH($A658)=10,YEAR($A658),IF(MONTH($A658)=11,YEAR($A658),IF(MONTH($A658)=12, YEAR($A658),YEAR($A658)-1)))),File_1.prn!$A$2:$AA$57,VLOOKUP(MONTH($A658),'Patch Conversion'!$A$1:$B$12,2),FALSE))</f>
        <v>#N/A</v>
      </c>
      <c r="F658">
        <f>VLOOKUP((IF(MONTH($A658)=10,YEAR($A658),IF(MONTH($A658)=11,YEAR($A658),IF(MONTH($A658)=12, YEAR($A658),YEAR($A658)-1)))),FirstSim!$A$1:$Y$84,VLOOKUP(MONTH($A658),Conversion!$A$1:$B$12,2),FALSE)</f>
        <v>0.71</v>
      </c>
      <c r="J658" s="4" t="e">
        <f>VLOOKUP((IF(MONTH($A658)=10,YEAR($A658),IF(MONTH($A658)=11,YEAR($A658),IF(MONTH($A658)=12, YEAR($A658),YEAR($A658)-1)))),#REF!,VLOOKUP(MONTH($A658),Conversion!$A$1:$B$12,2),FALSE)</f>
        <v>#REF!</v>
      </c>
      <c r="K658" t="e">
        <f>VLOOKUP((IF(MONTH($A658)=10,YEAR($A658),IF(MONTH($A658)=11,YEAR($A658),IF(MONTH($A658)=12, YEAR($A658),YEAR($A658)-1)))),#REF!,VLOOKUP(MONTH($A658),'Patch Conversion'!$A$1:$B$12,2),FALSE)</f>
        <v>#REF!</v>
      </c>
    </row>
    <row r="659" spans="1:11">
      <c r="A659" s="2">
        <v>37742</v>
      </c>
      <c r="B659" t="e">
        <f>VLOOKUP((IF(MONTH($A659)=10,YEAR($A659),IF(MONTH($A659)=11,YEAR($A659),IF(MONTH($A659)=12, YEAR($A659),YEAR($A659)-1)))),File_1.prn!$A$2:$AA$57,VLOOKUP(MONTH($A659),Conversion!$A$1:$B$12,2),FALSE)</f>
        <v>#N/A</v>
      </c>
      <c r="C659" t="e">
        <f>IF(VLOOKUP((IF(MONTH($A659)=10,YEAR($A659),IF(MONTH($A659)=11,YEAR($A659),IF(MONTH($A659)=12, YEAR($A659),YEAR($A659)-1)))),File_1.prn!$A$2:$AA$57,VLOOKUP(MONTH($A659),'Patch Conversion'!$A$1:$B$12,2),FALSE)="","",VLOOKUP((IF(MONTH($A659)=10,YEAR($A659),IF(MONTH($A659)=11,YEAR($A659),IF(MONTH($A659)=12, YEAR($A659),YEAR($A659)-1)))),File_1.prn!$A$2:$AA$57,VLOOKUP(MONTH($A659),'Patch Conversion'!$A$1:$B$12,2),FALSE))</f>
        <v>#N/A</v>
      </c>
      <c r="F659">
        <f>VLOOKUP((IF(MONTH($A659)=10,YEAR($A659),IF(MONTH($A659)=11,YEAR($A659),IF(MONTH($A659)=12, YEAR($A659),YEAR($A659)-1)))),FirstSim!$A$1:$Y$84,VLOOKUP(MONTH($A659),Conversion!$A$1:$B$12,2),FALSE)</f>
        <v>0.26</v>
      </c>
      <c r="J659" s="4" t="e">
        <f>VLOOKUP((IF(MONTH($A659)=10,YEAR($A659),IF(MONTH($A659)=11,YEAR($A659),IF(MONTH($A659)=12, YEAR($A659),YEAR($A659)-1)))),#REF!,VLOOKUP(MONTH($A659),Conversion!$A$1:$B$12,2),FALSE)</f>
        <v>#REF!</v>
      </c>
      <c r="K659" t="e">
        <f>VLOOKUP((IF(MONTH($A659)=10,YEAR($A659),IF(MONTH($A659)=11,YEAR($A659),IF(MONTH($A659)=12, YEAR($A659),YEAR($A659)-1)))),#REF!,VLOOKUP(MONTH($A659),'Patch Conversion'!$A$1:$B$12,2),FALSE)</f>
        <v>#REF!</v>
      </c>
    </row>
    <row r="660" spans="1:11">
      <c r="A660" s="2">
        <v>37773</v>
      </c>
      <c r="B660" t="e">
        <f>VLOOKUP((IF(MONTH($A660)=10,YEAR($A660),IF(MONTH($A660)=11,YEAR($A660),IF(MONTH($A660)=12, YEAR($A660),YEAR($A660)-1)))),File_1.prn!$A$2:$AA$57,VLOOKUP(MONTH($A660),Conversion!$A$1:$B$12,2),FALSE)</f>
        <v>#N/A</v>
      </c>
      <c r="C660" t="e">
        <f>IF(VLOOKUP((IF(MONTH($A660)=10,YEAR($A660),IF(MONTH($A660)=11,YEAR($A660),IF(MONTH($A660)=12, YEAR($A660),YEAR($A660)-1)))),File_1.prn!$A$2:$AA$57,VLOOKUP(MONTH($A660),'Patch Conversion'!$A$1:$B$12,2),FALSE)="","",VLOOKUP((IF(MONTH($A660)=10,YEAR($A660),IF(MONTH($A660)=11,YEAR($A660),IF(MONTH($A660)=12, YEAR($A660),YEAR($A660)-1)))),File_1.prn!$A$2:$AA$57,VLOOKUP(MONTH($A660),'Patch Conversion'!$A$1:$B$12,2),FALSE))</f>
        <v>#N/A</v>
      </c>
      <c r="F660">
        <f>VLOOKUP((IF(MONTH($A660)=10,YEAR($A660),IF(MONTH($A660)=11,YEAR($A660),IF(MONTH($A660)=12, YEAR($A660),YEAR($A660)-1)))),FirstSim!$A$1:$Y$84,VLOOKUP(MONTH($A660),Conversion!$A$1:$B$12,2),FALSE)</f>
        <v>0.21</v>
      </c>
      <c r="J660" s="4" t="e">
        <f>VLOOKUP((IF(MONTH($A660)=10,YEAR($A660),IF(MONTH($A660)=11,YEAR($A660),IF(MONTH($A660)=12, YEAR($A660),YEAR($A660)-1)))),#REF!,VLOOKUP(MONTH($A660),Conversion!$A$1:$B$12,2),FALSE)</f>
        <v>#REF!</v>
      </c>
      <c r="K660" t="e">
        <f>VLOOKUP((IF(MONTH($A660)=10,YEAR($A660),IF(MONTH($A660)=11,YEAR($A660),IF(MONTH($A660)=12, YEAR($A660),YEAR($A660)-1)))),#REF!,VLOOKUP(MONTH($A660),'Patch Conversion'!$A$1:$B$12,2),FALSE)</f>
        <v>#REF!</v>
      </c>
    </row>
    <row r="661" spans="1:11">
      <c r="A661" s="2">
        <v>37803</v>
      </c>
      <c r="B661" t="e">
        <f>VLOOKUP((IF(MONTH($A661)=10,YEAR($A661),IF(MONTH($A661)=11,YEAR($A661),IF(MONTH($A661)=12, YEAR($A661),YEAR($A661)-1)))),File_1.prn!$A$2:$AA$57,VLOOKUP(MONTH($A661),Conversion!$A$1:$B$12,2),FALSE)</f>
        <v>#N/A</v>
      </c>
      <c r="C661" t="e">
        <f>IF(VLOOKUP((IF(MONTH($A661)=10,YEAR($A661),IF(MONTH($A661)=11,YEAR($A661),IF(MONTH($A661)=12, YEAR($A661),YEAR($A661)-1)))),File_1.prn!$A$2:$AA$57,VLOOKUP(MONTH($A661),'Patch Conversion'!$A$1:$B$12,2),FALSE)="","",VLOOKUP((IF(MONTH($A661)=10,YEAR($A661),IF(MONTH($A661)=11,YEAR($A661),IF(MONTH($A661)=12, YEAR($A661),YEAR($A661)-1)))),File_1.prn!$A$2:$AA$57,VLOOKUP(MONTH($A661),'Patch Conversion'!$A$1:$B$12,2),FALSE))</f>
        <v>#N/A</v>
      </c>
      <c r="F661">
        <f>VLOOKUP((IF(MONTH($A661)=10,YEAR($A661),IF(MONTH($A661)=11,YEAR($A661),IF(MONTH($A661)=12, YEAR($A661),YEAR($A661)-1)))),FirstSim!$A$1:$Y$84,VLOOKUP(MONTH($A661),Conversion!$A$1:$B$12,2),FALSE)</f>
        <v>0.15</v>
      </c>
      <c r="J661" s="4" t="e">
        <f>VLOOKUP((IF(MONTH($A661)=10,YEAR($A661),IF(MONTH($A661)=11,YEAR($A661),IF(MONTH($A661)=12, YEAR($A661),YEAR($A661)-1)))),#REF!,VLOOKUP(MONTH($A661),Conversion!$A$1:$B$12,2),FALSE)</f>
        <v>#REF!</v>
      </c>
      <c r="K661" t="e">
        <f>VLOOKUP((IF(MONTH($A661)=10,YEAR($A661),IF(MONTH($A661)=11,YEAR($A661),IF(MONTH($A661)=12, YEAR($A661),YEAR($A661)-1)))),#REF!,VLOOKUP(MONTH($A661),'Patch Conversion'!$A$1:$B$12,2),FALSE)</f>
        <v>#REF!</v>
      </c>
    </row>
    <row r="662" spans="1:11">
      <c r="A662" s="2">
        <v>37834</v>
      </c>
      <c r="B662" t="e">
        <f>VLOOKUP((IF(MONTH($A662)=10,YEAR($A662),IF(MONTH($A662)=11,YEAR($A662),IF(MONTH($A662)=12, YEAR($A662),YEAR($A662)-1)))),File_1.prn!$A$2:$AA$57,VLOOKUP(MONTH($A662),Conversion!$A$1:$B$12,2),FALSE)</f>
        <v>#N/A</v>
      </c>
      <c r="C662" t="e">
        <f>IF(VLOOKUP((IF(MONTH($A662)=10,YEAR($A662),IF(MONTH($A662)=11,YEAR($A662),IF(MONTH($A662)=12, YEAR($A662),YEAR($A662)-1)))),File_1.prn!$A$2:$AA$57,VLOOKUP(MONTH($A662),'Patch Conversion'!$A$1:$B$12,2),FALSE)="","",VLOOKUP((IF(MONTH($A662)=10,YEAR($A662),IF(MONTH($A662)=11,YEAR($A662),IF(MONTH($A662)=12, YEAR($A662),YEAR($A662)-1)))),File_1.prn!$A$2:$AA$57,VLOOKUP(MONTH($A662),'Patch Conversion'!$A$1:$B$12,2),FALSE))</f>
        <v>#N/A</v>
      </c>
      <c r="F662">
        <f>VLOOKUP((IF(MONTH($A662)=10,YEAR($A662),IF(MONTH($A662)=11,YEAR($A662),IF(MONTH($A662)=12, YEAR($A662),YEAR($A662)-1)))),FirstSim!$A$1:$Y$84,VLOOKUP(MONTH($A662),Conversion!$A$1:$B$12,2),FALSE)</f>
        <v>0.1</v>
      </c>
      <c r="J662" s="4" t="e">
        <f>VLOOKUP((IF(MONTH($A662)=10,YEAR($A662),IF(MONTH($A662)=11,YEAR($A662),IF(MONTH($A662)=12, YEAR($A662),YEAR($A662)-1)))),#REF!,VLOOKUP(MONTH($A662),Conversion!$A$1:$B$12,2),FALSE)</f>
        <v>#REF!</v>
      </c>
      <c r="K662" t="e">
        <f>VLOOKUP((IF(MONTH($A662)=10,YEAR($A662),IF(MONTH($A662)=11,YEAR($A662),IF(MONTH($A662)=12, YEAR($A662),YEAR($A662)-1)))),#REF!,VLOOKUP(MONTH($A662),'Patch Conversion'!$A$1:$B$12,2),FALSE)</f>
        <v>#REF!</v>
      </c>
    </row>
    <row r="663" spans="1:11">
      <c r="A663" s="2">
        <v>37865</v>
      </c>
      <c r="B663" t="e">
        <f>VLOOKUP((IF(MONTH($A663)=10,YEAR($A663),IF(MONTH($A663)=11,YEAR($A663),IF(MONTH($A663)=12, YEAR($A663),YEAR($A663)-1)))),File_1.prn!$A$2:$AA$57,VLOOKUP(MONTH($A663),Conversion!$A$1:$B$12,2),FALSE)</f>
        <v>#N/A</v>
      </c>
      <c r="C663" t="e">
        <f>IF(VLOOKUP((IF(MONTH($A663)=10,YEAR($A663),IF(MONTH($A663)=11,YEAR($A663),IF(MONTH($A663)=12, YEAR($A663),YEAR($A663)-1)))),File_1.prn!$A$2:$AA$57,VLOOKUP(MONTH($A663),'Patch Conversion'!$A$1:$B$12,2),FALSE)="","",VLOOKUP((IF(MONTH($A663)=10,YEAR($A663),IF(MONTH($A663)=11,YEAR($A663),IF(MONTH($A663)=12, YEAR($A663),YEAR($A663)-1)))),File_1.prn!$A$2:$AA$57,VLOOKUP(MONTH($A663),'Patch Conversion'!$A$1:$B$12,2),FALSE))</f>
        <v>#N/A</v>
      </c>
      <c r="F663">
        <f>VLOOKUP((IF(MONTH($A663)=10,YEAR($A663),IF(MONTH($A663)=11,YEAR($A663),IF(MONTH($A663)=12, YEAR($A663),YEAR($A663)-1)))),FirstSim!$A$1:$Y$84,VLOOKUP(MONTH($A663),Conversion!$A$1:$B$12,2),FALSE)</f>
        <v>0</v>
      </c>
      <c r="J663" s="4" t="e">
        <f>VLOOKUP((IF(MONTH($A663)=10,YEAR($A663),IF(MONTH($A663)=11,YEAR($A663),IF(MONTH($A663)=12, YEAR($A663),YEAR($A663)-1)))),#REF!,VLOOKUP(MONTH($A663),Conversion!$A$1:$B$12,2),FALSE)</f>
        <v>#REF!</v>
      </c>
      <c r="K663" t="e">
        <f>VLOOKUP((IF(MONTH($A663)=10,YEAR($A663),IF(MONTH($A663)=11,YEAR($A663),IF(MONTH($A663)=12, YEAR($A663),YEAR($A663)-1)))),#REF!,VLOOKUP(MONTH($A663),'Patch Conversion'!$A$1:$B$12,2),FALSE)</f>
        <v>#REF!</v>
      </c>
    </row>
    <row r="664" spans="1:11">
      <c r="A664" s="2">
        <v>37895</v>
      </c>
      <c r="B664" t="e">
        <f>VLOOKUP((IF(MONTH($A664)=10,YEAR($A664),IF(MONTH($A664)=11,YEAR($A664),IF(MONTH($A664)=12, YEAR($A664),YEAR($A664)-1)))),File_1.prn!$A$2:$AA$57,VLOOKUP(MONTH($A664),Conversion!$A$1:$B$12,2),FALSE)</f>
        <v>#N/A</v>
      </c>
      <c r="C664" t="e">
        <f>IF(VLOOKUP((IF(MONTH($A664)=10,YEAR($A664),IF(MONTH($A664)=11,YEAR($A664),IF(MONTH($A664)=12, YEAR($A664),YEAR($A664)-1)))),File_1.prn!$A$2:$AA$57,VLOOKUP(MONTH($A664),'Patch Conversion'!$A$1:$B$12,2),FALSE)="","",VLOOKUP((IF(MONTH($A664)=10,YEAR($A664),IF(MONTH($A664)=11,YEAR($A664),IF(MONTH($A664)=12, YEAR($A664),YEAR($A664)-1)))),File_1.prn!$A$2:$AA$57,VLOOKUP(MONTH($A664),'Patch Conversion'!$A$1:$B$12,2),FALSE))</f>
        <v>#N/A</v>
      </c>
      <c r="F664">
        <f>VLOOKUP((IF(MONTH($A664)=10,YEAR($A664),IF(MONTH($A664)=11,YEAR($A664),IF(MONTH($A664)=12, YEAR($A664),YEAR($A664)-1)))),FirstSim!$A$1:$Y$84,VLOOKUP(MONTH($A664),Conversion!$A$1:$B$12,2),FALSE)</f>
        <v>0</v>
      </c>
      <c r="J664" s="4" t="e">
        <f>VLOOKUP((IF(MONTH($A664)=10,YEAR($A664),IF(MONTH($A664)=11,YEAR($A664),IF(MONTH($A664)=12, YEAR($A664),YEAR($A664)-1)))),#REF!,VLOOKUP(MONTH($A664),Conversion!$A$1:$B$12,2),FALSE)</f>
        <v>#REF!</v>
      </c>
      <c r="K664" t="e">
        <f>VLOOKUP((IF(MONTH($A664)=10,YEAR($A664),IF(MONTH($A664)=11,YEAR($A664),IF(MONTH($A664)=12, YEAR($A664),YEAR($A664)-1)))),#REF!,VLOOKUP(MONTH($A664),'Patch Conversion'!$A$1:$B$12,2),FALSE)</f>
        <v>#REF!</v>
      </c>
    </row>
    <row r="665" spans="1:11">
      <c r="A665" s="2">
        <v>37926</v>
      </c>
      <c r="B665" t="e">
        <f>VLOOKUP((IF(MONTH($A665)=10,YEAR($A665),IF(MONTH($A665)=11,YEAR($A665),IF(MONTH($A665)=12, YEAR($A665),YEAR($A665)-1)))),File_1.prn!$A$2:$AA$57,VLOOKUP(MONTH($A665),Conversion!$A$1:$B$12,2),FALSE)</f>
        <v>#N/A</v>
      </c>
      <c r="C665" t="e">
        <f>IF(VLOOKUP((IF(MONTH($A665)=10,YEAR($A665),IF(MONTH($A665)=11,YEAR($A665),IF(MONTH($A665)=12, YEAR($A665),YEAR($A665)-1)))),File_1.prn!$A$2:$AA$57,VLOOKUP(MONTH($A665),'Patch Conversion'!$A$1:$B$12,2),FALSE)="","",VLOOKUP((IF(MONTH($A665)=10,YEAR($A665),IF(MONTH($A665)=11,YEAR($A665),IF(MONTH($A665)=12, YEAR($A665),YEAR($A665)-1)))),File_1.prn!$A$2:$AA$57,VLOOKUP(MONTH($A665),'Patch Conversion'!$A$1:$B$12,2),FALSE))</f>
        <v>#N/A</v>
      </c>
      <c r="F665">
        <f>VLOOKUP((IF(MONTH($A665)=10,YEAR($A665),IF(MONTH($A665)=11,YEAR($A665),IF(MONTH($A665)=12, YEAR($A665),YEAR($A665)-1)))),FirstSim!$A$1:$Y$84,VLOOKUP(MONTH($A665),Conversion!$A$1:$B$12,2),FALSE)</f>
        <v>0</v>
      </c>
      <c r="J665" s="4" t="e">
        <f>VLOOKUP((IF(MONTH($A665)=10,YEAR($A665),IF(MONTH($A665)=11,YEAR($A665),IF(MONTH($A665)=12, YEAR($A665),YEAR($A665)-1)))),#REF!,VLOOKUP(MONTH($A665),Conversion!$A$1:$B$12,2),FALSE)</f>
        <v>#REF!</v>
      </c>
      <c r="K665" t="e">
        <f>VLOOKUP((IF(MONTH($A665)=10,YEAR($A665),IF(MONTH($A665)=11,YEAR($A665),IF(MONTH($A665)=12, YEAR($A665),YEAR($A665)-1)))),#REF!,VLOOKUP(MONTH($A665),'Patch Conversion'!$A$1:$B$12,2),FALSE)</f>
        <v>#REF!</v>
      </c>
    </row>
    <row r="666" spans="1:11">
      <c r="A666" s="2">
        <v>37956</v>
      </c>
      <c r="B666" t="e">
        <f>VLOOKUP((IF(MONTH($A666)=10,YEAR($A666),IF(MONTH($A666)=11,YEAR($A666),IF(MONTH($A666)=12, YEAR($A666),YEAR($A666)-1)))),File_1.prn!$A$2:$AA$57,VLOOKUP(MONTH($A666),Conversion!$A$1:$B$12,2),FALSE)</f>
        <v>#N/A</v>
      </c>
      <c r="C666" t="e">
        <f>IF(VLOOKUP((IF(MONTH($A666)=10,YEAR($A666),IF(MONTH($A666)=11,YEAR($A666),IF(MONTH($A666)=12, YEAR($A666),YEAR($A666)-1)))),File_1.prn!$A$2:$AA$57,VLOOKUP(MONTH($A666),'Patch Conversion'!$A$1:$B$12,2),FALSE)="","",VLOOKUP((IF(MONTH($A666)=10,YEAR($A666),IF(MONTH($A666)=11,YEAR($A666),IF(MONTH($A666)=12, YEAR($A666),YEAR($A666)-1)))),File_1.prn!$A$2:$AA$57,VLOOKUP(MONTH($A666),'Patch Conversion'!$A$1:$B$12,2),FALSE))</f>
        <v>#N/A</v>
      </c>
      <c r="F666">
        <f>VLOOKUP((IF(MONTH($A666)=10,YEAR($A666),IF(MONTH($A666)=11,YEAR($A666),IF(MONTH($A666)=12, YEAR($A666),YEAR($A666)-1)))),FirstSim!$A$1:$Y$84,VLOOKUP(MONTH($A666),Conversion!$A$1:$B$12,2),FALSE)</f>
        <v>0</v>
      </c>
      <c r="J666" s="4" t="e">
        <f>VLOOKUP((IF(MONTH($A666)=10,YEAR($A666),IF(MONTH($A666)=11,YEAR($A666),IF(MONTH($A666)=12, YEAR($A666),YEAR($A666)-1)))),#REF!,VLOOKUP(MONTH($A666),Conversion!$A$1:$B$12,2),FALSE)</f>
        <v>#REF!</v>
      </c>
      <c r="K666" t="e">
        <f>VLOOKUP((IF(MONTH($A666)=10,YEAR($A666),IF(MONTH($A666)=11,YEAR($A666),IF(MONTH($A666)=12, YEAR($A666),YEAR($A666)-1)))),#REF!,VLOOKUP(MONTH($A666),'Patch Conversion'!$A$1:$B$12,2),FALSE)</f>
        <v>#REF!</v>
      </c>
    </row>
    <row r="667" spans="1:11">
      <c r="A667" s="2">
        <v>37987</v>
      </c>
      <c r="B667" t="e">
        <f>VLOOKUP((IF(MONTH($A667)=10,YEAR($A667),IF(MONTH($A667)=11,YEAR($A667),IF(MONTH($A667)=12, YEAR($A667),YEAR($A667)-1)))),File_1.prn!$A$2:$AA$57,VLOOKUP(MONTH($A667),Conversion!$A$1:$B$12,2),FALSE)</f>
        <v>#N/A</v>
      </c>
      <c r="C667" t="e">
        <f>IF(VLOOKUP((IF(MONTH($A667)=10,YEAR($A667),IF(MONTH($A667)=11,YEAR($A667),IF(MONTH($A667)=12, YEAR($A667),YEAR($A667)-1)))),File_1.prn!$A$2:$AA$57,VLOOKUP(MONTH($A667),'Patch Conversion'!$A$1:$B$12,2),FALSE)="","",VLOOKUP((IF(MONTH($A667)=10,YEAR($A667),IF(MONTH($A667)=11,YEAR($A667),IF(MONTH($A667)=12, YEAR($A667),YEAR($A667)-1)))),File_1.prn!$A$2:$AA$57,VLOOKUP(MONTH($A667),'Patch Conversion'!$A$1:$B$12,2),FALSE))</f>
        <v>#N/A</v>
      </c>
      <c r="F667">
        <f>VLOOKUP((IF(MONTH($A667)=10,YEAR($A667),IF(MONTH($A667)=11,YEAR($A667),IF(MONTH($A667)=12, YEAR($A667),YEAR($A667)-1)))),FirstSim!$A$1:$Y$84,VLOOKUP(MONTH($A667),Conversion!$A$1:$B$12,2),FALSE)</f>
        <v>0.14000000000000001</v>
      </c>
      <c r="J667" s="4" t="e">
        <f>VLOOKUP((IF(MONTH($A667)=10,YEAR($A667),IF(MONTH($A667)=11,YEAR($A667),IF(MONTH($A667)=12, YEAR($A667),YEAR($A667)-1)))),#REF!,VLOOKUP(MONTH($A667),Conversion!$A$1:$B$12,2),FALSE)</f>
        <v>#REF!</v>
      </c>
      <c r="K667" t="e">
        <f>VLOOKUP((IF(MONTH($A667)=10,YEAR($A667),IF(MONTH($A667)=11,YEAR($A667),IF(MONTH($A667)=12, YEAR($A667),YEAR($A667)-1)))),#REF!,VLOOKUP(MONTH($A667),'Patch Conversion'!$A$1:$B$12,2),FALSE)</f>
        <v>#REF!</v>
      </c>
    </row>
    <row r="668" spans="1:11">
      <c r="A668" s="2">
        <v>38018</v>
      </c>
      <c r="B668" t="e">
        <f>VLOOKUP((IF(MONTH($A668)=10,YEAR($A668),IF(MONTH($A668)=11,YEAR($A668),IF(MONTH($A668)=12, YEAR($A668),YEAR($A668)-1)))),File_1.prn!$A$2:$AA$57,VLOOKUP(MONTH($A668),Conversion!$A$1:$B$12,2),FALSE)</f>
        <v>#N/A</v>
      </c>
      <c r="C668" t="e">
        <f>IF(VLOOKUP((IF(MONTH($A668)=10,YEAR($A668),IF(MONTH($A668)=11,YEAR($A668),IF(MONTH($A668)=12, YEAR($A668),YEAR($A668)-1)))),File_1.prn!$A$2:$AA$57,VLOOKUP(MONTH($A668),'Patch Conversion'!$A$1:$B$12,2),FALSE)="","",VLOOKUP((IF(MONTH($A668)=10,YEAR($A668),IF(MONTH($A668)=11,YEAR($A668),IF(MONTH($A668)=12, YEAR($A668),YEAR($A668)-1)))),File_1.prn!$A$2:$AA$57,VLOOKUP(MONTH($A668),'Patch Conversion'!$A$1:$B$12,2),FALSE))</f>
        <v>#N/A</v>
      </c>
      <c r="D668" t="e">
        <f>IF(C668="","",B668)</f>
        <v>#N/A</v>
      </c>
      <c r="F668">
        <f>VLOOKUP((IF(MONTH($A668)=10,YEAR($A668),IF(MONTH($A668)=11,YEAR($A668),IF(MONTH($A668)=12, YEAR($A668),YEAR($A668)-1)))),FirstSim!$A$1:$Y$84,VLOOKUP(MONTH($A668),Conversion!$A$1:$B$12,2),FALSE)</f>
        <v>0.6</v>
      </c>
      <c r="J668" s="4" t="e">
        <f>VLOOKUP((IF(MONTH($A668)=10,YEAR($A668),IF(MONTH($A668)=11,YEAR($A668),IF(MONTH($A668)=12, YEAR($A668),YEAR($A668)-1)))),#REF!,VLOOKUP(MONTH($A668),Conversion!$A$1:$B$12,2),FALSE)</f>
        <v>#REF!</v>
      </c>
      <c r="K668" t="e">
        <f>VLOOKUP((IF(MONTH($A668)=10,YEAR($A668),IF(MONTH($A668)=11,YEAR($A668),IF(MONTH($A668)=12, YEAR($A668),YEAR($A668)-1)))),#REF!,VLOOKUP(MONTH($A668),'Patch Conversion'!$A$1:$B$12,2),FALSE)</f>
        <v>#REF!</v>
      </c>
    </row>
    <row r="669" spans="1:11">
      <c r="A669" s="2">
        <v>38047</v>
      </c>
      <c r="B669" t="e">
        <f>VLOOKUP((IF(MONTH($A669)=10,YEAR($A669),IF(MONTH($A669)=11,YEAR($A669),IF(MONTH($A669)=12, YEAR($A669),YEAR($A669)-1)))),File_1.prn!$A$2:$AA$57,VLOOKUP(MONTH($A669),Conversion!$A$1:$B$12,2),FALSE)</f>
        <v>#N/A</v>
      </c>
      <c r="C669" t="e">
        <f>IF(VLOOKUP((IF(MONTH($A669)=10,YEAR($A669),IF(MONTH($A669)=11,YEAR($A669),IF(MONTH($A669)=12, YEAR($A669),YEAR($A669)-1)))),File_1.prn!$A$2:$AA$57,VLOOKUP(MONTH($A669),'Patch Conversion'!$A$1:$B$12,2),FALSE)="","",VLOOKUP((IF(MONTH($A669)=10,YEAR($A669),IF(MONTH($A669)=11,YEAR($A669),IF(MONTH($A669)=12, YEAR($A669),YEAR($A669)-1)))),File_1.prn!$A$2:$AA$57,VLOOKUP(MONTH($A669),'Patch Conversion'!$A$1:$B$12,2),FALSE))</f>
        <v>#N/A</v>
      </c>
      <c r="D669" t="e">
        <f>IF(C669="","",B669)</f>
        <v>#N/A</v>
      </c>
      <c r="F669">
        <f>VLOOKUP((IF(MONTH($A669)=10,YEAR($A669),IF(MONTH($A669)=11,YEAR($A669),IF(MONTH($A669)=12, YEAR($A669),YEAR($A669)-1)))),FirstSim!$A$1:$Y$84,VLOOKUP(MONTH($A669),Conversion!$A$1:$B$12,2),FALSE)</f>
        <v>0.18</v>
      </c>
      <c r="J669" s="4" t="e">
        <f>VLOOKUP((IF(MONTH($A669)=10,YEAR($A669),IF(MONTH($A669)=11,YEAR($A669),IF(MONTH($A669)=12, YEAR($A669),YEAR($A669)-1)))),#REF!,VLOOKUP(MONTH($A669),Conversion!$A$1:$B$12,2),FALSE)</f>
        <v>#REF!</v>
      </c>
      <c r="K669" t="e">
        <f>VLOOKUP((IF(MONTH($A669)=10,YEAR($A669),IF(MONTH($A669)=11,YEAR($A669),IF(MONTH($A669)=12, YEAR($A669),YEAR($A669)-1)))),#REF!,VLOOKUP(MONTH($A669),'Patch Conversion'!$A$1:$B$12,2),FALSE)</f>
        <v>#REF!</v>
      </c>
    </row>
    <row r="670" spans="1:11">
      <c r="A670" s="2">
        <v>38078</v>
      </c>
      <c r="B670" t="e">
        <f>VLOOKUP((IF(MONTH($A670)=10,YEAR($A670),IF(MONTH($A670)=11,YEAR($A670),IF(MONTH($A670)=12, YEAR($A670),YEAR($A670)-1)))),File_1.prn!$A$2:$AA$57,VLOOKUP(MONTH($A670),Conversion!$A$1:$B$12,2),FALSE)</f>
        <v>#N/A</v>
      </c>
      <c r="C670" t="e">
        <f>IF(VLOOKUP((IF(MONTH($A670)=10,YEAR($A670),IF(MONTH($A670)=11,YEAR($A670),IF(MONTH($A670)=12, YEAR($A670),YEAR($A670)-1)))),File_1.prn!$A$2:$AA$57,VLOOKUP(MONTH($A670),'Patch Conversion'!$A$1:$B$12,2),FALSE)="","",VLOOKUP((IF(MONTH($A670)=10,YEAR($A670),IF(MONTH($A670)=11,YEAR($A670),IF(MONTH($A670)=12, YEAR($A670),YEAR($A670)-1)))),File_1.prn!$A$2:$AA$57,VLOOKUP(MONTH($A670),'Patch Conversion'!$A$1:$B$12,2),FALSE))</f>
        <v>#N/A</v>
      </c>
      <c r="D670" t="e">
        <f>IF(C670="","",B670)</f>
        <v>#N/A</v>
      </c>
      <c r="F670">
        <f>VLOOKUP((IF(MONTH($A670)=10,YEAR($A670),IF(MONTH($A670)=11,YEAR($A670),IF(MONTH($A670)=12, YEAR($A670),YEAR($A670)-1)))),FirstSim!$A$1:$Y$84,VLOOKUP(MONTH($A670),Conversion!$A$1:$B$12,2),FALSE)</f>
        <v>0.91</v>
      </c>
      <c r="J670" s="4" t="e">
        <f>VLOOKUP((IF(MONTH($A670)=10,YEAR($A670),IF(MONTH($A670)=11,YEAR($A670),IF(MONTH($A670)=12, YEAR($A670),YEAR($A670)-1)))),#REF!,VLOOKUP(MONTH($A670),Conversion!$A$1:$B$12,2),FALSE)</f>
        <v>#REF!</v>
      </c>
      <c r="K670" t="e">
        <f>VLOOKUP((IF(MONTH($A670)=10,YEAR($A670),IF(MONTH($A670)=11,YEAR($A670),IF(MONTH($A670)=12, YEAR($A670),YEAR($A670)-1)))),#REF!,VLOOKUP(MONTH($A670),'Patch Conversion'!$A$1:$B$12,2),FALSE)</f>
        <v>#REF!</v>
      </c>
    </row>
    <row r="671" spans="1:11">
      <c r="A671" s="2">
        <v>38108</v>
      </c>
      <c r="B671" t="e">
        <f>VLOOKUP((IF(MONTH($A671)=10,YEAR($A671),IF(MONTH($A671)=11,YEAR($A671),IF(MONTH($A671)=12, YEAR($A671),YEAR($A671)-1)))),File_1.prn!$A$2:$AA$57,VLOOKUP(MONTH($A671),Conversion!$A$1:$B$12,2),FALSE)</f>
        <v>#N/A</v>
      </c>
      <c r="C671" t="e">
        <f>IF(VLOOKUP((IF(MONTH($A671)=10,YEAR($A671),IF(MONTH($A671)=11,YEAR($A671),IF(MONTH($A671)=12, YEAR($A671),YEAR($A671)-1)))),File_1.prn!$A$2:$AA$57,VLOOKUP(MONTH($A671),'Patch Conversion'!$A$1:$B$12,2),FALSE)="","",VLOOKUP((IF(MONTH($A671)=10,YEAR($A671),IF(MONTH($A671)=11,YEAR($A671),IF(MONTH($A671)=12, YEAR($A671),YEAR($A671)-1)))),File_1.prn!$A$2:$AA$57,VLOOKUP(MONTH($A671),'Patch Conversion'!$A$1:$B$12,2),FALSE))</f>
        <v>#N/A</v>
      </c>
      <c r="F671">
        <f>VLOOKUP((IF(MONTH($A671)=10,YEAR($A671),IF(MONTH($A671)=11,YEAR($A671),IF(MONTH($A671)=12, YEAR($A671),YEAR($A671)-1)))),FirstSim!$A$1:$Y$84,VLOOKUP(MONTH($A671),Conversion!$A$1:$B$12,2),FALSE)</f>
        <v>0.48</v>
      </c>
      <c r="J671" s="4" t="e">
        <f>VLOOKUP((IF(MONTH($A671)=10,YEAR($A671),IF(MONTH($A671)=11,YEAR($A671),IF(MONTH($A671)=12, YEAR($A671),YEAR($A671)-1)))),#REF!,VLOOKUP(MONTH($A671),Conversion!$A$1:$B$12,2),FALSE)</f>
        <v>#REF!</v>
      </c>
      <c r="K671" t="e">
        <f>VLOOKUP((IF(MONTH($A671)=10,YEAR($A671),IF(MONTH($A671)=11,YEAR($A671),IF(MONTH($A671)=12, YEAR($A671),YEAR($A671)-1)))),#REF!,VLOOKUP(MONTH($A671),'Patch Conversion'!$A$1:$B$12,2),FALSE)</f>
        <v>#REF!</v>
      </c>
    </row>
    <row r="672" spans="1:11">
      <c r="A672" s="2">
        <v>38139</v>
      </c>
      <c r="B672" t="e">
        <f>VLOOKUP((IF(MONTH($A672)=10,YEAR($A672),IF(MONTH($A672)=11,YEAR($A672),IF(MONTH($A672)=12, YEAR($A672),YEAR($A672)-1)))),File_1.prn!$A$2:$AA$57,VLOOKUP(MONTH($A672),Conversion!$A$1:$B$12,2),FALSE)</f>
        <v>#N/A</v>
      </c>
      <c r="C672" t="e">
        <f>IF(VLOOKUP((IF(MONTH($A672)=10,YEAR($A672),IF(MONTH($A672)=11,YEAR($A672),IF(MONTH($A672)=12, YEAR($A672),YEAR($A672)-1)))),File_1.prn!$A$2:$AA$57,VLOOKUP(MONTH($A672),'Patch Conversion'!$A$1:$B$12,2),FALSE)="","",VLOOKUP((IF(MONTH($A672)=10,YEAR($A672),IF(MONTH($A672)=11,YEAR($A672),IF(MONTH($A672)=12, YEAR($A672),YEAR($A672)-1)))),File_1.prn!$A$2:$AA$57,VLOOKUP(MONTH($A672),'Patch Conversion'!$A$1:$B$12,2),FALSE))</f>
        <v>#N/A</v>
      </c>
      <c r="F672">
        <f>VLOOKUP((IF(MONTH($A672)=10,YEAR($A672),IF(MONTH($A672)=11,YEAR($A672),IF(MONTH($A672)=12, YEAR($A672),YEAR($A672)-1)))),FirstSim!$A$1:$Y$84,VLOOKUP(MONTH($A672),Conversion!$A$1:$B$12,2),FALSE)</f>
        <v>0.24</v>
      </c>
      <c r="J672" s="4" t="e">
        <f>VLOOKUP((IF(MONTH($A672)=10,YEAR($A672),IF(MONTH($A672)=11,YEAR($A672),IF(MONTH($A672)=12, YEAR($A672),YEAR($A672)-1)))),#REF!,VLOOKUP(MONTH($A672),Conversion!$A$1:$B$12,2),FALSE)</f>
        <v>#REF!</v>
      </c>
      <c r="K672" t="e">
        <f>VLOOKUP((IF(MONTH($A672)=10,YEAR($A672),IF(MONTH($A672)=11,YEAR($A672),IF(MONTH($A672)=12, YEAR($A672),YEAR($A672)-1)))),#REF!,VLOOKUP(MONTH($A672),'Patch Conversion'!$A$1:$B$12,2),FALSE)</f>
        <v>#REF!</v>
      </c>
    </row>
    <row r="673" spans="1:11">
      <c r="A673" s="2">
        <v>38169</v>
      </c>
      <c r="B673" t="e">
        <f>VLOOKUP((IF(MONTH($A673)=10,YEAR($A673),IF(MONTH($A673)=11,YEAR($A673),IF(MONTH($A673)=12, YEAR($A673),YEAR($A673)-1)))),File_1.prn!$A$2:$AA$57,VLOOKUP(MONTH($A673),Conversion!$A$1:$B$12,2),FALSE)</f>
        <v>#N/A</v>
      </c>
      <c r="C673" t="e">
        <f>IF(VLOOKUP((IF(MONTH($A673)=10,YEAR($A673),IF(MONTH($A673)=11,YEAR($A673),IF(MONTH($A673)=12, YEAR($A673),YEAR($A673)-1)))),File_1.prn!$A$2:$AA$57,VLOOKUP(MONTH($A673),'Patch Conversion'!$A$1:$B$12,2),FALSE)="","",VLOOKUP((IF(MONTH($A673)=10,YEAR($A673),IF(MONTH($A673)=11,YEAR($A673),IF(MONTH($A673)=12, YEAR($A673),YEAR($A673)-1)))),File_1.prn!$A$2:$AA$57,VLOOKUP(MONTH($A673),'Patch Conversion'!$A$1:$B$12,2),FALSE))</f>
        <v>#N/A</v>
      </c>
      <c r="F673">
        <f>VLOOKUP((IF(MONTH($A673)=10,YEAR($A673),IF(MONTH($A673)=11,YEAR($A673),IF(MONTH($A673)=12, YEAR($A673),YEAR($A673)-1)))),FirstSim!$A$1:$Y$84,VLOOKUP(MONTH($A673),Conversion!$A$1:$B$12,2),FALSE)</f>
        <v>0.19</v>
      </c>
      <c r="J673" s="4" t="e">
        <f>VLOOKUP((IF(MONTH($A673)=10,YEAR($A673),IF(MONTH($A673)=11,YEAR($A673),IF(MONTH($A673)=12, YEAR($A673),YEAR($A673)-1)))),#REF!,VLOOKUP(MONTH($A673),Conversion!$A$1:$B$12,2),FALSE)</f>
        <v>#REF!</v>
      </c>
      <c r="K673" t="e">
        <f>VLOOKUP((IF(MONTH($A673)=10,YEAR($A673),IF(MONTH($A673)=11,YEAR($A673),IF(MONTH($A673)=12, YEAR($A673),YEAR($A673)-1)))),#REF!,VLOOKUP(MONTH($A673),'Patch Conversion'!$A$1:$B$12,2),FALSE)</f>
        <v>#REF!</v>
      </c>
    </row>
    <row r="674" spans="1:11">
      <c r="A674" s="2">
        <v>38200</v>
      </c>
      <c r="B674" t="e">
        <f>VLOOKUP((IF(MONTH($A674)=10,YEAR($A674),IF(MONTH($A674)=11,YEAR($A674),IF(MONTH($A674)=12, YEAR($A674),YEAR($A674)-1)))),File_1.prn!$A$2:$AA$57,VLOOKUP(MONTH($A674),Conversion!$A$1:$B$12,2),FALSE)</f>
        <v>#N/A</v>
      </c>
      <c r="C674" t="e">
        <f>IF(VLOOKUP((IF(MONTH($A674)=10,YEAR($A674),IF(MONTH($A674)=11,YEAR($A674),IF(MONTH($A674)=12, YEAR($A674),YEAR($A674)-1)))),File_1.prn!$A$2:$AA$57,VLOOKUP(MONTH($A674),'Patch Conversion'!$A$1:$B$12,2),FALSE)="","",VLOOKUP((IF(MONTH($A674)=10,YEAR($A674),IF(MONTH($A674)=11,YEAR($A674),IF(MONTH($A674)=12, YEAR($A674),YEAR($A674)-1)))),File_1.prn!$A$2:$AA$57,VLOOKUP(MONTH($A674),'Patch Conversion'!$A$1:$B$12,2),FALSE))</f>
        <v>#N/A</v>
      </c>
      <c r="F674">
        <f>VLOOKUP((IF(MONTH($A674)=10,YEAR($A674),IF(MONTH($A674)=11,YEAR($A674),IF(MONTH($A674)=12, YEAR($A674),YEAR($A674)-1)))),FirstSim!$A$1:$Y$84,VLOOKUP(MONTH($A674),Conversion!$A$1:$B$12,2),FALSE)</f>
        <v>0.16</v>
      </c>
      <c r="J674" s="4" t="e">
        <f>VLOOKUP((IF(MONTH($A674)=10,YEAR($A674),IF(MONTH($A674)=11,YEAR($A674),IF(MONTH($A674)=12, YEAR($A674),YEAR($A674)-1)))),#REF!,VLOOKUP(MONTH($A674),Conversion!$A$1:$B$12,2),FALSE)</f>
        <v>#REF!</v>
      </c>
      <c r="K674" t="e">
        <f>VLOOKUP((IF(MONTH($A674)=10,YEAR($A674),IF(MONTH($A674)=11,YEAR($A674),IF(MONTH($A674)=12, YEAR($A674),YEAR($A674)-1)))),#REF!,VLOOKUP(MONTH($A674),'Patch Conversion'!$A$1:$B$12,2),FALSE)</f>
        <v>#REF!</v>
      </c>
    </row>
    <row r="675" spans="1:11">
      <c r="A675" s="2">
        <v>38231</v>
      </c>
      <c r="B675" t="e">
        <f>VLOOKUP((IF(MONTH($A675)=10,YEAR($A675),IF(MONTH($A675)=11,YEAR($A675),IF(MONTH($A675)=12, YEAR($A675),YEAR($A675)-1)))),File_1.prn!$A$2:$AA$57,VLOOKUP(MONTH($A675),Conversion!$A$1:$B$12,2),FALSE)</f>
        <v>#N/A</v>
      </c>
      <c r="C675" t="e">
        <f>IF(VLOOKUP((IF(MONTH($A675)=10,YEAR($A675),IF(MONTH($A675)=11,YEAR($A675),IF(MONTH($A675)=12, YEAR($A675),YEAR($A675)-1)))),File_1.prn!$A$2:$AA$57,VLOOKUP(MONTH($A675),'Patch Conversion'!$A$1:$B$12,2),FALSE)="","",VLOOKUP((IF(MONTH($A675)=10,YEAR($A675),IF(MONTH($A675)=11,YEAR($A675),IF(MONTH($A675)=12, YEAR($A675),YEAR($A675)-1)))),File_1.prn!$A$2:$AA$57,VLOOKUP(MONTH($A675),'Patch Conversion'!$A$1:$B$12,2),FALSE))</f>
        <v>#N/A</v>
      </c>
      <c r="F675">
        <f>VLOOKUP((IF(MONTH($A675)=10,YEAR($A675),IF(MONTH($A675)=11,YEAR($A675),IF(MONTH($A675)=12, YEAR($A675),YEAR($A675)-1)))),FirstSim!$A$1:$Y$84,VLOOKUP(MONTH($A675),Conversion!$A$1:$B$12,2),FALSE)</f>
        <v>0.34</v>
      </c>
      <c r="G675" s="3"/>
      <c r="J675" s="4" t="e">
        <f>VLOOKUP((IF(MONTH($A675)=10,YEAR($A675),IF(MONTH($A675)=11,YEAR($A675),IF(MONTH($A675)=12, YEAR($A675),YEAR($A675)-1)))),#REF!,VLOOKUP(MONTH($A675),Conversion!$A$1:$B$12,2),FALSE)</f>
        <v>#REF!</v>
      </c>
      <c r="K675" t="e">
        <f>VLOOKUP((IF(MONTH($A675)=10,YEAR($A675),IF(MONTH($A675)=11,YEAR($A675),IF(MONTH($A675)=12, YEAR($A675),YEAR($A675)-1)))),#REF!,VLOOKUP(MONTH($A675),'Patch Conversion'!$A$1:$B$12,2),FALSE)</f>
        <v>#REF!</v>
      </c>
    </row>
    <row r="676" spans="1:11">
      <c r="J676" s="4"/>
    </row>
  </sheetData>
  <phoneticPr fontId="8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M162" sqref="M162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9</v>
      </c>
    </row>
    <row r="2" spans="1:2">
      <c r="A2" s="1">
        <v>2</v>
      </c>
      <c r="B2" s="1">
        <v>11</v>
      </c>
    </row>
    <row r="3" spans="1:2">
      <c r="A3" s="1">
        <v>3</v>
      </c>
      <c r="B3" s="1">
        <v>13</v>
      </c>
    </row>
    <row r="4" spans="1:2">
      <c r="A4" s="1">
        <v>4</v>
      </c>
      <c r="B4" s="1">
        <v>15</v>
      </c>
    </row>
    <row r="5" spans="1:2">
      <c r="A5" s="1">
        <v>5</v>
      </c>
      <c r="B5" s="1">
        <v>17</v>
      </c>
    </row>
    <row r="6" spans="1:2">
      <c r="A6" s="1">
        <v>6</v>
      </c>
      <c r="B6" s="1">
        <v>19</v>
      </c>
    </row>
    <row r="7" spans="1:2">
      <c r="A7" s="1">
        <v>7</v>
      </c>
      <c r="B7" s="1">
        <v>21</v>
      </c>
    </row>
    <row r="8" spans="1:2">
      <c r="A8" s="1">
        <v>8</v>
      </c>
      <c r="B8" s="1">
        <v>23</v>
      </c>
    </row>
    <row r="9" spans="1:2">
      <c r="A9" s="1">
        <v>9</v>
      </c>
      <c r="B9" s="1">
        <v>25</v>
      </c>
    </row>
    <row r="10" spans="1:2">
      <c r="A10" s="1">
        <v>10</v>
      </c>
      <c r="B10" s="1">
        <v>3</v>
      </c>
    </row>
    <row r="11" spans="1:2">
      <c r="A11" s="1">
        <v>11</v>
      </c>
      <c r="B11" s="1">
        <v>5</v>
      </c>
    </row>
    <row r="12" spans="1:2">
      <c r="A12" s="1">
        <v>12</v>
      </c>
      <c r="B12" s="1">
        <v>7</v>
      </c>
    </row>
  </sheetData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8</v>
      </c>
    </row>
    <row r="2" spans="1:2">
      <c r="A2" s="1">
        <v>2</v>
      </c>
      <c r="B2" s="1">
        <v>10</v>
      </c>
    </row>
    <row r="3" spans="1:2">
      <c r="A3" s="1">
        <v>3</v>
      </c>
      <c r="B3" s="1">
        <v>12</v>
      </c>
    </row>
    <row r="4" spans="1:2">
      <c r="A4" s="1">
        <v>4</v>
      </c>
      <c r="B4" s="1">
        <v>14</v>
      </c>
    </row>
    <row r="5" spans="1:2">
      <c r="A5" s="1">
        <v>5</v>
      </c>
      <c r="B5" s="1">
        <v>16</v>
      </c>
    </row>
    <row r="6" spans="1:2">
      <c r="A6" s="1">
        <v>6</v>
      </c>
      <c r="B6" s="1">
        <v>18</v>
      </c>
    </row>
    <row r="7" spans="1:2">
      <c r="A7" s="1">
        <v>7</v>
      </c>
      <c r="B7" s="1">
        <v>20</v>
      </c>
    </row>
    <row r="8" spans="1:2">
      <c r="A8" s="1">
        <v>8</v>
      </c>
      <c r="B8" s="1">
        <v>22</v>
      </c>
    </row>
    <row r="9" spans="1:2">
      <c r="A9" s="1">
        <v>9</v>
      </c>
      <c r="B9" s="1">
        <v>24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4</v>
      </c>
    </row>
    <row r="12" spans="1:2">
      <c r="A12" s="1">
        <v>12</v>
      </c>
      <c r="B12" s="1">
        <v>6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5</v>
      </c>
    </row>
    <row r="2" spans="1:2">
      <c r="A2" s="1">
        <v>2</v>
      </c>
      <c r="B2" s="1">
        <v>6</v>
      </c>
    </row>
    <row r="3" spans="1:2">
      <c r="A3" s="1">
        <v>3</v>
      </c>
      <c r="B3" s="1">
        <v>7</v>
      </c>
    </row>
    <row r="4" spans="1:2">
      <c r="A4" s="1">
        <v>4</v>
      </c>
      <c r="B4" s="1">
        <v>8</v>
      </c>
    </row>
    <row r="5" spans="1:2">
      <c r="A5" s="1">
        <v>5</v>
      </c>
      <c r="B5" s="1">
        <v>9</v>
      </c>
    </row>
    <row r="6" spans="1:2">
      <c r="A6" s="1">
        <v>6</v>
      </c>
      <c r="B6" s="1">
        <v>10</v>
      </c>
    </row>
    <row r="7" spans="1:2">
      <c r="A7" s="1">
        <v>7</v>
      </c>
      <c r="B7" s="1">
        <v>11</v>
      </c>
    </row>
    <row r="8" spans="1:2">
      <c r="A8" s="1">
        <v>8</v>
      </c>
      <c r="B8" s="1">
        <v>12</v>
      </c>
    </row>
    <row r="9" spans="1:2">
      <c r="A9" s="1">
        <v>9</v>
      </c>
      <c r="B9" s="1">
        <v>13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3</v>
      </c>
    </row>
    <row r="12" spans="1:2">
      <c r="A12" s="1">
        <v>12</v>
      </c>
      <c r="B12" s="1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activeCell="B15" sqref="B15"/>
    </sheetView>
  </sheetViews>
  <sheetFormatPr defaultRowHeight="12.75"/>
  <cols>
    <col min="3" max="3" width="1.7109375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8" ht="15">
      <c r="A1" s="25">
        <v>1920</v>
      </c>
      <c r="B1" s="25">
        <v>79.08</v>
      </c>
      <c r="C1" s="25">
        <v>0</v>
      </c>
      <c r="D1" s="25">
        <v>70.02</v>
      </c>
      <c r="E1" s="25">
        <v>0</v>
      </c>
      <c r="F1" s="25">
        <v>66.179999999999993</v>
      </c>
      <c r="G1" s="25">
        <v>0</v>
      </c>
      <c r="H1" s="25">
        <v>112.97999999999999</v>
      </c>
      <c r="I1" s="25">
        <v>0</v>
      </c>
      <c r="J1" s="25">
        <v>105.66</v>
      </c>
      <c r="K1" s="25">
        <v>0</v>
      </c>
      <c r="L1" s="25">
        <v>186.60000000000002</v>
      </c>
      <c r="M1" s="25">
        <v>0</v>
      </c>
      <c r="N1" s="25">
        <v>37.380000000000003</v>
      </c>
      <c r="O1" s="25">
        <v>0</v>
      </c>
      <c r="P1" s="25">
        <v>34.68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692.52</v>
      </c>
      <c r="AB1" s="23"/>
    </row>
    <row r="2" spans="1:28" ht="15">
      <c r="A2" s="25">
        <v>1921</v>
      </c>
      <c r="B2" s="25">
        <v>52.320000000000007</v>
      </c>
      <c r="C2" s="25">
        <v>0</v>
      </c>
      <c r="D2" s="25">
        <v>64.44</v>
      </c>
      <c r="E2" s="25">
        <v>0</v>
      </c>
      <c r="F2" s="25">
        <v>159.35999999999999</v>
      </c>
      <c r="G2" s="25">
        <v>0</v>
      </c>
      <c r="H2" s="25">
        <v>102.53999999999999</v>
      </c>
      <c r="I2" s="25">
        <v>0</v>
      </c>
      <c r="J2" s="25">
        <v>55.679999999999993</v>
      </c>
      <c r="K2" s="25">
        <v>0</v>
      </c>
      <c r="L2" s="25">
        <v>73.02</v>
      </c>
      <c r="M2" s="25">
        <v>0</v>
      </c>
      <c r="N2" s="25">
        <v>0.18</v>
      </c>
      <c r="O2" s="25">
        <v>0</v>
      </c>
      <c r="P2" s="25">
        <v>15.299999999999999</v>
      </c>
      <c r="Q2" s="25">
        <v>0</v>
      </c>
      <c r="R2" s="25">
        <v>11.52</v>
      </c>
      <c r="S2" s="25">
        <v>0</v>
      </c>
      <c r="T2" s="25">
        <v>0</v>
      </c>
      <c r="U2" s="25">
        <v>0</v>
      </c>
      <c r="V2" s="25">
        <v>37.74</v>
      </c>
      <c r="W2" s="25">
        <v>0</v>
      </c>
      <c r="X2" s="25">
        <v>0</v>
      </c>
      <c r="Y2" s="25">
        <v>0</v>
      </c>
      <c r="Z2" s="25">
        <v>572.09999999999991</v>
      </c>
    </row>
    <row r="3" spans="1:28" ht="15">
      <c r="A3" s="25">
        <v>1922</v>
      </c>
      <c r="B3" s="25">
        <v>20.22</v>
      </c>
      <c r="C3" s="25">
        <v>0</v>
      </c>
      <c r="D3" s="25">
        <v>72.599999999999994</v>
      </c>
      <c r="E3" s="25">
        <v>0</v>
      </c>
      <c r="F3" s="25">
        <v>104.76</v>
      </c>
      <c r="G3" s="25">
        <v>0</v>
      </c>
      <c r="H3" s="25">
        <v>121.80000000000001</v>
      </c>
      <c r="I3" s="25">
        <v>0</v>
      </c>
      <c r="J3" s="25">
        <v>144.89999999999998</v>
      </c>
      <c r="K3" s="25">
        <v>0</v>
      </c>
      <c r="L3" s="25">
        <v>62.400000000000006</v>
      </c>
      <c r="M3" s="25">
        <v>0</v>
      </c>
      <c r="N3" s="25">
        <v>36.599999999999994</v>
      </c>
      <c r="O3" s="25">
        <v>0</v>
      </c>
      <c r="P3" s="25">
        <v>4.1999999999999993</v>
      </c>
      <c r="Q3" s="25">
        <v>0</v>
      </c>
      <c r="R3" s="25">
        <v>5.34</v>
      </c>
      <c r="S3" s="25">
        <v>0</v>
      </c>
      <c r="T3" s="25">
        <v>8.879999999999999</v>
      </c>
      <c r="U3" s="25">
        <v>0</v>
      </c>
      <c r="V3" s="25">
        <v>0.36</v>
      </c>
      <c r="W3" s="25">
        <v>0</v>
      </c>
      <c r="X3" s="25">
        <v>15.66</v>
      </c>
      <c r="Y3" s="25">
        <v>0</v>
      </c>
      <c r="Z3" s="25">
        <v>597.59999999999991</v>
      </c>
    </row>
    <row r="4" spans="1:28" ht="15">
      <c r="A4" s="25">
        <v>1923</v>
      </c>
      <c r="B4" s="25">
        <v>13.559999999999999</v>
      </c>
      <c r="C4" s="25">
        <v>0</v>
      </c>
      <c r="D4" s="25">
        <v>97.140000000000015</v>
      </c>
      <c r="E4" s="25">
        <v>0</v>
      </c>
      <c r="F4" s="25">
        <v>51.300000000000004</v>
      </c>
      <c r="G4" s="25">
        <v>0</v>
      </c>
      <c r="H4" s="25">
        <v>20.22</v>
      </c>
      <c r="I4" s="25">
        <v>0</v>
      </c>
      <c r="J4" s="25">
        <v>59.820000000000007</v>
      </c>
      <c r="K4" s="25">
        <v>0</v>
      </c>
      <c r="L4" s="25">
        <v>180.78</v>
      </c>
      <c r="M4" s="25">
        <v>0</v>
      </c>
      <c r="N4" s="25">
        <v>7.14</v>
      </c>
      <c r="O4" s="25">
        <v>0</v>
      </c>
      <c r="P4" s="25">
        <v>19.740000000000002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3.7800000000000002</v>
      </c>
      <c r="W4" s="25">
        <v>0</v>
      </c>
      <c r="X4" s="25">
        <v>32.04</v>
      </c>
      <c r="Y4" s="25">
        <v>0</v>
      </c>
      <c r="Z4" s="25">
        <v>485.52</v>
      </c>
    </row>
    <row r="5" spans="1:28" ht="15">
      <c r="A5" s="25">
        <v>1924</v>
      </c>
      <c r="B5" s="25">
        <v>19.5</v>
      </c>
      <c r="C5" s="25">
        <v>0</v>
      </c>
      <c r="D5" s="25">
        <v>99.66</v>
      </c>
      <c r="E5" s="25">
        <v>0</v>
      </c>
      <c r="F5" s="25">
        <v>177.72</v>
      </c>
      <c r="G5" s="25">
        <v>0</v>
      </c>
      <c r="H5" s="25">
        <v>118.68</v>
      </c>
      <c r="I5" s="25">
        <v>0</v>
      </c>
      <c r="J5" s="25">
        <v>105.66</v>
      </c>
      <c r="K5" s="25">
        <v>0</v>
      </c>
      <c r="L5" s="25">
        <v>139.19999999999999</v>
      </c>
      <c r="M5" s="25">
        <v>0</v>
      </c>
      <c r="N5" s="25">
        <v>128.34</v>
      </c>
      <c r="O5" s="25">
        <v>0</v>
      </c>
      <c r="P5" s="25">
        <v>114.42</v>
      </c>
      <c r="Q5" s="25">
        <v>0</v>
      </c>
      <c r="R5" s="25">
        <v>18.059999999999999</v>
      </c>
      <c r="S5" s="25">
        <v>0</v>
      </c>
      <c r="T5" s="25">
        <v>14.04</v>
      </c>
      <c r="U5" s="25">
        <v>0</v>
      </c>
      <c r="V5" s="25">
        <v>0</v>
      </c>
      <c r="W5" s="25">
        <v>0</v>
      </c>
      <c r="X5" s="25">
        <v>33.18</v>
      </c>
      <c r="Y5" s="25">
        <v>0</v>
      </c>
      <c r="Z5" s="25">
        <v>968.40000000000009</v>
      </c>
    </row>
    <row r="6" spans="1:28" ht="15">
      <c r="A6" s="25">
        <v>1925</v>
      </c>
      <c r="B6" s="25">
        <v>23.580000000000002</v>
      </c>
      <c r="C6" s="25">
        <v>0</v>
      </c>
      <c r="D6" s="25">
        <v>71.039999999999992</v>
      </c>
      <c r="E6" s="25">
        <v>0</v>
      </c>
      <c r="F6" s="25">
        <v>27.240000000000002</v>
      </c>
      <c r="G6" s="25">
        <v>0</v>
      </c>
      <c r="H6" s="25">
        <v>54.78</v>
      </c>
      <c r="I6" s="25">
        <v>0</v>
      </c>
      <c r="J6" s="25">
        <v>52.86</v>
      </c>
      <c r="K6" s="25">
        <v>0</v>
      </c>
      <c r="L6" s="25">
        <v>40.980000000000004</v>
      </c>
      <c r="M6" s="25">
        <v>0</v>
      </c>
      <c r="N6" s="25">
        <v>7.98</v>
      </c>
      <c r="O6" s="25">
        <v>0</v>
      </c>
      <c r="P6" s="25">
        <v>35.82</v>
      </c>
      <c r="Q6" s="25">
        <v>0</v>
      </c>
      <c r="R6" s="25">
        <v>7.62</v>
      </c>
      <c r="S6" s="25">
        <v>0</v>
      </c>
      <c r="T6" s="25">
        <v>9.06</v>
      </c>
      <c r="U6" s="25">
        <v>0</v>
      </c>
      <c r="V6" s="25">
        <v>0.12</v>
      </c>
      <c r="W6" s="25">
        <v>0</v>
      </c>
      <c r="X6" s="25">
        <v>14.700000000000001</v>
      </c>
      <c r="Y6" s="25">
        <v>0</v>
      </c>
      <c r="Z6" s="25">
        <v>345.71999999999997</v>
      </c>
    </row>
    <row r="7" spans="1:28" ht="15">
      <c r="A7" s="25">
        <v>1926</v>
      </c>
      <c r="B7" s="25">
        <v>37.08</v>
      </c>
      <c r="C7" s="25">
        <v>0</v>
      </c>
      <c r="D7" s="25">
        <v>86.88</v>
      </c>
      <c r="E7" s="25">
        <v>0</v>
      </c>
      <c r="F7" s="25">
        <v>94.56</v>
      </c>
      <c r="G7" s="25">
        <v>0</v>
      </c>
      <c r="H7" s="25">
        <v>65.58</v>
      </c>
      <c r="I7" s="25">
        <v>0</v>
      </c>
      <c r="J7" s="25">
        <v>78.06</v>
      </c>
      <c r="K7" s="25">
        <v>0</v>
      </c>
      <c r="L7" s="25">
        <v>82.26</v>
      </c>
      <c r="M7" s="25">
        <v>0</v>
      </c>
      <c r="N7" s="25">
        <v>44.94</v>
      </c>
      <c r="O7" s="25">
        <v>0</v>
      </c>
      <c r="P7" s="25">
        <v>5.9399999999999995</v>
      </c>
      <c r="Q7" s="25">
        <v>0</v>
      </c>
      <c r="R7" s="25">
        <v>0</v>
      </c>
      <c r="S7" s="25">
        <v>0</v>
      </c>
      <c r="T7" s="25">
        <v>27.54</v>
      </c>
      <c r="U7" s="25">
        <v>0</v>
      </c>
      <c r="V7" s="25">
        <v>0.84000000000000008</v>
      </c>
      <c r="W7" s="25">
        <v>0</v>
      </c>
      <c r="X7" s="25">
        <v>0</v>
      </c>
      <c r="Y7" s="25">
        <v>0</v>
      </c>
      <c r="Z7" s="25">
        <v>523.68000000000006</v>
      </c>
    </row>
    <row r="8" spans="1:28" ht="15">
      <c r="A8" s="25">
        <v>1927</v>
      </c>
      <c r="B8" s="25">
        <v>85.26</v>
      </c>
      <c r="C8" s="25">
        <v>0</v>
      </c>
      <c r="D8" s="25">
        <v>17.22</v>
      </c>
      <c r="E8" s="25">
        <v>0</v>
      </c>
      <c r="F8" s="25">
        <v>38.94</v>
      </c>
      <c r="G8" s="25">
        <v>0</v>
      </c>
      <c r="H8" s="25">
        <v>223.5</v>
      </c>
      <c r="I8" s="25">
        <v>0</v>
      </c>
      <c r="J8" s="25">
        <v>141.78</v>
      </c>
      <c r="K8" s="25">
        <v>0</v>
      </c>
      <c r="L8" s="25">
        <v>62.34</v>
      </c>
      <c r="M8" s="25">
        <v>0</v>
      </c>
      <c r="N8" s="25">
        <v>21.18</v>
      </c>
      <c r="O8" s="25">
        <v>0</v>
      </c>
      <c r="P8" s="25">
        <v>3.18</v>
      </c>
      <c r="Q8" s="25">
        <v>0</v>
      </c>
      <c r="R8" s="25">
        <v>0.72</v>
      </c>
      <c r="S8" s="25">
        <v>0</v>
      </c>
      <c r="T8" s="25">
        <v>0</v>
      </c>
      <c r="U8" s="25">
        <v>0</v>
      </c>
      <c r="V8" s="25">
        <v>20.22</v>
      </c>
      <c r="W8" s="25">
        <v>0</v>
      </c>
      <c r="X8" s="25">
        <v>16.740000000000002</v>
      </c>
      <c r="Y8" s="25">
        <v>0</v>
      </c>
      <c r="Z8" s="25">
        <v>630.96</v>
      </c>
    </row>
    <row r="9" spans="1:28" ht="15">
      <c r="A9" s="25">
        <v>1928</v>
      </c>
      <c r="B9" s="25">
        <v>22.02</v>
      </c>
      <c r="C9" s="25">
        <v>0</v>
      </c>
      <c r="D9" s="25">
        <v>115.38</v>
      </c>
      <c r="E9" s="25">
        <v>0</v>
      </c>
      <c r="F9" s="25">
        <v>50.64</v>
      </c>
      <c r="G9" s="25">
        <v>0</v>
      </c>
      <c r="H9" s="25">
        <v>154.85999999999999</v>
      </c>
      <c r="I9" s="25">
        <v>0</v>
      </c>
      <c r="J9" s="25">
        <v>19.98</v>
      </c>
      <c r="K9" s="25">
        <v>0</v>
      </c>
      <c r="L9" s="25">
        <v>116.69999999999999</v>
      </c>
      <c r="M9" s="25">
        <v>0</v>
      </c>
      <c r="N9" s="25">
        <v>24.54</v>
      </c>
      <c r="O9" s="25">
        <v>0</v>
      </c>
      <c r="P9" s="25">
        <v>17.88</v>
      </c>
      <c r="Q9" s="25">
        <v>0</v>
      </c>
      <c r="R9" s="25">
        <v>35.28</v>
      </c>
      <c r="S9" s="25">
        <v>0</v>
      </c>
      <c r="T9" s="25">
        <v>1.2000000000000002</v>
      </c>
      <c r="U9" s="25">
        <v>0</v>
      </c>
      <c r="V9" s="25">
        <v>1.1400000000000001</v>
      </c>
      <c r="W9" s="25">
        <v>0</v>
      </c>
      <c r="X9" s="25">
        <v>37.5</v>
      </c>
      <c r="Y9" s="25">
        <v>0</v>
      </c>
      <c r="Z9" s="25">
        <v>597.12</v>
      </c>
    </row>
    <row r="10" spans="1:28" ht="15">
      <c r="A10" s="25">
        <v>1929</v>
      </c>
      <c r="B10" s="25">
        <v>61.5</v>
      </c>
      <c r="C10" s="25">
        <v>0</v>
      </c>
      <c r="D10" s="25">
        <v>105.12</v>
      </c>
      <c r="E10" s="25">
        <v>0</v>
      </c>
      <c r="F10" s="25">
        <v>117.66</v>
      </c>
      <c r="G10" s="25">
        <v>0</v>
      </c>
      <c r="H10" s="25">
        <v>113.52000000000001</v>
      </c>
      <c r="I10" s="25">
        <v>0</v>
      </c>
      <c r="J10" s="25">
        <v>40.56</v>
      </c>
      <c r="K10" s="25">
        <v>0</v>
      </c>
      <c r="L10" s="25">
        <v>137.28</v>
      </c>
      <c r="M10" s="25">
        <v>0</v>
      </c>
      <c r="N10" s="25">
        <v>28.56</v>
      </c>
      <c r="O10" s="25">
        <v>0</v>
      </c>
      <c r="P10" s="25">
        <v>23.16</v>
      </c>
      <c r="Q10" s="25">
        <v>0</v>
      </c>
      <c r="R10" s="25">
        <v>0.12</v>
      </c>
      <c r="S10" s="25">
        <v>0</v>
      </c>
      <c r="T10" s="25">
        <v>0.12</v>
      </c>
      <c r="U10" s="25">
        <v>0</v>
      </c>
      <c r="V10" s="25">
        <v>6.12</v>
      </c>
      <c r="W10" s="25">
        <v>0</v>
      </c>
      <c r="X10" s="25">
        <v>0</v>
      </c>
      <c r="Y10" s="25">
        <v>0</v>
      </c>
      <c r="Z10" s="25">
        <v>633.66</v>
      </c>
    </row>
    <row r="11" spans="1:28" ht="15">
      <c r="A11" s="25">
        <v>1930</v>
      </c>
      <c r="B11" s="25">
        <v>10.68</v>
      </c>
      <c r="C11" s="25">
        <v>0</v>
      </c>
      <c r="D11" s="25">
        <v>44.28</v>
      </c>
      <c r="E11" s="25">
        <v>0</v>
      </c>
      <c r="F11" s="25">
        <v>66.36</v>
      </c>
      <c r="G11" s="25">
        <v>0</v>
      </c>
      <c r="H11" s="25">
        <v>85.5</v>
      </c>
      <c r="I11" s="25">
        <v>0</v>
      </c>
      <c r="J11" s="25">
        <v>68.58</v>
      </c>
      <c r="K11" s="25">
        <v>0</v>
      </c>
      <c r="L11" s="25">
        <v>53.16</v>
      </c>
      <c r="M11" s="25">
        <v>0</v>
      </c>
      <c r="N11" s="25">
        <v>58.44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3.06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390.06000000000006</v>
      </c>
    </row>
    <row r="12" spans="1:28" ht="15">
      <c r="A12" s="25">
        <v>1931</v>
      </c>
      <c r="B12" s="25">
        <v>13.02</v>
      </c>
      <c r="C12" s="25">
        <v>0</v>
      </c>
      <c r="D12" s="25">
        <v>109.32</v>
      </c>
      <c r="E12" s="25">
        <v>0</v>
      </c>
      <c r="F12" s="25">
        <v>76.739999999999995</v>
      </c>
      <c r="G12" s="25">
        <v>0</v>
      </c>
      <c r="H12" s="25">
        <v>103.97999999999999</v>
      </c>
      <c r="I12" s="25">
        <v>0</v>
      </c>
      <c r="J12" s="25">
        <v>64.86</v>
      </c>
      <c r="K12" s="25">
        <v>0</v>
      </c>
      <c r="L12" s="25">
        <v>52.08</v>
      </c>
      <c r="M12" s="25">
        <v>0</v>
      </c>
      <c r="N12" s="25">
        <v>78.06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0.30000000000000004</v>
      </c>
      <c r="Y12" s="25">
        <v>0</v>
      </c>
      <c r="Z12" s="25">
        <v>498.41999999999996</v>
      </c>
    </row>
    <row r="13" spans="1:28" ht="15">
      <c r="A13" s="25">
        <v>1932</v>
      </c>
      <c r="B13" s="25">
        <v>19.259999999999998</v>
      </c>
      <c r="C13" s="25">
        <v>0</v>
      </c>
      <c r="D13" s="25">
        <v>28.380000000000003</v>
      </c>
      <c r="E13" s="25">
        <v>0</v>
      </c>
      <c r="F13" s="25">
        <v>81.06</v>
      </c>
      <c r="G13" s="25">
        <v>0</v>
      </c>
      <c r="H13" s="25">
        <v>50.88</v>
      </c>
      <c r="I13" s="25">
        <v>0</v>
      </c>
      <c r="J13" s="25">
        <v>42.18</v>
      </c>
      <c r="K13" s="25">
        <v>0</v>
      </c>
      <c r="L13" s="25">
        <v>36.36</v>
      </c>
      <c r="M13" s="25">
        <v>0</v>
      </c>
      <c r="N13" s="25">
        <v>6.7200000000000006</v>
      </c>
      <c r="O13" s="25">
        <v>0</v>
      </c>
      <c r="P13" s="25">
        <v>3.7800000000000002</v>
      </c>
      <c r="Q13" s="25">
        <v>0</v>
      </c>
      <c r="R13" s="25">
        <v>1.56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9.8999999999999986</v>
      </c>
      <c r="Y13" s="25">
        <v>0</v>
      </c>
      <c r="Z13" s="25">
        <v>279.89999999999998</v>
      </c>
    </row>
    <row r="14" spans="1:28" ht="15">
      <c r="A14" s="25">
        <v>1933</v>
      </c>
      <c r="B14" s="25">
        <v>9.120000000000001</v>
      </c>
      <c r="C14" s="25">
        <v>0</v>
      </c>
      <c r="D14" s="25">
        <v>93.539999999999992</v>
      </c>
      <c r="E14" s="25">
        <v>0</v>
      </c>
      <c r="F14" s="25">
        <v>219.60000000000002</v>
      </c>
      <c r="G14" s="25">
        <v>0</v>
      </c>
      <c r="H14" s="25">
        <v>186.78</v>
      </c>
      <c r="I14" s="25">
        <v>0</v>
      </c>
      <c r="J14" s="25">
        <v>130.26</v>
      </c>
      <c r="K14" s="25">
        <v>0</v>
      </c>
      <c r="L14" s="25">
        <v>38.339999999999996</v>
      </c>
      <c r="M14" s="25">
        <v>0</v>
      </c>
      <c r="N14" s="25">
        <v>14.64</v>
      </c>
      <c r="O14" s="25">
        <v>0</v>
      </c>
      <c r="P14" s="25">
        <v>35.22</v>
      </c>
      <c r="Q14" s="25">
        <v>0</v>
      </c>
      <c r="R14" s="25">
        <v>1.2000000000000002</v>
      </c>
      <c r="S14" s="25">
        <v>0</v>
      </c>
      <c r="T14" s="25">
        <v>1.56</v>
      </c>
      <c r="U14" s="25">
        <v>0</v>
      </c>
      <c r="V14" s="25">
        <v>3.4799999999999995</v>
      </c>
      <c r="W14" s="25">
        <v>0</v>
      </c>
      <c r="X14" s="25">
        <v>1.1400000000000001</v>
      </c>
      <c r="Y14" s="25">
        <v>0</v>
      </c>
      <c r="Z14" s="25">
        <v>734.88</v>
      </c>
    </row>
    <row r="15" spans="1:28" ht="15">
      <c r="A15" s="25">
        <v>1934</v>
      </c>
      <c r="B15" s="25">
        <v>51.599999999999994</v>
      </c>
      <c r="C15" s="25">
        <v>0</v>
      </c>
      <c r="D15" s="25">
        <v>120.18</v>
      </c>
      <c r="E15" s="25">
        <v>0</v>
      </c>
      <c r="F15" s="25">
        <v>157.07999999999998</v>
      </c>
      <c r="G15" s="25">
        <v>0</v>
      </c>
      <c r="H15" s="25">
        <v>26.759999999999998</v>
      </c>
      <c r="I15" s="25">
        <v>0</v>
      </c>
      <c r="J15" s="25">
        <v>108.12</v>
      </c>
      <c r="K15" s="25">
        <v>0</v>
      </c>
      <c r="L15" s="25">
        <v>63.480000000000004</v>
      </c>
      <c r="M15" s="25">
        <v>0</v>
      </c>
      <c r="N15" s="25">
        <v>33.480000000000004</v>
      </c>
      <c r="O15" s="25">
        <v>0</v>
      </c>
      <c r="P15" s="25">
        <v>2.0999999999999996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10.74</v>
      </c>
      <c r="Y15" s="25">
        <v>0</v>
      </c>
      <c r="Z15" s="25">
        <v>573.54</v>
      </c>
    </row>
    <row r="16" spans="1:28" ht="15">
      <c r="A16" s="25">
        <v>1935</v>
      </c>
      <c r="B16" s="25">
        <v>11.52</v>
      </c>
      <c r="C16" s="25">
        <v>0</v>
      </c>
      <c r="D16" s="25">
        <v>16.200000000000003</v>
      </c>
      <c r="E16" s="25">
        <v>0</v>
      </c>
      <c r="F16" s="25">
        <v>116.34</v>
      </c>
      <c r="G16" s="25">
        <v>0</v>
      </c>
      <c r="H16" s="25">
        <v>164.76</v>
      </c>
      <c r="I16" s="25">
        <v>0</v>
      </c>
      <c r="J16" s="25">
        <v>118.97999999999999</v>
      </c>
      <c r="K16" s="25">
        <v>0</v>
      </c>
      <c r="L16" s="25">
        <v>176.39999999999998</v>
      </c>
      <c r="M16" s="25">
        <v>0</v>
      </c>
      <c r="N16" s="25">
        <v>16.68</v>
      </c>
      <c r="O16" s="25">
        <v>0</v>
      </c>
      <c r="P16" s="25">
        <v>103.19999999999999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724.14</v>
      </c>
    </row>
    <row r="17" spans="1:26" ht="15">
      <c r="A17" s="25">
        <v>1936</v>
      </c>
      <c r="B17" s="25">
        <v>35.04</v>
      </c>
      <c r="C17" s="25">
        <v>0</v>
      </c>
      <c r="D17" s="25">
        <v>223.20000000000002</v>
      </c>
      <c r="E17" s="25">
        <v>0</v>
      </c>
      <c r="F17" s="25">
        <v>65.400000000000006</v>
      </c>
      <c r="G17" s="25">
        <v>0</v>
      </c>
      <c r="H17" s="25">
        <v>111</v>
      </c>
      <c r="I17" s="25">
        <v>0</v>
      </c>
      <c r="J17" s="25">
        <v>84.9</v>
      </c>
      <c r="K17" s="25">
        <v>0</v>
      </c>
      <c r="L17" s="25">
        <v>41.28</v>
      </c>
      <c r="M17" s="25">
        <v>0</v>
      </c>
      <c r="N17" s="25">
        <v>56.699999999999996</v>
      </c>
      <c r="O17" s="25">
        <v>0</v>
      </c>
      <c r="P17" s="25">
        <v>1.2000000000000002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1.5</v>
      </c>
      <c r="W17" s="25">
        <v>0</v>
      </c>
      <c r="X17" s="25">
        <v>10.5</v>
      </c>
      <c r="Y17" s="25">
        <v>0</v>
      </c>
      <c r="Z17" s="25">
        <v>630.66</v>
      </c>
    </row>
    <row r="18" spans="1:26" ht="15">
      <c r="A18" s="25">
        <v>1937</v>
      </c>
      <c r="B18" s="25">
        <v>17.82</v>
      </c>
      <c r="C18" s="25">
        <v>0</v>
      </c>
      <c r="D18" s="25">
        <v>41.7</v>
      </c>
      <c r="E18" s="25">
        <v>0</v>
      </c>
      <c r="F18" s="25">
        <v>252.78000000000003</v>
      </c>
      <c r="G18" s="25">
        <v>0</v>
      </c>
      <c r="H18" s="25">
        <v>70.86</v>
      </c>
      <c r="I18" s="25">
        <v>0</v>
      </c>
      <c r="J18" s="25">
        <v>73.5</v>
      </c>
      <c r="K18" s="25">
        <v>0</v>
      </c>
      <c r="L18" s="25">
        <v>15.899999999999999</v>
      </c>
      <c r="M18" s="25">
        <v>0</v>
      </c>
      <c r="N18" s="25">
        <v>69.300000000000011</v>
      </c>
      <c r="O18" s="25">
        <v>0</v>
      </c>
      <c r="P18" s="25">
        <v>15.059999999999999</v>
      </c>
      <c r="Q18" s="25">
        <v>0</v>
      </c>
      <c r="R18" s="25">
        <v>1.08</v>
      </c>
      <c r="S18" s="25">
        <v>0</v>
      </c>
      <c r="T18" s="25">
        <v>0</v>
      </c>
      <c r="U18" s="25">
        <v>0</v>
      </c>
      <c r="V18" s="25">
        <v>2.64</v>
      </c>
      <c r="W18" s="25">
        <v>0</v>
      </c>
      <c r="X18" s="25">
        <v>14.22</v>
      </c>
      <c r="Y18" s="25">
        <v>0</v>
      </c>
      <c r="Z18" s="25">
        <v>574.74</v>
      </c>
    </row>
    <row r="19" spans="1:26" ht="15">
      <c r="A19" s="25">
        <v>1938</v>
      </c>
      <c r="B19" s="25">
        <v>51.96</v>
      </c>
      <c r="C19" s="25">
        <v>0</v>
      </c>
      <c r="D19" s="25">
        <v>24.900000000000002</v>
      </c>
      <c r="E19" s="25">
        <v>0</v>
      </c>
      <c r="F19" s="25">
        <v>106.26</v>
      </c>
      <c r="G19" s="25">
        <v>0</v>
      </c>
      <c r="H19" s="25">
        <v>84.48</v>
      </c>
      <c r="I19" s="25">
        <v>0</v>
      </c>
      <c r="J19" s="25">
        <v>208.32</v>
      </c>
      <c r="K19" s="25">
        <v>0</v>
      </c>
      <c r="L19" s="25">
        <v>87.36</v>
      </c>
      <c r="M19" s="25">
        <v>0</v>
      </c>
      <c r="N19" s="25">
        <v>6.12</v>
      </c>
      <c r="O19" s="25">
        <v>0</v>
      </c>
      <c r="P19" s="25">
        <v>39.900000000000006</v>
      </c>
      <c r="Q19" s="25">
        <v>0</v>
      </c>
      <c r="R19" s="25">
        <v>1.2000000000000002</v>
      </c>
      <c r="S19" s="25">
        <v>0</v>
      </c>
      <c r="T19" s="25">
        <v>49.019999999999996</v>
      </c>
      <c r="U19" s="25">
        <v>0</v>
      </c>
      <c r="V19" s="25">
        <v>10.620000000000001</v>
      </c>
      <c r="W19" s="25">
        <v>0</v>
      </c>
      <c r="X19" s="25">
        <v>31.5</v>
      </c>
      <c r="Y19" s="25">
        <v>0</v>
      </c>
      <c r="Z19" s="25">
        <v>701.64</v>
      </c>
    </row>
    <row r="20" spans="1:26" ht="15">
      <c r="A20" s="25">
        <v>1939</v>
      </c>
      <c r="B20" s="25">
        <v>49.260000000000005</v>
      </c>
      <c r="C20" s="25">
        <v>0</v>
      </c>
      <c r="D20" s="25">
        <v>98.28</v>
      </c>
      <c r="E20" s="25">
        <v>0</v>
      </c>
      <c r="F20" s="25">
        <v>111.24</v>
      </c>
      <c r="G20" s="25">
        <v>0</v>
      </c>
      <c r="H20" s="25">
        <v>66.900000000000006</v>
      </c>
      <c r="I20" s="25">
        <v>0</v>
      </c>
      <c r="J20" s="25">
        <v>55.08</v>
      </c>
      <c r="K20" s="25">
        <v>0</v>
      </c>
      <c r="L20" s="25">
        <v>139.62</v>
      </c>
      <c r="M20" s="25">
        <v>0</v>
      </c>
      <c r="N20" s="25">
        <v>27</v>
      </c>
      <c r="O20" s="25">
        <v>0</v>
      </c>
      <c r="P20" s="25">
        <v>21.18</v>
      </c>
      <c r="Q20" s="25">
        <v>0</v>
      </c>
      <c r="R20" s="25">
        <v>16.799999999999997</v>
      </c>
      <c r="S20" s="25">
        <v>0</v>
      </c>
      <c r="T20" s="25">
        <v>0</v>
      </c>
      <c r="U20" s="25">
        <v>0</v>
      </c>
      <c r="V20" s="25">
        <v>1.7399999999999998</v>
      </c>
      <c r="W20" s="25">
        <v>0</v>
      </c>
      <c r="X20" s="25">
        <v>104.28</v>
      </c>
      <c r="Y20" s="25">
        <v>0</v>
      </c>
      <c r="Z20" s="25">
        <v>691.43999999999994</v>
      </c>
    </row>
    <row r="21" spans="1:26" ht="15">
      <c r="A21" s="25">
        <v>1940</v>
      </c>
      <c r="B21" s="25">
        <v>28.56</v>
      </c>
      <c r="C21" s="25">
        <v>0</v>
      </c>
      <c r="D21" s="25">
        <v>81.78</v>
      </c>
      <c r="E21" s="25">
        <v>0</v>
      </c>
      <c r="F21" s="25">
        <v>121.80000000000001</v>
      </c>
      <c r="G21" s="25">
        <v>0</v>
      </c>
      <c r="H21" s="25">
        <v>94.26</v>
      </c>
      <c r="I21" s="25">
        <v>0</v>
      </c>
      <c r="J21" s="25">
        <v>35.82</v>
      </c>
      <c r="K21" s="25">
        <v>0</v>
      </c>
      <c r="L21" s="25">
        <v>24.660000000000004</v>
      </c>
      <c r="M21" s="25">
        <v>0</v>
      </c>
      <c r="N21" s="25">
        <v>53.22</v>
      </c>
      <c r="O21" s="25">
        <v>0</v>
      </c>
      <c r="P21" s="25">
        <v>0.48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28.619999999999997</v>
      </c>
      <c r="Y21" s="25">
        <v>0</v>
      </c>
      <c r="Z21" s="25">
        <v>469.26</v>
      </c>
    </row>
    <row r="22" spans="1:26" ht="15">
      <c r="A22" s="25">
        <v>1941</v>
      </c>
      <c r="B22" s="25">
        <v>31.14</v>
      </c>
      <c r="C22" s="25">
        <v>0</v>
      </c>
      <c r="D22" s="25">
        <v>20.759999999999998</v>
      </c>
      <c r="E22" s="25">
        <v>0</v>
      </c>
      <c r="F22" s="25">
        <v>108.18</v>
      </c>
      <c r="G22" s="25">
        <v>0</v>
      </c>
      <c r="H22" s="25">
        <v>141.18</v>
      </c>
      <c r="I22" s="25">
        <v>0</v>
      </c>
      <c r="J22" s="25">
        <v>36.42</v>
      </c>
      <c r="K22" s="25">
        <v>0</v>
      </c>
      <c r="L22" s="25">
        <v>213.29999999999998</v>
      </c>
      <c r="M22" s="25">
        <v>0</v>
      </c>
      <c r="N22" s="25">
        <v>17.580000000000002</v>
      </c>
      <c r="O22" s="25">
        <v>0</v>
      </c>
      <c r="P22" s="25">
        <v>3.18</v>
      </c>
      <c r="Q22" s="25">
        <v>0</v>
      </c>
      <c r="R22" s="25">
        <v>0.06</v>
      </c>
      <c r="S22" s="25">
        <v>0</v>
      </c>
      <c r="T22" s="25">
        <v>2.16</v>
      </c>
      <c r="U22" s="25">
        <v>0</v>
      </c>
      <c r="V22" s="25">
        <v>12.84</v>
      </c>
      <c r="W22" s="25">
        <v>0</v>
      </c>
      <c r="X22" s="25">
        <v>2.58</v>
      </c>
      <c r="Y22" s="25">
        <v>0</v>
      </c>
      <c r="Z22" s="25">
        <v>589.38</v>
      </c>
    </row>
    <row r="23" spans="1:26" ht="15">
      <c r="A23" s="25">
        <v>1942</v>
      </c>
      <c r="B23" s="25">
        <v>76.260000000000005</v>
      </c>
      <c r="C23" s="25">
        <v>0</v>
      </c>
      <c r="D23" s="25">
        <v>43.92</v>
      </c>
      <c r="E23" s="25">
        <v>0</v>
      </c>
      <c r="F23" s="25">
        <v>174.66</v>
      </c>
      <c r="G23" s="25">
        <v>0</v>
      </c>
      <c r="H23" s="25">
        <v>79.800000000000011</v>
      </c>
      <c r="I23" s="25">
        <v>0</v>
      </c>
      <c r="J23" s="25">
        <v>42.54</v>
      </c>
      <c r="K23" s="25">
        <v>0</v>
      </c>
      <c r="L23" s="25">
        <v>93.48</v>
      </c>
      <c r="M23" s="25">
        <v>0</v>
      </c>
      <c r="N23" s="25">
        <v>144.12</v>
      </c>
      <c r="O23" s="25">
        <v>0</v>
      </c>
      <c r="P23" s="25">
        <v>24.839999999999996</v>
      </c>
      <c r="Q23" s="25">
        <v>0</v>
      </c>
      <c r="R23" s="25">
        <v>0</v>
      </c>
      <c r="S23" s="25">
        <v>0</v>
      </c>
      <c r="T23" s="25">
        <v>35.46</v>
      </c>
      <c r="U23" s="25">
        <v>0</v>
      </c>
      <c r="V23" s="25">
        <v>40.14</v>
      </c>
      <c r="W23" s="25">
        <v>0</v>
      </c>
      <c r="X23" s="25">
        <v>43.980000000000004</v>
      </c>
      <c r="Y23" s="25">
        <v>0</v>
      </c>
      <c r="Z23" s="25">
        <v>799.26</v>
      </c>
    </row>
    <row r="24" spans="1:26" ht="15">
      <c r="A24" s="25">
        <v>1943</v>
      </c>
      <c r="B24" s="25">
        <v>143.76</v>
      </c>
      <c r="C24" s="25">
        <v>0</v>
      </c>
      <c r="D24" s="25">
        <v>156.72</v>
      </c>
      <c r="E24" s="25">
        <v>0</v>
      </c>
      <c r="F24" s="25">
        <v>50.34</v>
      </c>
      <c r="G24" s="25">
        <v>0</v>
      </c>
      <c r="H24" s="25">
        <v>115.62</v>
      </c>
      <c r="I24" s="25">
        <v>0</v>
      </c>
      <c r="J24" s="25">
        <v>270.95999999999998</v>
      </c>
      <c r="K24" s="25">
        <v>0</v>
      </c>
      <c r="L24" s="25">
        <v>13.080000000000002</v>
      </c>
      <c r="M24" s="25">
        <v>0</v>
      </c>
      <c r="N24" s="25">
        <v>1.26</v>
      </c>
      <c r="O24" s="25">
        <v>0</v>
      </c>
      <c r="P24" s="25">
        <v>6</v>
      </c>
      <c r="Q24" s="25">
        <v>0</v>
      </c>
      <c r="R24" s="25">
        <v>137.39999999999998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62.400000000000006</v>
      </c>
      <c r="Y24" s="25">
        <v>0</v>
      </c>
      <c r="Z24" s="25">
        <v>957.42</v>
      </c>
    </row>
    <row r="25" spans="1:26" ht="15">
      <c r="A25" s="25">
        <v>1944</v>
      </c>
      <c r="B25" s="25">
        <v>74.58</v>
      </c>
      <c r="C25" s="25">
        <v>0</v>
      </c>
      <c r="D25" s="25">
        <v>85.98</v>
      </c>
      <c r="E25" s="25">
        <v>0</v>
      </c>
      <c r="F25" s="25">
        <v>19.559999999999999</v>
      </c>
      <c r="G25" s="25">
        <v>0</v>
      </c>
      <c r="H25" s="25">
        <v>41.28</v>
      </c>
      <c r="I25" s="25">
        <v>0</v>
      </c>
      <c r="J25" s="25">
        <v>49.44</v>
      </c>
      <c r="K25" s="25">
        <v>0</v>
      </c>
      <c r="L25" s="25">
        <v>194.70000000000002</v>
      </c>
      <c r="M25" s="25">
        <v>0</v>
      </c>
      <c r="N25" s="25">
        <v>13.98</v>
      </c>
      <c r="O25" s="25">
        <v>0</v>
      </c>
      <c r="P25" s="25">
        <v>0.24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479.76</v>
      </c>
    </row>
    <row r="26" spans="1:26" ht="15">
      <c r="A26" s="25">
        <v>1945</v>
      </c>
      <c r="B26" s="25">
        <v>8.3999999999999986</v>
      </c>
      <c r="C26" s="25">
        <v>0</v>
      </c>
      <c r="D26" s="25">
        <v>30.36</v>
      </c>
      <c r="E26" s="25">
        <v>0</v>
      </c>
      <c r="F26" s="25">
        <v>12.120000000000001</v>
      </c>
      <c r="G26" s="25">
        <v>0</v>
      </c>
      <c r="H26" s="25">
        <v>256.79999999999995</v>
      </c>
      <c r="I26" s="25">
        <v>0</v>
      </c>
      <c r="J26" s="25">
        <v>149.16</v>
      </c>
      <c r="K26" s="25">
        <v>0</v>
      </c>
      <c r="L26" s="25">
        <v>114.47999999999999</v>
      </c>
      <c r="M26" s="25">
        <v>0</v>
      </c>
      <c r="N26" s="25">
        <v>22.86</v>
      </c>
      <c r="O26" s="25">
        <v>0</v>
      </c>
      <c r="P26" s="25">
        <v>4.32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3.84</v>
      </c>
      <c r="Y26" s="25">
        <v>0</v>
      </c>
      <c r="Z26" s="25">
        <v>602.34</v>
      </c>
    </row>
    <row r="27" spans="1:26" ht="15">
      <c r="A27" s="25">
        <v>1946</v>
      </c>
      <c r="B27" s="25">
        <v>53.699999999999996</v>
      </c>
      <c r="C27" s="25">
        <v>0</v>
      </c>
      <c r="D27" s="25">
        <v>32.880000000000003</v>
      </c>
      <c r="E27" s="25">
        <v>0</v>
      </c>
      <c r="F27" s="25">
        <v>110.22</v>
      </c>
      <c r="G27" s="25">
        <v>0</v>
      </c>
      <c r="H27" s="25">
        <v>124.97999999999999</v>
      </c>
      <c r="I27" s="25">
        <v>0</v>
      </c>
      <c r="J27" s="25">
        <v>40.14</v>
      </c>
      <c r="K27" s="25">
        <v>0</v>
      </c>
      <c r="L27" s="25">
        <v>138.35999999999999</v>
      </c>
      <c r="M27" s="25">
        <v>0</v>
      </c>
      <c r="N27" s="25">
        <v>11.16</v>
      </c>
      <c r="O27" s="25">
        <v>0</v>
      </c>
      <c r="P27" s="25">
        <v>1.2000000000000002</v>
      </c>
      <c r="Q27" s="25">
        <v>0</v>
      </c>
      <c r="R27" s="25">
        <v>0</v>
      </c>
      <c r="S27" s="25">
        <v>0</v>
      </c>
      <c r="T27" s="25">
        <v>1.62</v>
      </c>
      <c r="U27" s="25">
        <v>0</v>
      </c>
      <c r="V27" s="25">
        <v>0</v>
      </c>
      <c r="W27" s="25">
        <v>0</v>
      </c>
      <c r="X27" s="25">
        <v>22.259999999999998</v>
      </c>
      <c r="Y27" s="25">
        <v>0</v>
      </c>
      <c r="Z27" s="25">
        <v>536.52</v>
      </c>
    </row>
    <row r="28" spans="1:26" ht="15">
      <c r="A28" s="25">
        <v>1947</v>
      </c>
      <c r="B28" s="25">
        <v>19.02</v>
      </c>
      <c r="C28" s="25">
        <v>0</v>
      </c>
      <c r="D28" s="25">
        <v>61.260000000000005</v>
      </c>
      <c r="E28" s="25">
        <v>0</v>
      </c>
      <c r="F28" s="25">
        <v>132.24</v>
      </c>
      <c r="G28" s="25">
        <v>0</v>
      </c>
      <c r="H28" s="25">
        <v>69.66</v>
      </c>
      <c r="I28" s="25">
        <v>0</v>
      </c>
      <c r="J28" s="25">
        <v>51.66</v>
      </c>
      <c r="K28" s="25">
        <v>0</v>
      </c>
      <c r="L28" s="25">
        <v>131.94</v>
      </c>
      <c r="M28" s="25">
        <v>0</v>
      </c>
      <c r="N28" s="25">
        <v>102.18</v>
      </c>
      <c r="O28" s="25">
        <v>0</v>
      </c>
      <c r="P28" s="25">
        <v>11.040000000000001</v>
      </c>
      <c r="Q28" s="25">
        <v>0</v>
      </c>
      <c r="R28" s="25">
        <v>0</v>
      </c>
      <c r="S28" s="25">
        <v>0</v>
      </c>
      <c r="T28" s="25">
        <v>1.08</v>
      </c>
      <c r="U28" s="25">
        <v>0</v>
      </c>
      <c r="V28" s="25">
        <v>0</v>
      </c>
      <c r="W28" s="25">
        <v>0</v>
      </c>
      <c r="X28" s="25">
        <v>1.98</v>
      </c>
      <c r="Y28" s="25">
        <v>0</v>
      </c>
      <c r="Z28" s="25">
        <v>582.18000000000006</v>
      </c>
    </row>
    <row r="29" spans="1:26" ht="15">
      <c r="A29" s="25">
        <v>1948</v>
      </c>
      <c r="B29" s="25">
        <v>65.039999999999992</v>
      </c>
      <c r="C29" s="25">
        <v>0</v>
      </c>
      <c r="D29" s="25">
        <v>80.460000000000008</v>
      </c>
      <c r="E29" s="25">
        <v>0</v>
      </c>
      <c r="F29" s="25">
        <v>20.22</v>
      </c>
      <c r="G29" s="25">
        <v>0</v>
      </c>
      <c r="H29" s="25">
        <v>125.22</v>
      </c>
      <c r="I29" s="25">
        <v>0</v>
      </c>
      <c r="J29" s="25">
        <v>47.76</v>
      </c>
      <c r="K29" s="25">
        <v>0</v>
      </c>
      <c r="L29" s="25">
        <v>77.16</v>
      </c>
      <c r="M29" s="25">
        <v>0</v>
      </c>
      <c r="N29" s="25">
        <v>3.24</v>
      </c>
      <c r="O29" s="25">
        <v>0</v>
      </c>
      <c r="P29" s="25">
        <v>1.2000000000000002</v>
      </c>
      <c r="Q29" s="25">
        <v>0</v>
      </c>
      <c r="R29" s="25">
        <v>27.36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0.30000000000000004</v>
      </c>
      <c r="Y29" s="25">
        <v>0</v>
      </c>
      <c r="Z29" s="25">
        <v>447.96</v>
      </c>
    </row>
    <row r="30" spans="1:26" ht="15">
      <c r="A30" s="25">
        <v>1949</v>
      </c>
      <c r="B30" s="25">
        <v>28.44</v>
      </c>
      <c r="C30" s="25">
        <v>0</v>
      </c>
      <c r="D30" s="25">
        <v>80.760000000000005</v>
      </c>
      <c r="E30" s="25">
        <v>0</v>
      </c>
      <c r="F30" s="25">
        <v>147.72</v>
      </c>
      <c r="G30" s="25">
        <v>0</v>
      </c>
      <c r="H30" s="25">
        <v>88.56</v>
      </c>
      <c r="I30" s="25">
        <v>0</v>
      </c>
      <c r="J30" s="25">
        <v>31.200000000000003</v>
      </c>
      <c r="K30" s="25">
        <v>0</v>
      </c>
      <c r="L30" s="25">
        <v>68.52</v>
      </c>
      <c r="M30" s="25">
        <v>0</v>
      </c>
      <c r="N30" s="25">
        <v>54.66</v>
      </c>
      <c r="O30" s="25">
        <v>0</v>
      </c>
      <c r="P30" s="25">
        <v>37.32</v>
      </c>
      <c r="Q30" s="25">
        <v>0</v>
      </c>
      <c r="R30" s="25">
        <v>27.42</v>
      </c>
      <c r="S30" s="25">
        <v>0</v>
      </c>
      <c r="T30" s="25">
        <v>0.60000000000000009</v>
      </c>
      <c r="U30" s="25">
        <v>0</v>
      </c>
      <c r="V30" s="25">
        <v>1.7999999999999998</v>
      </c>
      <c r="W30" s="25">
        <v>0</v>
      </c>
      <c r="X30" s="25">
        <v>3.12</v>
      </c>
      <c r="Y30" s="25">
        <v>0</v>
      </c>
      <c r="Z30" s="25">
        <v>570.24</v>
      </c>
    </row>
    <row r="31" spans="1:26" ht="15">
      <c r="A31" s="25">
        <v>1950</v>
      </c>
      <c r="B31" s="25">
        <v>35.76</v>
      </c>
      <c r="C31" s="25">
        <v>0</v>
      </c>
      <c r="D31" s="25">
        <v>37.92</v>
      </c>
      <c r="E31" s="25">
        <v>0</v>
      </c>
      <c r="F31" s="25">
        <v>133.62</v>
      </c>
      <c r="G31" s="25">
        <v>0</v>
      </c>
      <c r="H31" s="25">
        <v>72.239999999999995</v>
      </c>
      <c r="I31" s="25">
        <v>0</v>
      </c>
      <c r="J31" s="25">
        <v>55.92</v>
      </c>
      <c r="K31" s="25">
        <v>0</v>
      </c>
      <c r="L31" s="25">
        <v>61.86</v>
      </c>
      <c r="M31" s="25">
        <v>0</v>
      </c>
      <c r="N31" s="25">
        <v>96.84</v>
      </c>
      <c r="O31" s="25">
        <v>0</v>
      </c>
      <c r="P31" s="25">
        <v>51.54</v>
      </c>
      <c r="Q31" s="25">
        <v>0</v>
      </c>
      <c r="R31" s="25">
        <v>0.42000000000000004</v>
      </c>
      <c r="S31" s="25">
        <v>0</v>
      </c>
      <c r="T31" s="25">
        <v>8.52</v>
      </c>
      <c r="U31" s="25">
        <v>0</v>
      </c>
      <c r="V31" s="25">
        <v>8.4599999999999991</v>
      </c>
      <c r="W31" s="25">
        <v>0</v>
      </c>
      <c r="X31" s="25">
        <v>4.5600000000000005</v>
      </c>
      <c r="Y31" s="25">
        <v>0</v>
      </c>
      <c r="Z31" s="25">
        <v>567.72</v>
      </c>
    </row>
    <row r="32" spans="1:26" ht="15">
      <c r="A32" s="25">
        <v>1951</v>
      </c>
      <c r="B32" s="25">
        <v>86.94</v>
      </c>
      <c r="C32" s="25">
        <v>0</v>
      </c>
      <c r="D32" s="25">
        <v>3.66</v>
      </c>
      <c r="E32" s="25">
        <v>0</v>
      </c>
      <c r="F32" s="25">
        <v>60.84</v>
      </c>
      <c r="G32" s="25">
        <v>0</v>
      </c>
      <c r="H32" s="25">
        <v>45.12</v>
      </c>
      <c r="I32" s="25">
        <v>0</v>
      </c>
      <c r="J32" s="25">
        <v>76.92</v>
      </c>
      <c r="K32" s="25">
        <v>0</v>
      </c>
      <c r="L32" s="25">
        <v>78.06</v>
      </c>
      <c r="M32" s="25">
        <v>0</v>
      </c>
      <c r="N32" s="25">
        <v>33.900000000000006</v>
      </c>
      <c r="O32" s="25">
        <v>0</v>
      </c>
      <c r="P32" s="25">
        <v>6.12</v>
      </c>
      <c r="Q32" s="25">
        <v>0</v>
      </c>
      <c r="R32" s="25">
        <v>3.06</v>
      </c>
      <c r="S32" s="25">
        <v>0</v>
      </c>
      <c r="T32" s="25">
        <v>16.02</v>
      </c>
      <c r="U32" s="25">
        <v>0</v>
      </c>
      <c r="V32" s="25">
        <v>0.48</v>
      </c>
      <c r="W32" s="25">
        <v>0</v>
      </c>
      <c r="X32" s="25">
        <v>0.89999999999999991</v>
      </c>
      <c r="Y32" s="25">
        <v>0</v>
      </c>
      <c r="Z32" s="25">
        <v>411.96</v>
      </c>
    </row>
    <row r="33" spans="1:26" ht="15">
      <c r="A33" s="25">
        <v>1952</v>
      </c>
      <c r="B33" s="25">
        <v>37.92</v>
      </c>
      <c r="C33" s="25">
        <v>0</v>
      </c>
      <c r="D33" s="25">
        <v>93</v>
      </c>
      <c r="E33" s="25">
        <v>0</v>
      </c>
      <c r="F33" s="25">
        <v>113.64000000000001</v>
      </c>
      <c r="G33" s="25">
        <v>0</v>
      </c>
      <c r="H33" s="25">
        <v>65.22</v>
      </c>
      <c r="I33" s="25">
        <v>0</v>
      </c>
      <c r="J33" s="25">
        <v>81.900000000000006</v>
      </c>
      <c r="K33" s="25">
        <v>0</v>
      </c>
      <c r="L33" s="25">
        <v>73.44</v>
      </c>
      <c r="M33" s="25">
        <v>0</v>
      </c>
      <c r="N33" s="25">
        <v>71.64</v>
      </c>
      <c r="O33" s="25">
        <v>0</v>
      </c>
      <c r="P33" s="25">
        <v>6.6000000000000005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0.12</v>
      </c>
      <c r="W33" s="25">
        <v>0</v>
      </c>
      <c r="X33" s="25">
        <v>0</v>
      </c>
      <c r="Y33" s="25">
        <v>0</v>
      </c>
      <c r="Z33" s="25">
        <v>543.41999999999996</v>
      </c>
    </row>
    <row r="34" spans="1:26" ht="15">
      <c r="A34" s="25">
        <v>1953</v>
      </c>
      <c r="B34" s="25">
        <v>34.44</v>
      </c>
      <c r="C34" s="25">
        <v>0</v>
      </c>
      <c r="D34" s="25">
        <v>103.74</v>
      </c>
      <c r="E34" s="25">
        <v>0</v>
      </c>
      <c r="F34" s="25">
        <v>67.679999999999993</v>
      </c>
      <c r="G34" s="25">
        <v>0</v>
      </c>
      <c r="H34" s="25">
        <v>126.96000000000001</v>
      </c>
      <c r="I34" s="25">
        <v>0</v>
      </c>
      <c r="J34" s="25">
        <v>106.62</v>
      </c>
      <c r="K34" s="25">
        <v>0</v>
      </c>
      <c r="L34" s="25">
        <v>100.26</v>
      </c>
      <c r="M34" s="25">
        <v>0</v>
      </c>
      <c r="N34" s="25">
        <v>48.78</v>
      </c>
      <c r="O34" s="25">
        <v>0</v>
      </c>
      <c r="P34" s="25">
        <v>5.88</v>
      </c>
      <c r="Q34" s="25">
        <v>0</v>
      </c>
      <c r="R34" s="25">
        <v>0.06</v>
      </c>
      <c r="S34" s="25">
        <v>0</v>
      </c>
      <c r="T34" s="25">
        <v>0</v>
      </c>
      <c r="U34" s="25">
        <v>0</v>
      </c>
      <c r="V34" s="25">
        <v>0.42000000000000004</v>
      </c>
      <c r="W34" s="25">
        <v>0</v>
      </c>
      <c r="X34" s="25">
        <v>11.82</v>
      </c>
      <c r="Y34" s="25">
        <v>0</v>
      </c>
      <c r="Z34" s="25">
        <v>606.78</v>
      </c>
    </row>
    <row r="35" spans="1:26" ht="15">
      <c r="A35" s="25">
        <v>1954</v>
      </c>
      <c r="B35" s="25">
        <v>12.72</v>
      </c>
      <c r="C35" s="25">
        <v>0</v>
      </c>
      <c r="D35" s="25">
        <v>75.239999999999995</v>
      </c>
      <c r="E35" s="25">
        <v>0</v>
      </c>
      <c r="F35" s="25">
        <v>79.02</v>
      </c>
      <c r="G35" s="25">
        <v>0</v>
      </c>
      <c r="H35" s="25">
        <v>173.04</v>
      </c>
      <c r="I35" s="25">
        <v>0</v>
      </c>
      <c r="J35" s="25">
        <v>289.32</v>
      </c>
      <c r="K35" s="25">
        <v>0</v>
      </c>
      <c r="L35" s="25">
        <v>21.66</v>
      </c>
      <c r="M35" s="25">
        <v>0</v>
      </c>
      <c r="N35" s="25">
        <v>58.08</v>
      </c>
      <c r="O35" s="25">
        <v>0</v>
      </c>
      <c r="P35" s="25">
        <v>11.28</v>
      </c>
      <c r="Q35" s="25">
        <v>0</v>
      </c>
      <c r="R35" s="25">
        <v>15.419999999999998</v>
      </c>
      <c r="S35" s="25">
        <v>0</v>
      </c>
      <c r="T35" s="25">
        <v>0.06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735.84</v>
      </c>
    </row>
    <row r="36" spans="1:26" ht="15">
      <c r="A36" s="25">
        <v>1955</v>
      </c>
      <c r="B36" s="25">
        <v>60.06</v>
      </c>
      <c r="C36" s="25">
        <v>0</v>
      </c>
      <c r="D36" s="25">
        <v>97.199999999999989</v>
      </c>
      <c r="E36" s="25">
        <v>0</v>
      </c>
      <c r="F36" s="25">
        <v>104.76</v>
      </c>
      <c r="G36" s="25">
        <v>0</v>
      </c>
      <c r="H36" s="25">
        <v>59.04</v>
      </c>
      <c r="I36" s="25">
        <v>0</v>
      </c>
      <c r="J36" s="25">
        <v>253.20000000000002</v>
      </c>
      <c r="K36" s="25">
        <v>0</v>
      </c>
      <c r="L36" s="25">
        <v>88.38</v>
      </c>
      <c r="M36" s="25">
        <v>0</v>
      </c>
      <c r="N36" s="25">
        <v>0.18</v>
      </c>
      <c r="O36" s="25">
        <v>0</v>
      </c>
      <c r="P36" s="25">
        <v>63.72</v>
      </c>
      <c r="Q36" s="25">
        <v>0</v>
      </c>
      <c r="R36" s="25">
        <v>0</v>
      </c>
      <c r="S36" s="25">
        <v>0</v>
      </c>
      <c r="T36" s="25">
        <v>0.06</v>
      </c>
      <c r="U36" s="25">
        <v>0</v>
      </c>
      <c r="V36" s="25">
        <v>0</v>
      </c>
      <c r="W36" s="25">
        <v>0</v>
      </c>
      <c r="X36" s="25">
        <v>19.440000000000001</v>
      </c>
      <c r="Y36" s="25">
        <v>0</v>
      </c>
      <c r="Z36" s="25">
        <v>746.04</v>
      </c>
    </row>
    <row r="37" spans="1:26" ht="15">
      <c r="A37" s="25">
        <v>1956</v>
      </c>
      <c r="B37" s="25">
        <v>113.52000000000001</v>
      </c>
      <c r="C37" s="25">
        <v>0</v>
      </c>
      <c r="D37" s="25">
        <v>67.86</v>
      </c>
      <c r="E37" s="25">
        <v>0</v>
      </c>
      <c r="F37" s="25">
        <v>117.30000000000001</v>
      </c>
      <c r="G37" s="25">
        <v>0</v>
      </c>
      <c r="H37" s="25">
        <v>67.62</v>
      </c>
      <c r="I37" s="25">
        <v>0</v>
      </c>
      <c r="J37" s="25">
        <v>139.19999999999999</v>
      </c>
      <c r="K37" s="25">
        <v>0</v>
      </c>
      <c r="L37" s="25">
        <v>137.64000000000001</v>
      </c>
      <c r="M37" s="25">
        <v>0</v>
      </c>
      <c r="N37" s="25">
        <v>25.98</v>
      </c>
      <c r="O37" s="25">
        <v>0</v>
      </c>
      <c r="P37" s="25">
        <v>0.24</v>
      </c>
      <c r="Q37" s="25">
        <v>0</v>
      </c>
      <c r="R37" s="25">
        <v>67.38</v>
      </c>
      <c r="S37" s="25">
        <v>0</v>
      </c>
      <c r="T37" s="25">
        <v>94.74</v>
      </c>
      <c r="U37" s="25">
        <v>0</v>
      </c>
      <c r="V37" s="25">
        <v>32.76</v>
      </c>
      <c r="W37" s="25">
        <v>0</v>
      </c>
      <c r="X37" s="25">
        <v>81.48</v>
      </c>
      <c r="Y37" s="25">
        <v>0</v>
      </c>
      <c r="Z37" s="25">
        <v>945.72</v>
      </c>
    </row>
    <row r="38" spans="1:26" ht="15">
      <c r="A38" s="25">
        <v>1957</v>
      </c>
      <c r="B38" s="25">
        <v>86.039999999999992</v>
      </c>
      <c r="C38" s="25">
        <v>0</v>
      </c>
      <c r="D38" s="25">
        <v>41.099999999999994</v>
      </c>
      <c r="E38" s="25">
        <v>0</v>
      </c>
      <c r="F38" s="25">
        <v>88.74</v>
      </c>
      <c r="G38" s="25">
        <v>0</v>
      </c>
      <c r="H38" s="25">
        <v>130.62</v>
      </c>
      <c r="I38" s="25">
        <v>0</v>
      </c>
      <c r="J38" s="25">
        <v>93.9</v>
      </c>
      <c r="K38" s="25">
        <v>0</v>
      </c>
      <c r="L38" s="25">
        <v>40.980000000000004</v>
      </c>
      <c r="M38" s="25">
        <v>0</v>
      </c>
      <c r="N38" s="25">
        <v>42</v>
      </c>
      <c r="O38" s="25">
        <v>0</v>
      </c>
      <c r="P38" s="25">
        <v>2.0999999999999996</v>
      </c>
      <c r="Q38" s="25">
        <v>0</v>
      </c>
      <c r="R38" s="25">
        <v>0.42000000000000004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22.62</v>
      </c>
      <c r="Y38" s="25">
        <v>0</v>
      </c>
      <c r="Z38" s="25">
        <v>548.58000000000004</v>
      </c>
    </row>
    <row r="39" spans="1:26" ht="15">
      <c r="A39" s="25">
        <v>1958</v>
      </c>
      <c r="B39" s="25">
        <v>27.06</v>
      </c>
      <c r="C39" s="25">
        <v>0</v>
      </c>
      <c r="D39" s="25">
        <v>76.800000000000011</v>
      </c>
      <c r="E39" s="25">
        <v>0</v>
      </c>
      <c r="F39" s="25">
        <v>119.03999999999999</v>
      </c>
      <c r="G39" s="25">
        <v>0</v>
      </c>
      <c r="H39" s="25">
        <v>80.52</v>
      </c>
      <c r="I39" s="25">
        <v>0</v>
      </c>
      <c r="J39" s="25">
        <v>35.76</v>
      </c>
      <c r="K39" s="25">
        <v>0</v>
      </c>
      <c r="L39" s="25">
        <v>16.259999999999998</v>
      </c>
      <c r="M39" s="25">
        <v>0</v>
      </c>
      <c r="N39" s="25">
        <v>72.300000000000011</v>
      </c>
      <c r="O39" s="25">
        <v>0</v>
      </c>
      <c r="P39" s="25">
        <v>49.5</v>
      </c>
      <c r="Q39" s="25">
        <v>0</v>
      </c>
      <c r="R39" s="25">
        <v>2.7</v>
      </c>
      <c r="S39" s="25">
        <v>0</v>
      </c>
      <c r="T39" s="25">
        <v>12.120000000000001</v>
      </c>
      <c r="U39" s="25">
        <v>0</v>
      </c>
      <c r="V39" s="25">
        <v>0</v>
      </c>
      <c r="W39" s="25">
        <v>0</v>
      </c>
      <c r="X39" s="25">
        <v>0.66</v>
      </c>
      <c r="Y39" s="25">
        <v>0</v>
      </c>
      <c r="Z39" s="25">
        <v>492.59999999999997</v>
      </c>
    </row>
    <row r="40" spans="1:26" ht="15">
      <c r="A40" s="25">
        <v>1959</v>
      </c>
      <c r="B40" s="25">
        <v>23.580000000000002</v>
      </c>
      <c r="C40" s="25">
        <v>0</v>
      </c>
      <c r="D40" s="25">
        <v>67.56</v>
      </c>
      <c r="E40" s="25">
        <v>0</v>
      </c>
      <c r="F40" s="25">
        <v>95.88</v>
      </c>
      <c r="G40" s="25">
        <v>0</v>
      </c>
      <c r="H40" s="25">
        <v>55.260000000000005</v>
      </c>
      <c r="I40" s="25">
        <v>0</v>
      </c>
      <c r="J40" s="25">
        <v>56.099999999999994</v>
      </c>
      <c r="K40" s="25">
        <v>0</v>
      </c>
      <c r="L40" s="25">
        <v>97.5</v>
      </c>
      <c r="M40" s="25">
        <v>0</v>
      </c>
      <c r="N40" s="25">
        <v>65.039999999999992</v>
      </c>
      <c r="O40" s="25">
        <v>0</v>
      </c>
      <c r="P40" s="25">
        <v>3</v>
      </c>
      <c r="Q40" s="25">
        <v>0</v>
      </c>
      <c r="R40" s="25">
        <v>12.96</v>
      </c>
      <c r="S40" s="25">
        <v>0</v>
      </c>
      <c r="T40" s="25">
        <v>3</v>
      </c>
      <c r="U40" s="25">
        <v>0</v>
      </c>
      <c r="V40" s="25">
        <v>2.7600000000000002</v>
      </c>
      <c r="W40" s="25">
        <v>0</v>
      </c>
      <c r="X40" s="25">
        <v>0.89999999999999991</v>
      </c>
      <c r="Y40" s="25">
        <v>0</v>
      </c>
      <c r="Z40" s="25">
        <v>483.54</v>
      </c>
    </row>
    <row r="41" spans="1:26" ht="15">
      <c r="A41" s="25">
        <v>1960</v>
      </c>
      <c r="B41" s="25">
        <v>36.72</v>
      </c>
      <c r="C41" s="25">
        <v>0</v>
      </c>
      <c r="D41" s="25">
        <v>154.26</v>
      </c>
      <c r="E41" s="25">
        <v>0</v>
      </c>
      <c r="F41" s="25">
        <v>203.10000000000002</v>
      </c>
      <c r="G41" s="25">
        <v>0</v>
      </c>
      <c r="H41" s="25">
        <v>50.64</v>
      </c>
      <c r="I41" s="25">
        <v>0</v>
      </c>
      <c r="J41" s="25">
        <v>109.74</v>
      </c>
      <c r="K41" s="25">
        <v>0</v>
      </c>
      <c r="L41" s="25">
        <v>75.36</v>
      </c>
      <c r="M41" s="25">
        <v>0</v>
      </c>
      <c r="N41" s="25">
        <v>133.56</v>
      </c>
      <c r="O41" s="25">
        <v>0</v>
      </c>
      <c r="P41" s="25">
        <v>53.519999999999996</v>
      </c>
      <c r="Q41" s="25">
        <v>0</v>
      </c>
      <c r="R41" s="25">
        <v>20.399999999999999</v>
      </c>
      <c r="S41" s="25">
        <v>0</v>
      </c>
      <c r="T41" s="25">
        <v>8.4599999999999991</v>
      </c>
      <c r="U41" s="25">
        <v>0</v>
      </c>
      <c r="V41" s="25">
        <v>1.08</v>
      </c>
      <c r="W41" s="25">
        <v>0</v>
      </c>
      <c r="X41" s="25">
        <v>5.76</v>
      </c>
      <c r="Y41" s="25">
        <v>0</v>
      </c>
      <c r="Z41" s="25">
        <v>852.66000000000008</v>
      </c>
    </row>
    <row r="42" spans="1:26" ht="15">
      <c r="A42" s="25">
        <v>1961</v>
      </c>
      <c r="B42" s="25">
        <v>18.899999999999999</v>
      </c>
      <c r="C42" s="25">
        <v>0</v>
      </c>
      <c r="D42" s="25">
        <v>72.179999999999993</v>
      </c>
      <c r="E42" s="25">
        <v>0</v>
      </c>
      <c r="F42" s="25">
        <v>56.099999999999994</v>
      </c>
      <c r="G42" s="25">
        <v>0</v>
      </c>
      <c r="H42" s="25">
        <v>100.92</v>
      </c>
      <c r="I42" s="25">
        <v>0</v>
      </c>
      <c r="J42" s="25">
        <v>70.260000000000005</v>
      </c>
      <c r="K42" s="25">
        <v>0</v>
      </c>
      <c r="L42" s="25">
        <v>60.12</v>
      </c>
      <c r="M42" s="25">
        <v>0</v>
      </c>
      <c r="N42" s="25">
        <v>116.16</v>
      </c>
      <c r="O42" s="25">
        <v>0</v>
      </c>
      <c r="P42" s="25">
        <v>0.96</v>
      </c>
      <c r="Q42" s="25">
        <v>0</v>
      </c>
      <c r="R42" s="25">
        <v>0</v>
      </c>
      <c r="S42" s="25">
        <v>0</v>
      </c>
      <c r="T42" s="25">
        <v>0.18</v>
      </c>
      <c r="U42" s="25">
        <v>0</v>
      </c>
      <c r="V42" s="25">
        <v>0.42000000000000004</v>
      </c>
      <c r="W42" s="25">
        <v>0</v>
      </c>
      <c r="X42" s="25">
        <v>1.7399999999999998</v>
      </c>
      <c r="Y42" s="25">
        <v>0</v>
      </c>
      <c r="Z42" s="25">
        <v>498.06000000000006</v>
      </c>
    </row>
    <row r="43" spans="1:26" ht="15">
      <c r="A43" s="25">
        <v>1962</v>
      </c>
      <c r="B43" s="25">
        <v>39.06</v>
      </c>
      <c r="C43" s="25">
        <v>0</v>
      </c>
      <c r="D43" s="25">
        <v>153.84</v>
      </c>
      <c r="E43" s="25">
        <v>0</v>
      </c>
      <c r="F43" s="25">
        <v>48.12</v>
      </c>
      <c r="G43" s="25">
        <v>0</v>
      </c>
      <c r="H43" s="25">
        <v>128.76</v>
      </c>
      <c r="I43" s="25">
        <v>0</v>
      </c>
      <c r="J43" s="25">
        <v>28.44</v>
      </c>
      <c r="K43" s="25">
        <v>0</v>
      </c>
      <c r="L43" s="25">
        <v>6.48</v>
      </c>
      <c r="M43" s="25">
        <v>0</v>
      </c>
      <c r="N43" s="25">
        <v>26.64</v>
      </c>
      <c r="O43" s="25">
        <v>0</v>
      </c>
      <c r="P43" s="25">
        <v>12.54</v>
      </c>
      <c r="Q43" s="25">
        <v>0</v>
      </c>
      <c r="R43" s="25">
        <v>20.580000000000002</v>
      </c>
      <c r="S43" s="25">
        <v>0</v>
      </c>
      <c r="T43" s="25">
        <v>0.72</v>
      </c>
      <c r="U43" s="25">
        <v>0</v>
      </c>
      <c r="V43" s="25">
        <v>0</v>
      </c>
      <c r="W43" s="25">
        <v>0</v>
      </c>
      <c r="X43" s="25">
        <v>1.5</v>
      </c>
      <c r="Y43" s="25">
        <v>0</v>
      </c>
      <c r="Z43" s="25">
        <v>466.68</v>
      </c>
    </row>
    <row r="44" spans="1:26" ht="15">
      <c r="A44" s="25">
        <v>1963</v>
      </c>
      <c r="B44" s="25">
        <v>69</v>
      </c>
      <c r="C44" s="25">
        <v>0</v>
      </c>
      <c r="D44" s="25">
        <v>171.72</v>
      </c>
      <c r="E44" s="25">
        <v>0</v>
      </c>
      <c r="F44" s="25">
        <v>35.519999999999996</v>
      </c>
      <c r="G44" s="25">
        <v>0</v>
      </c>
      <c r="H44" s="25">
        <v>88.56</v>
      </c>
      <c r="I44" s="25">
        <v>0</v>
      </c>
      <c r="J44" s="25">
        <v>100.80000000000001</v>
      </c>
      <c r="K44" s="25">
        <v>0</v>
      </c>
      <c r="L44" s="25">
        <v>44.160000000000004</v>
      </c>
      <c r="M44" s="25">
        <v>0</v>
      </c>
      <c r="N44" s="25">
        <v>16.02</v>
      </c>
      <c r="O44" s="25">
        <v>0</v>
      </c>
      <c r="P44" s="25">
        <v>1.8599999999999999</v>
      </c>
      <c r="Q44" s="25">
        <v>0</v>
      </c>
      <c r="R44" s="25">
        <v>1.08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528.72</v>
      </c>
    </row>
    <row r="45" spans="1:26" ht="15">
      <c r="A45" s="25">
        <v>1964</v>
      </c>
      <c r="B45" s="25">
        <v>62.64</v>
      </c>
      <c r="C45" s="25">
        <v>0</v>
      </c>
      <c r="D45" s="25">
        <v>23.1</v>
      </c>
      <c r="E45" s="25">
        <v>0</v>
      </c>
      <c r="F45" s="25">
        <v>105.42</v>
      </c>
      <c r="G45" s="25">
        <v>0</v>
      </c>
      <c r="H45" s="25">
        <v>84.300000000000011</v>
      </c>
      <c r="I45" s="25">
        <v>0</v>
      </c>
      <c r="J45" s="25">
        <v>34.92</v>
      </c>
      <c r="K45" s="25">
        <v>0</v>
      </c>
      <c r="L45" s="25">
        <v>8.1000000000000014</v>
      </c>
      <c r="M45" s="25">
        <v>0</v>
      </c>
      <c r="N45" s="25">
        <v>86.88</v>
      </c>
      <c r="O45" s="25">
        <v>0</v>
      </c>
      <c r="P45" s="25">
        <v>1.5</v>
      </c>
      <c r="Q45" s="25">
        <v>0</v>
      </c>
      <c r="R45" s="25">
        <v>0.48</v>
      </c>
      <c r="S45" s="25">
        <v>0</v>
      </c>
      <c r="T45" s="25">
        <v>0.72</v>
      </c>
      <c r="U45" s="25">
        <v>0</v>
      </c>
      <c r="V45" s="25">
        <v>0</v>
      </c>
      <c r="W45" s="25">
        <v>0</v>
      </c>
      <c r="X45" s="25">
        <v>6.18</v>
      </c>
      <c r="Y45" s="25">
        <v>0</v>
      </c>
      <c r="Z45" s="25">
        <v>414.12</v>
      </c>
    </row>
    <row r="46" spans="1:26" ht="15">
      <c r="A46" s="25">
        <v>1965</v>
      </c>
      <c r="B46" s="25">
        <v>15.78</v>
      </c>
      <c r="C46" s="25">
        <v>0</v>
      </c>
      <c r="D46" s="25">
        <v>72.78</v>
      </c>
      <c r="E46" s="25">
        <v>0</v>
      </c>
      <c r="F46" s="25">
        <v>20.580000000000002</v>
      </c>
      <c r="G46" s="25">
        <v>0</v>
      </c>
      <c r="H46" s="25">
        <v>87.36</v>
      </c>
      <c r="I46" s="25">
        <v>0</v>
      </c>
      <c r="J46" s="25">
        <v>146.16</v>
      </c>
      <c r="K46" s="25">
        <v>0</v>
      </c>
      <c r="L46" s="25">
        <v>9.42</v>
      </c>
      <c r="M46" s="25">
        <v>0</v>
      </c>
      <c r="N46" s="25">
        <v>6.9599999999999991</v>
      </c>
      <c r="O46" s="25">
        <v>0</v>
      </c>
      <c r="P46" s="25">
        <v>15.059999999999999</v>
      </c>
      <c r="Q46" s="25">
        <v>0</v>
      </c>
      <c r="R46" s="25">
        <v>34.32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10.92</v>
      </c>
      <c r="Y46" s="25">
        <v>0</v>
      </c>
      <c r="Z46" s="25">
        <v>419.34000000000003</v>
      </c>
    </row>
    <row r="47" spans="1:26" ht="15">
      <c r="A47" s="25">
        <v>1966</v>
      </c>
      <c r="B47" s="25">
        <v>60.06</v>
      </c>
      <c r="C47" s="25">
        <v>0</v>
      </c>
      <c r="D47" s="25">
        <v>48.599999999999994</v>
      </c>
      <c r="E47" s="25">
        <v>0</v>
      </c>
      <c r="F47" s="25">
        <v>154.80000000000001</v>
      </c>
      <c r="G47" s="25">
        <v>0</v>
      </c>
      <c r="H47" s="25">
        <v>238.86</v>
      </c>
      <c r="I47" s="25">
        <v>0</v>
      </c>
      <c r="J47" s="25">
        <v>132.42000000000002</v>
      </c>
      <c r="K47" s="25">
        <v>0</v>
      </c>
      <c r="L47" s="25">
        <v>187.26</v>
      </c>
      <c r="M47" s="25">
        <v>0</v>
      </c>
      <c r="N47" s="25">
        <v>186.66</v>
      </c>
      <c r="O47" s="25">
        <v>0</v>
      </c>
      <c r="P47" s="25">
        <v>16.98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29.22</v>
      </c>
      <c r="W47" s="25">
        <v>0</v>
      </c>
      <c r="X47" s="25">
        <v>1.92</v>
      </c>
      <c r="Y47" s="25">
        <v>0</v>
      </c>
      <c r="Z47" s="25">
        <v>1056.8399999999999</v>
      </c>
    </row>
    <row r="48" spans="1:26" ht="15">
      <c r="A48" s="25">
        <v>1967</v>
      </c>
      <c r="B48" s="25">
        <v>37.200000000000003</v>
      </c>
      <c r="C48" s="25">
        <v>0</v>
      </c>
      <c r="D48" s="25">
        <v>49.62</v>
      </c>
      <c r="E48" s="25">
        <v>0</v>
      </c>
      <c r="F48" s="25">
        <v>67.56</v>
      </c>
      <c r="G48" s="25">
        <v>0</v>
      </c>
      <c r="H48" s="25">
        <v>62.28</v>
      </c>
      <c r="I48" s="25">
        <v>0</v>
      </c>
      <c r="J48" s="25">
        <v>41.28</v>
      </c>
      <c r="K48" s="25">
        <v>0</v>
      </c>
      <c r="L48" s="25">
        <v>148.19999999999999</v>
      </c>
      <c r="M48" s="25">
        <v>0</v>
      </c>
      <c r="N48" s="25">
        <v>86.64</v>
      </c>
      <c r="O48" s="25">
        <v>0</v>
      </c>
      <c r="P48" s="25">
        <v>33.299999999999997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6.12</v>
      </c>
      <c r="W48" s="25">
        <v>0</v>
      </c>
      <c r="X48" s="25">
        <v>0</v>
      </c>
      <c r="Y48" s="25">
        <v>0</v>
      </c>
      <c r="Z48" s="25">
        <v>532.20000000000005</v>
      </c>
    </row>
    <row r="49" spans="1:26" ht="15">
      <c r="A49" s="25">
        <v>1968</v>
      </c>
      <c r="B49" s="25">
        <v>18</v>
      </c>
      <c r="C49" s="25">
        <v>0</v>
      </c>
      <c r="D49" s="25">
        <v>95.1</v>
      </c>
      <c r="E49" s="25">
        <v>0</v>
      </c>
      <c r="F49" s="25">
        <v>67.08</v>
      </c>
      <c r="G49" s="25">
        <v>0</v>
      </c>
      <c r="H49" s="25">
        <v>41.58</v>
      </c>
      <c r="I49" s="25">
        <v>0</v>
      </c>
      <c r="J49" s="25">
        <v>81.900000000000006</v>
      </c>
      <c r="K49" s="25">
        <v>0</v>
      </c>
      <c r="L49" s="25">
        <v>103.62</v>
      </c>
      <c r="M49" s="25">
        <v>0</v>
      </c>
      <c r="N49" s="25">
        <v>57.66</v>
      </c>
      <c r="O49" s="25">
        <v>0</v>
      </c>
      <c r="P49" s="25">
        <v>47.22</v>
      </c>
      <c r="Q49" s="25">
        <v>0</v>
      </c>
      <c r="R49" s="25">
        <v>0</v>
      </c>
      <c r="S49" s="25">
        <v>0</v>
      </c>
      <c r="T49" s="25">
        <v>2.58</v>
      </c>
      <c r="U49" s="25">
        <v>0</v>
      </c>
      <c r="V49" s="25">
        <v>1.26</v>
      </c>
      <c r="W49" s="25">
        <v>0</v>
      </c>
      <c r="X49" s="25">
        <v>2.88</v>
      </c>
      <c r="Y49" s="25">
        <v>0</v>
      </c>
      <c r="Z49" s="25">
        <v>518.70000000000005</v>
      </c>
    </row>
    <row r="50" spans="1:26" ht="15">
      <c r="A50" s="25">
        <v>1969</v>
      </c>
      <c r="B50" s="25">
        <v>64.199999999999989</v>
      </c>
      <c r="C50" s="25">
        <v>0</v>
      </c>
      <c r="D50" s="25">
        <v>93.539999999999992</v>
      </c>
      <c r="E50" s="25">
        <v>0</v>
      </c>
      <c r="F50" s="25">
        <v>86.34</v>
      </c>
      <c r="G50" s="25">
        <v>0</v>
      </c>
      <c r="H50" s="25">
        <v>99.600000000000009</v>
      </c>
      <c r="I50" s="25">
        <v>0</v>
      </c>
      <c r="J50" s="25">
        <v>48.900000000000006</v>
      </c>
      <c r="K50" s="25">
        <v>0</v>
      </c>
      <c r="L50" s="25">
        <v>28.32</v>
      </c>
      <c r="M50" s="25">
        <v>0</v>
      </c>
      <c r="N50" s="25">
        <v>27.72</v>
      </c>
      <c r="O50" s="25">
        <v>0</v>
      </c>
      <c r="P50" s="25">
        <v>17.28</v>
      </c>
      <c r="Q50" s="25">
        <v>0</v>
      </c>
      <c r="R50" s="25">
        <v>0.84000000000000008</v>
      </c>
      <c r="S50" s="25">
        <v>0</v>
      </c>
      <c r="T50" s="25">
        <v>0.72</v>
      </c>
      <c r="U50" s="25">
        <v>0</v>
      </c>
      <c r="V50" s="25">
        <v>2.58</v>
      </c>
      <c r="W50" s="25">
        <v>0</v>
      </c>
      <c r="X50" s="25">
        <v>15.78</v>
      </c>
      <c r="Y50" s="25">
        <v>0</v>
      </c>
      <c r="Z50" s="25">
        <v>485.76</v>
      </c>
    </row>
    <row r="51" spans="1:26" ht="15">
      <c r="A51" s="25">
        <v>1970</v>
      </c>
      <c r="B51" s="25">
        <v>30.599999999999998</v>
      </c>
      <c r="C51" s="25">
        <v>0</v>
      </c>
      <c r="D51" s="25">
        <v>49.320000000000007</v>
      </c>
      <c r="E51" s="25">
        <v>0</v>
      </c>
      <c r="F51" s="25">
        <v>135.18</v>
      </c>
      <c r="G51" s="25">
        <v>0</v>
      </c>
      <c r="H51" s="25">
        <v>204.18</v>
      </c>
      <c r="I51" s="25">
        <v>0</v>
      </c>
      <c r="J51" s="25">
        <v>93.42</v>
      </c>
      <c r="K51" s="25">
        <v>0</v>
      </c>
      <c r="L51" s="25">
        <v>39.299999999999997</v>
      </c>
      <c r="M51" s="25">
        <v>0</v>
      </c>
      <c r="N51" s="25">
        <v>141.24</v>
      </c>
      <c r="O51" s="25">
        <v>0</v>
      </c>
      <c r="P51" s="25">
        <v>18.66</v>
      </c>
      <c r="Q51" s="25">
        <v>0</v>
      </c>
      <c r="R51" s="25">
        <v>19.98</v>
      </c>
      <c r="S51" s="25">
        <v>0</v>
      </c>
      <c r="T51" s="25">
        <v>0.36</v>
      </c>
      <c r="U51" s="25">
        <v>0</v>
      </c>
      <c r="V51" s="25">
        <v>0</v>
      </c>
      <c r="W51" s="25">
        <v>0</v>
      </c>
      <c r="X51" s="25">
        <v>26.880000000000003</v>
      </c>
      <c r="Y51" s="25">
        <v>0</v>
      </c>
      <c r="Z51" s="25">
        <v>759.06000000000006</v>
      </c>
    </row>
    <row r="52" spans="1:26" ht="15">
      <c r="A52" s="25">
        <v>1971</v>
      </c>
      <c r="B52" s="25">
        <v>41.099999999999994</v>
      </c>
      <c r="C52" s="25">
        <v>0</v>
      </c>
      <c r="D52" s="25">
        <v>108.78</v>
      </c>
      <c r="E52" s="25">
        <v>0</v>
      </c>
      <c r="F52" s="25">
        <v>103.92</v>
      </c>
      <c r="G52" s="25">
        <v>0</v>
      </c>
      <c r="H52" s="25">
        <v>293.15999999999997</v>
      </c>
      <c r="I52" s="25">
        <v>0</v>
      </c>
      <c r="J52" s="25">
        <v>49.44</v>
      </c>
      <c r="K52" s="25">
        <v>0</v>
      </c>
      <c r="L52" s="25">
        <v>99.600000000000009</v>
      </c>
      <c r="M52" s="25">
        <v>0</v>
      </c>
      <c r="N52" s="25">
        <v>21.54</v>
      </c>
      <c r="O52" s="25">
        <v>0</v>
      </c>
      <c r="P52" s="25">
        <v>0.54</v>
      </c>
      <c r="Q52" s="25">
        <v>0</v>
      </c>
      <c r="R52" s="25">
        <v>2.88</v>
      </c>
      <c r="S52" s="25">
        <v>0</v>
      </c>
      <c r="T52" s="25">
        <v>0</v>
      </c>
      <c r="U52" s="25">
        <v>0</v>
      </c>
      <c r="V52" s="25">
        <v>1.7399999999999998</v>
      </c>
      <c r="W52" s="25">
        <v>0</v>
      </c>
      <c r="X52" s="25">
        <v>2.58</v>
      </c>
      <c r="Y52" s="25">
        <v>0</v>
      </c>
      <c r="Z52" s="25">
        <v>725.34</v>
      </c>
    </row>
    <row r="53" spans="1:26" ht="15">
      <c r="A53" s="25">
        <v>1972</v>
      </c>
      <c r="B53" s="25">
        <v>12.120000000000001</v>
      </c>
      <c r="C53" s="25">
        <v>0</v>
      </c>
      <c r="D53" s="25">
        <v>68.28</v>
      </c>
      <c r="E53" s="25">
        <v>0</v>
      </c>
      <c r="F53" s="25">
        <v>17.580000000000002</v>
      </c>
      <c r="G53" s="25">
        <v>0</v>
      </c>
      <c r="H53" s="25">
        <v>69.900000000000006</v>
      </c>
      <c r="I53" s="25">
        <v>0</v>
      </c>
      <c r="J53" s="25">
        <v>85.44</v>
      </c>
      <c r="K53" s="25">
        <v>0</v>
      </c>
      <c r="L53" s="25">
        <v>88.62</v>
      </c>
      <c r="M53" s="25">
        <v>0</v>
      </c>
      <c r="N53" s="25">
        <v>103.14000000000001</v>
      </c>
      <c r="O53" s="25">
        <v>0</v>
      </c>
      <c r="P53" s="25">
        <v>0.30000000000000004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0.96</v>
      </c>
      <c r="W53" s="25">
        <v>0</v>
      </c>
      <c r="X53" s="25">
        <v>71.820000000000007</v>
      </c>
      <c r="Y53" s="25">
        <v>0</v>
      </c>
      <c r="Z53" s="25">
        <v>518.16</v>
      </c>
    </row>
    <row r="54" spans="1:26" ht="15">
      <c r="A54" s="25">
        <v>1973</v>
      </c>
      <c r="B54" s="25">
        <v>45.839999999999996</v>
      </c>
      <c r="C54" s="25">
        <v>0</v>
      </c>
      <c r="D54" s="25">
        <v>88.62</v>
      </c>
      <c r="E54" s="25">
        <v>0</v>
      </c>
      <c r="F54" s="25">
        <v>107.46000000000001</v>
      </c>
      <c r="G54" s="25">
        <v>0</v>
      </c>
      <c r="H54" s="25">
        <v>177.60000000000002</v>
      </c>
      <c r="I54" s="25">
        <v>0</v>
      </c>
      <c r="J54" s="25">
        <v>108</v>
      </c>
      <c r="K54" s="25">
        <v>0</v>
      </c>
      <c r="L54" s="25">
        <v>98.100000000000009</v>
      </c>
      <c r="M54" s="25">
        <v>0</v>
      </c>
      <c r="N54" s="25">
        <v>86.699999999999989</v>
      </c>
      <c r="O54" s="25">
        <v>0</v>
      </c>
      <c r="P54" s="25">
        <v>0.12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0.42000000000000004</v>
      </c>
      <c r="W54" s="25">
        <v>0</v>
      </c>
      <c r="X54" s="25">
        <v>18.419999999999998</v>
      </c>
      <c r="Y54" s="25">
        <v>0</v>
      </c>
      <c r="Z54" s="25">
        <v>731.34</v>
      </c>
    </row>
    <row r="55" spans="1:26" ht="15">
      <c r="A55" s="25">
        <v>1974</v>
      </c>
      <c r="B55" s="25">
        <v>26.82</v>
      </c>
      <c r="C55" s="25">
        <v>0</v>
      </c>
      <c r="D55" s="25">
        <v>125.52000000000001</v>
      </c>
      <c r="E55" s="25">
        <v>0</v>
      </c>
      <c r="F55" s="25">
        <v>136.44</v>
      </c>
      <c r="G55" s="25">
        <v>0</v>
      </c>
      <c r="H55" s="25">
        <v>128.39999999999998</v>
      </c>
      <c r="I55" s="25">
        <v>0</v>
      </c>
      <c r="J55" s="25">
        <v>110.76</v>
      </c>
      <c r="K55" s="25">
        <v>0</v>
      </c>
      <c r="L55" s="25">
        <v>134.46</v>
      </c>
      <c r="M55" s="25">
        <v>0</v>
      </c>
      <c r="N55" s="25">
        <v>98.58</v>
      </c>
      <c r="O55" s="25">
        <v>0</v>
      </c>
      <c r="P55" s="25">
        <v>46.8</v>
      </c>
      <c r="Q55" s="25">
        <v>0</v>
      </c>
      <c r="R55" s="25">
        <v>5.64</v>
      </c>
      <c r="S55" s="25">
        <v>0</v>
      </c>
      <c r="T55" s="25">
        <v>0</v>
      </c>
      <c r="U55" s="25">
        <v>0</v>
      </c>
      <c r="V55" s="25">
        <v>10.26</v>
      </c>
      <c r="W55" s="25">
        <v>0</v>
      </c>
      <c r="X55" s="25">
        <v>6.84</v>
      </c>
      <c r="Y55" s="25">
        <v>0</v>
      </c>
      <c r="Z55" s="25">
        <v>830.46</v>
      </c>
    </row>
    <row r="56" spans="1:26" ht="15">
      <c r="A56" s="25">
        <v>1975</v>
      </c>
      <c r="B56" s="25">
        <v>31.259999999999998</v>
      </c>
      <c r="C56" s="25">
        <v>0</v>
      </c>
      <c r="D56" s="25">
        <v>105.66</v>
      </c>
      <c r="E56" s="25">
        <v>0</v>
      </c>
      <c r="F56" s="25">
        <v>149.28</v>
      </c>
      <c r="G56" s="25">
        <v>0</v>
      </c>
      <c r="H56" s="25">
        <v>292.32</v>
      </c>
      <c r="I56" s="25">
        <v>0</v>
      </c>
      <c r="J56" s="25">
        <v>112.80000000000001</v>
      </c>
      <c r="K56" s="25">
        <v>0</v>
      </c>
      <c r="L56" s="25">
        <v>230.82</v>
      </c>
      <c r="M56" s="25">
        <v>0</v>
      </c>
      <c r="N56" s="25">
        <v>80.28</v>
      </c>
      <c r="O56" s="25">
        <v>0</v>
      </c>
      <c r="P56" s="25">
        <v>40.44</v>
      </c>
      <c r="Q56" s="25">
        <v>0</v>
      </c>
      <c r="R56" s="25">
        <v>0.42000000000000004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29.52</v>
      </c>
      <c r="Y56" s="25">
        <v>0</v>
      </c>
      <c r="Z56" s="25">
        <v>1072.74</v>
      </c>
    </row>
    <row r="57" spans="1:26" ht="15">
      <c r="A57" s="25">
        <v>1976</v>
      </c>
      <c r="B57" s="25">
        <v>56.34</v>
      </c>
      <c r="C57" s="25">
        <v>0</v>
      </c>
      <c r="D57" s="25">
        <v>82.199999999999989</v>
      </c>
      <c r="E57" s="25">
        <v>0</v>
      </c>
      <c r="F57" s="25">
        <v>69.36</v>
      </c>
      <c r="G57" s="25">
        <v>0</v>
      </c>
      <c r="H57" s="25">
        <v>69.239999999999995</v>
      </c>
      <c r="I57" s="25">
        <v>0</v>
      </c>
      <c r="J57" s="25">
        <v>68.58</v>
      </c>
      <c r="K57" s="25">
        <v>0</v>
      </c>
      <c r="L57" s="25">
        <v>109.92</v>
      </c>
      <c r="M57" s="25">
        <v>0</v>
      </c>
      <c r="N57" s="25">
        <v>27.240000000000002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1.26</v>
      </c>
      <c r="W57" s="25">
        <v>0</v>
      </c>
      <c r="X57" s="25">
        <v>53.099999999999994</v>
      </c>
      <c r="Y57" s="25">
        <v>0</v>
      </c>
      <c r="Z57" s="25">
        <v>537.24</v>
      </c>
    </row>
    <row r="58" spans="1:26" ht="15">
      <c r="A58" s="25">
        <v>1977</v>
      </c>
      <c r="B58" s="25">
        <v>29.160000000000004</v>
      </c>
      <c r="C58" s="25">
        <v>0</v>
      </c>
      <c r="D58" s="25">
        <v>57.78</v>
      </c>
      <c r="E58" s="25">
        <v>0</v>
      </c>
      <c r="F58" s="25">
        <v>133.44</v>
      </c>
      <c r="G58" s="25">
        <v>0</v>
      </c>
      <c r="H58" s="25">
        <v>265.68</v>
      </c>
      <c r="I58" s="25">
        <v>0</v>
      </c>
      <c r="J58" s="25">
        <v>120.12</v>
      </c>
      <c r="K58" s="25">
        <v>0</v>
      </c>
      <c r="L58" s="25">
        <v>61.800000000000004</v>
      </c>
      <c r="M58" s="25">
        <v>0</v>
      </c>
      <c r="N58" s="25">
        <v>27.900000000000002</v>
      </c>
      <c r="O58" s="25">
        <v>0</v>
      </c>
      <c r="P58" s="25">
        <v>0.06</v>
      </c>
      <c r="Q58" s="25">
        <v>0</v>
      </c>
      <c r="R58" s="25">
        <v>0.18</v>
      </c>
      <c r="S58" s="25">
        <v>0</v>
      </c>
      <c r="T58" s="25">
        <v>0.12</v>
      </c>
      <c r="U58" s="25">
        <v>0</v>
      </c>
      <c r="V58" s="25">
        <v>27</v>
      </c>
      <c r="W58" s="25">
        <v>0</v>
      </c>
      <c r="X58" s="25">
        <v>34.26</v>
      </c>
      <c r="Y58" s="25">
        <v>0</v>
      </c>
      <c r="Z58" s="25">
        <v>757.38</v>
      </c>
    </row>
    <row r="59" spans="1:26" ht="15">
      <c r="A59" s="25">
        <v>1978</v>
      </c>
      <c r="B59" s="25">
        <v>38.099999999999994</v>
      </c>
      <c r="C59" s="25">
        <v>0</v>
      </c>
      <c r="D59" s="25">
        <v>26.04</v>
      </c>
      <c r="E59" s="25">
        <v>0</v>
      </c>
      <c r="F59" s="25">
        <v>37.68</v>
      </c>
      <c r="G59" s="25">
        <v>0</v>
      </c>
      <c r="H59" s="25">
        <v>145.5</v>
      </c>
      <c r="I59" s="25">
        <v>0</v>
      </c>
      <c r="J59" s="25">
        <v>40.92</v>
      </c>
      <c r="K59" s="25">
        <v>0</v>
      </c>
      <c r="L59" s="25">
        <v>24.900000000000002</v>
      </c>
      <c r="M59" s="25">
        <v>0</v>
      </c>
      <c r="N59" s="25">
        <v>12.059999999999999</v>
      </c>
      <c r="O59" s="25">
        <v>0</v>
      </c>
      <c r="P59" s="25">
        <v>26.04</v>
      </c>
      <c r="Q59" s="25">
        <v>0</v>
      </c>
      <c r="R59" s="25">
        <v>0</v>
      </c>
      <c r="S59" s="25">
        <v>0</v>
      </c>
      <c r="T59" s="25">
        <v>0.24</v>
      </c>
      <c r="U59" s="25">
        <v>0</v>
      </c>
      <c r="V59" s="25">
        <v>28.86</v>
      </c>
      <c r="W59" s="25">
        <v>0</v>
      </c>
      <c r="X59" s="25">
        <v>30.42</v>
      </c>
      <c r="Y59" s="25">
        <v>0</v>
      </c>
      <c r="Z59" s="25">
        <v>410.70000000000005</v>
      </c>
    </row>
    <row r="60" spans="1:26" ht="15">
      <c r="A60" s="25">
        <v>1979</v>
      </c>
      <c r="B60" s="25">
        <v>60</v>
      </c>
      <c r="C60" s="25">
        <v>0</v>
      </c>
      <c r="D60" s="25">
        <v>142.07999999999998</v>
      </c>
      <c r="E60" s="25">
        <v>0</v>
      </c>
      <c r="F60" s="25">
        <v>104.82</v>
      </c>
      <c r="G60" s="25">
        <v>0</v>
      </c>
      <c r="H60" s="25">
        <v>100.02000000000001</v>
      </c>
      <c r="I60" s="25">
        <v>0</v>
      </c>
      <c r="J60" s="25">
        <v>109.08</v>
      </c>
      <c r="K60" s="25">
        <v>0</v>
      </c>
      <c r="L60" s="25">
        <v>65.64</v>
      </c>
      <c r="M60" s="25">
        <v>0</v>
      </c>
      <c r="N60" s="25">
        <v>24.78</v>
      </c>
      <c r="O60" s="25">
        <v>0</v>
      </c>
      <c r="P60" s="25">
        <v>0.72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89.699999999999989</v>
      </c>
      <c r="Y60" s="25">
        <v>0</v>
      </c>
      <c r="Z60" s="25">
        <v>696.84</v>
      </c>
    </row>
    <row r="61" spans="1:26" ht="15">
      <c r="A61" s="25">
        <v>1980</v>
      </c>
      <c r="B61" s="25">
        <v>8.76</v>
      </c>
      <c r="C61" s="25">
        <v>0</v>
      </c>
      <c r="D61" s="25">
        <v>154.32</v>
      </c>
      <c r="E61" s="25">
        <v>0</v>
      </c>
      <c r="F61" s="25">
        <v>77.52</v>
      </c>
      <c r="G61" s="25">
        <v>0</v>
      </c>
      <c r="H61" s="25">
        <v>167.22</v>
      </c>
      <c r="I61" s="25">
        <v>0</v>
      </c>
      <c r="J61" s="25">
        <v>92.58</v>
      </c>
      <c r="K61" s="25">
        <v>0</v>
      </c>
      <c r="L61" s="25">
        <v>87.9</v>
      </c>
      <c r="M61" s="25">
        <v>0</v>
      </c>
      <c r="N61" s="25">
        <v>23.700000000000003</v>
      </c>
      <c r="O61" s="25">
        <v>0</v>
      </c>
      <c r="P61" s="25">
        <v>1.32</v>
      </c>
      <c r="Q61" s="25">
        <v>0</v>
      </c>
      <c r="R61" s="25">
        <v>0.48</v>
      </c>
      <c r="S61" s="25">
        <v>0</v>
      </c>
      <c r="T61" s="25">
        <v>0</v>
      </c>
      <c r="U61" s="25">
        <v>0</v>
      </c>
      <c r="V61" s="25">
        <v>29.700000000000003</v>
      </c>
      <c r="W61" s="25">
        <v>0</v>
      </c>
      <c r="X61" s="25">
        <v>0.12</v>
      </c>
      <c r="Y61" s="25">
        <v>0</v>
      </c>
      <c r="Z61" s="25">
        <v>643.62</v>
      </c>
    </row>
    <row r="62" spans="1:26" ht="15">
      <c r="A62" s="25">
        <v>1981</v>
      </c>
      <c r="B62" s="25">
        <v>29.759999999999998</v>
      </c>
      <c r="C62" s="25">
        <v>0</v>
      </c>
      <c r="D62" s="25">
        <v>31.08</v>
      </c>
      <c r="E62" s="25">
        <v>0</v>
      </c>
      <c r="F62" s="25">
        <v>83.22</v>
      </c>
      <c r="G62" s="25">
        <v>0</v>
      </c>
      <c r="H62" s="25">
        <v>117.60000000000001</v>
      </c>
      <c r="I62" s="25">
        <v>0</v>
      </c>
      <c r="J62" s="25">
        <v>92.039999999999992</v>
      </c>
      <c r="K62" s="25">
        <v>0</v>
      </c>
      <c r="L62" s="25">
        <v>86.88</v>
      </c>
      <c r="M62" s="25">
        <v>0</v>
      </c>
      <c r="N62" s="25">
        <v>94.08</v>
      </c>
      <c r="O62" s="25">
        <v>0</v>
      </c>
      <c r="P62" s="25">
        <v>1.5</v>
      </c>
      <c r="Q62" s="25">
        <v>0</v>
      </c>
      <c r="R62" s="25">
        <v>0</v>
      </c>
      <c r="S62" s="25">
        <v>0</v>
      </c>
      <c r="T62" s="25">
        <v>14.76</v>
      </c>
      <c r="U62" s="25">
        <v>0</v>
      </c>
      <c r="V62" s="25">
        <v>0.18</v>
      </c>
      <c r="W62" s="25">
        <v>0</v>
      </c>
      <c r="X62" s="25">
        <v>2.34</v>
      </c>
      <c r="Y62" s="25">
        <v>0</v>
      </c>
      <c r="Z62" s="25">
        <v>553.5</v>
      </c>
    </row>
    <row r="63" spans="1:26" ht="15">
      <c r="A63" s="25">
        <v>1982</v>
      </c>
      <c r="B63" s="25">
        <v>97.92</v>
      </c>
      <c r="C63" s="25">
        <v>0</v>
      </c>
      <c r="D63" s="25">
        <v>59.64</v>
      </c>
      <c r="E63" s="25">
        <v>0</v>
      </c>
      <c r="F63" s="25">
        <v>68.28</v>
      </c>
      <c r="G63" s="25">
        <v>0</v>
      </c>
      <c r="H63" s="25">
        <v>64.320000000000007</v>
      </c>
      <c r="I63" s="25">
        <v>0</v>
      </c>
      <c r="J63" s="25">
        <v>73.56</v>
      </c>
      <c r="K63" s="25">
        <v>0</v>
      </c>
      <c r="L63" s="25">
        <v>41.160000000000004</v>
      </c>
      <c r="M63" s="25">
        <v>0</v>
      </c>
      <c r="N63" s="25">
        <v>23.28</v>
      </c>
      <c r="O63" s="25">
        <v>0</v>
      </c>
      <c r="P63" s="25">
        <v>16.02</v>
      </c>
      <c r="Q63" s="25">
        <v>0</v>
      </c>
      <c r="R63" s="25">
        <v>18.240000000000002</v>
      </c>
      <c r="S63" s="25">
        <v>0</v>
      </c>
      <c r="T63" s="25">
        <v>19.440000000000001</v>
      </c>
      <c r="U63" s="25">
        <v>0</v>
      </c>
      <c r="V63" s="25">
        <v>0.36</v>
      </c>
      <c r="W63" s="25">
        <v>0</v>
      </c>
      <c r="X63" s="25">
        <v>11.52</v>
      </c>
      <c r="Y63" s="25">
        <v>0</v>
      </c>
      <c r="Z63" s="25">
        <v>493.74</v>
      </c>
    </row>
    <row r="64" spans="1:26" ht="15">
      <c r="A64" s="25">
        <v>1983</v>
      </c>
      <c r="B64" s="25">
        <v>33.06</v>
      </c>
      <c r="C64" s="25">
        <v>0</v>
      </c>
      <c r="D64" s="25">
        <v>66.42</v>
      </c>
      <c r="E64" s="25">
        <v>0</v>
      </c>
      <c r="F64" s="25">
        <v>120.30000000000001</v>
      </c>
      <c r="G64" s="25">
        <v>0</v>
      </c>
      <c r="H64" s="25">
        <v>15.84</v>
      </c>
      <c r="I64" s="25">
        <v>0</v>
      </c>
      <c r="J64" s="25">
        <v>24.240000000000002</v>
      </c>
      <c r="K64" s="25">
        <v>0</v>
      </c>
      <c r="L64" s="25">
        <v>66.599999999999994</v>
      </c>
      <c r="M64" s="25">
        <v>0</v>
      </c>
      <c r="N64" s="25">
        <v>7.74</v>
      </c>
      <c r="O64" s="25">
        <v>0</v>
      </c>
      <c r="P64" s="25">
        <v>2.04</v>
      </c>
      <c r="Q64" s="25">
        <v>0</v>
      </c>
      <c r="R64" s="25">
        <v>18.18</v>
      </c>
      <c r="S64" s="25">
        <v>0</v>
      </c>
      <c r="T64" s="25">
        <v>2.7</v>
      </c>
      <c r="U64" s="25">
        <v>0</v>
      </c>
      <c r="V64" s="25">
        <v>1.6800000000000002</v>
      </c>
      <c r="W64" s="25">
        <v>0</v>
      </c>
      <c r="X64" s="25">
        <v>4.8600000000000003</v>
      </c>
      <c r="Y64" s="25">
        <v>0</v>
      </c>
      <c r="Z64" s="25">
        <v>363.65999999999997</v>
      </c>
    </row>
    <row r="65" spans="1:26" ht="15">
      <c r="A65" s="25">
        <v>1984</v>
      </c>
      <c r="B65" s="25">
        <v>46.08</v>
      </c>
      <c r="C65" s="25">
        <v>0</v>
      </c>
      <c r="D65" s="25">
        <v>47.7</v>
      </c>
      <c r="E65" s="25">
        <v>0</v>
      </c>
      <c r="F65" s="25">
        <v>26.64</v>
      </c>
      <c r="G65" s="25">
        <v>0</v>
      </c>
      <c r="H65" s="25">
        <v>112.08</v>
      </c>
      <c r="I65" s="25">
        <v>0</v>
      </c>
      <c r="J65" s="25">
        <v>65.34</v>
      </c>
      <c r="K65" s="25">
        <v>0</v>
      </c>
      <c r="L65" s="25">
        <v>29.58</v>
      </c>
      <c r="M65" s="25">
        <v>0</v>
      </c>
      <c r="N65" s="25">
        <v>4.74</v>
      </c>
      <c r="O65" s="25">
        <v>0</v>
      </c>
      <c r="P65" s="25">
        <v>4.38</v>
      </c>
      <c r="Q65" s="25">
        <v>0</v>
      </c>
      <c r="R65" s="25">
        <v>0.30000000000000004</v>
      </c>
      <c r="S65" s="25">
        <v>0</v>
      </c>
      <c r="T65" s="25">
        <v>0</v>
      </c>
      <c r="U65" s="25">
        <v>0</v>
      </c>
      <c r="V65" s="25">
        <v>0.42000000000000004</v>
      </c>
      <c r="W65" s="25">
        <v>0</v>
      </c>
      <c r="X65" s="25">
        <v>5.58</v>
      </c>
      <c r="Y65" s="25">
        <v>0</v>
      </c>
      <c r="Z65" s="25">
        <v>342.71999999999997</v>
      </c>
    </row>
    <row r="66" spans="1:26" ht="15">
      <c r="A66" s="25">
        <v>1985</v>
      </c>
      <c r="B66" s="25">
        <v>58.679999999999993</v>
      </c>
      <c r="C66" s="25">
        <v>0</v>
      </c>
      <c r="D66" s="25">
        <v>6.7200000000000006</v>
      </c>
      <c r="E66" s="25">
        <v>0</v>
      </c>
      <c r="F66" s="25">
        <v>93.6</v>
      </c>
      <c r="G66" s="25">
        <v>0</v>
      </c>
      <c r="H66" s="25">
        <v>57.900000000000006</v>
      </c>
      <c r="I66" s="25">
        <v>0</v>
      </c>
      <c r="J66" s="25">
        <v>39.06</v>
      </c>
      <c r="K66" s="25">
        <v>0</v>
      </c>
      <c r="L66" s="25">
        <v>74.94</v>
      </c>
      <c r="M66" s="25">
        <v>0</v>
      </c>
      <c r="N66" s="25">
        <v>3.7800000000000002</v>
      </c>
      <c r="O66" s="25">
        <v>0</v>
      </c>
      <c r="P66" s="25">
        <v>0</v>
      </c>
      <c r="Q66" s="25">
        <v>0</v>
      </c>
      <c r="R66" s="25">
        <v>6.66</v>
      </c>
      <c r="S66" s="25">
        <v>0</v>
      </c>
      <c r="T66" s="25">
        <v>0.18</v>
      </c>
      <c r="U66" s="25">
        <v>0</v>
      </c>
      <c r="V66" s="25">
        <v>30.599999999999998</v>
      </c>
      <c r="W66" s="25">
        <v>0</v>
      </c>
      <c r="X66" s="25">
        <v>6.66</v>
      </c>
      <c r="Y66" s="25">
        <v>0</v>
      </c>
      <c r="Z66" s="25">
        <v>378.71999999999997</v>
      </c>
    </row>
    <row r="67" spans="1:26" ht="15">
      <c r="A67" s="25">
        <v>1986</v>
      </c>
      <c r="B67" s="25">
        <v>60.36</v>
      </c>
      <c r="C67" s="25">
        <v>0</v>
      </c>
      <c r="D67" s="25">
        <v>75</v>
      </c>
      <c r="E67" s="25">
        <v>0</v>
      </c>
      <c r="F67" s="25">
        <v>105.66</v>
      </c>
      <c r="G67" s="25">
        <v>0</v>
      </c>
      <c r="H67" s="25">
        <v>122.16</v>
      </c>
      <c r="I67" s="25">
        <v>0</v>
      </c>
      <c r="J67" s="25">
        <v>53.760000000000005</v>
      </c>
      <c r="K67" s="25">
        <v>0</v>
      </c>
      <c r="L67" s="25">
        <v>102</v>
      </c>
      <c r="M67" s="25">
        <v>0</v>
      </c>
      <c r="N67" s="25">
        <v>12.54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0.18</v>
      </c>
      <c r="U67" s="25">
        <v>0</v>
      </c>
      <c r="V67" s="25">
        <v>4.74</v>
      </c>
      <c r="W67" s="25">
        <v>0</v>
      </c>
      <c r="X67" s="25">
        <v>78.960000000000008</v>
      </c>
      <c r="Y67" s="25">
        <v>0</v>
      </c>
      <c r="Z67" s="25">
        <v>615.41999999999996</v>
      </c>
    </row>
    <row r="68" spans="1:26" ht="15">
      <c r="A68" s="25">
        <v>1987</v>
      </c>
      <c r="B68" s="25">
        <v>30.299999999999997</v>
      </c>
      <c r="C68" s="25">
        <v>0</v>
      </c>
      <c r="D68" s="25">
        <v>74.64</v>
      </c>
      <c r="E68" s="25">
        <v>0</v>
      </c>
      <c r="F68" s="25">
        <v>72.36</v>
      </c>
      <c r="G68" s="25">
        <v>0</v>
      </c>
      <c r="H68" s="25">
        <v>60.78</v>
      </c>
      <c r="I68" s="25">
        <v>0</v>
      </c>
      <c r="J68" s="25">
        <v>191.76</v>
      </c>
      <c r="K68" s="25">
        <v>0</v>
      </c>
      <c r="L68" s="25">
        <v>71.16</v>
      </c>
      <c r="M68" s="25">
        <v>0</v>
      </c>
      <c r="N68" s="25">
        <v>57</v>
      </c>
      <c r="O68" s="25">
        <v>0</v>
      </c>
      <c r="P68" s="25">
        <v>0.42000000000000004</v>
      </c>
      <c r="Q68" s="25">
        <v>0</v>
      </c>
      <c r="R68" s="25">
        <v>0.66</v>
      </c>
      <c r="S68" s="25">
        <v>0</v>
      </c>
      <c r="T68" s="25">
        <v>0</v>
      </c>
      <c r="U68" s="25">
        <v>0</v>
      </c>
      <c r="V68" s="25">
        <v>1.8599999999999999</v>
      </c>
      <c r="W68" s="25">
        <v>0</v>
      </c>
      <c r="X68" s="25">
        <v>56.699999999999996</v>
      </c>
      <c r="Y68" s="25">
        <v>0</v>
      </c>
      <c r="Z68" s="25">
        <v>617.58000000000004</v>
      </c>
    </row>
    <row r="69" spans="1:26" ht="15">
      <c r="A69" s="25">
        <v>1988</v>
      </c>
      <c r="B69" s="25">
        <v>71.760000000000005</v>
      </c>
      <c r="C69" s="25">
        <v>0</v>
      </c>
      <c r="D69" s="25">
        <v>37.92</v>
      </c>
      <c r="E69" s="25">
        <v>0</v>
      </c>
      <c r="F69" s="25">
        <v>115.14000000000001</v>
      </c>
      <c r="G69" s="25">
        <v>0</v>
      </c>
      <c r="H69" s="25">
        <v>76.56</v>
      </c>
      <c r="I69" s="25">
        <v>0</v>
      </c>
      <c r="J69" s="25">
        <v>160.44</v>
      </c>
      <c r="K69" s="25">
        <v>0</v>
      </c>
      <c r="L69" s="25">
        <v>19.5</v>
      </c>
      <c r="M69" s="25">
        <v>0</v>
      </c>
      <c r="N69" s="25">
        <v>76.62</v>
      </c>
      <c r="O69" s="25">
        <v>0</v>
      </c>
      <c r="P69" s="25">
        <v>19.86</v>
      </c>
      <c r="Q69" s="25">
        <v>0</v>
      </c>
      <c r="R69" s="25">
        <v>18.36</v>
      </c>
      <c r="S69" s="25">
        <v>0</v>
      </c>
      <c r="T69" s="25">
        <v>0</v>
      </c>
      <c r="U69" s="25">
        <v>0</v>
      </c>
      <c r="V69" s="25">
        <v>1.2000000000000002</v>
      </c>
      <c r="W69" s="25">
        <v>0</v>
      </c>
      <c r="X69" s="25">
        <v>0</v>
      </c>
      <c r="Y69" s="25">
        <v>0</v>
      </c>
      <c r="Z69" s="25">
        <v>597.36</v>
      </c>
    </row>
    <row r="70" spans="1:26" ht="15">
      <c r="A70" s="25">
        <v>1989</v>
      </c>
      <c r="B70" s="25">
        <v>21.96</v>
      </c>
      <c r="C70" s="25">
        <v>0</v>
      </c>
      <c r="D70" s="25">
        <v>91.320000000000007</v>
      </c>
      <c r="E70" s="25">
        <v>0</v>
      </c>
      <c r="F70" s="25">
        <v>173.82</v>
      </c>
      <c r="G70" s="25">
        <v>0</v>
      </c>
      <c r="H70" s="25">
        <v>57.06</v>
      </c>
      <c r="I70" s="25">
        <v>0</v>
      </c>
      <c r="J70" s="25">
        <v>98.22</v>
      </c>
      <c r="K70" s="25">
        <v>0</v>
      </c>
      <c r="L70" s="25">
        <v>70.98</v>
      </c>
      <c r="M70" s="25">
        <v>0</v>
      </c>
      <c r="N70" s="25">
        <v>72.179999999999993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3.7800000000000002</v>
      </c>
      <c r="U70" s="25">
        <v>0</v>
      </c>
      <c r="V70" s="25">
        <v>0.48</v>
      </c>
      <c r="W70" s="25">
        <v>0</v>
      </c>
      <c r="X70" s="25">
        <v>5.16</v>
      </c>
      <c r="Y70" s="25">
        <v>0</v>
      </c>
      <c r="Z70" s="25">
        <v>594.90000000000009</v>
      </c>
    </row>
    <row r="71" spans="1:26" ht="15">
      <c r="A71" s="25">
        <v>1990</v>
      </c>
      <c r="B71" s="25">
        <v>27.48</v>
      </c>
      <c r="C71" s="25">
        <v>0</v>
      </c>
      <c r="D71" s="25">
        <v>26.160000000000004</v>
      </c>
      <c r="E71" s="25">
        <v>0</v>
      </c>
      <c r="F71" s="25">
        <v>62.519999999999996</v>
      </c>
      <c r="G71" s="25">
        <v>0</v>
      </c>
      <c r="H71" s="25">
        <v>131.10000000000002</v>
      </c>
      <c r="I71" s="25">
        <v>0</v>
      </c>
      <c r="J71" s="25">
        <v>54.66</v>
      </c>
      <c r="K71" s="25">
        <v>0</v>
      </c>
      <c r="L71" s="25">
        <v>102.12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15.059999999999999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26.099999999999998</v>
      </c>
      <c r="Y71" s="25">
        <v>0</v>
      </c>
      <c r="Z71" s="25">
        <v>445.14</v>
      </c>
    </row>
    <row r="72" spans="1:26" ht="15">
      <c r="A72" s="25">
        <v>1991</v>
      </c>
      <c r="B72" s="25">
        <v>64.86</v>
      </c>
      <c r="C72" s="25">
        <v>0</v>
      </c>
      <c r="D72" s="25">
        <v>55.5</v>
      </c>
      <c r="E72" s="25">
        <v>0</v>
      </c>
      <c r="F72" s="25">
        <v>24.42</v>
      </c>
      <c r="G72" s="25">
        <v>0</v>
      </c>
      <c r="H72" s="25">
        <v>39.06</v>
      </c>
      <c r="I72" s="25">
        <v>0</v>
      </c>
      <c r="J72" s="25">
        <v>29.82</v>
      </c>
      <c r="K72" s="25">
        <v>0</v>
      </c>
      <c r="L72" s="25">
        <v>27.119999999999997</v>
      </c>
      <c r="M72" s="25">
        <v>0</v>
      </c>
      <c r="N72" s="25">
        <v>8.58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1.8599999999999999</v>
      </c>
      <c r="W72" s="25">
        <v>0</v>
      </c>
      <c r="X72" s="25">
        <v>0</v>
      </c>
      <c r="Y72" s="25">
        <v>0</v>
      </c>
      <c r="Z72" s="25">
        <v>251.21999999999997</v>
      </c>
    </row>
    <row r="73" spans="1:26" ht="15">
      <c r="A73" s="25">
        <v>1992</v>
      </c>
      <c r="B73" s="25">
        <v>56.099999999999994</v>
      </c>
      <c r="C73" s="25">
        <v>0</v>
      </c>
      <c r="D73" s="25">
        <v>65.820000000000007</v>
      </c>
      <c r="E73" s="25">
        <v>0</v>
      </c>
      <c r="F73" s="25">
        <v>88.800000000000011</v>
      </c>
      <c r="G73" s="25">
        <v>0</v>
      </c>
      <c r="H73" s="25">
        <v>13.620000000000001</v>
      </c>
      <c r="I73" s="25">
        <v>0</v>
      </c>
      <c r="J73" s="25">
        <v>54.54</v>
      </c>
      <c r="K73" s="25">
        <v>0</v>
      </c>
      <c r="L73" s="25">
        <v>14.940000000000001</v>
      </c>
      <c r="M73" s="25">
        <v>0</v>
      </c>
      <c r="N73" s="25">
        <v>8.94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2.34</v>
      </c>
      <c r="Y73" s="25">
        <v>0</v>
      </c>
      <c r="Z73" s="25">
        <v>305.04000000000002</v>
      </c>
    </row>
    <row r="74" spans="1:26" ht="15">
      <c r="A74" s="25">
        <v>1993</v>
      </c>
      <c r="B74" s="25">
        <v>52.260000000000005</v>
      </c>
      <c r="C74" s="25">
        <v>0</v>
      </c>
      <c r="D74" s="25">
        <v>110.94</v>
      </c>
      <c r="E74" s="25">
        <v>0</v>
      </c>
      <c r="F74" s="25">
        <v>116.52000000000001</v>
      </c>
      <c r="G74" s="25">
        <v>0</v>
      </c>
      <c r="H74" s="25">
        <v>111.06</v>
      </c>
      <c r="I74" s="25">
        <v>0</v>
      </c>
      <c r="J74" s="25">
        <v>100.68</v>
      </c>
      <c r="K74" s="25">
        <v>0</v>
      </c>
      <c r="L74" s="25">
        <v>31.08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522.48</v>
      </c>
    </row>
    <row r="75" spans="1:26" ht="15">
      <c r="A75" s="25">
        <v>1994</v>
      </c>
      <c r="B75" s="25">
        <v>6.24</v>
      </c>
      <c r="C75" s="25">
        <v>0</v>
      </c>
      <c r="D75" s="25">
        <v>17.04</v>
      </c>
      <c r="E75" s="25">
        <v>0</v>
      </c>
      <c r="F75" s="25">
        <v>26.339999999999996</v>
      </c>
      <c r="G75" s="25">
        <v>0</v>
      </c>
      <c r="H75" s="25">
        <v>10.86</v>
      </c>
      <c r="I75" s="25">
        <v>0</v>
      </c>
      <c r="J75" s="25">
        <v>55.320000000000007</v>
      </c>
      <c r="K75" s="25">
        <v>0</v>
      </c>
      <c r="L75" s="25">
        <v>190.74</v>
      </c>
      <c r="M75" s="25">
        <v>0</v>
      </c>
      <c r="N75" s="25">
        <v>60.179999999999993</v>
      </c>
      <c r="O75" s="25">
        <v>0</v>
      </c>
      <c r="P75" s="25">
        <v>32.099999999999994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4.26</v>
      </c>
      <c r="W75" s="25">
        <v>0</v>
      </c>
      <c r="X75" s="25">
        <v>9</v>
      </c>
      <c r="Y75" s="25">
        <v>0</v>
      </c>
      <c r="Z75" s="25">
        <v>412.08000000000004</v>
      </c>
    </row>
    <row r="76" spans="1:26" ht="15">
      <c r="A76" s="25">
        <v>1995</v>
      </c>
      <c r="B76" s="25">
        <v>65.400000000000006</v>
      </c>
      <c r="C76" s="25">
        <v>0</v>
      </c>
      <c r="D76" s="25">
        <v>107.69999999999999</v>
      </c>
      <c r="E76" s="25">
        <v>0</v>
      </c>
      <c r="F76" s="25">
        <v>160.19999999999999</v>
      </c>
      <c r="G76" s="25">
        <v>0</v>
      </c>
      <c r="H76" s="25">
        <v>125.16</v>
      </c>
      <c r="I76" s="25">
        <v>0</v>
      </c>
      <c r="J76" s="25">
        <v>101.46000000000001</v>
      </c>
      <c r="K76" s="25">
        <v>0</v>
      </c>
      <c r="L76" s="25">
        <v>23.1</v>
      </c>
      <c r="M76" s="25">
        <v>0</v>
      </c>
      <c r="N76" s="25">
        <v>37.5</v>
      </c>
      <c r="O76" s="25">
        <v>0</v>
      </c>
      <c r="P76" s="25">
        <v>41.519999999999996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3.24</v>
      </c>
      <c r="W76" s="25">
        <v>0</v>
      </c>
      <c r="X76" s="25">
        <v>7.38</v>
      </c>
      <c r="Y76" s="25">
        <v>0</v>
      </c>
      <c r="Z76" s="25">
        <v>672.72</v>
      </c>
    </row>
    <row r="77" spans="1:26" ht="15">
      <c r="A77" s="25">
        <v>1996</v>
      </c>
      <c r="B77" s="25">
        <v>56.820000000000007</v>
      </c>
      <c r="C77" s="25">
        <v>0</v>
      </c>
      <c r="D77" s="25">
        <v>129.54</v>
      </c>
      <c r="E77" s="25">
        <v>0</v>
      </c>
      <c r="F77" s="25">
        <v>172.62</v>
      </c>
      <c r="G77" s="25">
        <v>0</v>
      </c>
      <c r="H77" s="25">
        <v>110.28</v>
      </c>
      <c r="I77" s="25">
        <v>0</v>
      </c>
      <c r="J77" s="25">
        <v>49.62</v>
      </c>
      <c r="K77" s="25">
        <v>0</v>
      </c>
      <c r="L77" s="25">
        <v>216.29999999999998</v>
      </c>
      <c r="M77" s="25">
        <v>0</v>
      </c>
      <c r="N77" s="25">
        <v>86.28</v>
      </c>
      <c r="O77" s="25">
        <v>0</v>
      </c>
      <c r="P77" s="25">
        <v>79.44</v>
      </c>
      <c r="Q77" s="25">
        <v>0</v>
      </c>
      <c r="R77" s="25">
        <v>0</v>
      </c>
      <c r="S77" s="25">
        <v>0</v>
      </c>
      <c r="T77" s="25">
        <v>0.96</v>
      </c>
      <c r="U77" s="25">
        <v>0</v>
      </c>
      <c r="V77" s="25">
        <v>4.92</v>
      </c>
      <c r="W77" s="25">
        <v>0</v>
      </c>
      <c r="X77" s="25">
        <v>41.94</v>
      </c>
      <c r="Y77" s="25">
        <v>0</v>
      </c>
      <c r="Z77" s="25">
        <v>948.66000000000008</v>
      </c>
    </row>
    <row r="78" spans="1:26" ht="15">
      <c r="A78" s="25">
        <v>1997</v>
      </c>
      <c r="B78" s="25">
        <v>25.92</v>
      </c>
      <c r="C78" s="25">
        <v>0</v>
      </c>
      <c r="D78" s="25">
        <v>75.960000000000008</v>
      </c>
      <c r="E78" s="25">
        <v>0</v>
      </c>
      <c r="F78" s="25">
        <v>91.74</v>
      </c>
      <c r="G78" s="25">
        <v>0</v>
      </c>
      <c r="H78" s="25">
        <v>122.52000000000001</v>
      </c>
      <c r="I78" s="25">
        <v>0</v>
      </c>
      <c r="J78" s="25">
        <v>87.36</v>
      </c>
      <c r="K78" s="25">
        <v>0</v>
      </c>
      <c r="L78" s="25">
        <v>101.69999999999999</v>
      </c>
      <c r="M78" s="25">
        <v>0</v>
      </c>
      <c r="N78" s="25">
        <v>2.0999999999999996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18.84</v>
      </c>
      <c r="Y78" s="25">
        <v>0</v>
      </c>
      <c r="Z78" s="25">
        <v>526.14</v>
      </c>
    </row>
    <row r="79" spans="1:26" ht="15">
      <c r="A79" s="25">
        <v>1998</v>
      </c>
      <c r="B79" s="25">
        <v>50.699999999999996</v>
      </c>
      <c r="C79" s="25">
        <v>0</v>
      </c>
      <c r="D79" s="25">
        <v>162.24</v>
      </c>
      <c r="E79" s="25">
        <v>0</v>
      </c>
      <c r="F79" s="25">
        <v>162.78</v>
      </c>
      <c r="G79" s="25">
        <v>0</v>
      </c>
      <c r="H79" s="25">
        <v>86.34</v>
      </c>
      <c r="I79" s="25">
        <v>0</v>
      </c>
      <c r="J79" s="25">
        <v>40.68</v>
      </c>
      <c r="K79" s="25">
        <v>0</v>
      </c>
      <c r="L79" s="25">
        <v>33.299999999999997</v>
      </c>
      <c r="M79" s="25">
        <v>0</v>
      </c>
      <c r="N79" s="25">
        <v>40.44</v>
      </c>
      <c r="O79" s="25">
        <v>0</v>
      </c>
      <c r="P79" s="25">
        <v>57</v>
      </c>
      <c r="Q79" s="25">
        <v>0</v>
      </c>
      <c r="R79" s="25">
        <v>3.66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637.08000000000004</v>
      </c>
    </row>
    <row r="80" spans="1:26" ht="15">
      <c r="A80" s="25">
        <v>1999</v>
      </c>
      <c r="B80" s="25">
        <v>0</v>
      </c>
      <c r="C80" s="25">
        <v>0</v>
      </c>
      <c r="D80" s="25">
        <v>30.119999999999997</v>
      </c>
      <c r="E80" s="25">
        <v>0</v>
      </c>
      <c r="F80" s="25">
        <v>151.85999999999999</v>
      </c>
      <c r="G80" s="25">
        <v>0</v>
      </c>
      <c r="H80" s="25">
        <v>118.14000000000001</v>
      </c>
      <c r="I80" s="25">
        <v>0</v>
      </c>
      <c r="J80" s="25">
        <v>361.08</v>
      </c>
      <c r="K80" s="25">
        <v>0</v>
      </c>
      <c r="L80" s="25">
        <v>88.679999999999993</v>
      </c>
      <c r="M80" s="25">
        <v>0</v>
      </c>
      <c r="N80" s="25">
        <v>28.200000000000003</v>
      </c>
      <c r="O80" s="25">
        <v>0</v>
      </c>
      <c r="P80" s="25">
        <v>29.64</v>
      </c>
      <c r="Q80" s="25">
        <v>0</v>
      </c>
      <c r="R80" s="25">
        <v>1.44</v>
      </c>
      <c r="S80" s="25">
        <v>0</v>
      </c>
      <c r="T80" s="25">
        <v>7.5600000000000005</v>
      </c>
      <c r="U80" s="25">
        <v>0</v>
      </c>
      <c r="V80" s="25">
        <v>0</v>
      </c>
      <c r="W80" s="25">
        <v>0</v>
      </c>
      <c r="X80" s="25">
        <v>9.120000000000001</v>
      </c>
      <c r="Y80" s="25">
        <v>0</v>
      </c>
      <c r="Z80" s="25">
        <v>825.90000000000009</v>
      </c>
    </row>
    <row r="81" spans="1:26" ht="15">
      <c r="A81" s="25">
        <v>2000</v>
      </c>
      <c r="B81" s="25">
        <v>65.820000000000007</v>
      </c>
      <c r="C81" s="25">
        <v>0</v>
      </c>
      <c r="D81" s="25">
        <v>59.94</v>
      </c>
      <c r="E81" s="25">
        <v>0</v>
      </c>
      <c r="F81" s="25">
        <v>136.62</v>
      </c>
      <c r="G81" s="25">
        <v>0</v>
      </c>
      <c r="H81" s="25">
        <v>36.900000000000006</v>
      </c>
      <c r="I81" s="25">
        <v>0</v>
      </c>
      <c r="J81" s="25">
        <v>95.34</v>
      </c>
      <c r="K81" s="25">
        <v>0</v>
      </c>
      <c r="L81" s="25">
        <v>140.04</v>
      </c>
      <c r="M81" s="25">
        <v>0</v>
      </c>
      <c r="N81" s="25">
        <v>65.34</v>
      </c>
      <c r="O81" s="25">
        <v>0</v>
      </c>
      <c r="P81" s="25">
        <v>54.12</v>
      </c>
      <c r="Q81" s="25">
        <v>0</v>
      </c>
      <c r="R81" s="25">
        <v>2.0999999999999996</v>
      </c>
      <c r="S81" s="25">
        <v>0</v>
      </c>
      <c r="T81" s="25">
        <v>0</v>
      </c>
      <c r="U81" s="25">
        <v>0</v>
      </c>
      <c r="V81" s="25">
        <v>3.7800000000000002</v>
      </c>
      <c r="W81" s="25">
        <v>0</v>
      </c>
      <c r="X81" s="25">
        <v>12.66</v>
      </c>
      <c r="Y81" s="25">
        <v>0</v>
      </c>
      <c r="Z81" s="25">
        <v>672.66</v>
      </c>
    </row>
    <row r="82" spans="1:26" ht="15">
      <c r="A82" s="25">
        <v>2001</v>
      </c>
      <c r="B82" s="25">
        <v>116.34</v>
      </c>
      <c r="C82" s="25">
        <v>0</v>
      </c>
      <c r="D82" s="25">
        <v>181.56</v>
      </c>
      <c r="E82" s="25">
        <v>0</v>
      </c>
      <c r="F82" s="25">
        <v>73.199999999999989</v>
      </c>
      <c r="G82" s="25">
        <v>0</v>
      </c>
      <c r="H82" s="25">
        <v>101.64000000000001</v>
      </c>
      <c r="I82" s="25">
        <v>0</v>
      </c>
      <c r="J82" s="25">
        <v>104.03999999999999</v>
      </c>
      <c r="K82" s="25">
        <v>0</v>
      </c>
      <c r="L82" s="25">
        <v>84.960000000000008</v>
      </c>
      <c r="M82" s="25">
        <v>0</v>
      </c>
      <c r="N82" s="25">
        <v>20.399999999999999</v>
      </c>
      <c r="O82" s="25">
        <v>0</v>
      </c>
      <c r="P82" s="25">
        <v>0</v>
      </c>
      <c r="Q82" s="25">
        <v>0</v>
      </c>
      <c r="R82" s="25">
        <v>1.98</v>
      </c>
      <c r="S82" s="25">
        <v>0</v>
      </c>
      <c r="T82" s="25">
        <v>0</v>
      </c>
      <c r="U82" s="25">
        <v>0</v>
      </c>
      <c r="V82" s="25">
        <v>16.98</v>
      </c>
      <c r="W82" s="25">
        <v>0</v>
      </c>
      <c r="X82" s="25">
        <v>8.4599999999999991</v>
      </c>
      <c r="Y82" s="25">
        <v>0</v>
      </c>
      <c r="Z82" s="25">
        <v>709.5</v>
      </c>
    </row>
    <row r="83" spans="1:26" ht="15">
      <c r="A83" s="25">
        <v>2002</v>
      </c>
      <c r="B83" s="25">
        <v>31.98</v>
      </c>
      <c r="C83" s="25">
        <v>0</v>
      </c>
      <c r="D83" s="25">
        <v>33.24</v>
      </c>
      <c r="E83" s="25">
        <v>0</v>
      </c>
      <c r="F83" s="25">
        <v>106.62</v>
      </c>
      <c r="G83" s="25">
        <v>0</v>
      </c>
      <c r="H83" s="25">
        <v>97.32</v>
      </c>
      <c r="I83" s="25">
        <v>0</v>
      </c>
      <c r="J83" s="25">
        <v>108.96000000000001</v>
      </c>
      <c r="K83" s="25">
        <v>0</v>
      </c>
      <c r="L83" s="25">
        <v>32.099999999999994</v>
      </c>
      <c r="M83" s="25">
        <v>0</v>
      </c>
      <c r="N83" s="25">
        <v>0.36</v>
      </c>
      <c r="O83" s="25">
        <v>0</v>
      </c>
      <c r="P83" s="25">
        <v>0</v>
      </c>
      <c r="Q83" s="25">
        <v>0</v>
      </c>
      <c r="R83" s="25">
        <v>4.92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0.96</v>
      </c>
      <c r="Y83" s="25">
        <v>0</v>
      </c>
      <c r="Z83" s="25">
        <v>416.46</v>
      </c>
    </row>
    <row r="84" spans="1:26" ht="15">
      <c r="A84" s="25">
        <v>2003</v>
      </c>
      <c r="B84" s="25">
        <v>89.22</v>
      </c>
      <c r="C84" s="25">
        <v>0</v>
      </c>
      <c r="D84" s="25">
        <v>125.88</v>
      </c>
      <c r="E84" s="25">
        <v>0</v>
      </c>
      <c r="F84" s="25">
        <v>36.78</v>
      </c>
      <c r="G84" s="25">
        <v>0</v>
      </c>
      <c r="H84" s="25">
        <v>77.16</v>
      </c>
      <c r="I84" s="25">
        <v>0</v>
      </c>
      <c r="J84" s="25">
        <v>83.699999999999989</v>
      </c>
      <c r="K84" s="25">
        <v>0</v>
      </c>
      <c r="L84" s="25">
        <v>121.19999999999999</v>
      </c>
      <c r="M84" s="25">
        <v>0</v>
      </c>
      <c r="N84" s="25">
        <v>64.86</v>
      </c>
      <c r="O84" s="25">
        <v>0</v>
      </c>
      <c r="P84" s="25">
        <v>0</v>
      </c>
      <c r="Q84" s="25">
        <v>0</v>
      </c>
      <c r="R84" s="25">
        <v>0.36</v>
      </c>
      <c r="S84" s="25">
        <v>0</v>
      </c>
      <c r="T84" s="25">
        <v>2.2199999999999998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601.31999999999994</v>
      </c>
    </row>
    <row r="85" spans="1:26" ht="15">
      <c r="A85" s="25">
        <v>2004</v>
      </c>
      <c r="B85" s="25">
        <v>31.32</v>
      </c>
      <c r="C85" s="25">
        <v>0</v>
      </c>
      <c r="D85" s="25">
        <v>39.72</v>
      </c>
      <c r="E85" s="25">
        <v>0</v>
      </c>
      <c r="F85" s="25">
        <v>115.68</v>
      </c>
      <c r="G85" s="25">
        <v>0</v>
      </c>
      <c r="H85" s="25">
        <v>125.46000000000001</v>
      </c>
      <c r="I85" s="25">
        <v>0</v>
      </c>
      <c r="J85" s="25">
        <v>87.9</v>
      </c>
      <c r="K85" s="25">
        <v>0</v>
      </c>
      <c r="L85" s="25">
        <v>22.38</v>
      </c>
      <c r="M85" s="25">
        <v>0</v>
      </c>
      <c r="N85" s="25">
        <v>85.92</v>
      </c>
      <c r="O85" s="25">
        <v>0</v>
      </c>
      <c r="P85" s="25">
        <v>4.74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513.06000000000006</v>
      </c>
    </row>
    <row r="86" spans="1:26" ht="15">
      <c r="A86" s="25">
        <v>2005</v>
      </c>
      <c r="B86" s="25">
        <v>16.559999999999999</v>
      </c>
      <c r="C86" s="25">
        <v>0</v>
      </c>
      <c r="D86" s="25">
        <v>54.84</v>
      </c>
      <c r="E86" s="25">
        <v>0</v>
      </c>
      <c r="F86" s="25">
        <v>111.42</v>
      </c>
      <c r="G86" s="25">
        <v>0</v>
      </c>
      <c r="H86" s="25">
        <v>170.88</v>
      </c>
      <c r="I86" s="25">
        <v>0</v>
      </c>
      <c r="J86" s="25">
        <v>189.84</v>
      </c>
      <c r="K86" s="25">
        <v>0</v>
      </c>
      <c r="L86" s="25">
        <v>105.42</v>
      </c>
      <c r="M86" s="25">
        <v>0</v>
      </c>
      <c r="N86" s="25">
        <v>30.299999999999997</v>
      </c>
      <c r="O86" s="25">
        <v>0</v>
      </c>
      <c r="P86" s="25">
        <v>15</v>
      </c>
      <c r="Q86" s="25">
        <v>0</v>
      </c>
      <c r="R86" s="25">
        <v>8.2200000000000006</v>
      </c>
      <c r="S86" s="25">
        <v>0</v>
      </c>
      <c r="T86" s="25">
        <v>6.6000000000000005</v>
      </c>
      <c r="U86" s="25">
        <v>0</v>
      </c>
      <c r="V86" s="25">
        <v>29.64</v>
      </c>
      <c r="W86" s="25">
        <v>0</v>
      </c>
      <c r="X86" s="25">
        <v>0</v>
      </c>
      <c r="Y86" s="25">
        <v>0</v>
      </c>
      <c r="Z86" s="25">
        <v>738.72</v>
      </c>
    </row>
    <row r="87" spans="1:26" ht="15">
      <c r="A87" s="25">
        <v>2006</v>
      </c>
      <c r="B87" s="25">
        <v>33</v>
      </c>
      <c r="C87" s="25">
        <v>0</v>
      </c>
      <c r="D87" s="25">
        <v>66.599999999999994</v>
      </c>
      <c r="E87" s="25">
        <v>0</v>
      </c>
      <c r="F87" s="25">
        <v>85.44</v>
      </c>
      <c r="G87" s="25">
        <v>0</v>
      </c>
      <c r="H87" s="25">
        <v>34.619999999999997</v>
      </c>
      <c r="I87" s="25">
        <v>0</v>
      </c>
      <c r="J87" s="25">
        <v>20.16</v>
      </c>
      <c r="K87" s="25">
        <v>0</v>
      </c>
      <c r="L87" s="25">
        <v>33.54</v>
      </c>
      <c r="M87" s="25">
        <v>0</v>
      </c>
      <c r="N87" s="25">
        <v>49.800000000000004</v>
      </c>
      <c r="O87" s="25">
        <v>0</v>
      </c>
      <c r="P87" s="25">
        <v>0</v>
      </c>
      <c r="Q87" s="25">
        <v>0</v>
      </c>
      <c r="R87" s="25">
        <v>22.86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60.66</v>
      </c>
      <c r="Y87" s="25">
        <v>0</v>
      </c>
      <c r="Z87" s="25">
        <v>406.68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zoomScale="80" workbookViewId="0">
      <selection activeCell="Y63" sqref="Y63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21</v>
      </c>
    </row>
    <row r="2" spans="1:27">
      <c r="A2" s="9">
        <v>1920</v>
      </c>
      <c r="B2" s="9">
        <v>0</v>
      </c>
      <c r="C2" s="9"/>
      <c r="D2" s="9">
        <v>0</v>
      </c>
      <c r="E2" s="9"/>
      <c r="F2" s="9">
        <v>0.1</v>
      </c>
      <c r="G2" s="9"/>
      <c r="H2" s="9">
        <v>0</v>
      </c>
      <c r="I2" s="9"/>
      <c r="J2" s="9">
        <v>11.6</v>
      </c>
      <c r="K2" s="9"/>
      <c r="L2" s="9">
        <v>4.8499999999999996</v>
      </c>
      <c r="M2" s="9"/>
      <c r="N2" s="9">
        <v>17.399999999999999</v>
      </c>
      <c r="O2" s="9"/>
      <c r="P2" s="9">
        <v>0.21</v>
      </c>
      <c r="Q2" s="9"/>
      <c r="R2" s="9">
        <v>0</v>
      </c>
      <c r="S2" s="9"/>
      <c r="T2" s="9">
        <v>0</v>
      </c>
      <c r="U2" s="9"/>
      <c r="V2" s="9">
        <v>0</v>
      </c>
      <c r="W2" s="9"/>
      <c r="X2" s="9">
        <v>0</v>
      </c>
      <c r="Y2" s="9"/>
      <c r="Z2" s="26"/>
      <c r="AA2" s="9"/>
    </row>
    <row r="3" spans="1:27">
      <c r="A3" s="9">
        <v>1921</v>
      </c>
      <c r="B3" s="9">
        <v>0.37</v>
      </c>
      <c r="C3" s="9"/>
      <c r="D3" s="9">
        <v>0.63</v>
      </c>
      <c r="E3" s="9"/>
      <c r="F3" s="9">
        <v>5.33</v>
      </c>
      <c r="G3" s="9"/>
      <c r="H3" s="9">
        <v>2.93</v>
      </c>
      <c r="I3" s="9"/>
      <c r="J3" s="9">
        <v>0.03</v>
      </c>
      <c r="K3" s="9"/>
      <c r="L3" s="9">
        <v>0.15</v>
      </c>
      <c r="M3" s="9"/>
      <c r="N3" s="9">
        <v>0</v>
      </c>
      <c r="O3" s="9"/>
      <c r="P3" s="9">
        <v>0</v>
      </c>
      <c r="Q3" s="9"/>
      <c r="R3" s="9">
        <v>0.01</v>
      </c>
      <c r="S3" s="9"/>
      <c r="T3" s="9">
        <v>0</v>
      </c>
      <c r="U3" s="9"/>
      <c r="V3" s="9">
        <v>0</v>
      </c>
      <c r="W3" s="9"/>
      <c r="X3" s="9">
        <v>0</v>
      </c>
      <c r="Y3" s="9"/>
      <c r="Z3" s="26"/>
      <c r="AA3" s="9"/>
    </row>
    <row r="4" spans="1:27">
      <c r="A4" s="9">
        <v>1922</v>
      </c>
      <c r="B4" s="9">
        <v>0</v>
      </c>
      <c r="C4" s="9"/>
      <c r="D4" s="9">
        <v>8.08</v>
      </c>
      <c r="E4" s="9"/>
      <c r="F4" s="9">
        <v>0.22</v>
      </c>
      <c r="G4" s="9"/>
      <c r="H4" s="9">
        <v>4.63</v>
      </c>
      <c r="I4" s="9"/>
      <c r="J4" s="9">
        <v>8.93</v>
      </c>
      <c r="K4" s="9"/>
      <c r="L4" s="9">
        <v>1.31</v>
      </c>
      <c r="M4" s="9"/>
      <c r="N4" s="9">
        <v>0</v>
      </c>
      <c r="O4" s="9"/>
      <c r="P4" s="9">
        <v>0.39</v>
      </c>
      <c r="Q4" s="9"/>
      <c r="R4" s="9">
        <v>0.91</v>
      </c>
      <c r="S4" s="9"/>
      <c r="T4" s="9">
        <v>0</v>
      </c>
      <c r="U4" s="9"/>
      <c r="V4" s="9">
        <v>0.01</v>
      </c>
      <c r="W4" s="9"/>
      <c r="X4" s="9">
        <v>0</v>
      </c>
      <c r="Y4" s="9"/>
      <c r="Z4" s="26"/>
      <c r="AA4" s="9"/>
    </row>
    <row r="5" spans="1:27">
      <c r="A5" s="9">
        <v>1923</v>
      </c>
      <c r="B5" s="9">
        <v>0</v>
      </c>
      <c r="C5" s="9"/>
      <c r="D5" s="9">
        <v>0.47</v>
      </c>
      <c r="E5" s="9"/>
      <c r="F5" s="9">
        <v>0.69</v>
      </c>
      <c r="G5" s="9"/>
      <c r="H5" s="9">
        <v>1.34</v>
      </c>
      <c r="I5" s="9"/>
      <c r="J5" s="9">
        <v>1.31</v>
      </c>
      <c r="K5" s="9"/>
      <c r="L5" s="9">
        <v>24.1</v>
      </c>
      <c r="M5" s="9"/>
      <c r="N5" s="9">
        <v>0.38</v>
      </c>
      <c r="O5" s="9"/>
      <c r="P5" s="9">
        <v>0</v>
      </c>
      <c r="Q5" s="9"/>
      <c r="R5" s="9">
        <v>0</v>
      </c>
      <c r="S5" s="9"/>
      <c r="T5" s="9">
        <v>0</v>
      </c>
      <c r="U5" s="9"/>
      <c r="V5" s="9">
        <v>0</v>
      </c>
      <c r="W5" s="9"/>
      <c r="X5" s="9">
        <v>0.45</v>
      </c>
      <c r="Y5" s="9"/>
      <c r="Z5" s="26"/>
      <c r="AA5" s="9"/>
    </row>
    <row r="6" spans="1:27">
      <c r="A6" s="9">
        <v>1924</v>
      </c>
      <c r="B6" s="9">
        <v>0.02</v>
      </c>
      <c r="C6" s="9"/>
      <c r="D6" s="9">
        <v>4.2300000000000004</v>
      </c>
      <c r="E6" s="9"/>
      <c r="F6" s="9">
        <v>2.66</v>
      </c>
      <c r="G6" s="9"/>
      <c r="H6" s="9">
        <v>2.0499999999999998</v>
      </c>
      <c r="I6" s="9"/>
      <c r="J6" s="9">
        <v>17</v>
      </c>
      <c r="K6" s="9"/>
      <c r="L6" s="9">
        <v>47.9</v>
      </c>
      <c r="M6" s="9" t="s">
        <v>2</v>
      </c>
      <c r="N6" s="9">
        <v>29.8</v>
      </c>
      <c r="O6" s="9"/>
      <c r="P6" s="9">
        <v>11.5</v>
      </c>
      <c r="Q6" s="9" t="s">
        <v>2</v>
      </c>
      <c r="R6" s="9">
        <v>9.39</v>
      </c>
      <c r="S6" s="9"/>
      <c r="T6" s="9">
        <v>0.87</v>
      </c>
      <c r="U6" s="9"/>
      <c r="V6" s="9">
        <v>0.86</v>
      </c>
      <c r="W6" s="9"/>
      <c r="X6" s="9">
        <v>0.22</v>
      </c>
      <c r="Y6" s="9"/>
      <c r="Z6" s="26"/>
      <c r="AA6" s="9"/>
    </row>
    <row r="7" spans="1:27">
      <c r="A7" s="9">
        <v>1925</v>
      </c>
      <c r="B7" s="9">
        <v>0.09</v>
      </c>
      <c r="C7" s="9"/>
      <c r="D7" s="9">
        <v>5.04</v>
      </c>
      <c r="E7" s="9"/>
      <c r="F7" s="9">
        <v>0.13</v>
      </c>
      <c r="G7" s="9"/>
      <c r="H7" s="9">
        <v>0.95</v>
      </c>
      <c r="I7" s="9"/>
      <c r="J7" s="9">
        <v>1.02</v>
      </c>
      <c r="K7" s="9"/>
      <c r="L7" s="9">
        <v>1.81</v>
      </c>
      <c r="M7" s="9"/>
      <c r="N7" s="9">
        <v>0.5</v>
      </c>
      <c r="O7" s="9"/>
      <c r="P7" s="9">
        <v>0.97</v>
      </c>
      <c r="Q7" s="9"/>
      <c r="R7" s="9">
        <v>0</v>
      </c>
      <c r="S7" s="9"/>
      <c r="T7" s="9">
        <v>0</v>
      </c>
      <c r="U7" s="9"/>
      <c r="V7" s="9">
        <v>0</v>
      </c>
      <c r="W7" s="9"/>
      <c r="X7" s="9">
        <v>0</v>
      </c>
      <c r="Y7" s="9"/>
      <c r="Z7" s="26"/>
      <c r="AA7" s="9"/>
    </row>
    <row r="8" spans="1:27">
      <c r="A8" s="9">
        <v>1926</v>
      </c>
      <c r="B8" s="9">
        <v>0.02</v>
      </c>
      <c r="C8" s="9"/>
      <c r="D8" s="9">
        <v>0.41</v>
      </c>
      <c r="E8" s="9"/>
      <c r="F8" s="9">
        <v>0.35</v>
      </c>
      <c r="G8" s="9"/>
      <c r="H8" s="9">
        <v>5.81</v>
      </c>
      <c r="I8" s="9"/>
      <c r="J8" s="9">
        <v>3.76</v>
      </c>
      <c r="K8" s="9"/>
      <c r="L8" s="9">
        <v>7.32</v>
      </c>
      <c r="M8" s="9"/>
      <c r="N8" s="9">
        <v>2.76</v>
      </c>
      <c r="O8" s="9"/>
      <c r="P8" s="9">
        <v>0</v>
      </c>
      <c r="Q8" s="9"/>
      <c r="R8" s="9">
        <v>0</v>
      </c>
      <c r="S8" s="9"/>
      <c r="T8" s="9">
        <v>0.02</v>
      </c>
      <c r="U8" s="9"/>
      <c r="V8" s="9">
        <v>0</v>
      </c>
      <c r="W8" s="9"/>
      <c r="X8" s="9">
        <v>0</v>
      </c>
      <c r="Y8" s="9"/>
      <c r="Z8" s="26"/>
      <c r="AA8" s="9"/>
    </row>
    <row r="9" spans="1:27">
      <c r="A9" s="9">
        <v>1927</v>
      </c>
      <c r="B9" s="9">
        <v>1.1599999999999999</v>
      </c>
      <c r="C9" s="9"/>
      <c r="D9" s="9">
        <v>0.2</v>
      </c>
      <c r="E9" s="9"/>
      <c r="F9" s="9">
        <v>4.51</v>
      </c>
      <c r="G9" s="9"/>
      <c r="H9" s="9">
        <v>8.1300000000000008</v>
      </c>
      <c r="I9" s="9"/>
      <c r="J9" s="9">
        <v>1.02</v>
      </c>
      <c r="K9" s="9"/>
      <c r="L9" s="9">
        <v>0.03</v>
      </c>
      <c r="M9" s="9"/>
      <c r="N9" s="9">
        <v>0.06</v>
      </c>
      <c r="O9" s="9"/>
      <c r="P9" s="9">
        <v>0</v>
      </c>
      <c r="Q9" s="9"/>
      <c r="R9" s="9">
        <v>0</v>
      </c>
      <c r="S9" s="9"/>
      <c r="T9" s="9">
        <v>0</v>
      </c>
      <c r="U9" s="9"/>
      <c r="V9" s="9">
        <v>0</v>
      </c>
      <c r="W9" s="9"/>
      <c r="X9" s="9">
        <v>0.62</v>
      </c>
      <c r="Y9" s="9"/>
      <c r="Z9" s="26"/>
      <c r="AA9" s="9"/>
    </row>
    <row r="10" spans="1:27">
      <c r="A10" s="9">
        <v>1928</v>
      </c>
      <c r="B10" s="9">
        <v>0.71</v>
      </c>
      <c r="C10" s="9"/>
      <c r="D10" s="9">
        <v>2.9</v>
      </c>
      <c r="E10" s="9"/>
      <c r="F10" s="9">
        <v>7.33</v>
      </c>
      <c r="G10" s="9"/>
      <c r="H10" s="9">
        <v>6.53</v>
      </c>
      <c r="I10" s="9"/>
      <c r="J10" s="9">
        <v>0.56999999999999995</v>
      </c>
      <c r="K10" s="9"/>
      <c r="L10" s="9">
        <v>9.41</v>
      </c>
      <c r="M10" s="9"/>
      <c r="N10" s="9">
        <v>0.01</v>
      </c>
      <c r="O10" s="9"/>
      <c r="P10" s="9">
        <v>1.1299999999999999</v>
      </c>
      <c r="Q10" s="9"/>
      <c r="R10" s="9">
        <v>0.64</v>
      </c>
      <c r="S10" s="9"/>
      <c r="T10" s="9">
        <v>2.1800000000000002</v>
      </c>
      <c r="U10" s="9"/>
      <c r="V10" s="9">
        <v>0</v>
      </c>
      <c r="W10" s="9"/>
      <c r="X10" s="9">
        <v>18.3</v>
      </c>
      <c r="Y10" s="9"/>
      <c r="Z10" s="26"/>
      <c r="AA10" s="9"/>
    </row>
    <row r="11" spans="1:27">
      <c r="A11" s="9">
        <v>1929</v>
      </c>
      <c r="B11" s="9">
        <v>3.27</v>
      </c>
      <c r="C11" s="9" t="s">
        <v>2</v>
      </c>
      <c r="D11" s="9">
        <v>1.32</v>
      </c>
      <c r="E11" s="9"/>
      <c r="F11" s="9">
        <v>9.83</v>
      </c>
      <c r="G11" s="9"/>
      <c r="H11" s="9">
        <v>4.21</v>
      </c>
      <c r="I11" s="9"/>
      <c r="J11" s="9">
        <v>3.23</v>
      </c>
      <c r="K11" s="9"/>
      <c r="L11" s="9">
        <v>3.31</v>
      </c>
      <c r="M11" s="9" t="s">
        <v>2</v>
      </c>
      <c r="N11" s="9">
        <v>2.5299999999999998</v>
      </c>
      <c r="O11" s="9"/>
      <c r="P11" s="9">
        <v>0</v>
      </c>
      <c r="Q11" s="9"/>
      <c r="R11" s="9">
        <v>0</v>
      </c>
      <c r="S11" s="9"/>
      <c r="T11" s="9">
        <v>0</v>
      </c>
      <c r="U11" s="9"/>
      <c r="V11" s="9">
        <v>2.48</v>
      </c>
      <c r="W11" s="9"/>
      <c r="X11" s="9">
        <v>0</v>
      </c>
      <c r="Y11" s="9"/>
      <c r="Z11" s="26"/>
      <c r="AA11" s="9"/>
    </row>
    <row r="12" spans="1:27">
      <c r="A12" s="9">
        <v>1930</v>
      </c>
      <c r="B12" s="9">
        <v>1.0900000000000001</v>
      </c>
      <c r="C12" s="9"/>
      <c r="D12" s="9">
        <v>0.52</v>
      </c>
      <c r="E12" s="9"/>
      <c r="F12" s="9">
        <v>0.74</v>
      </c>
      <c r="G12" s="9"/>
      <c r="H12" s="9">
        <v>4.2300000000000004</v>
      </c>
      <c r="I12" s="9"/>
      <c r="J12" s="9">
        <v>2.31</v>
      </c>
      <c r="K12" s="9"/>
      <c r="L12" s="9">
        <v>1.55</v>
      </c>
      <c r="M12" s="9"/>
      <c r="N12" s="9">
        <v>7.24</v>
      </c>
      <c r="O12" s="9"/>
      <c r="P12" s="9">
        <v>0.02</v>
      </c>
      <c r="Q12" s="9"/>
      <c r="R12" s="9">
        <v>0</v>
      </c>
      <c r="S12" s="9"/>
      <c r="T12" s="9">
        <v>5.37</v>
      </c>
      <c r="U12" s="9"/>
      <c r="V12" s="9">
        <v>0.06</v>
      </c>
      <c r="W12" s="9"/>
      <c r="X12" s="9">
        <v>0</v>
      </c>
      <c r="Y12" s="9"/>
      <c r="Z12" s="26"/>
      <c r="AA12" s="9"/>
    </row>
    <row r="13" spans="1:27">
      <c r="A13" s="9">
        <v>1931</v>
      </c>
      <c r="B13" s="9">
        <v>0.42</v>
      </c>
      <c r="C13" s="9"/>
      <c r="D13" s="9">
        <v>4.47</v>
      </c>
      <c r="E13" s="9"/>
      <c r="F13" s="9">
        <v>8.14</v>
      </c>
      <c r="G13" s="9"/>
      <c r="H13" s="9">
        <v>9.1300000000000008</v>
      </c>
      <c r="I13" s="9"/>
      <c r="J13" s="9">
        <v>5.74</v>
      </c>
      <c r="K13" s="9"/>
      <c r="L13" s="9">
        <v>0.36</v>
      </c>
      <c r="M13" s="9"/>
      <c r="N13" s="9">
        <v>0</v>
      </c>
      <c r="O13" s="9"/>
      <c r="P13" s="9">
        <v>0</v>
      </c>
      <c r="Q13" s="9"/>
      <c r="R13" s="9">
        <v>0</v>
      </c>
      <c r="S13" s="9"/>
      <c r="T13" s="9">
        <v>0</v>
      </c>
      <c r="U13" s="9"/>
      <c r="V13" s="9">
        <v>0</v>
      </c>
      <c r="W13" s="9"/>
      <c r="X13" s="9">
        <v>2.0299999999999998</v>
      </c>
      <c r="Y13" s="9"/>
      <c r="Z13" s="26"/>
      <c r="AA13" s="9"/>
    </row>
    <row r="14" spans="1:27">
      <c r="A14" s="9">
        <v>1932</v>
      </c>
      <c r="B14" s="9">
        <v>0</v>
      </c>
      <c r="C14" s="9"/>
      <c r="D14" s="9">
        <v>0.11</v>
      </c>
      <c r="E14" s="9"/>
      <c r="F14" s="9">
        <v>0</v>
      </c>
      <c r="G14" s="9"/>
      <c r="H14" s="9">
        <v>1.1299999999999999</v>
      </c>
      <c r="I14" s="9"/>
      <c r="J14" s="9">
        <v>0.09</v>
      </c>
      <c r="K14" s="9"/>
      <c r="L14" s="9">
        <v>7.57</v>
      </c>
      <c r="M14" s="9"/>
      <c r="N14" s="9">
        <v>1.73</v>
      </c>
      <c r="O14" s="9" t="s">
        <v>2</v>
      </c>
      <c r="P14" s="9">
        <v>0</v>
      </c>
      <c r="Q14" s="9"/>
      <c r="R14" s="9">
        <v>0</v>
      </c>
      <c r="S14" s="9"/>
      <c r="T14" s="9">
        <v>0</v>
      </c>
      <c r="U14" s="9"/>
      <c r="V14" s="9">
        <v>0</v>
      </c>
      <c r="W14" s="9"/>
      <c r="X14" s="9">
        <v>0</v>
      </c>
      <c r="Y14" s="9"/>
      <c r="Z14" s="26"/>
      <c r="AA14" s="9"/>
    </row>
    <row r="15" spans="1:27">
      <c r="A15" s="9">
        <v>1933</v>
      </c>
      <c r="B15" s="9">
        <v>0</v>
      </c>
      <c r="C15" s="9"/>
      <c r="D15" s="9">
        <v>21.6</v>
      </c>
      <c r="E15" s="9"/>
      <c r="F15" s="9">
        <v>22.7</v>
      </c>
      <c r="G15" s="9" t="s">
        <v>2</v>
      </c>
      <c r="H15" s="9">
        <v>11.7</v>
      </c>
      <c r="I15" s="9" t="s">
        <v>2</v>
      </c>
      <c r="J15" s="9">
        <v>6.2</v>
      </c>
      <c r="K15" s="9"/>
      <c r="L15" s="9">
        <v>20.6</v>
      </c>
      <c r="M15" s="9"/>
      <c r="N15" s="9">
        <v>3.13</v>
      </c>
      <c r="O15" s="9"/>
      <c r="P15" s="9">
        <v>0.02</v>
      </c>
      <c r="Q15" s="9"/>
      <c r="R15" s="9">
        <v>0</v>
      </c>
      <c r="S15" s="9"/>
      <c r="T15" s="9">
        <v>0.21</v>
      </c>
      <c r="U15" s="9"/>
      <c r="V15" s="9">
        <v>0</v>
      </c>
      <c r="W15" s="9"/>
      <c r="X15" s="9">
        <v>0</v>
      </c>
      <c r="Y15" s="9"/>
      <c r="Z15" s="26"/>
      <c r="AA15" s="9"/>
    </row>
    <row r="16" spans="1:27">
      <c r="A16" s="9">
        <v>1934</v>
      </c>
      <c r="B16" s="9">
        <v>1.01</v>
      </c>
      <c r="C16" s="9"/>
      <c r="D16" s="9">
        <v>5.26</v>
      </c>
      <c r="E16" s="9"/>
      <c r="F16" s="9">
        <v>5.53</v>
      </c>
      <c r="G16" s="9"/>
      <c r="H16" s="9">
        <v>1.97</v>
      </c>
      <c r="I16" s="9"/>
      <c r="J16" s="9">
        <v>0.63</v>
      </c>
      <c r="K16" s="9"/>
      <c r="L16" s="9">
        <v>8.08</v>
      </c>
      <c r="M16" s="9"/>
      <c r="N16" s="9">
        <v>3.63</v>
      </c>
      <c r="O16" s="9"/>
      <c r="P16" s="9">
        <v>14.1</v>
      </c>
      <c r="Q16" s="9" t="s">
        <v>2</v>
      </c>
      <c r="R16" s="9">
        <v>0.38</v>
      </c>
      <c r="S16" s="9"/>
      <c r="T16" s="9">
        <v>0.06</v>
      </c>
      <c r="U16" s="9"/>
      <c r="V16" s="9">
        <v>0.57999999999999996</v>
      </c>
      <c r="W16" s="9"/>
      <c r="X16" s="9">
        <v>0.02</v>
      </c>
      <c r="Y16" s="9"/>
      <c r="Z16" s="26"/>
      <c r="AA16" s="9"/>
    </row>
    <row r="17" spans="1:27">
      <c r="A17" s="9">
        <v>1935</v>
      </c>
      <c r="B17" s="9">
        <v>0.56000000000000005</v>
      </c>
      <c r="C17" s="9"/>
      <c r="D17" s="9">
        <v>2.0299999999999998</v>
      </c>
      <c r="E17" s="9"/>
      <c r="F17" s="9">
        <v>0.61</v>
      </c>
      <c r="G17" s="9"/>
      <c r="H17" s="9">
        <v>0.66</v>
      </c>
      <c r="I17" s="9"/>
      <c r="J17" s="9">
        <v>0.62</v>
      </c>
      <c r="K17" s="9"/>
      <c r="L17" s="9">
        <v>0.54</v>
      </c>
      <c r="M17" s="9"/>
      <c r="N17" s="9">
        <v>0</v>
      </c>
      <c r="O17" s="9"/>
      <c r="P17" s="9">
        <v>0.2</v>
      </c>
      <c r="Q17" s="9"/>
      <c r="R17" s="9">
        <v>0.02</v>
      </c>
      <c r="S17" s="9"/>
      <c r="T17" s="9">
        <v>7.0000000000000007E-2</v>
      </c>
      <c r="U17" s="9"/>
      <c r="V17" s="9">
        <v>0</v>
      </c>
      <c r="W17" s="9"/>
      <c r="X17" s="9">
        <v>0.13</v>
      </c>
      <c r="Y17" s="9"/>
      <c r="Z17" s="26"/>
      <c r="AA17" s="9"/>
    </row>
    <row r="18" spans="1:27">
      <c r="A18" s="9">
        <v>1936</v>
      </c>
      <c r="B18" s="9">
        <v>0.43</v>
      </c>
      <c r="C18" s="9"/>
      <c r="D18" s="9">
        <v>8.6</v>
      </c>
      <c r="E18" s="9"/>
      <c r="F18" s="9">
        <v>1.1499999999999999</v>
      </c>
      <c r="G18" s="9"/>
      <c r="H18" s="9">
        <v>2.83</v>
      </c>
      <c r="I18" s="9"/>
      <c r="J18" s="9">
        <v>2.14</v>
      </c>
      <c r="K18" s="9"/>
      <c r="L18" s="9">
        <v>1.98</v>
      </c>
      <c r="M18" s="9"/>
      <c r="N18" s="9">
        <v>0.62</v>
      </c>
      <c r="O18" s="9"/>
      <c r="P18" s="9">
        <v>0</v>
      </c>
      <c r="Q18" s="9"/>
      <c r="R18" s="9">
        <v>0</v>
      </c>
      <c r="S18" s="9"/>
      <c r="T18" s="9">
        <v>0</v>
      </c>
      <c r="U18" s="9"/>
      <c r="V18" s="9">
        <v>0</v>
      </c>
      <c r="W18" s="9"/>
      <c r="X18" s="9">
        <v>0</v>
      </c>
      <c r="Y18" s="9"/>
      <c r="Z18" s="26"/>
      <c r="AA18" s="9"/>
    </row>
    <row r="19" spans="1:27">
      <c r="A19" s="9">
        <v>1937</v>
      </c>
      <c r="B19" s="9">
        <v>0</v>
      </c>
      <c r="C19" s="9"/>
      <c r="D19" s="9">
        <v>0</v>
      </c>
      <c r="E19" s="9"/>
      <c r="F19" s="9">
        <v>8.89</v>
      </c>
      <c r="G19" s="9"/>
      <c r="H19" s="9">
        <v>6.53</v>
      </c>
      <c r="I19" s="9"/>
      <c r="J19" s="9">
        <v>13.2</v>
      </c>
      <c r="K19" s="9" t="s">
        <v>2</v>
      </c>
      <c r="L19" s="9">
        <v>5.21</v>
      </c>
      <c r="M19" s="9"/>
      <c r="N19" s="9">
        <v>0</v>
      </c>
      <c r="O19" s="9"/>
      <c r="P19" s="9">
        <v>0</v>
      </c>
      <c r="Q19" s="9"/>
      <c r="R19" s="9">
        <v>0.13</v>
      </c>
      <c r="S19" s="9"/>
      <c r="T19" s="9">
        <v>0</v>
      </c>
      <c r="U19" s="9"/>
      <c r="V19" s="9">
        <v>0</v>
      </c>
      <c r="W19" s="9"/>
      <c r="X19" s="9">
        <v>0</v>
      </c>
      <c r="Y19" s="9"/>
      <c r="Z19" s="26"/>
      <c r="AA19" s="9"/>
    </row>
    <row r="20" spans="1:27">
      <c r="A20" s="9">
        <v>1938</v>
      </c>
      <c r="B20" s="9">
        <v>5.85</v>
      </c>
      <c r="C20" s="9" t="s">
        <v>2</v>
      </c>
      <c r="D20" s="9">
        <v>1.46</v>
      </c>
      <c r="E20" s="9"/>
      <c r="F20" s="9">
        <v>9.74</v>
      </c>
      <c r="G20" s="9"/>
      <c r="H20" s="9">
        <v>12.6</v>
      </c>
      <c r="I20" s="9"/>
      <c r="J20" s="9">
        <v>38.700000000000003</v>
      </c>
      <c r="K20" s="9"/>
      <c r="L20" s="9">
        <v>0.28000000000000003</v>
      </c>
      <c r="M20" s="9"/>
      <c r="N20" s="9">
        <v>0.7</v>
      </c>
      <c r="O20" s="9"/>
      <c r="P20" s="9">
        <v>0.73</v>
      </c>
      <c r="Q20" s="9"/>
      <c r="R20" s="9">
        <v>0</v>
      </c>
      <c r="S20" s="9"/>
      <c r="T20" s="9">
        <v>0.02</v>
      </c>
      <c r="U20" s="9"/>
      <c r="V20" s="9">
        <v>3.85</v>
      </c>
      <c r="W20" s="9"/>
      <c r="X20" s="9">
        <v>0.38</v>
      </c>
      <c r="Y20" s="9"/>
      <c r="Z20" s="26"/>
      <c r="AA20" s="9"/>
    </row>
    <row r="21" spans="1:27">
      <c r="A21" s="9">
        <v>1939</v>
      </c>
      <c r="B21" s="9">
        <v>0.44</v>
      </c>
      <c r="C21" s="9"/>
      <c r="D21" s="9">
        <v>0.01</v>
      </c>
      <c r="E21" s="9"/>
      <c r="F21" s="9">
        <v>3.22</v>
      </c>
      <c r="G21" s="9"/>
      <c r="H21" s="9">
        <v>0.16</v>
      </c>
      <c r="I21" s="9"/>
      <c r="J21" s="9">
        <v>3.36</v>
      </c>
      <c r="K21" s="9"/>
      <c r="L21" s="9">
        <v>8.3800000000000008</v>
      </c>
      <c r="M21" s="9" t="s">
        <v>2</v>
      </c>
      <c r="N21" s="9">
        <v>5.33</v>
      </c>
      <c r="O21" s="9"/>
      <c r="P21" s="9">
        <v>9.01</v>
      </c>
      <c r="Q21" s="9"/>
      <c r="R21" s="9">
        <v>0</v>
      </c>
      <c r="S21" s="9"/>
      <c r="T21" s="9">
        <v>0</v>
      </c>
      <c r="U21" s="9"/>
      <c r="V21" s="9">
        <v>0</v>
      </c>
      <c r="W21" s="9"/>
      <c r="X21" s="9">
        <v>0.95</v>
      </c>
      <c r="Y21" s="9"/>
      <c r="Z21" s="26"/>
      <c r="AA21" s="9"/>
    </row>
    <row r="22" spans="1:27">
      <c r="A22" s="9">
        <v>1940</v>
      </c>
      <c r="B22" s="9">
        <v>0.05</v>
      </c>
      <c r="C22" s="9"/>
      <c r="D22" s="9">
        <v>1.36</v>
      </c>
      <c r="E22" s="9"/>
      <c r="F22" s="9">
        <v>0</v>
      </c>
      <c r="G22" s="9"/>
      <c r="H22" s="9">
        <v>1.61</v>
      </c>
      <c r="I22" s="9"/>
      <c r="J22" s="9">
        <v>33.299999999999997</v>
      </c>
      <c r="K22" s="9"/>
      <c r="L22" s="9">
        <v>4.18</v>
      </c>
      <c r="M22" s="9"/>
      <c r="N22" s="9">
        <v>7.08</v>
      </c>
      <c r="O22" s="9"/>
      <c r="P22" s="9">
        <v>0.05</v>
      </c>
      <c r="Q22" s="9"/>
      <c r="R22" s="9">
        <v>0</v>
      </c>
      <c r="S22" s="9"/>
      <c r="T22" s="9">
        <v>0</v>
      </c>
      <c r="U22" s="9"/>
      <c r="V22" s="9">
        <v>0.51</v>
      </c>
      <c r="W22" s="9"/>
      <c r="X22" s="9">
        <v>0</v>
      </c>
      <c r="Y22" s="9"/>
      <c r="Z22" s="26"/>
      <c r="AA22" s="9"/>
    </row>
    <row r="23" spans="1:27">
      <c r="A23" s="9">
        <v>1941</v>
      </c>
      <c r="B23" s="9">
        <v>0.21</v>
      </c>
      <c r="C23" s="9"/>
      <c r="D23" s="9">
        <v>0</v>
      </c>
      <c r="E23" s="9"/>
      <c r="F23" s="9">
        <v>0</v>
      </c>
      <c r="G23" s="9"/>
      <c r="H23" s="9">
        <v>0.22</v>
      </c>
      <c r="I23" s="9"/>
      <c r="J23" s="9">
        <v>8.5399999999999991</v>
      </c>
      <c r="K23" s="9" t="s">
        <v>2</v>
      </c>
      <c r="L23" s="9">
        <v>18.3</v>
      </c>
      <c r="M23" s="9" t="s">
        <v>2</v>
      </c>
      <c r="N23" s="9">
        <v>5.95</v>
      </c>
      <c r="O23" s="9"/>
      <c r="P23" s="9">
        <v>0</v>
      </c>
      <c r="Q23" s="9"/>
      <c r="R23" s="9">
        <v>0</v>
      </c>
      <c r="S23" s="9"/>
      <c r="T23" s="9">
        <v>0</v>
      </c>
      <c r="U23" s="9"/>
      <c r="V23" s="9">
        <v>2.08</v>
      </c>
      <c r="W23" s="9"/>
      <c r="X23" s="9">
        <v>1.5</v>
      </c>
      <c r="Y23" s="9"/>
      <c r="Z23" s="26"/>
      <c r="AA23" s="9"/>
    </row>
    <row r="24" spans="1:27">
      <c r="A24" s="9">
        <v>1942</v>
      </c>
      <c r="B24" s="9">
        <v>5.05</v>
      </c>
      <c r="C24" s="9"/>
      <c r="D24" s="9">
        <v>10.1</v>
      </c>
      <c r="E24" s="9"/>
      <c r="F24" s="9">
        <v>4.4000000000000004</v>
      </c>
      <c r="G24" s="9"/>
      <c r="H24" s="9">
        <v>1.42</v>
      </c>
      <c r="I24" s="9"/>
      <c r="J24" s="9">
        <v>0.28000000000000003</v>
      </c>
      <c r="K24" s="9"/>
      <c r="L24" s="9">
        <v>1.65</v>
      </c>
      <c r="M24" s="9"/>
      <c r="N24" s="9">
        <v>11</v>
      </c>
      <c r="O24" s="9" t="s">
        <v>2</v>
      </c>
      <c r="P24" s="9">
        <v>18.5</v>
      </c>
      <c r="Q24" s="9"/>
      <c r="R24" s="9">
        <v>1.5</v>
      </c>
      <c r="S24" s="9"/>
      <c r="T24" s="9">
        <v>0.38</v>
      </c>
      <c r="U24" s="9"/>
      <c r="V24" s="9">
        <v>1.0900000000000001</v>
      </c>
      <c r="W24" s="9"/>
      <c r="X24" s="9">
        <v>2.38</v>
      </c>
      <c r="Y24" s="9"/>
      <c r="Z24" s="26"/>
      <c r="AA24" s="9"/>
    </row>
    <row r="25" spans="1:27">
      <c r="A25" s="9">
        <v>1943</v>
      </c>
      <c r="B25" s="9">
        <v>1.06</v>
      </c>
      <c r="C25" s="9"/>
      <c r="D25" s="9">
        <v>20.7</v>
      </c>
      <c r="E25" s="9"/>
      <c r="F25" s="9">
        <v>10.199999999999999</v>
      </c>
      <c r="G25" s="9"/>
      <c r="H25" s="9">
        <v>12.9</v>
      </c>
      <c r="I25" s="9"/>
      <c r="J25" s="9">
        <v>1.93</v>
      </c>
      <c r="K25" s="9"/>
      <c r="L25" s="9">
        <v>8.06</v>
      </c>
      <c r="M25" s="9"/>
      <c r="N25" s="9">
        <v>0.44</v>
      </c>
      <c r="O25" s="9"/>
      <c r="P25" s="9">
        <v>1.02</v>
      </c>
      <c r="Q25" s="9"/>
      <c r="R25" s="9">
        <v>3.06</v>
      </c>
      <c r="S25" s="9"/>
      <c r="T25" s="9">
        <v>0.44</v>
      </c>
      <c r="U25" s="9"/>
      <c r="V25" s="9">
        <v>0.04</v>
      </c>
      <c r="W25" s="9"/>
      <c r="X25" s="9">
        <v>4.0599999999999996</v>
      </c>
      <c r="Y25" s="9"/>
      <c r="Z25" s="26"/>
      <c r="AA25" s="9"/>
    </row>
    <row r="26" spans="1:27">
      <c r="A26" s="9">
        <v>1944</v>
      </c>
      <c r="B26" s="9">
        <v>3.81</v>
      </c>
      <c r="C26" s="9"/>
      <c r="D26" s="9">
        <v>0.01</v>
      </c>
      <c r="E26" s="9"/>
      <c r="F26" s="9">
        <v>0</v>
      </c>
      <c r="G26" s="9"/>
      <c r="H26" s="9">
        <v>0</v>
      </c>
      <c r="I26" s="9"/>
      <c r="J26" s="9">
        <v>0</v>
      </c>
      <c r="K26" s="9"/>
      <c r="L26" s="9">
        <v>3.12</v>
      </c>
      <c r="M26" s="9"/>
      <c r="N26" s="9">
        <v>0.86</v>
      </c>
      <c r="O26" s="9"/>
      <c r="P26" s="9">
        <v>0</v>
      </c>
      <c r="Q26" s="9"/>
      <c r="R26" s="9">
        <v>0</v>
      </c>
      <c r="S26" s="9"/>
      <c r="T26" s="9">
        <v>0</v>
      </c>
      <c r="U26" s="9"/>
      <c r="V26" s="9">
        <v>0</v>
      </c>
      <c r="W26" s="9"/>
      <c r="X26" s="9">
        <v>0</v>
      </c>
      <c r="Y26" s="9"/>
      <c r="Z26" s="26"/>
      <c r="AA26" s="9"/>
    </row>
    <row r="27" spans="1:27">
      <c r="A27" s="9">
        <v>1945</v>
      </c>
      <c r="B27" s="9">
        <v>0.1</v>
      </c>
      <c r="C27" s="9"/>
      <c r="D27" s="9">
        <v>0.2</v>
      </c>
      <c r="E27" s="9"/>
      <c r="F27" s="9">
        <v>0.77</v>
      </c>
      <c r="G27" s="9"/>
      <c r="H27" s="9">
        <v>8.1300000000000008</v>
      </c>
      <c r="I27" s="9"/>
      <c r="J27" s="9">
        <v>2.89</v>
      </c>
      <c r="K27" s="9"/>
      <c r="L27" s="9">
        <v>1.78</v>
      </c>
      <c r="M27" s="9"/>
      <c r="N27" s="9">
        <v>12.3</v>
      </c>
      <c r="O27" s="9"/>
      <c r="P27" s="9">
        <v>30.2</v>
      </c>
      <c r="Q27" s="9"/>
      <c r="R27" s="9">
        <v>0.78</v>
      </c>
      <c r="S27" s="9"/>
      <c r="T27" s="9">
        <v>0.12</v>
      </c>
      <c r="U27" s="9"/>
      <c r="V27" s="9">
        <v>0</v>
      </c>
      <c r="W27" s="9"/>
      <c r="X27" s="9">
        <v>0</v>
      </c>
      <c r="Y27" s="9"/>
      <c r="Z27" s="26"/>
      <c r="AA27" s="9"/>
    </row>
    <row r="28" spans="1:27">
      <c r="A28" s="9">
        <v>1946</v>
      </c>
      <c r="B28" s="9">
        <v>8.93</v>
      </c>
      <c r="C28" s="9"/>
      <c r="D28" s="9">
        <v>7.0000000000000007E-2</v>
      </c>
      <c r="E28" s="9"/>
      <c r="F28" s="9">
        <v>0.08</v>
      </c>
      <c r="G28" s="9"/>
      <c r="H28" s="9">
        <v>1.1000000000000001</v>
      </c>
      <c r="I28" s="9"/>
      <c r="J28" s="9">
        <v>3.23</v>
      </c>
      <c r="K28" s="9"/>
      <c r="L28" s="9">
        <v>2.31</v>
      </c>
      <c r="M28" s="9"/>
      <c r="N28" s="9">
        <v>1.02</v>
      </c>
      <c r="O28" s="9"/>
      <c r="P28" s="9">
        <v>0.82</v>
      </c>
      <c r="Q28" s="9"/>
      <c r="R28" s="9">
        <v>0</v>
      </c>
      <c r="S28" s="9"/>
      <c r="T28" s="9">
        <v>0</v>
      </c>
      <c r="U28" s="9"/>
      <c r="V28" s="9">
        <v>0</v>
      </c>
      <c r="W28" s="9"/>
      <c r="X28" s="9">
        <v>0.56999999999999995</v>
      </c>
      <c r="Y28" s="9"/>
      <c r="Z28" s="26"/>
      <c r="AA28" s="9"/>
    </row>
    <row r="29" spans="1:27">
      <c r="A29" s="9">
        <v>1947</v>
      </c>
      <c r="B29" s="9">
        <v>1.59</v>
      </c>
      <c r="C29" s="9"/>
      <c r="D29" s="9">
        <v>0.05</v>
      </c>
      <c r="E29" s="9"/>
      <c r="F29" s="9">
        <v>10.6</v>
      </c>
      <c r="G29" s="9"/>
      <c r="H29" s="9">
        <v>2.44</v>
      </c>
      <c r="I29" s="9"/>
      <c r="J29" s="9">
        <v>9.51</v>
      </c>
      <c r="K29" s="9"/>
      <c r="L29" s="9">
        <v>47.3</v>
      </c>
      <c r="M29" s="9"/>
      <c r="N29" s="9">
        <v>4.54</v>
      </c>
      <c r="O29" s="9"/>
      <c r="P29" s="9">
        <v>0.41</v>
      </c>
      <c r="Q29" s="9"/>
      <c r="R29" s="9">
        <v>0</v>
      </c>
      <c r="S29" s="9"/>
      <c r="T29" s="9">
        <v>0</v>
      </c>
      <c r="U29" s="9"/>
      <c r="V29" s="9">
        <v>0</v>
      </c>
      <c r="W29" s="9"/>
      <c r="X29" s="9">
        <v>0</v>
      </c>
      <c r="Y29" s="9"/>
      <c r="Z29" s="26"/>
      <c r="AA29" s="9"/>
    </row>
    <row r="30" spans="1:27">
      <c r="A30" s="9">
        <v>1948</v>
      </c>
      <c r="B30" s="9">
        <v>0.85</v>
      </c>
      <c r="C30" s="9"/>
      <c r="D30" s="9">
        <v>0</v>
      </c>
      <c r="E30" s="9"/>
      <c r="F30" s="9">
        <v>0</v>
      </c>
      <c r="G30" s="9"/>
      <c r="H30" s="9">
        <v>0.2</v>
      </c>
      <c r="I30" s="9"/>
      <c r="J30" s="9">
        <v>0.14000000000000001</v>
      </c>
      <c r="K30" s="9"/>
      <c r="L30" s="9">
        <v>1.19</v>
      </c>
      <c r="M30" s="9"/>
      <c r="N30" s="9">
        <v>0</v>
      </c>
      <c r="O30" s="9"/>
      <c r="P30" s="9">
        <v>0.06</v>
      </c>
      <c r="Q30" s="9"/>
      <c r="R30" s="9">
        <v>0.05</v>
      </c>
      <c r="S30" s="9"/>
      <c r="T30" s="9">
        <v>0</v>
      </c>
      <c r="U30" s="9"/>
      <c r="V30" s="9">
        <v>0</v>
      </c>
      <c r="W30" s="9"/>
      <c r="X30" s="9">
        <v>0</v>
      </c>
      <c r="Y30" s="9"/>
      <c r="Z30" s="26"/>
      <c r="AA30" s="9"/>
    </row>
    <row r="31" spans="1:27">
      <c r="A31" s="9">
        <v>1949</v>
      </c>
      <c r="B31" s="9">
        <v>0</v>
      </c>
      <c r="C31" s="9"/>
      <c r="D31" s="9">
        <v>9.36</v>
      </c>
      <c r="E31" s="9"/>
      <c r="F31" s="9">
        <v>0.69</v>
      </c>
      <c r="G31" s="9"/>
      <c r="H31" s="9">
        <v>3.48</v>
      </c>
      <c r="I31" s="9"/>
      <c r="J31" s="9">
        <v>11.9</v>
      </c>
      <c r="K31" s="9" t="s">
        <v>2</v>
      </c>
      <c r="L31" s="9">
        <v>23.2</v>
      </c>
      <c r="M31" s="9"/>
      <c r="N31" s="9">
        <v>33.5</v>
      </c>
      <c r="O31" s="9"/>
      <c r="P31" s="9">
        <v>38.4</v>
      </c>
      <c r="Q31" s="9"/>
      <c r="R31" s="9">
        <v>1.32</v>
      </c>
      <c r="S31" s="9"/>
      <c r="T31" s="9">
        <v>0.53</v>
      </c>
      <c r="U31" s="9"/>
      <c r="V31" s="9">
        <v>1.31</v>
      </c>
      <c r="W31" s="9"/>
      <c r="X31" s="9">
        <v>3.93</v>
      </c>
      <c r="Y31" s="9"/>
      <c r="Z31" s="26"/>
      <c r="AA31" s="9"/>
    </row>
    <row r="32" spans="1:27">
      <c r="A32" s="9">
        <v>1950</v>
      </c>
      <c r="B32" s="9">
        <v>0.56000000000000005</v>
      </c>
      <c r="C32" s="9"/>
      <c r="D32" s="9">
        <v>0</v>
      </c>
      <c r="E32" s="9"/>
      <c r="F32" s="9">
        <v>8.5</v>
      </c>
      <c r="G32" s="9"/>
      <c r="H32" s="9">
        <v>9.23</v>
      </c>
      <c r="I32" s="9"/>
      <c r="J32" s="9">
        <v>4.16</v>
      </c>
      <c r="K32" s="9"/>
      <c r="L32" s="9">
        <v>4.67</v>
      </c>
      <c r="M32" s="9"/>
      <c r="N32" s="9">
        <v>0.98</v>
      </c>
      <c r="O32" s="9"/>
      <c r="P32" s="9">
        <v>0</v>
      </c>
      <c r="Q32" s="9"/>
      <c r="R32" s="9">
        <v>0</v>
      </c>
      <c r="S32" s="9"/>
      <c r="T32" s="9">
        <v>0</v>
      </c>
      <c r="U32" s="9"/>
      <c r="V32" s="9">
        <v>0</v>
      </c>
      <c r="W32" s="9"/>
      <c r="X32" s="9">
        <v>0</v>
      </c>
      <c r="Y32" s="9"/>
      <c r="Z32" s="26"/>
      <c r="AA32" s="9"/>
    </row>
    <row r="33" spans="1:27">
      <c r="A33" s="9">
        <v>1951</v>
      </c>
      <c r="B33" s="9">
        <v>4.9000000000000004</v>
      </c>
      <c r="C33" s="9"/>
      <c r="D33" s="9">
        <v>0.41</v>
      </c>
      <c r="E33" s="9"/>
      <c r="F33" s="9">
        <v>0</v>
      </c>
      <c r="G33" s="9"/>
      <c r="H33" s="9">
        <v>1.27</v>
      </c>
      <c r="I33" s="9"/>
      <c r="J33" s="9">
        <v>10.199999999999999</v>
      </c>
      <c r="K33" s="9"/>
      <c r="L33" s="9">
        <v>0.43</v>
      </c>
      <c r="M33" s="9"/>
      <c r="N33" s="9">
        <v>1.44</v>
      </c>
      <c r="O33" s="9"/>
      <c r="P33" s="9">
        <v>0</v>
      </c>
      <c r="Q33" s="9"/>
      <c r="R33" s="9">
        <v>0</v>
      </c>
      <c r="S33" s="9"/>
      <c r="T33" s="9">
        <v>2.0499999999999998</v>
      </c>
      <c r="U33" s="9"/>
      <c r="V33" s="9">
        <v>0</v>
      </c>
      <c r="W33" s="9"/>
      <c r="X33" s="9">
        <v>0.61</v>
      </c>
      <c r="Y33" s="9"/>
      <c r="Z33" s="26"/>
      <c r="AA33" s="9"/>
    </row>
    <row r="34" spans="1:27">
      <c r="A34" s="9">
        <v>1952</v>
      </c>
      <c r="B34" s="9">
        <v>0.79</v>
      </c>
      <c r="C34" s="9"/>
      <c r="D34" s="9">
        <v>2.15</v>
      </c>
      <c r="E34" s="9"/>
      <c r="F34" s="9">
        <v>11.2</v>
      </c>
      <c r="G34" s="9"/>
      <c r="H34" s="9">
        <v>0.31</v>
      </c>
      <c r="I34" s="9"/>
      <c r="J34" s="9">
        <v>1.22</v>
      </c>
      <c r="K34" s="9"/>
      <c r="L34" s="9">
        <v>0.64</v>
      </c>
      <c r="M34" s="9"/>
      <c r="N34" s="9">
        <v>0.78</v>
      </c>
      <c r="O34" s="9"/>
      <c r="P34" s="9">
        <v>0</v>
      </c>
      <c r="Q34" s="9"/>
      <c r="R34" s="9">
        <v>0</v>
      </c>
      <c r="S34" s="9"/>
      <c r="T34" s="9">
        <v>0</v>
      </c>
      <c r="U34" s="9"/>
      <c r="V34" s="9">
        <v>0</v>
      </c>
      <c r="W34" s="9"/>
      <c r="X34" s="9">
        <v>1.74</v>
      </c>
      <c r="Y34" s="9"/>
      <c r="Z34" s="26"/>
      <c r="AA34" s="9"/>
    </row>
    <row r="35" spans="1:27">
      <c r="A35" s="9">
        <v>1953</v>
      </c>
      <c r="B35" s="9">
        <v>0.04</v>
      </c>
      <c r="C35" s="9"/>
      <c r="D35" s="9">
        <v>23</v>
      </c>
      <c r="E35" s="9"/>
      <c r="F35" s="9">
        <v>0.09</v>
      </c>
      <c r="G35" s="9"/>
      <c r="H35" s="9">
        <v>1</v>
      </c>
      <c r="I35" s="9"/>
      <c r="J35" s="9">
        <v>0.7</v>
      </c>
      <c r="K35" s="9"/>
      <c r="L35" s="9">
        <v>4.45</v>
      </c>
      <c r="M35" s="9"/>
      <c r="N35" s="9">
        <v>0.69</v>
      </c>
      <c r="O35" s="9"/>
      <c r="P35" s="9">
        <v>0.52</v>
      </c>
      <c r="Q35" s="9"/>
      <c r="R35" s="9">
        <v>0</v>
      </c>
      <c r="S35" s="9"/>
      <c r="T35" s="9">
        <v>0</v>
      </c>
      <c r="U35" s="9"/>
      <c r="V35" s="9">
        <v>0</v>
      </c>
      <c r="W35" s="9"/>
      <c r="X35" s="9">
        <v>0</v>
      </c>
      <c r="Y35" s="9"/>
      <c r="Z35" s="26"/>
      <c r="AA35" s="9"/>
    </row>
    <row r="36" spans="1:27">
      <c r="A36" s="9">
        <v>1954</v>
      </c>
      <c r="B36" s="9">
        <v>0</v>
      </c>
      <c r="C36" s="9"/>
      <c r="D36" s="9">
        <v>2.0699999999999998</v>
      </c>
      <c r="E36" s="9"/>
      <c r="F36" s="9">
        <v>0.19</v>
      </c>
      <c r="G36" s="9"/>
      <c r="H36" s="9">
        <v>4.51</v>
      </c>
      <c r="I36" s="9"/>
      <c r="J36" s="9">
        <v>10.9</v>
      </c>
      <c r="K36" s="9"/>
      <c r="L36" s="9">
        <v>17.7</v>
      </c>
      <c r="M36" s="9"/>
      <c r="N36" s="9">
        <v>1.33</v>
      </c>
      <c r="O36" s="9"/>
      <c r="P36" s="9">
        <v>0.35</v>
      </c>
      <c r="Q36" s="9"/>
      <c r="R36" s="9">
        <v>0.08</v>
      </c>
      <c r="S36" s="9"/>
      <c r="T36" s="9">
        <v>0</v>
      </c>
      <c r="U36" s="9"/>
      <c r="V36" s="9">
        <v>0</v>
      </c>
      <c r="W36" s="9"/>
      <c r="X36" s="9">
        <v>0</v>
      </c>
      <c r="Y36" s="9"/>
      <c r="Z36" s="26"/>
      <c r="AA36" s="9"/>
    </row>
    <row r="37" spans="1:27">
      <c r="A37" s="9">
        <v>1955</v>
      </c>
      <c r="B37" s="9">
        <v>1.05</v>
      </c>
      <c r="C37" s="9"/>
      <c r="D37" s="9">
        <v>0.75</v>
      </c>
      <c r="E37" s="9"/>
      <c r="F37" s="9">
        <v>0.85</v>
      </c>
      <c r="G37" s="9"/>
      <c r="H37" s="9">
        <v>1.83</v>
      </c>
      <c r="I37" s="9"/>
      <c r="J37" s="9">
        <v>2.73</v>
      </c>
      <c r="K37" s="9"/>
      <c r="L37" s="9">
        <v>7.21</v>
      </c>
      <c r="M37" s="9"/>
      <c r="N37" s="9">
        <v>0</v>
      </c>
      <c r="O37" s="9" t="s">
        <v>2</v>
      </c>
      <c r="P37" s="9">
        <v>0</v>
      </c>
      <c r="Q37" s="9" t="s">
        <v>2</v>
      </c>
      <c r="R37" s="9">
        <v>0</v>
      </c>
      <c r="S37" s="9" t="s">
        <v>2</v>
      </c>
      <c r="T37" s="9">
        <v>0</v>
      </c>
      <c r="U37" s="9" t="s">
        <v>2</v>
      </c>
      <c r="V37" s="9">
        <v>0</v>
      </c>
      <c r="W37" s="9" t="s">
        <v>2</v>
      </c>
      <c r="X37" s="9">
        <v>0</v>
      </c>
      <c r="Y37" s="9" t="s">
        <v>2</v>
      </c>
      <c r="Z37" s="26"/>
      <c r="AA37" s="9"/>
    </row>
    <row r="38" spans="1:27">
      <c r="A38" s="9">
        <v>1956</v>
      </c>
      <c r="B38" s="9">
        <v>0</v>
      </c>
      <c r="C38" s="9" t="s">
        <v>2</v>
      </c>
      <c r="D38" s="9">
        <v>4.67</v>
      </c>
      <c r="E38" s="9"/>
      <c r="F38" s="9">
        <v>4</v>
      </c>
      <c r="G38" s="9"/>
      <c r="H38" s="9">
        <v>1.1100000000000001</v>
      </c>
      <c r="I38" s="9"/>
      <c r="J38" s="9">
        <v>1.66</v>
      </c>
      <c r="K38" s="9"/>
      <c r="L38" s="9">
        <v>5.17</v>
      </c>
      <c r="M38" s="9"/>
      <c r="N38" s="9">
        <v>0.6</v>
      </c>
      <c r="O38" s="9"/>
      <c r="P38" s="9">
        <v>0</v>
      </c>
      <c r="Q38" s="9"/>
      <c r="R38" s="9">
        <v>7.0000000000000007E-2</v>
      </c>
      <c r="S38" s="9"/>
      <c r="T38" s="9">
        <v>0</v>
      </c>
      <c r="U38" s="9" t="s">
        <v>2</v>
      </c>
      <c r="V38" s="9">
        <v>0.75</v>
      </c>
      <c r="W38" s="9"/>
      <c r="X38" s="9">
        <v>0.41</v>
      </c>
      <c r="Y38" s="9"/>
      <c r="Z38" s="26"/>
      <c r="AA38" s="9"/>
    </row>
    <row r="39" spans="1:27">
      <c r="A39" s="9">
        <v>1957</v>
      </c>
      <c r="B39" s="9">
        <v>0.55000000000000004</v>
      </c>
      <c r="C39" s="9"/>
      <c r="D39" s="9">
        <v>0.83</v>
      </c>
      <c r="E39" s="9"/>
      <c r="F39" s="9">
        <v>1.95</v>
      </c>
      <c r="G39" s="9"/>
      <c r="H39" s="9">
        <v>16.100000000000001</v>
      </c>
      <c r="I39" s="9"/>
      <c r="J39" s="9">
        <v>0.38</v>
      </c>
      <c r="K39" s="9"/>
      <c r="L39" s="9">
        <v>2.57</v>
      </c>
      <c r="M39" s="9"/>
      <c r="N39" s="9">
        <v>0.31</v>
      </c>
      <c r="O39" s="9"/>
      <c r="P39" s="9">
        <v>2.1</v>
      </c>
      <c r="Q39" s="9"/>
      <c r="R39" s="9">
        <v>0.4</v>
      </c>
      <c r="S39" s="9"/>
      <c r="T39" s="9">
        <v>0.25</v>
      </c>
      <c r="U39" s="9"/>
      <c r="V39" s="9">
        <v>0.02</v>
      </c>
      <c r="W39" s="9"/>
      <c r="X39" s="9">
        <v>0.37</v>
      </c>
      <c r="Y39" s="9"/>
      <c r="Z39" s="26"/>
      <c r="AA39" s="9"/>
    </row>
    <row r="40" spans="1:27">
      <c r="A40" s="9">
        <v>1958</v>
      </c>
      <c r="B40" s="9">
        <v>0.16</v>
      </c>
      <c r="C40" s="9"/>
      <c r="D40" s="9">
        <v>0.83</v>
      </c>
      <c r="E40" s="9"/>
      <c r="F40" s="9">
        <v>0.3</v>
      </c>
      <c r="G40" s="9"/>
      <c r="H40" s="9">
        <v>0.91</v>
      </c>
      <c r="I40" s="9"/>
      <c r="J40" s="9">
        <v>4.6399999999999997</v>
      </c>
      <c r="K40" s="9"/>
      <c r="L40" s="9">
        <v>0.8</v>
      </c>
      <c r="M40" s="9"/>
      <c r="N40" s="9">
        <v>0.76</v>
      </c>
      <c r="O40" s="9"/>
      <c r="P40" s="9">
        <v>2.79</v>
      </c>
      <c r="Q40" s="9"/>
      <c r="R40" s="9">
        <v>0.01</v>
      </c>
      <c r="S40" s="9"/>
      <c r="T40" s="9">
        <v>0.01</v>
      </c>
      <c r="U40" s="9"/>
      <c r="V40" s="9">
        <v>0</v>
      </c>
      <c r="W40" s="9"/>
      <c r="X40" s="9">
        <v>0</v>
      </c>
      <c r="Y40" s="9"/>
      <c r="Z40" s="26"/>
      <c r="AA40" s="9"/>
    </row>
    <row r="41" spans="1:27">
      <c r="A41" s="9">
        <v>1959</v>
      </c>
      <c r="B41" s="9">
        <v>0</v>
      </c>
      <c r="C41" s="9"/>
      <c r="D41" s="9">
        <v>0.52</v>
      </c>
      <c r="E41" s="9"/>
      <c r="F41" s="9">
        <v>2.0699999999999998</v>
      </c>
      <c r="G41" s="9"/>
      <c r="H41" s="9">
        <v>0.23</v>
      </c>
      <c r="I41" s="9"/>
      <c r="J41" s="9">
        <v>0.01</v>
      </c>
      <c r="K41" s="9"/>
      <c r="L41" s="9">
        <v>0.04</v>
      </c>
      <c r="M41" s="9"/>
      <c r="N41" s="9">
        <v>0.47</v>
      </c>
      <c r="O41" s="9" t="s">
        <v>2</v>
      </c>
      <c r="P41" s="9">
        <v>0.61</v>
      </c>
      <c r="Q41" s="9"/>
      <c r="R41" s="9">
        <v>0</v>
      </c>
      <c r="S41" s="9"/>
      <c r="T41" s="9">
        <v>0</v>
      </c>
      <c r="U41" s="9"/>
      <c r="V41" s="9">
        <v>0.89</v>
      </c>
      <c r="W41" s="9"/>
      <c r="X41" s="9">
        <v>0</v>
      </c>
      <c r="Y41" s="9"/>
      <c r="Z41" s="26"/>
      <c r="AA41" s="9"/>
    </row>
    <row r="42" spans="1:27">
      <c r="A42" s="9">
        <v>1960</v>
      </c>
      <c r="B42" s="9">
        <v>0.9</v>
      </c>
      <c r="C42" s="9"/>
      <c r="D42" s="9">
        <v>1.51</v>
      </c>
      <c r="E42" s="9"/>
      <c r="F42" s="9">
        <v>4.3899999999999997</v>
      </c>
      <c r="G42" s="9"/>
      <c r="H42" s="9">
        <v>0.18</v>
      </c>
      <c r="I42" s="9"/>
      <c r="J42" s="9">
        <v>0.01</v>
      </c>
      <c r="K42" s="9"/>
      <c r="L42" s="9">
        <v>1.41</v>
      </c>
      <c r="M42" s="9"/>
      <c r="N42" s="9">
        <v>0.52</v>
      </c>
      <c r="O42" s="9"/>
      <c r="P42" s="9">
        <v>3.88</v>
      </c>
      <c r="Q42" s="9"/>
      <c r="R42" s="9">
        <v>0.56999999999999995</v>
      </c>
      <c r="S42" s="9"/>
      <c r="T42" s="9">
        <v>0.1</v>
      </c>
      <c r="U42" s="9"/>
      <c r="V42" s="9">
        <v>0.27</v>
      </c>
      <c r="W42" s="9"/>
      <c r="X42" s="9">
        <v>0.02</v>
      </c>
      <c r="Y42" s="9"/>
      <c r="Z42" s="26"/>
      <c r="AA42" s="9"/>
    </row>
    <row r="43" spans="1:27">
      <c r="A43" s="9">
        <v>1961</v>
      </c>
      <c r="B43" s="9">
        <v>0</v>
      </c>
      <c r="C43" s="9"/>
      <c r="D43" s="9">
        <v>7.0000000000000007E-2</v>
      </c>
      <c r="E43" s="9"/>
      <c r="F43" s="9">
        <v>0.9</v>
      </c>
      <c r="G43" s="9"/>
      <c r="H43" s="9">
        <v>0.04</v>
      </c>
      <c r="I43" s="9"/>
      <c r="J43" s="9">
        <v>24</v>
      </c>
      <c r="K43" s="9"/>
      <c r="L43" s="9">
        <v>8.24</v>
      </c>
      <c r="M43" s="9"/>
      <c r="N43" s="9">
        <v>1.08</v>
      </c>
      <c r="O43" s="9"/>
      <c r="P43" s="9">
        <v>0.37</v>
      </c>
      <c r="Q43" s="9"/>
      <c r="R43" s="9">
        <v>0.02</v>
      </c>
      <c r="S43" s="9"/>
      <c r="T43" s="9">
        <v>0.01</v>
      </c>
      <c r="U43" s="9"/>
      <c r="V43" s="9">
        <v>0.01</v>
      </c>
      <c r="W43" s="9"/>
      <c r="X43" s="9">
        <v>0.02</v>
      </c>
      <c r="Y43" s="9"/>
      <c r="Z43" s="26"/>
      <c r="AA43" s="9"/>
    </row>
    <row r="44" spans="1:27">
      <c r="A44" s="9">
        <v>1962</v>
      </c>
      <c r="B44" s="9">
        <v>0</v>
      </c>
      <c r="C44" s="9"/>
      <c r="D44" s="9">
        <v>2.33</v>
      </c>
      <c r="E44" s="9"/>
      <c r="F44" s="9">
        <v>0.08</v>
      </c>
      <c r="G44" s="9"/>
      <c r="H44" s="9">
        <v>20.7</v>
      </c>
      <c r="I44" s="9"/>
      <c r="J44" s="9">
        <v>4.32</v>
      </c>
      <c r="K44" s="9"/>
      <c r="L44" s="9">
        <v>23.2</v>
      </c>
      <c r="M44" s="9"/>
      <c r="N44" s="9">
        <v>18.100000000000001</v>
      </c>
      <c r="O44" s="9"/>
      <c r="P44" s="9">
        <v>0.83</v>
      </c>
      <c r="Q44" s="9"/>
      <c r="R44" s="9">
        <v>0.88</v>
      </c>
      <c r="S44" s="9"/>
      <c r="T44" s="9">
        <v>0.76</v>
      </c>
      <c r="U44" s="9"/>
      <c r="V44" s="9">
        <v>0.22</v>
      </c>
      <c r="W44" s="9" t="s">
        <v>2</v>
      </c>
      <c r="X44" s="9">
        <v>0.09</v>
      </c>
      <c r="Y44" s="9"/>
      <c r="Z44" s="26"/>
      <c r="AA44" s="9"/>
    </row>
    <row r="45" spans="1:27">
      <c r="A45" s="9">
        <v>1963</v>
      </c>
      <c r="B45" s="9">
        <v>4.05</v>
      </c>
      <c r="C45" s="9"/>
      <c r="D45" s="9">
        <v>14.8</v>
      </c>
      <c r="E45" s="9"/>
      <c r="F45" s="9">
        <v>2.8</v>
      </c>
      <c r="G45" s="9"/>
      <c r="H45" s="9">
        <v>0.15</v>
      </c>
      <c r="I45" s="9"/>
      <c r="J45" s="9">
        <v>0.01</v>
      </c>
      <c r="K45" s="9"/>
      <c r="L45" s="9">
        <v>0.02</v>
      </c>
      <c r="M45" s="9"/>
      <c r="N45" s="9">
        <v>0.56999999999999995</v>
      </c>
      <c r="O45" s="9"/>
      <c r="P45" s="9">
        <v>0</v>
      </c>
      <c r="Q45" s="9"/>
      <c r="R45" s="9">
        <v>0.04</v>
      </c>
      <c r="S45" s="9"/>
      <c r="T45" s="9">
        <v>0</v>
      </c>
      <c r="U45" s="9"/>
      <c r="V45" s="9">
        <v>0</v>
      </c>
      <c r="W45" s="9"/>
      <c r="X45" s="9">
        <v>0</v>
      </c>
      <c r="Y45" s="9"/>
      <c r="Z45" s="26"/>
      <c r="AA45" s="9"/>
    </row>
    <row r="46" spans="1:27">
      <c r="A46" s="9">
        <v>1964</v>
      </c>
      <c r="B46" s="9">
        <v>0.05</v>
      </c>
      <c r="C46" s="9"/>
      <c r="D46" s="9">
        <v>0.11</v>
      </c>
      <c r="E46" s="9"/>
      <c r="F46" s="9">
        <v>0.31</v>
      </c>
      <c r="G46" s="9"/>
      <c r="H46" s="9">
        <v>0.78</v>
      </c>
      <c r="I46" s="9"/>
      <c r="J46" s="9">
        <v>0.7</v>
      </c>
      <c r="K46" s="9"/>
      <c r="L46" s="9">
        <v>0.05</v>
      </c>
      <c r="M46" s="9"/>
      <c r="N46" s="9">
        <v>3.46</v>
      </c>
      <c r="O46" s="9"/>
      <c r="P46" s="9">
        <v>0.13</v>
      </c>
      <c r="Q46" s="9"/>
      <c r="R46" s="9">
        <v>0.2</v>
      </c>
      <c r="S46" s="9"/>
      <c r="T46" s="9">
        <v>7.0000000000000007E-2</v>
      </c>
      <c r="U46" s="9"/>
      <c r="V46" s="9">
        <v>7.0000000000000007E-2</v>
      </c>
      <c r="W46" s="9"/>
      <c r="X46" s="9">
        <v>0.02</v>
      </c>
      <c r="Y46" s="9"/>
      <c r="Z46" s="26"/>
      <c r="AA46" s="9"/>
    </row>
    <row r="47" spans="1:27">
      <c r="A47" s="9">
        <v>1965</v>
      </c>
      <c r="B47" s="9">
        <v>0.08</v>
      </c>
      <c r="C47" s="9"/>
      <c r="D47" s="9">
        <v>0.7</v>
      </c>
      <c r="E47" s="9"/>
      <c r="F47" s="9">
        <v>0.02</v>
      </c>
      <c r="G47" s="9"/>
      <c r="H47" s="9">
        <v>0.44</v>
      </c>
      <c r="I47" s="9"/>
      <c r="J47" s="9">
        <v>0.32</v>
      </c>
      <c r="K47" s="9"/>
      <c r="L47" s="9">
        <v>0</v>
      </c>
      <c r="M47" s="9"/>
      <c r="N47" s="9">
        <v>0</v>
      </c>
      <c r="O47" s="9"/>
      <c r="P47" s="9">
        <v>0.02</v>
      </c>
      <c r="Q47" s="9"/>
      <c r="R47" s="9">
        <v>0</v>
      </c>
      <c r="S47" s="9"/>
      <c r="T47" s="9">
        <v>0</v>
      </c>
      <c r="U47" s="9"/>
      <c r="V47" s="9">
        <v>0</v>
      </c>
      <c r="W47" s="9"/>
      <c r="X47" s="9">
        <v>0</v>
      </c>
      <c r="Y47" s="9"/>
      <c r="Z47" s="26"/>
      <c r="AA47" s="9"/>
    </row>
    <row r="48" spans="1:27">
      <c r="A48" s="9">
        <v>1966</v>
      </c>
      <c r="B48" s="9">
        <v>0.01</v>
      </c>
      <c r="C48" s="9"/>
      <c r="D48" s="9">
        <v>0.14000000000000001</v>
      </c>
      <c r="E48" s="9"/>
      <c r="F48" s="9">
        <v>2.6</v>
      </c>
      <c r="G48" s="9"/>
      <c r="H48" s="9">
        <v>27.6</v>
      </c>
      <c r="I48" s="9" t="s">
        <v>0</v>
      </c>
      <c r="J48" s="9">
        <v>13.9</v>
      </c>
      <c r="K48" s="9"/>
      <c r="L48" s="9">
        <v>8.24</v>
      </c>
      <c r="M48" s="9"/>
      <c r="N48" s="9">
        <v>27.5</v>
      </c>
      <c r="O48" s="9"/>
      <c r="P48" s="9">
        <v>13.9</v>
      </c>
      <c r="Q48" s="9"/>
      <c r="R48" s="9">
        <v>15.3</v>
      </c>
      <c r="S48" s="9"/>
      <c r="T48" s="9">
        <v>1.25</v>
      </c>
      <c r="U48" s="9"/>
      <c r="V48" s="9">
        <v>0.38</v>
      </c>
      <c r="W48" s="9"/>
      <c r="X48" s="9">
        <v>0.13</v>
      </c>
      <c r="Y48" s="9"/>
      <c r="Z48" s="26"/>
      <c r="AA48" s="9"/>
    </row>
    <row r="49" spans="1:27">
      <c r="A49" s="9">
        <v>1967</v>
      </c>
      <c r="B49" s="9">
        <v>7.0000000000000007E-2</v>
      </c>
      <c r="C49" s="9"/>
      <c r="D49" s="9">
        <v>0.09</v>
      </c>
      <c r="E49" s="9"/>
      <c r="F49" s="9">
        <v>0</v>
      </c>
      <c r="G49" s="9"/>
      <c r="H49" s="9">
        <v>0.03</v>
      </c>
      <c r="I49" s="9"/>
      <c r="J49" s="9">
        <v>0.01</v>
      </c>
      <c r="K49" s="9"/>
      <c r="L49" s="9">
        <v>0.03</v>
      </c>
      <c r="M49" s="9"/>
      <c r="N49" s="9">
        <v>0.27</v>
      </c>
      <c r="O49" s="9"/>
      <c r="P49" s="9">
        <v>0.02</v>
      </c>
      <c r="Q49" s="9"/>
      <c r="R49" s="9">
        <v>0.02</v>
      </c>
      <c r="S49" s="9"/>
      <c r="T49" s="9">
        <v>0.01</v>
      </c>
      <c r="U49" s="9"/>
      <c r="V49" s="9">
        <v>0</v>
      </c>
      <c r="W49" s="9"/>
      <c r="X49" s="9">
        <v>0</v>
      </c>
      <c r="Y49" s="9"/>
      <c r="Z49" s="26"/>
      <c r="AA49" s="9"/>
    </row>
    <row r="50" spans="1:27">
      <c r="A50" s="9">
        <v>1968</v>
      </c>
      <c r="B50" s="9">
        <v>0.06</v>
      </c>
      <c r="C50" s="9"/>
      <c r="D50" s="9">
        <v>0</v>
      </c>
      <c r="E50" s="9"/>
      <c r="F50" s="9">
        <v>2.67</v>
      </c>
      <c r="G50" s="9"/>
      <c r="H50" s="9">
        <v>0.13</v>
      </c>
      <c r="I50" s="9"/>
      <c r="J50" s="9">
        <v>3.18</v>
      </c>
      <c r="K50" s="9"/>
      <c r="L50" s="9">
        <v>20.6</v>
      </c>
      <c r="M50" s="9"/>
      <c r="N50" s="9">
        <v>7.15</v>
      </c>
      <c r="O50" s="9"/>
      <c r="P50" s="9">
        <v>0.05</v>
      </c>
      <c r="Q50" s="9"/>
      <c r="R50" s="9">
        <v>0.02</v>
      </c>
      <c r="S50" s="9"/>
      <c r="T50" s="9">
        <v>0.06</v>
      </c>
      <c r="U50" s="9"/>
      <c r="V50" s="9">
        <v>0.09</v>
      </c>
      <c r="W50" s="9"/>
      <c r="X50" s="9">
        <v>0.12</v>
      </c>
      <c r="Y50" s="9"/>
      <c r="Z50" s="26"/>
      <c r="AA50" s="9"/>
    </row>
    <row r="51" spans="1:27">
      <c r="A51" s="9">
        <v>1969</v>
      </c>
      <c r="B51" s="9">
        <v>0.47</v>
      </c>
      <c r="C51" s="9"/>
      <c r="D51" s="9">
        <v>0.08</v>
      </c>
      <c r="E51" s="9"/>
      <c r="F51" s="9">
        <v>0</v>
      </c>
      <c r="G51" s="9"/>
      <c r="H51" s="9">
        <v>0</v>
      </c>
      <c r="I51" s="9"/>
      <c r="J51" s="9">
        <v>0.87</v>
      </c>
      <c r="K51" s="9"/>
      <c r="L51" s="9">
        <v>0</v>
      </c>
      <c r="M51" s="9"/>
      <c r="N51" s="9">
        <v>0</v>
      </c>
      <c r="O51" s="9"/>
      <c r="P51" s="9">
        <v>0</v>
      </c>
      <c r="Q51" s="9"/>
      <c r="R51" s="9">
        <v>7.0000000000000007E-2</v>
      </c>
      <c r="S51" s="9"/>
      <c r="T51" s="9">
        <v>0.4</v>
      </c>
      <c r="U51" s="9"/>
      <c r="V51" s="9">
        <v>6.62</v>
      </c>
      <c r="W51" s="9"/>
      <c r="X51" s="9">
        <v>1.32</v>
      </c>
      <c r="Y51" s="9"/>
      <c r="Z51" s="26"/>
      <c r="AA51" s="9"/>
    </row>
    <row r="52" spans="1:27">
      <c r="A52" s="9">
        <v>1970</v>
      </c>
      <c r="B52" s="9">
        <v>0.56999999999999995</v>
      </c>
      <c r="C52" s="9"/>
      <c r="D52" s="9">
        <v>0.11</v>
      </c>
      <c r="E52" s="9"/>
      <c r="F52" s="9">
        <v>4.45</v>
      </c>
      <c r="G52" s="9" t="s">
        <v>2</v>
      </c>
      <c r="H52" s="9">
        <v>2.99</v>
      </c>
      <c r="I52" s="9"/>
      <c r="J52" s="9">
        <v>7.22</v>
      </c>
      <c r="K52" s="9"/>
      <c r="L52" s="9">
        <v>2.98</v>
      </c>
      <c r="M52" s="9"/>
      <c r="N52" s="9">
        <v>10.5</v>
      </c>
      <c r="O52" s="9"/>
      <c r="P52" s="9">
        <v>1.8</v>
      </c>
      <c r="Q52" s="9"/>
      <c r="R52" s="9">
        <v>0.21</v>
      </c>
      <c r="S52" s="9"/>
      <c r="T52" s="9">
        <v>0.17</v>
      </c>
      <c r="U52" s="9"/>
      <c r="V52" s="9">
        <v>0.2</v>
      </c>
      <c r="W52" s="9"/>
      <c r="X52" s="9">
        <v>7.0000000000000007E-2</v>
      </c>
      <c r="Y52" s="9"/>
      <c r="Z52" s="26"/>
      <c r="AA52" s="9"/>
    </row>
    <row r="53" spans="1:27">
      <c r="A53" s="9">
        <v>1971</v>
      </c>
      <c r="B53" s="9">
        <v>0.12</v>
      </c>
      <c r="C53" s="9"/>
      <c r="D53" s="9">
        <v>0.01</v>
      </c>
      <c r="E53" s="9"/>
      <c r="F53" s="9">
        <v>0.54</v>
      </c>
      <c r="G53" s="9"/>
      <c r="H53" s="9">
        <v>5.45</v>
      </c>
      <c r="I53" s="9"/>
      <c r="J53" s="9">
        <v>21.2</v>
      </c>
      <c r="K53" s="9"/>
      <c r="L53" s="9">
        <v>10.199999999999999</v>
      </c>
      <c r="M53" s="9"/>
      <c r="N53" s="9">
        <v>6.32</v>
      </c>
      <c r="O53" s="9"/>
      <c r="P53" s="9">
        <v>0.64</v>
      </c>
      <c r="Q53" s="9"/>
      <c r="R53" s="9">
        <v>0.2</v>
      </c>
      <c r="S53" s="9"/>
      <c r="T53" s="9">
        <v>0.16</v>
      </c>
      <c r="U53" s="9"/>
      <c r="V53" s="9">
        <v>7.0000000000000007E-2</v>
      </c>
      <c r="W53" s="9"/>
      <c r="X53" s="9">
        <v>0.02</v>
      </c>
      <c r="Y53" s="9"/>
      <c r="Z53" s="26"/>
      <c r="AA53" s="9"/>
    </row>
    <row r="54" spans="1:27">
      <c r="A54" s="9">
        <v>1972</v>
      </c>
      <c r="B54" s="9">
        <v>0.49</v>
      </c>
      <c r="C54" s="9"/>
      <c r="D54" s="9">
        <v>0.97</v>
      </c>
      <c r="E54" s="9"/>
      <c r="F54" s="9">
        <v>0.03</v>
      </c>
      <c r="G54" s="9"/>
      <c r="H54" s="9">
        <v>0</v>
      </c>
      <c r="I54" s="9"/>
      <c r="J54" s="9">
        <v>0.52</v>
      </c>
      <c r="K54" s="9"/>
      <c r="L54" s="9">
        <v>0.22</v>
      </c>
      <c r="M54" s="9"/>
      <c r="N54" s="9">
        <v>0.48</v>
      </c>
      <c r="O54" s="9"/>
      <c r="P54" s="9">
        <v>0.38</v>
      </c>
      <c r="Q54" s="9"/>
      <c r="R54" s="9">
        <v>0.08</v>
      </c>
      <c r="S54" s="9"/>
      <c r="T54" s="9">
        <v>0.06</v>
      </c>
      <c r="U54" s="9"/>
      <c r="V54" s="9">
        <v>7.0000000000000007E-2</v>
      </c>
      <c r="W54" s="9"/>
      <c r="X54" s="9">
        <v>0.04</v>
      </c>
      <c r="Y54" s="9"/>
      <c r="Z54" s="26"/>
      <c r="AA54" s="9"/>
    </row>
    <row r="55" spans="1:27">
      <c r="A55" s="9">
        <v>1973</v>
      </c>
      <c r="B55" s="9">
        <v>0</v>
      </c>
      <c r="C55" s="9"/>
      <c r="D55" s="9">
        <v>0.04</v>
      </c>
      <c r="E55" s="9"/>
      <c r="F55" s="9">
        <v>0.56000000000000005</v>
      </c>
      <c r="G55" s="9"/>
      <c r="H55" s="9">
        <v>13.8</v>
      </c>
      <c r="I55" s="9"/>
      <c r="J55" s="9">
        <v>28.7</v>
      </c>
      <c r="K55" s="9"/>
      <c r="L55" s="9">
        <v>85.7</v>
      </c>
      <c r="M55" s="9"/>
      <c r="N55" s="9">
        <v>22.1</v>
      </c>
      <c r="O55" s="9"/>
      <c r="P55" s="9">
        <v>42</v>
      </c>
      <c r="Q55" s="9"/>
      <c r="R55" s="9">
        <v>8.58</v>
      </c>
      <c r="S55" s="9"/>
      <c r="T55" s="9">
        <v>2.29</v>
      </c>
      <c r="U55" s="9"/>
      <c r="V55" s="9">
        <v>72.5</v>
      </c>
      <c r="W55" s="9" t="s">
        <v>0</v>
      </c>
      <c r="X55" s="9">
        <v>2.38</v>
      </c>
      <c r="Y55" s="9"/>
      <c r="Z55" s="26"/>
      <c r="AA55" s="9"/>
    </row>
    <row r="56" spans="1:27">
      <c r="A56" s="9">
        <v>1974</v>
      </c>
      <c r="B56" s="9">
        <v>0.17</v>
      </c>
      <c r="C56" s="9" t="s">
        <v>2</v>
      </c>
      <c r="D56" s="9">
        <v>3.76</v>
      </c>
      <c r="E56" s="9"/>
      <c r="F56" s="9">
        <v>4.33</v>
      </c>
      <c r="G56" s="9"/>
      <c r="H56" s="9">
        <v>0.72</v>
      </c>
      <c r="I56" s="9"/>
      <c r="J56" s="9">
        <v>0.75</v>
      </c>
      <c r="K56" s="9"/>
      <c r="L56" s="9">
        <v>2.1</v>
      </c>
      <c r="M56" s="9"/>
      <c r="N56" s="9">
        <v>0.53</v>
      </c>
      <c r="O56" s="9"/>
      <c r="P56" s="9">
        <v>0.23</v>
      </c>
      <c r="Q56" s="9" t="s">
        <v>2</v>
      </c>
      <c r="R56" s="9">
        <v>1.33</v>
      </c>
      <c r="S56" s="9"/>
      <c r="T56" s="9">
        <v>1.35</v>
      </c>
      <c r="U56" s="9"/>
      <c r="V56" s="9">
        <v>0.36</v>
      </c>
      <c r="W56" s="9"/>
      <c r="X56" s="9">
        <v>0.34</v>
      </c>
      <c r="Y56" s="9" t="s">
        <v>2</v>
      </c>
      <c r="Z56" s="26"/>
      <c r="AA56" s="9"/>
    </row>
    <row r="57" spans="1:27">
      <c r="A57" s="9">
        <v>1975</v>
      </c>
      <c r="B57" s="9">
        <v>0.17</v>
      </c>
      <c r="C57" s="9"/>
      <c r="D57" s="9">
        <v>0.27</v>
      </c>
      <c r="E57" s="9"/>
      <c r="F57" s="9">
        <v>4.12</v>
      </c>
      <c r="G57" s="9"/>
      <c r="H57" s="9">
        <v>3.48</v>
      </c>
      <c r="I57" s="9"/>
      <c r="J57" s="9">
        <v>36.5</v>
      </c>
      <c r="K57" s="9"/>
      <c r="L57" s="9">
        <v>150</v>
      </c>
      <c r="M57" s="9" t="s">
        <v>0</v>
      </c>
      <c r="N57" s="9">
        <v>36.1</v>
      </c>
      <c r="O57" s="9"/>
      <c r="P57" s="9">
        <v>42.1</v>
      </c>
      <c r="Q57" s="9"/>
      <c r="R57" s="9">
        <v>8.3000000000000007</v>
      </c>
      <c r="S57" s="9"/>
      <c r="T57" s="9">
        <v>6.03</v>
      </c>
      <c r="U57" s="9"/>
      <c r="V57" s="9">
        <v>3.07</v>
      </c>
      <c r="W57" s="9"/>
      <c r="X57" s="9">
        <v>3.5</v>
      </c>
      <c r="Y57" s="9"/>
      <c r="Z57" s="26"/>
      <c r="AA57" s="9"/>
    </row>
    <row r="58" spans="1:27">
      <c r="A58" s="9">
        <v>1976</v>
      </c>
      <c r="B58" s="9">
        <v>40.799999999999997</v>
      </c>
      <c r="C58" s="9"/>
      <c r="D58" s="9">
        <v>17.399999999999999</v>
      </c>
      <c r="E58" s="9" t="s">
        <v>2</v>
      </c>
      <c r="F58" s="9">
        <v>0.43</v>
      </c>
      <c r="G58" s="9" t="s">
        <v>2</v>
      </c>
      <c r="H58" s="9">
        <v>1.42</v>
      </c>
      <c r="I58" s="9"/>
      <c r="J58" s="9">
        <v>4.42</v>
      </c>
      <c r="K58" s="9"/>
      <c r="L58" s="9">
        <v>2.38</v>
      </c>
      <c r="M58" s="9"/>
      <c r="N58" s="9">
        <v>0.28999999999999998</v>
      </c>
      <c r="O58" s="9" t="s">
        <v>2</v>
      </c>
      <c r="P58" s="9">
        <v>0.61</v>
      </c>
      <c r="Q58" s="9" t="s">
        <v>2</v>
      </c>
      <c r="R58" s="9">
        <v>0.41</v>
      </c>
      <c r="S58" s="9" t="s">
        <v>2</v>
      </c>
      <c r="T58" s="9">
        <v>0.8</v>
      </c>
      <c r="U58" s="9"/>
      <c r="V58" s="9">
        <v>0.14000000000000001</v>
      </c>
      <c r="W58" s="9" t="s">
        <v>2</v>
      </c>
      <c r="X58" s="9">
        <v>1.26</v>
      </c>
      <c r="Y58" s="9" t="s">
        <v>2</v>
      </c>
      <c r="Z58" s="26"/>
      <c r="AA58" s="9"/>
    </row>
    <row r="59" spans="1:27">
      <c r="A59" s="9">
        <v>1977</v>
      </c>
      <c r="B59" s="9">
        <v>0.91</v>
      </c>
      <c r="C59" s="9"/>
      <c r="D59" s="9">
        <v>0.35</v>
      </c>
      <c r="E59" s="9"/>
      <c r="F59" s="9">
        <v>1.17</v>
      </c>
      <c r="G59" s="9"/>
      <c r="H59" s="9">
        <v>3.21</v>
      </c>
      <c r="I59" s="9"/>
      <c r="J59" s="9">
        <v>0.43</v>
      </c>
      <c r="K59" s="9"/>
      <c r="L59" s="9">
        <v>3.12</v>
      </c>
      <c r="M59" s="9"/>
      <c r="N59" s="9">
        <v>6.87</v>
      </c>
      <c r="O59" s="9" t="s">
        <v>2</v>
      </c>
      <c r="P59" s="9">
        <v>0.62</v>
      </c>
      <c r="Q59" s="9"/>
      <c r="R59" s="9">
        <v>0.39</v>
      </c>
      <c r="S59" s="9"/>
      <c r="T59" s="9">
        <v>0.3</v>
      </c>
      <c r="U59" s="9"/>
      <c r="V59" s="9">
        <v>0.22</v>
      </c>
      <c r="W59" s="9"/>
      <c r="X59" s="9">
        <v>0.28999999999999998</v>
      </c>
      <c r="Y59" s="9"/>
      <c r="Z59" s="27"/>
      <c r="AA59" s="9"/>
    </row>
    <row r="60" spans="1:27">
      <c r="A60" s="9">
        <v>1978</v>
      </c>
      <c r="B60" s="9">
        <v>0.28000000000000003</v>
      </c>
      <c r="C60" s="9"/>
      <c r="D60" s="9">
        <v>0.04</v>
      </c>
      <c r="E60" s="9"/>
      <c r="F60" s="9">
        <v>0.34</v>
      </c>
      <c r="G60" s="9"/>
      <c r="H60" s="9">
        <v>0.05</v>
      </c>
      <c r="I60" s="9"/>
      <c r="J60" s="9">
        <v>0.09</v>
      </c>
      <c r="K60" s="9"/>
      <c r="L60" s="9">
        <v>0.01</v>
      </c>
      <c r="M60" s="9"/>
      <c r="N60" s="9">
        <v>0.01</v>
      </c>
      <c r="O60" s="9"/>
      <c r="P60" s="9">
        <v>0.4</v>
      </c>
      <c r="Q60" s="9"/>
      <c r="R60" s="9">
        <v>7.0000000000000007E-2</v>
      </c>
      <c r="S60" s="9"/>
      <c r="T60" s="9">
        <v>2.09</v>
      </c>
      <c r="U60" s="9"/>
      <c r="V60" s="9">
        <v>0.28999999999999998</v>
      </c>
      <c r="W60" s="9"/>
      <c r="X60" s="9">
        <v>0.1</v>
      </c>
      <c r="Y60" s="9"/>
      <c r="Z60" s="27"/>
      <c r="AA60" s="9"/>
    </row>
    <row r="61" spans="1:27">
      <c r="A61" s="9">
        <v>1979</v>
      </c>
      <c r="B61" s="9">
        <v>0.13</v>
      </c>
      <c r="C61" s="9"/>
      <c r="D61" s="9">
        <v>0.04</v>
      </c>
      <c r="E61" s="9" t="s">
        <v>2</v>
      </c>
      <c r="F61" s="9">
        <v>0.52</v>
      </c>
      <c r="G61" s="9" t="s">
        <v>2</v>
      </c>
      <c r="H61" s="9">
        <v>0.02</v>
      </c>
      <c r="I61" s="9"/>
      <c r="J61" s="9">
        <v>0.75</v>
      </c>
      <c r="K61" s="9"/>
      <c r="L61" s="9">
        <v>1.54</v>
      </c>
      <c r="M61" s="9"/>
      <c r="N61" s="9">
        <v>0.2</v>
      </c>
      <c r="O61" s="9"/>
      <c r="P61" s="9">
        <v>0.06</v>
      </c>
      <c r="Q61" s="9"/>
      <c r="R61" s="9">
        <v>0.05</v>
      </c>
      <c r="S61" s="9"/>
      <c r="T61" s="9">
        <v>0.05</v>
      </c>
      <c r="U61" s="9"/>
      <c r="V61" s="9">
        <v>0.05</v>
      </c>
      <c r="W61" s="9"/>
      <c r="X61" s="9">
        <v>0.01</v>
      </c>
      <c r="Y61" s="9"/>
      <c r="Z61" s="27"/>
      <c r="AA61" s="9"/>
    </row>
    <row r="62" spans="1:27">
      <c r="A62" s="9">
        <v>1980</v>
      </c>
      <c r="B62" s="9">
        <v>0</v>
      </c>
      <c r="C62" s="9"/>
      <c r="D62" s="9">
        <v>0</v>
      </c>
      <c r="E62" s="9"/>
      <c r="F62" s="9">
        <v>0.17</v>
      </c>
      <c r="G62" s="9"/>
      <c r="H62" s="9">
        <v>0.1</v>
      </c>
      <c r="I62" s="9"/>
      <c r="J62" s="9">
        <v>3.57</v>
      </c>
      <c r="K62" s="9"/>
      <c r="L62" s="9">
        <v>16.5</v>
      </c>
      <c r="M62" s="9"/>
      <c r="N62" s="9">
        <v>0.59</v>
      </c>
      <c r="O62" s="9"/>
      <c r="P62" s="9">
        <v>1.1399999999999999</v>
      </c>
      <c r="Q62" s="9"/>
      <c r="R62" s="9">
        <v>9.33</v>
      </c>
      <c r="S62" s="9"/>
      <c r="T62" s="9">
        <v>0.34</v>
      </c>
      <c r="U62" s="9"/>
      <c r="V62" s="9"/>
      <c r="W62" s="9" t="s">
        <v>2</v>
      </c>
      <c r="X62" s="9"/>
      <c r="Y62" s="9" t="s">
        <v>2</v>
      </c>
      <c r="Z62" s="27"/>
      <c r="AA62" s="9"/>
    </row>
    <row r="63" spans="1:27">
      <c r="A63" s="9">
        <v>1981</v>
      </c>
      <c r="B63" s="9">
        <v>0.06</v>
      </c>
      <c r="C63" s="9" t="s">
        <v>2</v>
      </c>
      <c r="D63" s="9">
        <v>0</v>
      </c>
      <c r="E63" s="9" t="s">
        <v>2</v>
      </c>
      <c r="F63" s="9">
        <v>0</v>
      </c>
      <c r="G63" s="9" t="s">
        <v>2</v>
      </c>
      <c r="H63" s="9">
        <v>0.01</v>
      </c>
      <c r="I63" s="9" t="s">
        <v>2</v>
      </c>
      <c r="J63" s="9">
        <v>0.02</v>
      </c>
      <c r="K63" s="9"/>
      <c r="L63" s="9">
        <v>0.11</v>
      </c>
      <c r="M63" s="9"/>
      <c r="N63" s="9">
        <v>1.07</v>
      </c>
      <c r="O63" s="9"/>
      <c r="P63" s="9">
        <v>0.1</v>
      </c>
      <c r="Q63" s="9"/>
      <c r="R63" s="9">
        <v>0.16</v>
      </c>
      <c r="S63" s="9"/>
      <c r="T63" s="9">
        <v>0.45</v>
      </c>
      <c r="U63" s="9"/>
      <c r="V63" s="9">
        <v>0.2</v>
      </c>
      <c r="W63" s="9"/>
      <c r="X63" s="9">
        <v>0.1</v>
      </c>
      <c r="Y63" s="9"/>
      <c r="Z63" s="27"/>
      <c r="AA63" s="9"/>
    </row>
    <row r="64" spans="1:27">
      <c r="A64" s="9">
        <v>1982</v>
      </c>
      <c r="B64" s="9">
        <v>0.06</v>
      </c>
      <c r="C64" s="9"/>
      <c r="D64" s="9">
        <v>4.67</v>
      </c>
      <c r="E64" s="9"/>
      <c r="F64" s="9">
        <v>0.16</v>
      </c>
      <c r="G64" s="9"/>
      <c r="H64" s="9">
        <v>0</v>
      </c>
      <c r="I64" s="9"/>
      <c r="J64" s="9">
        <v>0</v>
      </c>
      <c r="K64" s="9"/>
      <c r="L64" s="9">
        <v>0</v>
      </c>
      <c r="M64" s="9"/>
      <c r="N64" s="9">
        <v>0</v>
      </c>
      <c r="O64" s="9"/>
      <c r="P64" s="9">
        <v>0.04</v>
      </c>
      <c r="Q64" s="9"/>
      <c r="R64" s="9">
        <v>0.11</v>
      </c>
      <c r="S64" s="9"/>
      <c r="T64" s="9">
        <v>1.49</v>
      </c>
      <c r="U64" s="9"/>
      <c r="V64" s="9">
        <v>0.13</v>
      </c>
      <c r="W64" s="9"/>
      <c r="X64" s="9">
        <v>0.06</v>
      </c>
      <c r="Y64" s="9"/>
      <c r="Z64" s="27"/>
      <c r="AA64" s="9"/>
    </row>
    <row r="65" spans="1:27">
      <c r="A65" s="9">
        <v>1983</v>
      </c>
      <c r="B65" s="9">
        <v>0.03</v>
      </c>
      <c r="C65" s="9"/>
      <c r="D65" s="9">
        <v>0.21</v>
      </c>
      <c r="E65" s="9"/>
      <c r="F65" s="9">
        <v>0.53</v>
      </c>
      <c r="G65" s="9"/>
      <c r="H65" s="9">
        <v>0.37</v>
      </c>
      <c r="I65" s="9"/>
      <c r="J65" s="9">
        <v>0</v>
      </c>
      <c r="K65" s="9"/>
      <c r="L65" s="9">
        <v>0</v>
      </c>
      <c r="M65" s="9"/>
      <c r="N65" s="9">
        <v>0</v>
      </c>
      <c r="O65" s="9"/>
      <c r="P65" s="9">
        <v>0</v>
      </c>
      <c r="Q65" s="9"/>
      <c r="R65" s="9">
        <v>0</v>
      </c>
      <c r="S65" s="9"/>
      <c r="T65" s="9">
        <v>0</v>
      </c>
      <c r="U65" s="9"/>
      <c r="V65" s="9">
        <v>0.03</v>
      </c>
      <c r="W65" s="9"/>
      <c r="X65" s="9">
        <v>0.1</v>
      </c>
      <c r="Y65" s="9"/>
      <c r="Z65" s="27"/>
      <c r="AA65" s="9"/>
    </row>
    <row r="66" spans="1:27">
      <c r="A66" s="9">
        <v>1984</v>
      </c>
      <c r="B66" s="9">
        <v>0.32</v>
      </c>
      <c r="C66" s="9"/>
      <c r="D66" s="9">
        <v>0.37</v>
      </c>
      <c r="E66" s="9"/>
      <c r="F66" s="9">
        <v>0</v>
      </c>
      <c r="G66" s="9"/>
      <c r="H66" s="9">
        <v>0</v>
      </c>
      <c r="I66" s="9"/>
      <c r="J66" s="9">
        <v>4.01</v>
      </c>
      <c r="K66" s="9"/>
      <c r="L66" s="9">
        <v>2.89</v>
      </c>
      <c r="M66" s="9"/>
      <c r="N66" s="9">
        <v>0</v>
      </c>
      <c r="O66" s="9"/>
      <c r="P66" s="9">
        <v>0.02</v>
      </c>
      <c r="Q66" s="9"/>
      <c r="R66" s="9">
        <v>0.05</v>
      </c>
      <c r="S66" s="9"/>
      <c r="T66" s="9">
        <v>0.01</v>
      </c>
      <c r="U66" s="9"/>
      <c r="V66" s="9">
        <v>0.01</v>
      </c>
      <c r="W66" s="9" t="s">
        <v>2</v>
      </c>
      <c r="X66" s="9">
        <v>0</v>
      </c>
      <c r="Y66" s="9"/>
      <c r="Z66" s="27"/>
      <c r="AA66" s="9"/>
    </row>
    <row r="67" spans="1:27">
      <c r="A67" s="9">
        <v>1985</v>
      </c>
      <c r="B67" s="9">
        <v>0.03</v>
      </c>
      <c r="C67" s="9"/>
      <c r="D67" s="9">
        <v>0.74</v>
      </c>
      <c r="E67" s="9"/>
      <c r="F67" s="9">
        <v>18.3</v>
      </c>
      <c r="G67" s="9"/>
      <c r="H67" s="9">
        <v>6.09</v>
      </c>
      <c r="I67" s="9" t="s">
        <v>2</v>
      </c>
      <c r="J67" s="9">
        <v>8.08</v>
      </c>
      <c r="K67" s="9"/>
      <c r="L67" s="9">
        <v>1.85</v>
      </c>
      <c r="M67" s="9"/>
      <c r="N67" s="9">
        <v>0.18</v>
      </c>
      <c r="O67" s="9"/>
      <c r="P67" s="9">
        <v>0.04</v>
      </c>
      <c r="Q67" s="9"/>
      <c r="R67" s="9">
        <v>0.05</v>
      </c>
      <c r="S67" s="9"/>
      <c r="T67" s="9">
        <v>0.04</v>
      </c>
      <c r="U67" s="9"/>
      <c r="V67" s="9">
        <v>0.11</v>
      </c>
      <c r="W67" s="9"/>
      <c r="X67" s="9">
        <v>7.0000000000000007E-2</v>
      </c>
      <c r="Y67" s="9"/>
      <c r="Z67" s="27"/>
      <c r="AA67" s="9"/>
    </row>
    <row r="68" spans="1:27">
      <c r="A68" s="9">
        <v>1986</v>
      </c>
      <c r="B68" s="9">
        <v>0.97</v>
      </c>
      <c r="C68" s="9"/>
      <c r="D68" s="9">
        <v>3.8</v>
      </c>
      <c r="E68" s="9"/>
      <c r="F68" s="9">
        <v>0.1</v>
      </c>
      <c r="G68" s="9" t="s">
        <v>2</v>
      </c>
      <c r="H68" s="9">
        <v>0</v>
      </c>
      <c r="I68" s="9"/>
      <c r="J68" s="9">
        <v>0.02</v>
      </c>
      <c r="K68" s="9"/>
      <c r="L68" s="9">
        <v>0.05</v>
      </c>
      <c r="M68" s="9"/>
      <c r="N68" s="9">
        <v>0.01</v>
      </c>
      <c r="O68" s="9"/>
      <c r="P68" s="9">
        <v>0.01</v>
      </c>
      <c r="Q68" s="9"/>
      <c r="R68" s="9">
        <v>0.03</v>
      </c>
      <c r="S68" s="9"/>
      <c r="T68" s="9">
        <v>0.01</v>
      </c>
      <c r="U68" s="9"/>
      <c r="V68" s="9">
        <v>0.01</v>
      </c>
      <c r="W68" s="9" t="s">
        <v>2</v>
      </c>
      <c r="X68" s="9">
        <v>0.37</v>
      </c>
      <c r="Y68" s="9" t="s">
        <v>2</v>
      </c>
      <c r="Z68" s="27"/>
      <c r="AA68" s="9"/>
    </row>
    <row r="69" spans="1:27">
      <c r="A69" s="9">
        <v>1987</v>
      </c>
      <c r="B69" s="9">
        <v>0.76</v>
      </c>
      <c r="C69" s="9"/>
      <c r="D69" s="9">
        <v>2.5</v>
      </c>
      <c r="E69" s="9"/>
      <c r="F69" s="9">
        <v>0.03</v>
      </c>
      <c r="G69" s="9"/>
      <c r="H69" s="9">
        <v>0</v>
      </c>
      <c r="I69" s="9"/>
      <c r="J69" s="9">
        <v>54.9</v>
      </c>
      <c r="K69" s="9" t="s">
        <v>0</v>
      </c>
      <c r="L69" s="9">
        <v>26.7</v>
      </c>
      <c r="M69" s="9"/>
      <c r="N69" s="9">
        <v>11.8</v>
      </c>
      <c r="O69" s="9"/>
      <c r="P69" s="9">
        <v>2.93</v>
      </c>
      <c r="Q69" s="9" t="s">
        <v>2</v>
      </c>
      <c r="R69" s="9">
        <v>0.9</v>
      </c>
      <c r="S69" s="9"/>
      <c r="T69" s="9">
        <v>0.96</v>
      </c>
      <c r="U69" s="9"/>
      <c r="V69" s="9">
        <v>0.38</v>
      </c>
      <c r="W69" s="9"/>
      <c r="X69" s="9">
        <v>4.97</v>
      </c>
      <c r="Y69" s="9"/>
      <c r="Z69" s="27"/>
      <c r="AA69" s="9"/>
    </row>
    <row r="70" spans="1:27">
      <c r="A70" s="9">
        <v>1988</v>
      </c>
      <c r="B70" s="9">
        <v>0.53</v>
      </c>
      <c r="C70" s="9"/>
      <c r="D70" s="9">
        <v>0.56000000000000005</v>
      </c>
      <c r="E70" s="9"/>
      <c r="F70" s="9">
        <v>8.7100000000000009</v>
      </c>
      <c r="G70" s="9"/>
      <c r="H70" s="9">
        <v>5.17</v>
      </c>
      <c r="I70" s="9"/>
      <c r="J70" s="9">
        <v>15.2</v>
      </c>
      <c r="K70" s="9"/>
      <c r="L70" s="9">
        <v>2.33</v>
      </c>
      <c r="M70" s="9"/>
      <c r="N70" s="9">
        <v>9.2200000000000006</v>
      </c>
      <c r="O70" s="9"/>
      <c r="P70" s="9">
        <v>2.93</v>
      </c>
      <c r="Q70" s="9"/>
      <c r="R70" s="9">
        <v>2.2200000000000002</v>
      </c>
      <c r="S70" s="9"/>
      <c r="T70" s="9">
        <v>0.98</v>
      </c>
      <c r="U70" s="9"/>
      <c r="V70" s="9">
        <v>0.48</v>
      </c>
      <c r="W70" s="9"/>
      <c r="X70" s="9">
        <v>0.33</v>
      </c>
      <c r="Y70" s="9"/>
      <c r="Z70" s="27"/>
      <c r="AA70" s="9"/>
    </row>
    <row r="71" spans="1:27">
      <c r="A71" s="9">
        <v>1989</v>
      </c>
      <c r="B71" s="9">
        <v>0.11</v>
      </c>
      <c r="C71" s="9"/>
      <c r="D71" s="9">
        <v>2.44</v>
      </c>
      <c r="E71" s="9"/>
      <c r="F71" s="9">
        <v>1.82</v>
      </c>
      <c r="G71" s="9"/>
      <c r="H71" s="9">
        <v>0.04</v>
      </c>
      <c r="I71" s="9"/>
      <c r="J71" s="9">
        <v>0.05</v>
      </c>
      <c r="K71" s="9"/>
      <c r="L71" s="9">
        <v>0.22</v>
      </c>
      <c r="M71" s="9"/>
      <c r="N71" s="9">
        <v>0.26</v>
      </c>
      <c r="O71" s="9"/>
      <c r="P71" s="9">
        <v>0.1</v>
      </c>
      <c r="Q71" s="9"/>
      <c r="R71" s="9">
        <v>0.16</v>
      </c>
      <c r="S71" s="9"/>
      <c r="T71" s="9">
        <v>0.13</v>
      </c>
      <c r="U71" s="9"/>
      <c r="V71" s="9">
        <v>0.1</v>
      </c>
      <c r="W71" s="9"/>
      <c r="X71" s="9">
        <v>7.0000000000000007E-2</v>
      </c>
      <c r="Y71" s="9"/>
      <c r="Z71" s="27"/>
      <c r="AA71" s="9"/>
    </row>
    <row r="72" spans="1:27">
      <c r="A72" s="9">
        <v>1990</v>
      </c>
      <c r="B72" s="9">
        <v>0.04</v>
      </c>
      <c r="C72" s="9"/>
      <c r="D72" s="9">
        <v>0.01</v>
      </c>
      <c r="E72" s="9"/>
      <c r="F72" s="9">
        <v>0</v>
      </c>
      <c r="G72" s="9"/>
      <c r="H72" s="9">
        <v>14.3</v>
      </c>
      <c r="I72" s="9"/>
      <c r="J72" s="9">
        <v>15.1</v>
      </c>
      <c r="K72" s="9"/>
      <c r="L72" s="9">
        <v>2.83</v>
      </c>
      <c r="M72" s="9"/>
      <c r="N72" s="9">
        <v>0.09</v>
      </c>
      <c r="O72" s="9"/>
      <c r="P72" s="9">
        <v>7.0000000000000007E-2</v>
      </c>
      <c r="Q72" s="9"/>
      <c r="R72" s="9">
        <v>0.09</v>
      </c>
      <c r="S72" s="9"/>
      <c r="T72" s="9">
        <v>0.12</v>
      </c>
      <c r="U72" s="9"/>
      <c r="V72" s="9">
        <v>0.11</v>
      </c>
      <c r="W72" s="9"/>
      <c r="X72" s="9">
        <v>0.14000000000000001</v>
      </c>
      <c r="Y72" s="9"/>
      <c r="Z72" s="27"/>
      <c r="AA72" s="9"/>
    </row>
    <row r="73" spans="1:27">
      <c r="A73" s="9">
        <v>1991</v>
      </c>
      <c r="B73" s="9">
        <v>19.5</v>
      </c>
      <c r="C73" s="9"/>
      <c r="D73" s="9">
        <v>8.25</v>
      </c>
      <c r="E73" s="9"/>
      <c r="F73" s="9">
        <v>0.51</v>
      </c>
      <c r="G73" s="9"/>
      <c r="H73" s="9">
        <v>0.09</v>
      </c>
      <c r="I73" s="9"/>
      <c r="J73" s="9">
        <v>0.05</v>
      </c>
      <c r="K73" s="9"/>
      <c r="L73" s="9">
        <v>0.11</v>
      </c>
      <c r="M73" s="9"/>
      <c r="N73" s="9">
        <v>0.12</v>
      </c>
      <c r="O73" s="9"/>
      <c r="P73" s="9">
        <v>0.09</v>
      </c>
      <c r="Q73" s="9"/>
      <c r="R73" s="9">
        <v>0.06</v>
      </c>
      <c r="S73" s="9"/>
      <c r="T73" s="9">
        <v>0.05</v>
      </c>
      <c r="U73" s="9"/>
      <c r="V73" s="9">
        <v>0.06</v>
      </c>
      <c r="W73" s="9"/>
      <c r="X73" s="9">
        <v>0.06</v>
      </c>
      <c r="Y73" s="9"/>
      <c r="Z73" s="27"/>
      <c r="AA73" s="9"/>
    </row>
    <row r="74" spans="1:27">
      <c r="A74" s="9">
        <v>1992</v>
      </c>
      <c r="B74" s="9">
        <v>0.1</v>
      </c>
      <c r="C74" s="9"/>
      <c r="D74" s="9">
        <v>0.06</v>
      </c>
      <c r="E74" s="9"/>
      <c r="F74" s="9">
        <v>0</v>
      </c>
      <c r="G74" s="9"/>
      <c r="H74" s="9">
        <v>0.13</v>
      </c>
      <c r="I74" s="9"/>
      <c r="J74" s="9">
        <v>0.1</v>
      </c>
      <c r="K74" s="9"/>
      <c r="L74" s="9">
        <v>0.21</v>
      </c>
      <c r="M74" s="9"/>
      <c r="N74" s="9">
        <v>0.12</v>
      </c>
      <c r="O74" s="9"/>
      <c r="P74" s="9">
        <v>0.09</v>
      </c>
      <c r="Q74" s="9"/>
      <c r="R74" s="9">
        <v>0.04</v>
      </c>
      <c r="S74" s="9"/>
      <c r="T74" s="9">
        <v>0.05</v>
      </c>
      <c r="U74" s="9"/>
      <c r="V74" s="9">
        <v>0.03</v>
      </c>
      <c r="W74" s="9"/>
      <c r="X74" s="9">
        <v>0.01</v>
      </c>
      <c r="Y74" s="9"/>
      <c r="Z74" s="27"/>
      <c r="AA74" s="9"/>
    </row>
    <row r="75" spans="1:27">
      <c r="A75" s="9">
        <v>1993</v>
      </c>
      <c r="B75" s="9">
        <v>0</v>
      </c>
      <c r="C75" s="9"/>
      <c r="D75" s="9">
        <v>0</v>
      </c>
      <c r="E75" s="9"/>
      <c r="F75" s="9">
        <v>0.06</v>
      </c>
      <c r="G75" s="9"/>
      <c r="H75" s="9">
        <v>6.41</v>
      </c>
      <c r="I75" s="9"/>
      <c r="J75" s="9">
        <v>13.4</v>
      </c>
      <c r="K75" s="9"/>
      <c r="L75" s="9">
        <v>1.35</v>
      </c>
      <c r="M75" s="9"/>
      <c r="N75" s="9">
        <v>0.13</v>
      </c>
      <c r="O75" s="9"/>
      <c r="P75" s="9">
        <v>0.16</v>
      </c>
      <c r="Q75" s="9"/>
      <c r="R75" s="9">
        <v>0.18</v>
      </c>
      <c r="S75" s="9"/>
      <c r="T75" s="9">
        <v>0.18</v>
      </c>
      <c r="U75" s="9"/>
      <c r="V75" s="9">
        <v>0.11</v>
      </c>
      <c r="W75" s="9"/>
      <c r="X75" s="9">
        <v>0.04</v>
      </c>
      <c r="Y75" s="9"/>
      <c r="Z75" s="27"/>
      <c r="AA75" s="9"/>
    </row>
    <row r="76" spans="1:27">
      <c r="A76" s="9">
        <v>1994</v>
      </c>
      <c r="B76" s="9">
        <v>0.08</v>
      </c>
      <c r="C76" s="9"/>
      <c r="D76" s="9">
        <v>0.04</v>
      </c>
      <c r="E76" s="9"/>
      <c r="F76" s="9">
        <v>0</v>
      </c>
      <c r="G76" s="9"/>
      <c r="H76" s="9">
        <v>0</v>
      </c>
      <c r="I76" s="9"/>
      <c r="J76" s="9">
        <v>0</v>
      </c>
      <c r="K76" s="9"/>
      <c r="L76" s="9">
        <v>0.01</v>
      </c>
      <c r="M76" s="9"/>
      <c r="N76" s="9">
        <v>0.01</v>
      </c>
      <c r="O76" s="9"/>
      <c r="P76" s="9">
        <v>0.03</v>
      </c>
      <c r="Q76" s="9"/>
      <c r="R76" s="9">
        <v>0.02</v>
      </c>
      <c r="S76" s="9"/>
      <c r="T76" s="9">
        <v>0.02</v>
      </c>
      <c r="U76" s="9"/>
      <c r="V76" s="9">
        <v>0.02</v>
      </c>
      <c r="W76" s="9"/>
      <c r="X76" s="9">
        <v>0.02</v>
      </c>
      <c r="Y76" s="9"/>
      <c r="Z76" s="27"/>
      <c r="AA76" s="9"/>
    </row>
    <row r="77" spans="1:27">
      <c r="A77" s="9">
        <v>1995</v>
      </c>
      <c r="B77" s="9">
        <v>0.01</v>
      </c>
      <c r="C77" s="9"/>
      <c r="D77" s="9">
        <v>0</v>
      </c>
      <c r="E77" s="9"/>
      <c r="F77" s="9">
        <v>2.09</v>
      </c>
      <c r="G77" s="9"/>
      <c r="H77" s="9">
        <v>1.86</v>
      </c>
      <c r="I77" s="9"/>
      <c r="J77" s="9">
        <v>1.18</v>
      </c>
      <c r="K77" s="9"/>
      <c r="L77" s="9">
        <v>7.0000000000000007E-2</v>
      </c>
      <c r="M77" s="9"/>
      <c r="N77" s="9">
        <v>7.0000000000000007E-2</v>
      </c>
      <c r="O77" s="9"/>
      <c r="P77" s="9">
        <v>0.04</v>
      </c>
      <c r="Q77" s="9"/>
      <c r="R77" s="9">
        <v>0.03</v>
      </c>
      <c r="S77" s="9"/>
      <c r="T77" s="9">
        <v>0.09</v>
      </c>
      <c r="U77" s="9"/>
      <c r="V77" s="9">
        <v>0.1</v>
      </c>
      <c r="W77" s="9"/>
      <c r="X77" s="9">
        <v>0.03</v>
      </c>
      <c r="Y77" s="9"/>
      <c r="Z77" s="27"/>
      <c r="AA77" s="9"/>
    </row>
    <row r="78" spans="1:27">
      <c r="A78" s="9">
        <v>1996</v>
      </c>
      <c r="B78" s="9">
        <v>0.01</v>
      </c>
      <c r="C78" s="9"/>
      <c r="D78" s="9">
        <v>1</v>
      </c>
      <c r="E78" s="9"/>
      <c r="F78" s="9">
        <v>0.93</v>
      </c>
      <c r="G78" s="9"/>
      <c r="H78" s="9">
        <v>6.07</v>
      </c>
      <c r="I78" s="9"/>
      <c r="J78" s="9">
        <v>0.31</v>
      </c>
      <c r="K78" s="9"/>
      <c r="L78" s="9">
        <v>17.5</v>
      </c>
      <c r="M78" s="9"/>
      <c r="N78" s="9">
        <v>4.74</v>
      </c>
      <c r="O78" s="9"/>
      <c r="P78" s="9">
        <v>3.48</v>
      </c>
      <c r="Q78" s="9"/>
      <c r="R78" s="9">
        <v>2.25</v>
      </c>
      <c r="S78" s="9"/>
      <c r="T78" s="9">
        <v>0.61</v>
      </c>
      <c r="U78" s="9"/>
      <c r="V78" s="9">
        <v>0.32</v>
      </c>
      <c r="W78" s="9"/>
      <c r="X78" s="9">
        <v>0.15</v>
      </c>
      <c r="Y78" s="9"/>
      <c r="Z78" s="27"/>
      <c r="AA78" s="9"/>
    </row>
    <row r="79" spans="1:27">
      <c r="A79" s="9">
        <v>1997</v>
      </c>
      <c r="B79" s="9">
        <v>0.08</v>
      </c>
      <c r="C79" s="9"/>
      <c r="D79" s="9">
        <v>0</v>
      </c>
      <c r="E79" s="9"/>
      <c r="F79" s="9">
        <v>0.03</v>
      </c>
      <c r="G79" s="9"/>
      <c r="H79" s="9">
        <v>0.05</v>
      </c>
      <c r="I79" s="9"/>
      <c r="J79" s="9">
        <v>0</v>
      </c>
      <c r="K79" s="9"/>
      <c r="L79" s="9">
        <v>0.08</v>
      </c>
      <c r="M79" s="9"/>
      <c r="N79" s="9">
        <v>0.14000000000000001</v>
      </c>
      <c r="O79" s="9"/>
      <c r="P79" s="9">
        <v>0.08</v>
      </c>
      <c r="Q79" s="9"/>
      <c r="R79" s="9">
        <v>0.03</v>
      </c>
      <c r="S79" s="9"/>
      <c r="T79" s="9">
        <v>0.02</v>
      </c>
      <c r="U79" s="9"/>
      <c r="V79" s="9">
        <v>0.01</v>
      </c>
      <c r="W79" s="9"/>
      <c r="X79" s="9">
        <v>0.03</v>
      </c>
      <c r="Y79" s="9"/>
      <c r="Z79" s="27"/>
      <c r="AA79" s="9"/>
    </row>
    <row r="80" spans="1:27">
      <c r="A80" s="9">
        <v>1998</v>
      </c>
      <c r="B80" s="9">
        <v>0</v>
      </c>
      <c r="C80" s="9"/>
      <c r="D80" s="9">
        <v>3.26</v>
      </c>
      <c r="E80" s="9"/>
      <c r="F80" s="9">
        <v>0.02</v>
      </c>
      <c r="G80" s="9"/>
      <c r="H80" s="9">
        <v>0</v>
      </c>
      <c r="I80" s="9"/>
      <c r="J80" s="9">
        <v>0</v>
      </c>
      <c r="K80" s="9"/>
      <c r="L80" s="9">
        <v>0</v>
      </c>
      <c r="M80" s="9"/>
      <c r="N80" s="9">
        <v>0</v>
      </c>
      <c r="O80" s="9"/>
      <c r="P80" s="9">
        <v>0.01</v>
      </c>
      <c r="Q80" s="9"/>
      <c r="R80" s="9">
        <v>0.01</v>
      </c>
      <c r="S80" s="9"/>
      <c r="T80" s="9">
        <v>0.01</v>
      </c>
      <c r="U80" s="9" t="s">
        <v>2</v>
      </c>
      <c r="V80" s="9">
        <v>0</v>
      </c>
      <c r="W80" s="9"/>
      <c r="X80" s="9">
        <v>0</v>
      </c>
      <c r="Y80" s="9"/>
      <c r="Z80" s="27"/>
      <c r="AA80" s="9"/>
    </row>
    <row r="81" spans="1:27">
      <c r="A81" s="9">
        <v>1999</v>
      </c>
      <c r="B81" s="9">
        <v>0</v>
      </c>
      <c r="C81" s="9"/>
      <c r="D81" s="9">
        <v>0</v>
      </c>
      <c r="E81" s="9"/>
      <c r="F81" s="9">
        <v>0.51</v>
      </c>
      <c r="G81" s="9"/>
      <c r="H81" s="9">
        <v>4.34</v>
      </c>
      <c r="I81" s="9"/>
      <c r="J81" s="9">
        <v>1.88</v>
      </c>
      <c r="K81" s="9"/>
      <c r="L81" s="9">
        <v>5.12</v>
      </c>
      <c r="M81" s="9"/>
      <c r="N81" s="9">
        <v>4.09</v>
      </c>
      <c r="O81" s="9"/>
      <c r="P81" s="9">
        <v>0.84</v>
      </c>
      <c r="Q81" s="9"/>
      <c r="R81" s="9">
        <v>0.22</v>
      </c>
      <c r="S81" s="9"/>
      <c r="T81" s="9">
        <v>0.14000000000000001</v>
      </c>
      <c r="U81" s="9"/>
      <c r="V81" s="9">
        <v>0.11</v>
      </c>
      <c r="W81" s="9"/>
      <c r="X81" s="9">
        <v>5.5</v>
      </c>
      <c r="Y81" s="9"/>
      <c r="Z81" s="27"/>
      <c r="AA81" s="9"/>
    </row>
    <row r="82" spans="1:27">
      <c r="A82" s="9">
        <v>2000</v>
      </c>
      <c r="B82" s="9">
        <v>0.43</v>
      </c>
      <c r="C82" s="9"/>
      <c r="D82" s="9">
        <v>0.61</v>
      </c>
      <c r="E82" s="9"/>
      <c r="F82" s="9">
        <v>0.23</v>
      </c>
      <c r="G82" s="9"/>
      <c r="H82" s="9">
        <v>0.17</v>
      </c>
      <c r="I82" s="9"/>
      <c r="J82" s="9">
        <v>0.02</v>
      </c>
      <c r="K82" s="9" t="s">
        <v>2</v>
      </c>
      <c r="L82" s="9">
        <v>0</v>
      </c>
      <c r="M82" s="9" t="s">
        <v>2</v>
      </c>
      <c r="N82" s="9">
        <v>0</v>
      </c>
      <c r="O82" s="9" t="s">
        <v>2</v>
      </c>
      <c r="P82" s="9">
        <v>0</v>
      </c>
      <c r="Q82" s="9" t="s">
        <v>2</v>
      </c>
      <c r="R82" s="9">
        <v>0.09</v>
      </c>
      <c r="S82" s="9" t="s">
        <v>2</v>
      </c>
      <c r="T82" s="9">
        <v>0.23</v>
      </c>
      <c r="U82" s="9"/>
      <c r="V82" s="9">
        <v>0.08</v>
      </c>
      <c r="W82" s="9" t="s">
        <v>2</v>
      </c>
      <c r="X82" s="9">
        <v>0</v>
      </c>
      <c r="Y82" s="9" t="s">
        <v>2</v>
      </c>
      <c r="Z82" s="27"/>
      <c r="AA82" s="9"/>
    </row>
    <row r="83" spans="1:27">
      <c r="A83" s="9">
        <v>2001</v>
      </c>
      <c r="B83" s="9">
        <v>0</v>
      </c>
      <c r="C83" s="9" t="s">
        <v>2</v>
      </c>
      <c r="D83" s="9">
        <v>0.4</v>
      </c>
      <c r="E83" s="9" t="s">
        <v>2</v>
      </c>
      <c r="F83" s="9">
        <v>1.31</v>
      </c>
      <c r="G83" s="9"/>
      <c r="H83" s="9">
        <v>1.21</v>
      </c>
      <c r="I83" s="9"/>
      <c r="J83" s="9">
        <v>1.0900000000000001</v>
      </c>
      <c r="K83" s="9"/>
      <c r="L83" s="9">
        <v>2.2400000000000002</v>
      </c>
      <c r="M83" s="9"/>
      <c r="N83" s="9">
        <v>2.72</v>
      </c>
      <c r="O83" s="9"/>
      <c r="P83" s="9">
        <v>0.36</v>
      </c>
      <c r="Q83" s="9"/>
      <c r="R83" s="9">
        <v>0.42</v>
      </c>
      <c r="S83" s="9"/>
      <c r="T83" s="9">
        <v>0.32</v>
      </c>
      <c r="U83" s="9"/>
      <c r="V83" s="9">
        <v>3.21</v>
      </c>
      <c r="W83" s="9"/>
      <c r="X83" s="9">
        <v>7.41</v>
      </c>
      <c r="Y83" s="9"/>
      <c r="Z83" s="27"/>
      <c r="AA83" s="9"/>
    </row>
    <row r="84" spans="1:27">
      <c r="A84" s="9">
        <v>2002</v>
      </c>
      <c r="B84" s="9">
        <v>0.5</v>
      </c>
      <c r="C84" s="9"/>
      <c r="D84" s="9">
        <v>0.15</v>
      </c>
      <c r="E84" s="9"/>
      <c r="F84" s="9">
        <v>0.66</v>
      </c>
      <c r="G84" s="9"/>
      <c r="H84" s="9">
        <v>1.67</v>
      </c>
      <c r="I84" s="9"/>
      <c r="J84" s="9">
        <v>0.56000000000000005</v>
      </c>
      <c r="K84" s="9"/>
      <c r="L84" s="9">
        <v>0.79</v>
      </c>
      <c r="M84" s="9" t="s">
        <v>27</v>
      </c>
      <c r="N84" s="9">
        <v>0.22</v>
      </c>
      <c r="O84" s="9" t="s">
        <v>27</v>
      </c>
      <c r="P84" s="9">
        <v>0.22</v>
      </c>
      <c r="Q84" s="9"/>
      <c r="R84" s="9">
        <v>0.2</v>
      </c>
      <c r="S84" s="9"/>
      <c r="T84" s="9">
        <v>0.18</v>
      </c>
      <c r="U84" s="9"/>
      <c r="V84" s="9">
        <v>0.16</v>
      </c>
      <c r="W84" s="9"/>
      <c r="X84" s="9">
        <v>0.14000000000000001</v>
      </c>
      <c r="Y84" s="9"/>
      <c r="Z84" s="27"/>
      <c r="AA84" s="9"/>
    </row>
    <row r="85" spans="1:27">
      <c r="A85" s="9">
        <v>2003</v>
      </c>
      <c r="B85" s="9">
        <v>0.14000000000000001</v>
      </c>
      <c r="C85" s="9"/>
      <c r="D85" s="9">
        <v>0.13</v>
      </c>
      <c r="E85" s="9"/>
      <c r="F85" s="9">
        <v>0.04</v>
      </c>
      <c r="G85" s="9"/>
      <c r="H85" s="9">
        <v>0.22</v>
      </c>
      <c r="I85" s="9"/>
      <c r="J85" s="9">
        <v>0.72</v>
      </c>
      <c r="K85" s="9"/>
      <c r="L85" s="9">
        <v>2.79</v>
      </c>
      <c r="M85" s="9"/>
      <c r="N85" s="9">
        <v>19.899999999999999</v>
      </c>
      <c r="O85" s="9"/>
      <c r="P85" s="9">
        <v>0.57999999999999996</v>
      </c>
      <c r="Q85" s="9"/>
      <c r="R85" s="9">
        <v>0</v>
      </c>
      <c r="S85" s="9" t="s">
        <v>2</v>
      </c>
      <c r="T85" s="9">
        <v>0</v>
      </c>
      <c r="U85" s="9" t="s">
        <v>2</v>
      </c>
      <c r="V85" s="9">
        <v>0.06</v>
      </c>
      <c r="W85" s="9" t="s">
        <v>2</v>
      </c>
      <c r="X85" s="9">
        <v>30.5</v>
      </c>
      <c r="Y85" s="9"/>
      <c r="Z85" s="27"/>
      <c r="AA85" s="9"/>
    </row>
    <row r="86" spans="1:27">
      <c r="A86" s="9">
        <v>2004</v>
      </c>
      <c r="B86" s="9">
        <v>3.02</v>
      </c>
      <c r="C86" s="9"/>
      <c r="D86" s="9">
        <v>0.48</v>
      </c>
      <c r="E86" s="9"/>
      <c r="F86" s="9">
        <v>7.19</v>
      </c>
      <c r="G86" s="9"/>
      <c r="H86" s="9">
        <v>13.4</v>
      </c>
      <c r="I86" s="9"/>
      <c r="J86" s="9">
        <v>4.04</v>
      </c>
      <c r="K86" s="9"/>
      <c r="L86" s="9">
        <v>0.8</v>
      </c>
      <c r="M86" s="9"/>
      <c r="N86" s="9">
        <v>0.31</v>
      </c>
      <c r="O86" s="9"/>
      <c r="P86" s="9">
        <v>0.44</v>
      </c>
      <c r="Q86" s="9"/>
      <c r="R86" s="9">
        <v>0.38</v>
      </c>
      <c r="S86" s="9"/>
      <c r="T86" s="9">
        <v>0.3</v>
      </c>
      <c r="U86" s="9"/>
      <c r="V86" s="9">
        <v>0.26</v>
      </c>
      <c r="W86" s="9"/>
      <c r="X86" s="9">
        <v>0.2</v>
      </c>
      <c r="Y86" s="9"/>
      <c r="Z86" s="27"/>
      <c r="AA86" s="9"/>
    </row>
    <row r="87" spans="1:27">
      <c r="A87" s="9">
        <v>2005</v>
      </c>
      <c r="B87" s="9">
        <v>0.19</v>
      </c>
      <c r="C87" s="9"/>
      <c r="D87" s="9">
        <v>0.02</v>
      </c>
      <c r="E87" s="9"/>
      <c r="F87" s="9">
        <v>0.11</v>
      </c>
      <c r="G87" s="9"/>
      <c r="H87" s="9">
        <v>0.85</v>
      </c>
      <c r="I87" s="9"/>
      <c r="J87" s="9">
        <v>22.2</v>
      </c>
      <c r="K87" s="9"/>
      <c r="L87" s="9">
        <v>0</v>
      </c>
      <c r="M87" s="9" t="s">
        <v>2</v>
      </c>
      <c r="N87" s="9">
        <v>0</v>
      </c>
      <c r="O87" s="9" t="s">
        <v>2</v>
      </c>
      <c r="P87" s="9">
        <v>0</v>
      </c>
      <c r="Q87" s="9" t="s">
        <v>2</v>
      </c>
      <c r="R87" s="9">
        <v>0</v>
      </c>
      <c r="S87" s="9" t="s">
        <v>2</v>
      </c>
      <c r="T87" s="9">
        <v>0</v>
      </c>
      <c r="U87" s="9" t="s">
        <v>2</v>
      </c>
      <c r="V87" s="9">
        <v>0</v>
      </c>
      <c r="W87" s="9" t="s">
        <v>2</v>
      </c>
      <c r="X87" s="9">
        <v>0</v>
      </c>
      <c r="Y87" s="9" t="s">
        <v>2</v>
      </c>
      <c r="Z87" s="27"/>
      <c r="AA87" s="9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"/>
  <sheetViews>
    <sheetView topLeftCell="A34" zoomScale="70" zoomScaleNormal="70" workbookViewId="0">
      <selection activeCell="N95" sqref="N95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9">
      <c r="A1">
        <v>1920</v>
      </c>
      <c r="B1">
        <v>0.18</v>
      </c>
      <c r="C1"/>
      <c r="D1">
        <v>7.0000000000000007E-2</v>
      </c>
      <c r="E1"/>
      <c r="F1">
        <v>0.01</v>
      </c>
      <c r="G1"/>
      <c r="H1">
        <v>0.08</v>
      </c>
      <c r="I1"/>
      <c r="J1">
        <v>3.57</v>
      </c>
      <c r="K1"/>
      <c r="L1">
        <v>12.55</v>
      </c>
      <c r="M1"/>
      <c r="N1">
        <v>6.52</v>
      </c>
      <c r="O1"/>
      <c r="P1">
        <v>1.65</v>
      </c>
      <c r="Q1"/>
      <c r="R1">
        <v>0.65</v>
      </c>
      <c r="S1"/>
      <c r="T1">
        <v>0.38</v>
      </c>
      <c r="U1"/>
      <c r="V1">
        <v>0.27</v>
      </c>
      <c r="W1"/>
      <c r="X1">
        <v>0.17</v>
      </c>
      <c r="Y1"/>
      <c r="Z1"/>
      <c r="AA1"/>
      <c r="AB1"/>
      <c r="AC1"/>
    </row>
    <row r="2" spans="1:29">
      <c r="A2">
        <v>1921</v>
      </c>
      <c r="B2">
        <v>0.04</v>
      </c>
      <c r="C2"/>
      <c r="D2">
        <v>1.83</v>
      </c>
      <c r="E2"/>
      <c r="F2">
        <v>6.01</v>
      </c>
      <c r="G2"/>
      <c r="H2">
        <v>1.76</v>
      </c>
      <c r="I2"/>
      <c r="J2">
        <v>0.04</v>
      </c>
      <c r="K2"/>
      <c r="L2">
        <v>0.03</v>
      </c>
      <c r="M2"/>
      <c r="N2">
        <v>0.03</v>
      </c>
      <c r="O2"/>
      <c r="P2">
        <v>0.03</v>
      </c>
      <c r="Q2"/>
      <c r="R2">
        <v>0.13</v>
      </c>
      <c r="S2"/>
      <c r="T2">
        <v>0.28000000000000003</v>
      </c>
      <c r="U2"/>
      <c r="V2">
        <v>0.44</v>
      </c>
      <c r="W2"/>
      <c r="X2">
        <v>0.3</v>
      </c>
      <c r="Y2"/>
      <c r="Z2"/>
      <c r="AA2"/>
      <c r="AB2"/>
      <c r="AC2"/>
    </row>
    <row r="3" spans="1:29">
      <c r="A3">
        <v>1922</v>
      </c>
      <c r="B3">
        <v>0</v>
      </c>
      <c r="C3"/>
      <c r="D3">
        <v>6.95</v>
      </c>
      <c r="E3"/>
      <c r="F3">
        <v>2.4500000000000002</v>
      </c>
      <c r="G3"/>
      <c r="H3">
        <v>15.97</v>
      </c>
      <c r="I3"/>
      <c r="J3">
        <v>13.02</v>
      </c>
      <c r="K3"/>
      <c r="L3">
        <v>3.12</v>
      </c>
      <c r="M3"/>
      <c r="N3">
        <v>0.45</v>
      </c>
      <c r="O3"/>
      <c r="P3">
        <v>0.49</v>
      </c>
      <c r="Q3"/>
      <c r="R3">
        <v>0.7</v>
      </c>
      <c r="S3"/>
      <c r="T3">
        <v>0.65</v>
      </c>
      <c r="U3"/>
      <c r="V3">
        <v>0.39</v>
      </c>
      <c r="W3"/>
      <c r="X3">
        <v>0.18</v>
      </c>
      <c r="Y3"/>
      <c r="Z3"/>
      <c r="AA3"/>
      <c r="AB3"/>
      <c r="AC3"/>
    </row>
    <row r="4" spans="1:29">
      <c r="A4">
        <v>1923</v>
      </c>
      <c r="B4">
        <v>0</v>
      </c>
      <c r="C4"/>
      <c r="D4">
        <v>0.15</v>
      </c>
      <c r="E4"/>
      <c r="F4">
        <v>0.05</v>
      </c>
      <c r="G4"/>
      <c r="H4">
        <v>0.65</v>
      </c>
      <c r="I4"/>
      <c r="J4">
        <v>0.25</v>
      </c>
      <c r="K4"/>
      <c r="L4">
        <v>65.12</v>
      </c>
      <c r="M4"/>
      <c r="N4">
        <v>26.56</v>
      </c>
      <c r="O4"/>
      <c r="P4">
        <v>3.97</v>
      </c>
      <c r="Q4"/>
      <c r="R4">
        <v>2.62</v>
      </c>
      <c r="S4"/>
      <c r="T4">
        <v>1.8</v>
      </c>
      <c r="U4"/>
      <c r="V4">
        <v>1.24</v>
      </c>
      <c r="W4"/>
      <c r="X4">
        <v>1.03</v>
      </c>
      <c r="Y4"/>
      <c r="Z4"/>
      <c r="AA4"/>
      <c r="AB4"/>
      <c r="AC4"/>
    </row>
    <row r="5" spans="1:29">
      <c r="A5">
        <v>1924</v>
      </c>
      <c r="B5">
        <v>0.41</v>
      </c>
      <c r="C5"/>
      <c r="D5">
        <v>0.65</v>
      </c>
      <c r="E5"/>
      <c r="F5">
        <v>7.25</v>
      </c>
      <c r="G5"/>
      <c r="H5">
        <v>4.66</v>
      </c>
      <c r="I5"/>
      <c r="J5">
        <v>12.46</v>
      </c>
      <c r="K5"/>
      <c r="L5">
        <v>143.56</v>
      </c>
      <c r="M5"/>
      <c r="N5">
        <v>80.709999999999994</v>
      </c>
      <c r="O5"/>
      <c r="P5">
        <v>32.29</v>
      </c>
      <c r="Q5"/>
      <c r="R5">
        <v>18.809999999999999</v>
      </c>
      <c r="S5"/>
      <c r="T5">
        <v>11.32</v>
      </c>
      <c r="U5"/>
      <c r="V5">
        <v>7.48</v>
      </c>
      <c r="W5"/>
      <c r="X5">
        <v>4.91</v>
      </c>
      <c r="Y5"/>
      <c r="Z5"/>
      <c r="AA5"/>
      <c r="AB5"/>
      <c r="AC5"/>
    </row>
    <row r="6" spans="1:29">
      <c r="A6">
        <v>1925</v>
      </c>
      <c r="B6">
        <v>2.68</v>
      </c>
      <c r="C6"/>
      <c r="D6">
        <v>2.81</v>
      </c>
      <c r="E6"/>
      <c r="F6">
        <v>1.58</v>
      </c>
      <c r="G6"/>
      <c r="H6">
        <v>0.84</v>
      </c>
      <c r="I6"/>
      <c r="J6">
        <v>0.61</v>
      </c>
      <c r="K6"/>
      <c r="L6">
        <v>5.31</v>
      </c>
      <c r="M6"/>
      <c r="N6">
        <v>2.2000000000000002</v>
      </c>
      <c r="O6"/>
      <c r="P6">
        <v>0.47</v>
      </c>
      <c r="Q6"/>
      <c r="R6">
        <v>0.36</v>
      </c>
      <c r="S6"/>
      <c r="T6">
        <v>0.28999999999999998</v>
      </c>
      <c r="U6"/>
      <c r="V6">
        <v>0.21</v>
      </c>
      <c r="W6"/>
      <c r="X6">
        <v>0.16</v>
      </c>
      <c r="Y6"/>
      <c r="Z6"/>
      <c r="AA6"/>
      <c r="AB6"/>
      <c r="AC6"/>
    </row>
    <row r="7" spans="1:29">
      <c r="A7">
        <v>1926</v>
      </c>
      <c r="B7">
        <v>0.01</v>
      </c>
      <c r="C7"/>
      <c r="D7">
        <v>0.64</v>
      </c>
      <c r="E7"/>
      <c r="F7">
        <v>0.31</v>
      </c>
      <c r="G7"/>
      <c r="H7">
        <v>0.03</v>
      </c>
      <c r="I7"/>
      <c r="J7">
        <v>0.02</v>
      </c>
      <c r="K7"/>
      <c r="L7">
        <v>11.77</v>
      </c>
      <c r="M7"/>
      <c r="N7">
        <v>4.37</v>
      </c>
      <c r="O7"/>
      <c r="P7">
        <v>0.28000000000000003</v>
      </c>
      <c r="Q7"/>
      <c r="R7">
        <v>0.19</v>
      </c>
      <c r="S7"/>
      <c r="T7">
        <v>0.23</v>
      </c>
      <c r="U7"/>
      <c r="V7">
        <v>0.27</v>
      </c>
      <c r="W7"/>
      <c r="X7">
        <v>0.17</v>
      </c>
      <c r="Y7"/>
      <c r="Z7"/>
      <c r="AA7"/>
      <c r="AB7"/>
      <c r="AC7"/>
    </row>
    <row r="8" spans="1:29">
      <c r="A8">
        <v>1927</v>
      </c>
      <c r="B8">
        <v>0.24</v>
      </c>
      <c r="C8"/>
      <c r="D8">
        <v>0.12</v>
      </c>
      <c r="E8"/>
      <c r="F8">
        <v>0.68</v>
      </c>
      <c r="G8"/>
      <c r="H8">
        <v>4.3600000000000003</v>
      </c>
      <c r="I8"/>
      <c r="J8">
        <v>1.43</v>
      </c>
      <c r="K8"/>
      <c r="L8">
        <v>0.62</v>
      </c>
      <c r="M8"/>
      <c r="N8">
        <v>0.44</v>
      </c>
      <c r="O8"/>
      <c r="P8">
        <v>0.25</v>
      </c>
      <c r="Q8"/>
      <c r="R8">
        <v>0.23</v>
      </c>
      <c r="S8"/>
      <c r="T8">
        <v>0.23</v>
      </c>
      <c r="U8"/>
      <c r="V8">
        <v>0.2</v>
      </c>
      <c r="W8"/>
      <c r="X8">
        <v>0.27</v>
      </c>
      <c r="Y8"/>
      <c r="Z8"/>
      <c r="AA8"/>
      <c r="AB8"/>
      <c r="AC8"/>
    </row>
    <row r="9" spans="1:29">
      <c r="A9">
        <v>1928</v>
      </c>
      <c r="B9">
        <v>0.16</v>
      </c>
      <c r="C9"/>
      <c r="D9">
        <v>0.98</v>
      </c>
      <c r="E9"/>
      <c r="F9">
        <v>0.28000000000000003</v>
      </c>
      <c r="G9"/>
      <c r="H9">
        <v>2.16</v>
      </c>
      <c r="I9"/>
      <c r="J9">
        <v>0.75</v>
      </c>
      <c r="K9"/>
      <c r="L9">
        <v>2.39</v>
      </c>
      <c r="M9"/>
      <c r="N9">
        <v>0.91</v>
      </c>
      <c r="O9"/>
      <c r="P9">
        <v>0.32</v>
      </c>
      <c r="Q9"/>
      <c r="R9">
        <v>0.66</v>
      </c>
      <c r="S9"/>
      <c r="T9">
        <v>0.87</v>
      </c>
      <c r="U9"/>
      <c r="V9">
        <v>0.72</v>
      </c>
      <c r="W9"/>
      <c r="X9">
        <v>14.37</v>
      </c>
      <c r="Y9"/>
      <c r="Z9"/>
      <c r="AA9"/>
      <c r="AB9"/>
      <c r="AC9"/>
    </row>
    <row r="10" spans="1:29">
      <c r="A10">
        <v>1929</v>
      </c>
      <c r="B10">
        <v>6.21</v>
      </c>
      <c r="C10"/>
      <c r="D10">
        <v>1.45</v>
      </c>
      <c r="E10"/>
      <c r="F10">
        <v>9.5399999999999991</v>
      </c>
      <c r="G10"/>
      <c r="H10">
        <v>7.49</v>
      </c>
      <c r="I10"/>
      <c r="J10">
        <v>1.89</v>
      </c>
      <c r="K10"/>
      <c r="L10">
        <v>0.87</v>
      </c>
      <c r="M10"/>
      <c r="N10">
        <v>0.59</v>
      </c>
      <c r="O10"/>
      <c r="P10">
        <v>0.39</v>
      </c>
      <c r="Q10"/>
      <c r="R10">
        <v>0.32</v>
      </c>
      <c r="S10"/>
      <c r="T10">
        <v>0.26</v>
      </c>
      <c r="U10"/>
      <c r="V10">
        <v>0.38</v>
      </c>
      <c r="W10"/>
      <c r="X10">
        <v>0.26</v>
      </c>
      <c r="Y10"/>
      <c r="Z10"/>
      <c r="AA10"/>
      <c r="AB10"/>
      <c r="AC10"/>
    </row>
    <row r="11" spans="1:29">
      <c r="A11">
        <v>1930</v>
      </c>
      <c r="B11">
        <v>0.17</v>
      </c>
      <c r="C11"/>
      <c r="D11">
        <v>0.09</v>
      </c>
      <c r="E11"/>
      <c r="F11">
        <v>0</v>
      </c>
      <c r="G11"/>
      <c r="H11">
        <v>0.85</v>
      </c>
      <c r="I11"/>
      <c r="J11">
        <v>0.48</v>
      </c>
      <c r="K11"/>
      <c r="L11">
        <v>0.96</v>
      </c>
      <c r="M11"/>
      <c r="N11">
        <v>2.14</v>
      </c>
      <c r="O11"/>
      <c r="P11">
        <v>0.92</v>
      </c>
      <c r="Q11"/>
      <c r="R11">
        <v>0.28999999999999998</v>
      </c>
      <c r="S11"/>
      <c r="T11">
        <v>1.24</v>
      </c>
      <c r="U11"/>
      <c r="V11">
        <v>0.85</v>
      </c>
      <c r="W11"/>
      <c r="X11">
        <v>0.27</v>
      </c>
      <c r="Y11"/>
      <c r="Z11"/>
      <c r="AA11"/>
      <c r="AB11"/>
      <c r="AC11"/>
    </row>
    <row r="12" spans="1:29">
      <c r="A12">
        <v>1931</v>
      </c>
      <c r="B12">
        <v>0.28000000000000003</v>
      </c>
      <c r="C12"/>
      <c r="D12">
        <v>1.36</v>
      </c>
      <c r="E12"/>
      <c r="F12">
        <v>1.35</v>
      </c>
      <c r="G12"/>
      <c r="H12">
        <v>0.18</v>
      </c>
      <c r="I12"/>
      <c r="J12">
        <v>2.37</v>
      </c>
      <c r="K12"/>
      <c r="L12">
        <v>0.85</v>
      </c>
      <c r="M12"/>
      <c r="N12">
        <v>0.12</v>
      </c>
      <c r="O12"/>
      <c r="P12">
        <v>0.13</v>
      </c>
      <c r="Q12"/>
      <c r="R12">
        <v>0.15</v>
      </c>
      <c r="S12"/>
      <c r="T12">
        <v>0.19</v>
      </c>
      <c r="U12"/>
      <c r="V12">
        <v>0.17</v>
      </c>
      <c r="W12"/>
      <c r="X12">
        <v>0.83</v>
      </c>
      <c r="Y12"/>
      <c r="Z12"/>
      <c r="AA12"/>
      <c r="AB12"/>
      <c r="AC12"/>
    </row>
    <row r="13" spans="1:29">
      <c r="A13">
        <v>1932</v>
      </c>
      <c r="B13">
        <v>0.27</v>
      </c>
      <c r="C13"/>
      <c r="D13">
        <v>0.03</v>
      </c>
      <c r="E13"/>
      <c r="F13">
        <v>0</v>
      </c>
      <c r="G13"/>
      <c r="H13">
        <v>0</v>
      </c>
      <c r="I13"/>
      <c r="J13">
        <v>0</v>
      </c>
      <c r="K13"/>
      <c r="L13">
        <v>0.28999999999999998</v>
      </c>
      <c r="M13"/>
      <c r="N13">
        <v>0.42</v>
      </c>
      <c r="O13"/>
      <c r="P13">
        <v>0.27</v>
      </c>
      <c r="Q13"/>
      <c r="R13">
        <v>0.21</v>
      </c>
      <c r="S13"/>
      <c r="T13">
        <v>0.2</v>
      </c>
      <c r="U13"/>
      <c r="V13">
        <v>0.19</v>
      </c>
      <c r="W13"/>
      <c r="X13">
        <v>0.12</v>
      </c>
      <c r="Y13"/>
      <c r="Z13"/>
      <c r="AA13"/>
      <c r="AB13"/>
      <c r="AC13"/>
    </row>
    <row r="14" spans="1:29">
      <c r="A14">
        <v>1933</v>
      </c>
      <c r="B14">
        <v>0</v>
      </c>
      <c r="C14"/>
      <c r="D14">
        <v>2.5</v>
      </c>
      <c r="E14"/>
      <c r="F14">
        <v>14.85</v>
      </c>
      <c r="G14"/>
      <c r="H14">
        <v>29.59</v>
      </c>
      <c r="I14"/>
      <c r="J14">
        <v>9.6199999999999992</v>
      </c>
      <c r="K14"/>
      <c r="L14">
        <v>4.47</v>
      </c>
      <c r="M14"/>
      <c r="N14">
        <v>1.8</v>
      </c>
      <c r="O14"/>
      <c r="P14">
        <v>0.54</v>
      </c>
      <c r="Q14"/>
      <c r="R14">
        <v>0.39</v>
      </c>
      <c r="S14"/>
      <c r="T14">
        <v>0.37</v>
      </c>
      <c r="U14"/>
      <c r="V14">
        <v>0.28999999999999998</v>
      </c>
      <c r="W14"/>
      <c r="X14">
        <v>0.15</v>
      </c>
      <c r="Y14"/>
      <c r="Z14"/>
      <c r="AA14"/>
      <c r="AB14"/>
      <c r="AC14"/>
    </row>
    <row r="15" spans="1:29">
      <c r="A15">
        <v>1934</v>
      </c>
      <c r="B15">
        <v>1.27</v>
      </c>
      <c r="C15"/>
      <c r="D15">
        <v>2.0299999999999998</v>
      </c>
      <c r="E15"/>
      <c r="F15">
        <v>2.39</v>
      </c>
      <c r="G15"/>
      <c r="H15">
        <v>0.4</v>
      </c>
      <c r="I15"/>
      <c r="J15">
        <v>0.12</v>
      </c>
      <c r="K15"/>
      <c r="L15">
        <v>5.94</v>
      </c>
      <c r="M15"/>
      <c r="N15">
        <v>2.5499999999999998</v>
      </c>
      <c r="O15"/>
      <c r="P15">
        <v>1.44</v>
      </c>
      <c r="Q15"/>
      <c r="R15">
        <v>1</v>
      </c>
      <c r="S15"/>
      <c r="T15">
        <v>0.52</v>
      </c>
      <c r="U15"/>
      <c r="V15">
        <v>0.43</v>
      </c>
      <c r="W15"/>
      <c r="X15">
        <v>0.28999999999999998</v>
      </c>
      <c r="Y15"/>
      <c r="Z15"/>
      <c r="AA15"/>
      <c r="AB15"/>
      <c r="AC15"/>
    </row>
    <row r="16" spans="1:29">
      <c r="A16">
        <v>1935</v>
      </c>
      <c r="B16">
        <v>0</v>
      </c>
      <c r="C16"/>
      <c r="D16">
        <v>0.28000000000000003</v>
      </c>
      <c r="E16"/>
      <c r="F16">
        <v>0.06</v>
      </c>
      <c r="G16"/>
      <c r="H16">
        <v>0</v>
      </c>
      <c r="I16"/>
      <c r="J16">
        <v>0</v>
      </c>
      <c r="K16"/>
      <c r="L16">
        <v>1.37</v>
      </c>
      <c r="M16"/>
      <c r="N16">
        <v>0.65</v>
      </c>
      <c r="O16"/>
      <c r="P16">
        <v>0.92</v>
      </c>
      <c r="Q16"/>
      <c r="R16">
        <v>0.76</v>
      </c>
      <c r="S16"/>
      <c r="T16">
        <v>0.49</v>
      </c>
      <c r="U16"/>
      <c r="V16">
        <v>0.28999999999999998</v>
      </c>
      <c r="W16"/>
      <c r="X16">
        <v>0.19</v>
      </c>
      <c r="Y16"/>
      <c r="Z16"/>
      <c r="AA16"/>
      <c r="AB16"/>
      <c r="AC16"/>
    </row>
    <row r="17" spans="1:29">
      <c r="A17">
        <v>1936</v>
      </c>
      <c r="B17">
        <v>1.26</v>
      </c>
      <c r="C17"/>
      <c r="D17">
        <v>13.6</v>
      </c>
      <c r="E17"/>
      <c r="F17">
        <v>4.4800000000000004</v>
      </c>
      <c r="G17"/>
      <c r="H17">
        <v>3.55</v>
      </c>
      <c r="I17"/>
      <c r="J17">
        <v>5.12</v>
      </c>
      <c r="K17"/>
      <c r="L17">
        <v>1.38</v>
      </c>
      <c r="M17"/>
      <c r="N17">
        <v>0.14000000000000001</v>
      </c>
      <c r="O17"/>
      <c r="P17">
        <v>0.18</v>
      </c>
      <c r="Q17"/>
      <c r="R17">
        <v>0.22</v>
      </c>
      <c r="S17"/>
      <c r="T17">
        <v>0.24</v>
      </c>
      <c r="U17"/>
      <c r="V17">
        <v>0.2</v>
      </c>
      <c r="W17"/>
      <c r="X17">
        <v>0.1</v>
      </c>
      <c r="Y17"/>
      <c r="Z17"/>
      <c r="AA17"/>
      <c r="AB17"/>
      <c r="AC17"/>
    </row>
    <row r="18" spans="1:29">
      <c r="A18">
        <v>1937</v>
      </c>
      <c r="B18">
        <v>0</v>
      </c>
      <c r="C18"/>
      <c r="D18">
        <v>0</v>
      </c>
      <c r="E18"/>
      <c r="F18">
        <v>0.68</v>
      </c>
      <c r="G18"/>
      <c r="H18">
        <v>0.83</v>
      </c>
      <c r="I18"/>
      <c r="J18">
        <v>4.5199999999999996</v>
      </c>
      <c r="K18"/>
      <c r="L18">
        <v>1.71</v>
      </c>
      <c r="M18"/>
      <c r="N18">
        <v>0.23</v>
      </c>
      <c r="O18"/>
      <c r="P18">
        <v>0.24</v>
      </c>
      <c r="Q18"/>
      <c r="R18">
        <v>0.49</v>
      </c>
      <c r="S18"/>
      <c r="T18">
        <v>0.57999999999999996</v>
      </c>
      <c r="U18"/>
      <c r="V18">
        <v>0.4</v>
      </c>
      <c r="W18"/>
      <c r="X18">
        <v>0.17</v>
      </c>
      <c r="Y18"/>
      <c r="Z18"/>
      <c r="AA18"/>
      <c r="AB18"/>
      <c r="AC18"/>
    </row>
    <row r="19" spans="1:29">
      <c r="A19">
        <v>1938</v>
      </c>
      <c r="B19">
        <v>0.75</v>
      </c>
      <c r="C19"/>
      <c r="D19">
        <v>0.93</v>
      </c>
      <c r="E19"/>
      <c r="F19">
        <v>0.56999999999999995</v>
      </c>
      <c r="G19"/>
      <c r="H19">
        <v>13.29</v>
      </c>
      <c r="I19"/>
      <c r="J19">
        <v>18.64</v>
      </c>
      <c r="K19"/>
      <c r="L19">
        <v>4.74</v>
      </c>
      <c r="M19"/>
      <c r="N19">
        <v>0.21</v>
      </c>
      <c r="O19"/>
      <c r="P19">
        <v>0.26</v>
      </c>
      <c r="Q19"/>
      <c r="R19">
        <v>0.26</v>
      </c>
      <c r="S19"/>
      <c r="T19">
        <v>0.28999999999999998</v>
      </c>
      <c r="U19"/>
      <c r="V19">
        <v>0.96</v>
      </c>
      <c r="W19"/>
      <c r="X19">
        <v>0.54</v>
      </c>
      <c r="Y19"/>
      <c r="Z19"/>
      <c r="AA19"/>
      <c r="AB19"/>
      <c r="AC19"/>
    </row>
    <row r="20" spans="1:29">
      <c r="A20">
        <v>1939</v>
      </c>
      <c r="B20">
        <v>0.25</v>
      </c>
      <c r="C20"/>
      <c r="D20">
        <v>0.1</v>
      </c>
      <c r="E20"/>
      <c r="F20">
        <v>0</v>
      </c>
      <c r="G20"/>
      <c r="H20">
        <v>0</v>
      </c>
      <c r="I20"/>
      <c r="J20">
        <v>0.87</v>
      </c>
      <c r="K20"/>
      <c r="L20">
        <v>14.41</v>
      </c>
      <c r="M20"/>
      <c r="N20">
        <v>5.84</v>
      </c>
      <c r="O20"/>
      <c r="P20">
        <v>0.76</v>
      </c>
      <c r="Q20"/>
      <c r="R20">
        <v>0.49</v>
      </c>
      <c r="S20"/>
      <c r="T20">
        <v>0.33</v>
      </c>
      <c r="U20"/>
      <c r="V20">
        <v>0.21</v>
      </c>
      <c r="W20"/>
      <c r="X20">
        <v>0.64</v>
      </c>
      <c r="Y20"/>
      <c r="Z20"/>
      <c r="AA20"/>
      <c r="AB20"/>
      <c r="AC20"/>
    </row>
    <row r="21" spans="1:29">
      <c r="A21">
        <v>1940</v>
      </c>
      <c r="B21">
        <v>0.16</v>
      </c>
      <c r="C21"/>
      <c r="D21">
        <v>1.05</v>
      </c>
      <c r="E21"/>
      <c r="F21">
        <v>0.8</v>
      </c>
      <c r="G21"/>
      <c r="H21">
        <v>1.81</v>
      </c>
      <c r="I21"/>
      <c r="J21">
        <v>13.45</v>
      </c>
      <c r="K21"/>
      <c r="L21">
        <v>4.2300000000000004</v>
      </c>
      <c r="M21"/>
      <c r="N21">
        <v>0.83</v>
      </c>
      <c r="O21"/>
      <c r="P21">
        <v>0.49</v>
      </c>
      <c r="Q21"/>
      <c r="R21">
        <v>0.27</v>
      </c>
      <c r="S21"/>
      <c r="T21">
        <v>0.28999999999999998</v>
      </c>
      <c r="U21"/>
      <c r="V21">
        <v>0.36</v>
      </c>
      <c r="W21"/>
      <c r="X21">
        <v>0.27</v>
      </c>
      <c r="Y21"/>
      <c r="Z21"/>
      <c r="AA21"/>
      <c r="AB21"/>
      <c r="AC21"/>
    </row>
    <row r="22" spans="1:29">
      <c r="A22">
        <v>1941</v>
      </c>
      <c r="B22">
        <v>0.04</v>
      </c>
      <c r="C22"/>
      <c r="D22">
        <v>0</v>
      </c>
      <c r="E22"/>
      <c r="F22">
        <v>0</v>
      </c>
      <c r="G22"/>
      <c r="H22">
        <v>0.39</v>
      </c>
      <c r="I22"/>
      <c r="J22">
        <v>0.43</v>
      </c>
      <c r="K22"/>
      <c r="L22">
        <v>2.67</v>
      </c>
      <c r="M22"/>
      <c r="N22">
        <v>1.78</v>
      </c>
      <c r="O22"/>
      <c r="P22">
        <v>0.6</v>
      </c>
      <c r="Q22"/>
      <c r="R22">
        <v>0.26</v>
      </c>
      <c r="S22"/>
      <c r="T22">
        <v>0.19</v>
      </c>
      <c r="U22"/>
      <c r="V22">
        <v>0.41</v>
      </c>
      <c r="W22"/>
      <c r="X22">
        <v>0.33</v>
      </c>
      <c r="Y22"/>
      <c r="Z22"/>
      <c r="AA22"/>
      <c r="AB22"/>
      <c r="AC22"/>
    </row>
    <row r="23" spans="1:29">
      <c r="A23">
        <v>1942</v>
      </c>
      <c r="B23">
        <v>1.29</v>
      </c>
      <c r="C23"/>
      <c r="D23">
        <v>0.76</v>
      </c>
      <c r="E23"/>
      <c r="F23">
        <v>2.95</v>
      </c>
      <c r="G23"/>
      <c r="H23">
        <v>0.87</v>
      </c>
      <c r="I23"/>
      <c r="J23">
        <v>0</v>
      </c>
      <c r="K23"/>
      <c r="L23">
        <v>0.47</v>
      </c>
      <c r="M23"/>
      <c r="N23">
        <v>42</v>
      </c>
      <c r="O23"/>
      <c r="P23">
        <v>29.5</v>
      </c>
      <c r="Q23"/>
      <c r="R23">
        <v>12.42</v>
      </c>
      <c r="S23"/>
      <c r="T23">
        <v>7.17</v>
      </c>
      <c r="U23"/>
      <c r="V23">
        <v>5.6</v>
      </c>
      <c r="W23"/>
      <c r="X23">
        <v>3.44</v>
      </c>
      <c r="Y23"/>
      <c r="Z23"/>
      <c r="AA23"/>
      <c r="AB23"/>
      <c r="AC23"/>
    </row>
    <row r="24" spans="1:29">
      <c r="A24">
        <v>1943</v>
      </c>
      <c r="B24">
        <v>1.54</v>
      </c>
      <c r="C24"/>
      <c r="D24">
        <v>17.350000000000001</v>
      </c>
      <c r="E24"/>
      <c r="F24">
        <v>14.55</v>
      </c>
      <c r="G24"/>
      <c r="H24">
        <v>3.85</v>
      </c>
      <c r="I24"/>
      <c r="J24">
        <v>0.97</v>
      </c>
      <c r="K24"/>
      <c r="L24">
        <v>1.59</v>
      </c>
      <c r="M24"/>
      <c r="N24">
        <v>0.59</v>
      </c>
      <c r="O24"/>
      <c r="P24">
        <v>0.31</v>
      </c>
      <c r="Q24"/>
      <c r="R24">
        <v>0.47</v>
      </c>
      <c r="S24"/>
      <c r="T24">
        <v>0.43</v>
      </c>
      <c r="U24"/>
      <c r="V24">
        <v>0.24</v>
      </c>
      <c r="W24"/>
      <c r="X24">
        <v>2.2799999999999998</v>
      </c>
      <c r="Y24"/>
      <c r="Z24"/>
      <c r="AA24"/>
      <c r="AB24"/>
      <c r="AC24"/>
    </row>
    <row r="25" spans="1:29">
      <c r="A25">
        <v>1944</v>
      </c>
      <c r="B25">
        <v>0.89</v>
      </c>
      <c r="C25"/>
      <c r="D25">
        <v>0.08</v>
      </c>
      <c r="E25"/>
      <c r="F25">
        <v>0</v>
      </c>
      <c r="G25"/>
      <c r="H25">
        <v>0</v>
      </c>
      <c r="I25"/>
      <c r="J25">
        <v>0.04</v>
      </c>
      <c r="K25"/>
      <c r="L25">
        <v>0.66</v>
      </c>
      <c r="M25"/>
      <c r="N25">
        <v>0.48</v>
      </c>
      <c r="O25"/>
      <c r="P25">
        <v>0.33</v>
      </c>
      <c r="Q25"/>
      <c r="R25">
        <v>0.28000000000000003</v>
      </c>
      <c r="S25"/>
      <c r="T25">
        <v>0.23</v>
      </c>
      <c r="U25"/>
      <c r="V25">
        <v>0.16</v>
      </c>
      <c r="W25"/>
      <c r="X25">
        <v>0.06</v>
      </c>
      <c r="Y25"/>
      <c r="Z25"/>
      <c r="AA25"/>
      <c r="AB25"/>
      <c r="AC25"/>
    </row>
    <row r="26" spans="1:29">
      <c r="A26">
        <v>1945</v>
      </c>
      <c r="B26">
        <v>0</v>
      </c>
      <c r="C26"/>
      <c r="D26">
        <v>0</v>
      </c>
      <c r="E26"/>
      <c r="F26">
        <v>0</v>
      </c>
      <c r="G26"/>
      <c r="H26">
        <v>4.63</v>
      </c>
      <c r="I26"/>
      <c r="J26">
        <v>3.81</v>
      </c>
      <c r="K26"/>
      <c r="L26">
        <v>2.14</v>
      </c>
      <c r="M26"/>
      <c r="N26">
        <v>1.57</v>
      </c>
      <c r="O26"/>
      <c r="P26">
        <v>5.04</v>
      </c>
      <c r="Q26"/>
      <c r="R26">
        <v>3.09</v>
      </c>
      <c r="S26"/>
      <c r="T26">
        <v>1.21</v>
      </c>
      <c r="U26"/>
      <c r="V26">
        <v>0.6</v>
      </c>
      <c r="W26"/>
      <c r="X26">
        <v>0.25</v>
      </c>
      <c r="Y26"/>
      <c r="Z26"/>
      <c r="AA26"/>
      <c r="AB26"/>
      <c r="AC26"/>
    </row>
    <row r="27" spans="1:29">
      <c r="A27">
        <v>1946</v>
      </c>
      <c r="B27">
        <v>1.37</v>
      </c>
      <c r="C27"/>
      <c r="D27">
        <v>0.48</v>
      </c>
      <c r="E27"/>
      <c r="F27">
        <v>0.03</v>
      </c>
      <c r="G27"/>
      <c r="H27">
        <v>0.02</v>
      </c>
      <c r="I27"/>
      <c r="J27">
        <v>1.32</v>
      </c>
      <c r="K27"/>
      <c r="L27">
        <v>0.54</v>
      </c>
      <c r="M27"/>
      <c r="N27">
        <v>0.41</v>
      </c>
      <c r="O27"/>
      <c r="P27">
        <v>0.57999999999999996</v>
      </c>
      <c r="Q27"/>
      <c r="R27">
        <v>0.45</v>
      </c>
      <c r="S27"/>
      <c r="T27">
        <v>0.3</v>
      </c>
      <c r="U27"/>
      <c r="V27">
        <v>0.19</v>
      </c>
      <c r="W27"/>
      <c r="X27">
        <v>0.81</v>
      </c>
      <c r="Y27"/>
      <c r="Z27"/>
      <c r="AA27"/>
      <c r="AB27"/>
      <c r="AC27"/>
    </row>
    <row r="28" spans="1:29">
      <c r="A28">
        <v>1947</v>
      </c>
      <c r="B28">
        <v>1.07</v>
      </c>
      <c r="C28"/>
      <c r="D28">
        <v>0.3</v>
      </c>
      <c r="E28"/>
      <c r="F28">
        <v>3.59</v>
      </c>
      <c r="G28"/>
      <c r="H28">
        <v>4.09</v>
      </c>
      <c r="I28"/>
      <c r="J28">
        <v>3.36</v>
      </c>
      <c r="K28"/>
      <c r="L28">
        <v>59.87</v>
      </c>
      <c r="M28"/>
      <c r="N28">
        <v>27.29</v>
      </c>
      <c r="O28"/>
      <c r="P28">
        <v>5.84</v>
      </c>
      <c r="Q28"/>
      <c r="R28">
        <v>3.5</v>
      </c>
      <c r="S28"/>
      <c r="T28">
        <v>2.2999999999999998</v>
      </c>
      <c r="U28"/>
      <c r="V28">
        <v>1.44</v>
      </c>
      <c r="W28"/>
      <c r="X28">
        <v>0.78</v>
      </c>
      <c r="Y28"/>
      <c r="Z28"/>
      <c r="AA28"/>
      <c r="AB28"/>
      <c r="AC28"/>
    </row>
    <row r="29" spans="1:29">
      <c r="A29">
        <v>1948</v>
      </c>
      <c r="B29">
        <v>0.36</v>
      </c>
      <c r="C29"/>
      <c r="D29">
        <v>0.22</v>
      </c>
      <c r="E29"/>
      <c r="F29">
        <v>0.13</v>
      </c>
      <c r="G29"/>
      <c r="H29">
        <v>0.08</v>
      </c>
      <c r="I29"/>
      <c r="J29">
        <v>7.0000000000000007E-2</v>
      </c>
      <c r="K29"/>
      <c r="L29">
        <v>0.42</v>
      </c>
      <c r="M29"/>
      <c r="N29">
        <v>0.35</v>
      </c>
      <c r="O29"/>
      <c r="P29">
        <v>0.43</v>
      </c>
      <c r="Q29"/>
      <c r="R29">
        <v>0.45</v>
      </c>
      <c r="S29"/>
      <c r="T29">
        <v>0.35</v>
      </c>
      <c r="U29"/>
      <c r="V29">
        <v>0.22</v>
      </c>
      <c r="W29"/>
      <c r="X29">
        <v>0.09</v>
      </c>
      <c r="Y29"/>
      <c r="Z29"/>
      <c r="AA29"/>
      <c r="AB29"/>
      <c r="AC29"/>
    </row>
    <row r="30" spans="1:29">
      <c r="A30">
        <v>1949</v>
      </c>
      <c r="B30">
        <v>0</v>
      </c>
      <c r="C30"/>
      <c r="D30">
        <v>0.05</v>
      </c>
      <c r="E30"/>
      <c r="F30">
        <v>0.11</v>
      </c>
      <c r="G30"/>
      <c r="H30">
        <v>0.02</v>
      </c>
      <c r="I30"/>
      <c r="J30">
        <v>1.32</v>
      </c>
      <c r="K30"/>
      <c r="L30">
        <v>12.58</v>
      </c>
      <c r="M30"/>
      <c r="N30">
        <v>13.14</v>
      </c>
      <c r="O30"/>
      <c r="P30">
        <v>22.43</v>
      </c>
      <c r="Q30"/>
      <c r="R30">
        <v>15.39</v>
      </c>
      <c r="S30"/>
      <c r="T30">
        <v>7.54</v>
      </c>
      <c r="U30"/>
      <c r="V30">
        <v>5.0599999999999996</v>
      </c>
      <c r="W30"/>
      <c r="X30">
        <v>3.28</v>
      </c>
      <c r="Y30"/>
      <c r="Z30"/>
      <c r="AA30"/>
      <c r="AB30"/>
      <c r="AC30"/>
    </row>
    <row r="31" spans="1:29">
      <c r="A31">
        <v>1950</v>
      </c>
      <c r="B31">
        <v>1.51</v>
      </c>
      <c r="C31"/>
      <c r="D31">
        <v>0.96</v>
      </c>
      <c r="E31"/>
      <c r="F31">
        <v>5.37</v>
      </c>
      <c r="G31"/>
      <c r="H31">
        <v>2.5099999999999998</v>
      </c>
      <c r="I31"/>
      <c r="J31">
        <v>0.48</v>
      </c>
      <c r="K31"/>
      <c r="L31">
        <v>1.25</v>
      </c>
      <c r="M31"/>
      <c r="N31">
        <v>0.62</v>
      </c>
      <c r="O31"/>
      <c r="P31">
        <v>0.34</v>
      </c>
      <c r="Q31"/>
      <c r="R31">
        <v>0.3</v>
      </c>
      <c r="S31"/>
      <c r="T31">
        <v>0.26</v>
      </c>
      <c r="U31"/>
      <c r="V31">
        <v>0.17</v>
      </c>
      <c r="W31"/>
      <c r="X31">
        <v>0.16</v>
      </c>
      <c r="Y31"/>
      <c r="Z31"/>
      <c r="AA31"/>
      <c r="AB31"/>
      <c r="AC31"/>
    </row>
    <row r="32" spans="1:29">
      <c r="A32">
        <v>1951</v>
      </c>
      <c r="B32">
        <v>0.37</v>
      </c>
      <c r="C32"/>
      <c r="D32">
        <v>0.06</v>
      </c>
      <c r="E32"/>
      <c r="F32">
        <v>0</v>
      </c>
      <c r="G32"/>
      <c r="H32">
        <v>0.01</v>
      </c>
      <c r="I32"/>
      <c r="J32">
        <v>2.34</v>
      </c>
      <c r="K32"/>
      <c r="L32">
        <v>0.88</v>
      </c>
      <c r="M32"/>
      <c r="N32">
        <v>0.31</v>
      </c>
      <c r="O32"/>
      <c r="P32">
        <v>0.31</v>
      </c>
      <c r="Q32"/>
      <c r="R32">
        <v>0.3</v>
      </c>
      <c r="S32"/>
      <c r="T32">
        <v>2.35</v>
      </c>
      <c r="U32"/>
      <c r="V32">
        <v>1.54</v>
      </c>
      <c r="W32"/>
      <c r="X32">
        <v>0.81</v>
      </c>
      <c r="Y32"/>
      <c r="Z32"/>
      <c r="AA32"/>
      <c r="AB32"/>
      <c r="AC32"/>
    </row>
    <row r="33" spans="1:29">
      <c r="A33">
        <v>1952</v>
      </c>
      <c r="B33">
        <v>0.2</v>
      </c>
      <c r="C33"/>
      <c r="D33">
        <v>0.02</v>
      </c>
      <c r="E33"/>
      <c r="F33">
        <v>0.08</v>
      </c>
      <c r="G33"/>
      <c r="H33">
        <v>0.01</v>
      </c>
      <c r="I33"/>
      <c r="J33">
        <v>5.58</v>
      </c>
      <c r="K33"/>
      <c r="L33">
        <v>2.33</v>
      </c>
      <c r="M33"/>
      <c r="N33">
        <v>2.35</v>
      </c>
      <c r="O33"/>
      <c r="P33">
        <v>1.1599999999999999</v>
      </c>
      <c r="Q33"/>
      <c r="R33">
        <v>0.37</v>
      </c>
      <c r="S33"/>
      <c r="T33">
        <v>0.22</v>
      </c>
      <c r="U33"/>
      <c r="V33">
        <v>0.16</v>
      </c>
      <c r="W33"/>
      <c r="X33">
        <v>0.12</v>
      </c>
      <c r="Y33"/>
      <c r="Z33"/>
      <c r="AA33"/>
      <c r="AB33"/>
      <c r="AC33"/>
    </row>
    <row r="34" spans="1:29">
      <c r="A34">
        <v>1953</v>
      </c>
      <c r="B34">
        <v>0.08</v>
      </c>
      <c r="C34"/>
      <c r="D34">
        <v>1.73</v>
      </c>
      <c r="E34"/>
      <c r="F34">
        <v>1.93</v>
      </c>
      <c r="G34"/>
      <c r="H34">
        <v>0.39</v>
      </c>
      <c r="I34"/>
      <c r="J34">
        <v>2.17</v>
      </c>
      <c r="K34"/>
      <c r="L34">
        <v>38.369999999999997</v>
      </c>
      <c r="M34"/>
      <c r="N34">
        <v>15.53</v>
      </c>
      <c r="O34"/>
      <c r="P34">
        <v>2.65</v>
      </c>
      <c r="Q34"/>
      <c r="R34">
        <v>1.7</v>
      </c>
      <c r="S34"/>
      <c r="T34">
        <v>1.1200000000000001</v>
      </c>
      <c r="U34"/>
      <c r="V34">
        <v>0.62</v>
      </c>
      <c r="W34"/>
      <c r="X34">
        <v>0.28000000000000003</v>
      </c>
      <c r="Y34"/>
      <c r="Z34"/>
      <c r="AA34"/>
      <c r="AB34"/>
      <c r="AC34"/>
    </row>
    <row r="35" spans="1:29">
      <c r="A35">
        <v>1954</v>
      </c>
      <c r="B35">
        <v>0.13</v>
      </c>
      <c r="C35"/>
      <c r="D35">
        <v>0.11</v>
      </c>
      <c r="E35"/>
      <c r="F35">
        <v>0.05</v>
      </c>
      <c r="G35"/>
      <c r="H35">
        <v>16.72</v>
      </c>
      <c r="I35"/>
      <c r="J35">
        <v>21</v>
      </c>
      <c r="K35"/>
      <c r="L35">
        <v>5.53</v>
      </c>
      <c r="M35"/>
      <c r="N35">
        <v>0.86</v>
      </c>
      <c r="O35"/>
      <c r="P35">
        <v>0.5</v>
      </c>
      <c r="Q35"/>
      <c r="R35">
        <v>0.38</v>
      </c>
      <c r="S35"/>
      <c r="T35">
        <v>0.38</v>
      </c>
      <c r="U35"/>
      <c r="V35">
        <v>0.26</v>
      </c>
      <c r="W35"/>
      <c r="X35">
        <v>0.08</v>
      </c>
      <c r="Y35"/>
      <c r="Z35"/>
      <c r="AA35"/>
      <c r="AB35"/>
      <c r="AC35"/>
    </row>
    <row r="36" spans="1:29">
      <c r="A36">
        <v>1955</v>
      </c>
      <c r="B36">
        <v>0</v>
      </c>
      <c r="C36"/>
      <c r="D36">
        <v>0.54</v>
      </c>
      <c r="E36"/>
      <c r="F36">
        <v>0.37</v>
      </c>
      <c r="G36"/>
      <c r="H36">
        <v>0.04</v>
      </c>
      <c r="I36"/>
      <c r="J36">
        <v>1.03</v>
      </c>
      <c r="K36"/>
      <c r="L36">
        <v>13.2</v>
      </c>
      <c r="M36"/>
      <c r="N36">
        <v>5.52</v>
      </c>
      <c r="O36"/>
      <c r="P36">
        <v>0.65</v>
      </c>
      <c r="Q36"/>
      <c r="R36">
        <v>0.39</v>
      </c>
      <c r="S36"/>
      <c r="T36">
        <v>0.28000000000000003</v>
      </c>
      <c r="U36"/>
      <c r="V36">
        <v>0.17</v>
      </c>
      <c r="W36"/>
      <c r="X36">
        <v>0.13</v>
      </c>
      <c r="Y36"/>
      <c r="Z36"/>
      <c r="AA36"/>
      <c r="AB36"/>
      <c r="AC36"/>
    </row>
    <row r="37" spans="1:29">
      <c r="A37">
        <v>1956</v>
      </c>
      <c r="B37">
        <v>0.16</v>
      </c>
      <c r="C37"/>
      <c r="D37">
        <v>0.77</v>
      </c>
      <c r="E37"/>
      <c r="F37">
        <v>2.89</v>
      </c>
      <c r="G37"/>
      <c r="H37">
        <v>1.52</v>
      </c>
      <c r="I37"/>
      <c r="J37">
        <v>0.35</v>
      </c>
      <c r="K37"/>
      <c r="L37">
        <v>1.1499999999999999</v>
      </c>
      <c r="M37"/>
      <c r="N37">
        <v>0.49</v>
      </c>
      <c r="O37"/>
      <c r="P37">
        <v>0.21</v>
      </c>
      <c r="Q37"/>
      <c r="R37">
        <v>0.38</v>
      </c>
      <c r="S37"/>
      <c r="T37">
        <v>0.38</v>
      </c>
      <c r="U37"/>
      <c r="V37">
        <v>0.79</v>
      </c>
      <c r="W37"/>
      <c r="X37">
        <v>2.21</v>
      </c>
      <c r="Y37"/>
      <c r="Z37"/>
      <c r="AA37"/>
      <c r="AB37"/>
      <c r="AC37"/>
    </row>
    <row r="38" spans="1:29">
      <c r="A38">
        <v>1957</v>
      </c>
      <c r="B38">
        <v>2.76</v>
      </c>
      <c r="C38"/>
      <c r="D38">
        <v>0.89</v>
      </c>
      <c r="E38"/>
      <c r="F38">
        <v>0.34</v>
      </c>
      <c r="G38"/>
      <c r="H38">
        <v>14.8</v>
      </c>
      <c r="I38"/>
      <c r="J38">
        <v>4.78</v>
      </c>
      <c r="K38"/>
      <c r="L38">
        <v>0.1</v>
      </c>
      <c r="M38"/>
      <c r="N38">
        <v>0.15</v>
      </c>
      <c r="O38"/>
      <c r="P38">
        <v>3.37</v>
      </c>
      <c r="Q38"/>
      <c r="R38">
        <v>1.83</v>
      </c>
      <c r="S38"/>
      <c r="T38">
        <v>0.51</v>
      </c>
      <c r="U38"/>
      <c r="V38">
        <v>0.21</v>
      </c>
      <c r="W38"/>
      <c r="X38">
        <v>0.13</v>
      </c>
      <c r="Y38"/>
      <c r="Z38"/>
      <c r="AA38"/>
      <c r="AB38"/>
      <c r="AC38"/>
    </row>
    <row r="39" spans="1:29">
      <c r="A39">
        <v>1958</v>
      </c>
      <c r="B39">
        <v>0.01</v>
      </c>
      <c r="C39"/>
      <c r="D39">
        <v>1.05</v>
      </c>
      <c r="E39"/>
      <c r="F39">
        <v>2.75</v>
      </c>
      <c r="G39"/>
      <c r="H39">
        <v>1.45</v>
      </c>
      <c r="I39"/>
      <c r="J39">
        <v>1.81</v>
      </c>
      <c r="K39"/>
      <c r="L39">
        <v>0.63</v>
      </c>
      <c r="M39"/>
      <c r="N39">
        <v>0.99</v>
      </c>
      <c r="O39"/>
      <c r="P39">
        <v>1.25</v>
      </c>
      <c r="Q39"/>
      <c r="R39">
        <v>0.72</v>
      </c>
      <c r="S39"/>
      <c r="T39">
        <v>0.56000000000000005</v>
      </c>
      <c r="U39"/>
      <c r="V39">
        <v>0.35</v>
      </c>
      <c r="W39"/>
      <c r="X39">
        <v>0.1</v>
      </c>
      <c r="Y39"/>
      <c r="Z39"/>
      <c r="AA39"/>
      <c r="AB39"/>
      <c r="AC39"/>
    </row>
    <row r="40" spans="1:29">
      <c r="A40">
        <v>1959</v>
      </c>
      <c r="B40">
        <v>0</v>
      </c>
      <c r="C40"/>
      <c r="D40">
        <v>0.06</v>
      </c>
      <c r="E40"/>
      <c r="F40">
        <v>3.22</v>
      </c>
      <c r="G40"/>
      <c r="H40">
        <v>1.3</v>
      </c>
      <c r="I40"/>
      <c r="J40">
        <v>0.34</v>
      </c>
      <c r="K40"/>
      <c r="L40">
        <v>0.78</v>
      </c>
      <c r="M40"/>
      <c r="N40">
        <v>0.57999999999999996</v>
      </c>
      <c r="O40"/>
      <c r="P40">
        <v>0.46</v>
      </c>
      <c r="Q40"/>
      <c r="R40">
        <v>0.41</v>
      </c>
      <c r="S40"/>
      <c r="T40">
        <v>0.35</v>
      </c>
      <c r="U40"/>
      <c r="V40">
        <v>0.61</v>
      </c>
      <c r="W40"/>
      <c r="X40">
        <v>0.33</v>
      </c>
      <c r="Y40"/>
      <c r="Z40"/>
      <c r="AA40"/>
      <c r="AB40"/>
      <c r="AC40"/>
    </row>
    <row r="41" spans="1:29">
      <c r="A41">
        <v>1960</v>
      </c>
      <c r="B41">
        <v>0.48</v>
      </c>
      <c r="C41"/>
      <c r="D41">
        <v>0.35</v>
      </c>
      <c r="E41"/>
      <c r="F41">
        <v>1.08</v>
      </c>
      <c r="G41"/>
      <c r="H41">
        <v>0.38</v>
      </c>
      <c r="I41"/>
      <c r="J41">
        <v>0.01</v>
      </c>
      <c r="K41"/>
      <c r="L41">
        <v>12.64</v>
      </c>
      <c r="M41"/>
      <c r="N41">
        <v>5.87</v>
      </c>
      <c r="O41"/>
      <c r="P41">
        <v>1.29</v>
      </c>
      <c r="Q41"/>
      <c r="R41">
        <v>1.21</v>
      </c>
      <c r="S41"/>
      <c r="T41">
        <v>1.0900000000000001</v>
      </c>
      <c r="U41"/>
      <c r="V41">
        <v>0.72</v>
      </c>
      <c r="W41"/>
      <c r="X41">
        <v>0.24</v>
      </c>
      <c r="Y41"/>
      <c r="Z41"/>
      <c r="AA41"/>
      <c r="AB41"/>
      <c r="AC41"/>
    </row>
    <row r="42" spans="1:29">
      <c r="A42">
        <v>1961</v>
      </c>
      <c r="B42">
        <v>0.56000000000000005</v>
      </c>
      <c r="C42"/>
      <c r="D42">
        <v>2.2000000000000002</v>
      </c>
      <c r="E42"/>
      <c r="F42">
        <v>3.99</v>
      </c>
      <c r="G42"/>
      <c r="H42">
        <v>0.74</v>
      </c>
      <c r="I42"/>
      <c r="J42">
        <v>20.239999999999998</v>
      </c>
      <c r="K42"/>
      <c r="L42">
        <v>7.19</v>
      </c>
      <c r="M42"/>
      <c r="N42">
        <v>0.66</v>
      </c>
      <c r="O42"/>
      <c r="P42">
        <v>0.36</v>
      </c>
      <c r="Q42"/>
      <c r="R42">
        <v>0.21</v>
      </c>
      <c r="S42"/>
      <c r="T42">
        <v>0.16</v>
      </c>
      <c r="U42"/>
      <c r="V42">
        <v>0.11</v>
      </c>
      <c r="W42"/>
      <c r="X42">
        <v>0.02</v>
      </c>
      <c r="Y42"/>
      <c r="Z42"/>
      <c r="AA42"/>
      <c r="AB42"/>
      <c r="AC42"/>
    </row>
    <row r="43" spans="1:29">
      <c r="A43">
        <v>1962</v>
      </c>
      <c r="B43">
        <v>0.33</v>
      </c>
      <c r="C43"/>
      <c r="D43">
        <v>5.39</v>
      </c>
      <c r="E43"/>
      <c r="F43">
        <v>2.02</v>
      </c>
      <c r="G43"/>
      <c r="H43">
        <v>43.64</v>
      </c>
      <c r="I43"/>
      <c r="J43">
        <v>14.32</v>
      </c>
      <c r="K43"/>
      <c r="L43">
        <v>18.68</v>
      </c>
      <c r="M43"/>
      <c r="N43">
        <v>8.34</v>
      </c>
      <c r="O43"/>
      <c r="P43">
        <v>1.1100000000000001</v>
      </c>
      <c r="Q43"/>
      <c r="R43">
        <v>0.47</v>
      </c>
      <c r="S43"/>
      <c r="T43">
        <v>0.48</v>
      </c>
      <c r="U43"/>
      <c r="V43">
        <v>0.36</v>
      </c>
      <c r="W43"/>
      <c r="X43">
        <v>0.11</v>
      </c>
      <c r="Y43"/>
      <c r="Z43"/>
      <c r="AA43"/>
      <c r="AB43"/>
      <c r="AC43"/>
    </row>
    <row r="44" spans="1:29">
      <c r="A44">
        <v>1963</v>
      </c>
      <c r="B44">
        <v>1.29</v>
      </c>
      <c r="C44"/>
      <c r="D44">
        <v>9.4700000000000006</v>
      </c>
      <c r="E44"/>
      <c r="F44">
        <v>3.17</v>
      </c>
      <c r="G44"/>
      <c r="H44">
        <v>0</v>
      </c>
      <c r="I44"/>
      <c r="J44">
        <v>0</v>
      </c>
      <c r="K44"/>
      <c r="L44">
        <v>0.01</v>
      </c>
      <c r="M44"/>
      <c r="N44">
        <v>0.17</v>
      </c>
      <c r="O44"/>
      <c r="P44">
        <v>0.34</v>
      </c>
      <c r="Q44"/>
      <c r="R44">
        <v>0.48</v>
      </c>
      <c r="S44"/>
      <c r="T44">
        <v>0.42</v>
      </c>
      <c r="U44"/>
      <c r="V44">
        <v>0.22</v>
      </c>
      <c r="W44"/>
      <c r="X44">
        <v>0.05</v>
      </c>
      <c r="Y44"/>
      <c r="Z44"/>
      <c r="AA44"/>
      <c r="AB44"/>
      <c r="AC44"/>
    </row>
    <row r="45" spans="1:29">
      <c r="A45">
        <v>1964</v>
      </c>
      <c r="B45">
        <v>1.17</v>
      </c>
      <c r="C45"/>
      <c r="D45">
        <v>0.17</v>
      </c>
      <c r="E45"/>
      <c r="F45">
        <v>0.13</v>
      </c>
      <c r="G45"/>
      <c r="H45">
        <v>0.26</v>
      </c>
      <c r="I45"/>
      <c r="J45">
        <v>0.04</v>
      </c>
      <c r="K45"/>
      <c r="L45">
        <v>0</v>
      </c>
      <c r="M45"/>
      <c r="N45">
        <v>2.5499999999999998</v>
      </c>
      <c r="O45"/>
      <c r="P45">
        <v>1.31</v>
      </c>
      <c r="Q45"/>
      <c r="R45">
        <v>0.44</v>
      </c>
      <c r="S45"/>
      <c r="T45">
        <v>0.54</v>
      </c>
      <c r="U45"/>
      <c r="V45">
        <v>0.38</v>
      </c>
      <c r="W45"/>
      <c r="X45">
        <v>0.14000000000000001</v>
      </c>
      <c r="Y45"/>
      <c r="Z45"/>
      <c r="AA45"/>
      <c r="AB45"/>
      <c r="AC45"/>
    </row>
    <row r="46" spans="1:29">
      <c r="A46">
        <v>1965</v>
      </c>
      <c r="B46">
        <v>0.74</v>
      </c>
      <c r="C46"/>
      <c r="D46">
        <v>0.01</v>
      </c>
      <c r="E46"/>
      <c r="F46">
        <v>0</v>
      </c>
      <c r="G46"/>
      <c r="H46">
        <v>7.31</v>
      </c>
      <c r="I46"/>
      <c r="J46">
        <v>6.73</v>
      </c>
      <c r="K46"/>
      <c r="L46">
        <v>0.81</v>
      </c>
      <c r="M46"/>
      <c r="N46">
        <v>0.04</v>
      </c>
      <c r="O46"/>
      <c r="P46">
        <v>7.0000000000000007E-2</v>
      </c>
      <c r="Q46"/>
      <c r="R46">
        <v>0.16</v>
      </c>
      <c r="S46"/>
      <c r="T46">
        <v>0.18</v>
      </c>
      <c r="U46"/>
      <c r="V46">
        <v>0.12</v>
      </c>
      <c r="W46"/>
      <c r="X46">
        <v>0.03</v>
      </c>
      <c r="Y46"/>
      <c r="Z46"/>
      <c r="AA46"/>
      <c r="AB46"/>
      <c r="AC46"/>
    </row>
    <row r="47" spans="1:29">
      <c r="A47">
        <v>1966</v>
      </c>
      <c r="B47">
        <v>0.64</v>
      </c>
      <c r="C47"/>
      <c r="D47">
        <v>0.1</v>
      </c>
      <c r="E47"/>
      <c r="F47">
        <v>0.49</v>
      </c>
      <c r="G47"/>
      <c r="H47">
        <v>16.87</v>
      </c>
      <c r="I47"/>
      <c r="J47">
        <v>8.6</v>
      </c>
      <c r="K47"/>
      <c r="L47">
        <v>4.2</v>
      </c>
      <c r="M47"/>
      <c r="N47">
        <v>35.57</v>
      </c>
      <c r="O47"/>
      <c r="P47">
        <v>27.5</v>
      </c>
      <c r="Q47"/>
      <c r="R47">
        <v>12.92</v>
      </c>
      <c r="S47"/>
      <c r="T47">
        <v>7.41</v>
      </c>
      <c r="U47"/>
      <c r="V47">
        <v>4.78</v>
      </c>
      <c r="W47"/>
      <c r="X47">
        <v>2.94</v>
      </c>
      <c r="Y47"/>
      <c r="Z47"/>
      <c r="AA47"/>
      <c r="AB47"/>
      <c r="AC47"/>
    </row>
    <row r="48" spans="1:29">
      <c r="A48">
        <v>1967</v>
      </c>
      <c r="B48">
        <v>2.78</v>
      </c>
      <c r="C48"/>
      <c r="D48">
        <v>0.87</v>
      </c>
      <c r="E48"/>
      <c r="F48">
        <v>0.46</v>
      </c>
      <c r="G48"/>
      <c r="H48">
        <v>0.27</v>
      </c>
      <c r="I48"/>
      <c r="J48">
        <v>0.17</v>
      </c>
      <c r="K48"/>
      <c r="L48">
        <v>1.89</v>
      </c>
      <c r="M48"/>
      <c r="N48">
        <v>3.04</v>
      </c>
      <c r="O48"/>
      <c r="P48">
        <v>1.34</v>
      </c>
      <c r="Q48"/>
      <c r="R48">
        <v>0.59</v>
      </c>
      <c r="S48"/>
      <c r="T48">
        <v>0.33</v>
      </c>
      <c r="U48"/>
      <c r="V48">
        <v>0.17</v>
      </c>
      <c r="W48"/>
      <c r="X48">
        <v>7.0000000000000007E-2</v>
      </c>
      <c r="Y48"/>
      <c r="Z48"/>
      <c r="AA48"/>
      <c r="AB48"/>
      <c r="AC48"/>
    </row>
    <row r="49" spans="1:29">
      <c r="A49">
        <v>1968</v>
      </c>
      <c r="B49">
        <v>0.99</v>
      </c>
      <c r="C49"/>
      <c r="D49">
        <v>0</v>
      </c>
      <c r="E49"/>
      <c r="F49">
        <v>0.55000000000000004</v>
      </c>
      <c r="G49"/>
      <c r="H49">
        <v>0.12</v>
      </c>
      <c r="I49"/>
      <c r="J49">
        <v>1.06</v>
      </c>
      <c r="K49"/>
      <c r="L49">
        <v>4.2699999999999996</v>
      </c>
      <c r="M49"/>
      <c r="N49">
        <v>3.41</v>
      </c>
      <c r="O49"/>
      <c r="P49">
        <v>1.05</v>
      </c>
      <c r="Q49"/>
      <c r="R49">
        <v>0.43</v>
      </c>
      <c r="S49"/>
      <c r="T49">
        <v>0.26</v>
      </c>
      <c r="U49"/>
      <c r="V49">
        <v>0.17</v>
      </c>
      <c r="W49"/>
      <c r="X49">
        <v>0.09</v>
      </c>
      <c r="Y49"/>
      <c r="Z49"/>
      <c r="AA49"/>
      <c r="AB49"/>
      <c r="AC49"/>
    </row>
    <row r="50" spans="1:29">
      <c r="A50">
        <v>1969</v>
      </c>
      <c r="B50">
        <v>2.73</v>
      </c>
      <c r="C50"/>
      <c r="D50">
        <v>0.49</v>
      </c>
      <c r="E50"/>
      <c r="F50">
        <v>0</v>
      </c>
      <c r="G50"/>
      <c r="H50">
        <v>0</v>
      </c>
      <c r="I50"/>
      <c r="J50">
        <v>0</v>
      </c>
      <c r="K50"/>
      <c r="L50">
        <v>0</v>
      </c>
      <c r="M50"/>
      <c r="N50">
        <v>0</v>
      </c>
      <c r="O50"/>
      <c r="P50">
        <v>0</v>
      </c>
      <c r="Q50"/>
      <c r="R50">
        <v>0</v>
      </c>
      <c r="S50"/>
      <c r="T50">
        <v>0.12</v>
      </c>
      <c r="U50"/>
      <c r="V50">
        <v>0.73</v>
      </c>
      <c r="W50"/>
      <c r="X50">
        <v>0.57999999999999996</v>
      </c>
      <c r="Y50"/>
      <c r="Z50"/>
      <c r="AA50"/>
      <c r="AB50"/>
      <c r="AC50"/>
    </row>
    <row r="51" spans="1:29">
      <c r="A51">
        <v>1970</v>
      </c>
      <c r="B51">
        <v>0.22</v>
      </c>
      <c r="C51"/>
      <c r="D51">
        <v>0</v>
      </c>
      <c r="E51"/>
      <c r="F51">
        <v>1.55</v>
      </c>
      <c r="G51"/>
      <c r="H51">
        <v>3.03</v>
      </c>
      <c r="I51"/>
      <c r="J51">
        <v>2.15</v>
      </c>
      <c r="K51"/>
      <c r="L51">
        <v>0.72</v>
      </c>
      <c r="M51"/>
      <c r="N51">
        <v>2.2999999999999998</v>
      </c>
      <c r="O51"/>
      <c r="P51">
        <v>1.56</v>
      </c>
      <c r="Q51"/>
      <c r="R51">
        <v>0.74</v>
      </c>
      <c r="S51"/>
      <c r="T51">
        <v>0.54</v>
      </c>
      <c r="U51"/>
      <c r="V51">
        <v>0.32</v>
      </c>
      <c r="W51"/>
      <c r="X51">
        <v>0.04</v>
      </c>
      <c r="Y51"/>
      <c r="Z51"/>
      <c r="AA51"/>
      <c r="AB51"/>
      <c r="AC51"/>
    </row>
    <row r="52" spans="1:29">
      <c r="A52">
        <v>1971</v>
      </c>
      <c r="B52">
        <v>0.28000000000000003</v>
      </c>
      <c r="C52"/>
      <c r="D52">
        <v>0.01</v>
      </c>
      <c r="E52"/>
      <c r="F52">
        <v>0.02</v>
      </c>
      <c r="G52"/>
      <c r="H52">
        <v>1.1499999999999999</v>
      </c>
      <c r="I52"/>
      <c r="J52">
        <v>28.86</v>
      </c>
      <c r="K52"/>
      <c r="L52">
        <v>37.619999999999997</v>
      </c>
      <c r="M52"/>
      <c r="N52">
        <v>12.77</v>
      </c>
      <c r="O52"/>
      <c r="P52">
        <v>2.85</v>
      </c>
      <c r="Q52"/>
      <c r="R52">
        <v>1.87</v>
      </c>
      <c r="S52"/>
      <c r="T52">
        <v>1.21</v>
      </c>
      <c r="U52"/>
      <c r="V52">
        <v>0.68</v>
      </c>
      <c r="W52"/>
      <c r="X52">
        <v>0.28999999999999998</v>
      </c>
      <c r="Y52"/>
      <c r="Z52"/>
      <c r="AA52"/>
      <c r="AB52"/>
      <c r="AC52"/>
    </row>
    <row r="53" spans="1:29">
      <c r="A53">
        <v>1972</v>
      </c>
      <c r="B53">
        <v>0.42</v>
      </c>
      <c r="C53"/>
      <c r="D53">
        <v>0.09</v>
      </c>
      <c r="E53"/>
      <c r="F53">
        <v>0.02</v>
      </c>
      <c r="G53"/>
      <c r="H53">
        <v>0.01</v>
      </c>
      <c r="I53"/>
      <c r="J53">
        <v>0.7</v>
      </c>
      <c r="K53"/>
      <c r="L53">
        <v>0.39</v>
      </c>
      <c r="M53"/>
      <c r="N53">
        <v>0.28999999999999998</v>
      </c>
      <c r="O53"/>
      <c r="P53">
        <v>0.4</v>
      </c>
      <c r="Q53"/>
      <c r="R53">
        <v>0.32</v>
      </c>
      <c r="S53"/>
      <c r="T53">
        <v>0.22</v>
      </c>
      <c r="U53"/>
      <c r="V53">
        <v>0.28000000000000003</v>
      </c>
      <c r="W53"/>
      <c r="X53">
        <v>0.16</v>
      </c>
      <c r="Y53"/>
      <c r="Z53"/>
      <c r="AA53"/>
      <c r="AB53"/>
      <c r="AC53"/>
    </row>
    <row r="54" spans="1:29">
      <c r="A54">
        <v>1973</v>
      </c>
      <c r="B54">
        <v>0</v>
      </c>
      <c r="C54"/>
      <c r="D54">
        <v>0</v>
      </c>
      <c r="E54"/>
      <c r="F54">
        <v>3.04</v>
      </c>
      <c r="G54"/>
      <c r="H54">
        <v>62.88</v>
      </c>
      <c r="I54"/>
      <c r="J54">
        <v>95.73</v>
      </c>
      <c r="K54"/>
      <c r="L54">
        <v>65.23</v>
      </c>
      <c r="M54"/>
      <c r="N54">
        <v>21.5</v>
      </c>
      <c r="O54"/>
      <c r="P54">
        <v>9.32</v>
      </c>
      <c r="Q54"/>
      <c r="R54">
        <v>5.95</v>
      </c>
      <c r="S54"/>
      <c r="T54">
        <v>3.55</v>
      </c>
      <c r="U54"/>
      <c r="V54">
        <v>7.14</v>
      </c>
      <c r="W54"/>
      <c r="X54">
        <v>3.19</v>
      </c>
      <c r="Y54"/>
      <c r="Z54"/>
      <c r="AA54"/>
      <c r="AB54"/>
      <c r="AC54"/>
    </row>
    <row r="55" spans="1:29">
      <c r="A55">
        <v>1974</v>
      </c>
      <c r="B55">
        <v>0.69</v>
      </c>
      <c r="C55"/>
      <c r="D55">
        <v>3.38</v>
      </c>
      <c r="E55"/>
      <c r="F55">
        <v>0.78</v>
      </c>
      <c r="G55"/>
      <c r="H55">
        <v>0.3</v>
      </c>
      <c r="I55"/>
      <c r="J55">
        <v>1.45</v>
      </c>
      <c r="K55"/>
      <c r="L55">
        <v>1.37</v>
      </c>
      <c r="M55"/>
      <c r="N55">
        <v>1.41</v>
      </c>
      <c r="O55"/>
      <c r="P55">
        <v>0.54</v>
      </c>
      <c r="Q55"/>
      <c r="R55">
        <v>0.59</v>
      </c>
      <c r="S55"/>
      <c r="T55">
        <v>0.7</v>
      </c>
      <c r="U55"/>
      <c r="V55">
        <v>0.41</v>
      </c>
      <c r="W55"/>
      <c r="X55">
        <v>0.26</v>
      </c>
      <c r="Y55"/>
      <c r="Z55"/>
      <c r="AA55"/>
      <c r="AB55"/>
      <c r="AC55"/>
    </row>
    <row r="56" spans="1:29">
      <c r="A56">
        <v>1975</v>
      </c>
      <c r="B56">
        <v>0</v>
      </c>
      <c r="C56"/>
      <c r="D56">
        <v>0.36</v>
      </c>
      <c r="E56"/>
      <c r="F56">
        <v>4.26</v>
      </c>
      <c r="G56"/>
      <c r="H56">
        <v>12.66</v>
      </c>
      <c r="I56"/>
      <c r="J56">
        <v>18.510000000000002</v>
      </c>
      <c r="K56"/>
      <c r="L56">
        <v>100.53</v>
      </c>
      <c r="M56"/>
      <c r="N56">
        <v>49.18</v>
      </c>
      <c r="O56"/>
      <c r="P56">
        <v>13.52</v>
      </c>
      <c r="Q56"/>
      <c r="R56">
        <v>8</v>
      </c>
      <c r="S56"/>
      <c r="T56">
        <v>5.14</v>
      </c>
      <c r="U56"/>
      <c r="V56">
        <v>3.16</v>
      </c>
      <c r="W56"/>
      <c r="X56">
        <v>2.6</v>
      </c>
      <c r="Y56"/>
      <c r="Z56"/>
      <c r="AA56"/>
      <c r="AB56"/>
      <c r="AC56"/>
    </row>
    <row r="57" spans="1:29">
      <c r="A57">
        <v>1976</v>
      </c>
      <c r="B57">
        <v>3.41</v>
      </c>
      <c r="C57"/>
      <c r="D57">
        <v>1.1200000000000001</v>
      </c>
      <c r="E57"/>
      <c r="F57">
        <v>0.23</v>
      </c>
      <c r="G57"/>
      <c r="H57">
        <v>0.64</v>
      </c>
      <c r="I57"/>
      <c r="J57">
        <v>0.68</v>
      </c>
      <c r="K57"/>
      <c r="L57">
        <v>2.57</v>
      </c>
      <c r="M57"/>
      <c r="N57">
        <v>1.1000000000000001</v>
      </c>
      <c r="O57"/>
      <c r="P57">
        <v>0.42</v>
      </c>
      <c r="Q57"/>
      <c r="R57">
        <v>0.37</v>
      </c>
      <c r="S57"/>
      <c r="T57">
        <v>0.28000000000000003</v>
      </c>
      <c r="U57"/>
      <c r="V57">
        <v>0.14000000000000001</v>
      </c>
      <c r="W57"/>
      <c r="X57">
        <v>1</v>
      </c>
      <c r="Y57"/>
      <c r="Z57"/>
      <c r="AA57"/>
      <c r="AB57"/>
      <c r="AC57"/>
    </row>
    <row r="58" spans="1:29">
      <c r="A58">
        <v>1977</v>
      </c>
      <c r="B58">
        <v>1.1399999999999999</v>
      </c>
      <c r="C58"/>
      <c r="D58">
        <v>0.23</v>
      </c>
      <c r="E58"/>
      <c r="F58">
        <v>1.06</v>
      </c>
      <c r="G58"/>
      <c r="H58">
        <v>0.93</v>
      </c>
      <c r="I58"/>
      <c r="J58">
        <v>0.62</v>
      </c>
      <c r="K58"/>
      <c r="L58">
        <v>10.41</v>
      </c>
      <c r="M58"/>
      <c r="N58">
        <v>7.32</v>
      </c>
      <c r="O58"/>
      <c r="P58">
        <v>1.46</v>
      </c>
      <c r="Q58"/>
      <c r="R58">
        <v>0.39</v>
      </c>
      <c r="S58"/>
      <c r="T58">
        <v>0.23</v>
      </c>
      <c r="U58"/>
      <c r="V58">
        <v>0.22</v>
      </c>
      <c r="W58"/>
      <c r="X58">
        <v>0.33</v>
      </c>
      <c r="Y58"/>
      <c r="Z58"/>
      <c r="AA58"/>
      <c r="AB58"/>
      <c r="AC58"/>
    </row>
    <row r="59" spans="1:29">
      <c r="A59">
        <v>1978</v>
      </c>
      <c r="B59">
        <v>0</v>
      </c>
      <c r="C59"/>
      <c r="D59">
        <v>0</v>
      </c>
      <c r="E59"/>
      <c r="F59">
        <v>2.04</v>
      </c>
      <c r="G59"/>
      <c r="H59">
        <v>0.65</v>
      </c>
      <c r="I59"/>
      <c r="J59">
        <v>0.55000000000000004</v>
      </c>
      <c r="K59"/>
      <c r="L59">
        <v>7.0000000000000007E-2</v>
      </c>
      <c r="M59"/>
      <c r="N59">
        <v>0.04</v>
      </c>
      <c r="O59"/>
      <c r="P59">
        <v>0.55000000000000004</v>
      </c>
      <c r="Q59"/>
      <c r="R59">
        <v>0.51</v>
      </c>
      <c r="S59"/>
      <c r="T59">
        <v>0.56999999999999995</v>
      </c>
      <c r="U59"/>
      <c r="V59">
        <v>1.1399999999999999</v>
      </c>
      <c r="W59"/>
      <c r="X59">
        <v>0.53</v>
      </c>
      <c r="Y59"/>
      <c r="Z59"/>
      <c r="AA59"/>
      <c r="AB59"/>
      <c r="AC59"/>
    </row>
    <row r="60" spans="1:29">
      <c r="A60">
        <v>1979</v>
      </c>
      <c r="B60">
        <v>0.32</v>
      </c>
      <c r="C60"/>
      <c r="D60">
        <v>0.1</v>
      </c>
      <c r="E60"/>
      <c r="F60">
        <v>0</v>
      </c>
      <c r="G60"/>
      <c r="H60">
        <v>0.11</v>
      </c>
      <c r="I60"/>
      <c r="J60">
        <v>4.8499999999999996</v>
      </c>
      <c r="K60"/>
      <c r="L60">
        <v>1.74</v>
      </c>
      <c r="M60"/>
      <c r="N60">
        <v>0.1</v>
      </c>
      <c r="O60"/>
      <c r="P60">
        <v>0.05</v>
      </c>
      <c r="Q60"/>
      <c r="R60">
        <v>0.08</v>
      </c>
      <c r="S60"/>
      <c r="T60">
        <v>0.1</v>
      </c>
      <c r="U60"/>
      <c r="V60">
        <v>0.13</v>
      </c>
      <c r="W60"/>
      <c r="X60">
        <v>0.17</v>
      </c>
      <c r="Y60"/>
      <c r="Z60"/>
      <c r="AA60"/>
      <c r="AB60"/>
      <c r="AC60"/>
    </row>
    <row r="61" spans="1:29">
      <c r="A61">
        <v>1980</v>
      </c>
      <c r="B61">
        <v>0</v>
      </c>
      <c r="C61"/>
      <c r="D61">
        <v>0.04</v>
      </c>
      <c r="E61"/>
      <c r="F61">
        <v>0.01</v>
      </c>
      <c r="G61"/>
      <c r="H61">
        <v>2.38</v>
      </c>
      <c r="I61"/>
      <c r="J61">
        <v>8.67</v>
      </c>
      <c r="K61"/>
      <c r="L61">
        <v>3.85</v>
      </c>
      <c r="M61"/>
      <c r="N61">
        <v>0.44</v>
      </c>
      <c r="O61"/>
      <c r="P61">
        <v>1.07</v>
      </c>
      <c r="Q61"/>
      <c r="R61">
        <v>1.06</v>
      </c>
      <c r="S61"/>
      <c r="T61">
        <v>0.64</v>
      </c>
      <c r="U61"/>
      <c r="V61">
        <v>10.77</v>
      </c>
      <c r="W61"/>
      <c r="X61">
        <v>6.53</v>
      </c>
      <c r="Y61"/>
      <c r="Z61"/>
      <c r="AA61"/>
      <c r="AB61"/>
      <c r="AC61"/>
    </row>
    <row r="62" spans="1:29">
      <c r="A62">
        <v>1981</v>
      </c>
      <c r="B62">
        <v>1.22</v>
      </c>
      <c r="C62"/>
      <c r="D62">
        <v>0.75</v>
      </c>
      <c r="E62"/>
      <c r="F62">
        <v>0.68</v>
      </c>
      <c r="G62"/>
      <c r="H62">
        <v>0.3</v>
      </c>
      <c r="I62"/>
      <c r="J62">
        <v>0.19</v>
      </c>
      <c r="K62"/>
      <c r="L62">
        <v>0.77</v>
      </c>
      <c r="M62"/>
      <c r="N62">
        <v>3.21</v>
      </c>
      <c r="O62"/>
      <c r="P62">
        <v>1.1100000000000001</v>
      </c>
      <c r="Q62"/>
      <c r="R62">
        <v>0.71</v>
      </c>
      <c r="S62"/>
      <c r="T62">
        <v>1.17</v>
      </c>
      <c r="U62"/>
      <c r="V62">
        <v>0.71</v>
      </c>
      <c r="W62"/>
      <c r="X62">
        <v>0.26</v>
      </c>
      <c r="Y62"/>
      <c r="Z62"/>
      <c r="AA62"/>
      <c r="AB62"/>
      <c r="AC62"/>
    </row>
    <row r="63" spans="1:29">
      <c r="A63">
        <v>1982</v>
      </c>
      <c r="B63">
        <v>0.18</v>
      </c>
      <c r="C63"/>
      <c r="D63">
        <v>1.58</v>
      </c>
      <c r="E63"/>
      <c r="F63">
        <v>0.28000000000000003</v>
      </c>
      <c r="G63"/>
      <c r="H63">
        <v>0</v>
      </c>
      <c r="I63"/>
      <c r="J63">
        <v>0</v>
      </c>
      <c r="K63"/>
      <c r="L63">
        <v>0.01</v>
      </c>
      <c r="M63"/>
      <c r="N63">
        <v>0</v>
      </c>
      <c r="O63"/>
      <c r="P63">
        <v>0.26</v>
      </c>
      <c r="Q63"/>
      <c r="R63">
        <v>0.53</v>
      </c>
      <c r="S63"/>
      <c r="T63">
        <v>2.27</v>
      </c>
      <c r="U63"/>
      <c r="V63">
        <v>1.47</v>
      </c>
      <c r="W63"/>
      <c r="X63">
        <v>0.52</v>
      </c>
      <c r="Y63"/>
      <c r="Z63"/>
      <c r="AA63"/>
      <c r="AB63"/>
      <c r="AC63"/>
    </row>
    <row r="64" spans="1:29">
      <c r="A64">
        <v>1983</v>
      </c>
      <c r="B64">
        <v>0.12</v>
      </c>
      <c r="C64"/>
      <c r="D64">
        <v>0.62</v>
      </c>
      <c r="E64"/>
      <c r="F64">
        <v>1.7</v>
      </c>
      <c r="G64"/>
      <c r="H64">
        <v>0.3</v>
      </c>
      <c r="I64"/>
      <c r="J64">
        <v>0</v>
      </c>
      <c r="K64"/>
      <c r="L64">
        <v>0.05</v>
      </c>
      <c r="M64"/>
      <c r="N64">
        <v>0.25</v>
      </c>
      <c r="O64"/>
      <c r="P64">
        <v>0.43</v>
      </c>
      <c r="Q64"/>
      <c r="R64">
        <v>0.37</v>
      </c>
      <c r="S64"/>
      <c r="T64">
        <v>0.24</v>
      </c>
      <c r="U64"/>
      <c r="V64">
        <v>0.79</v>
      </c>
      <c r="W64"/>
      <c r="X64">
        <v>0.33</v>
      </c>
      <c r="Y64"/>
      <c r="Z64"/>
      <c r="AA64"/>
      <c r="AB64"/>
      <c r="AC64"/>
    </row>
    <row r="65" spans="1:29">
      <c r="A65">
        <v>1984</v>
      </c>
      <c r="B65">
        <v>0.4</v>
      </c>
      <c r="C65"/>
      <c r="D65">
        <v>0.21</v>
      </c>
      <c r="E65"/>
      <c r="F65">
        <v>0.01</v>
      </c>
      <c r="G65"/>
      <c r="H65">
        <v>0.04</v>
      </c>
      <c r="I65"/>
      <c r="J65">
        <v>2.94</v>
      </c>
      <c r="K65"/>
      <c r="L65">
        <v>1.6</v>
      </c>
      <c r="M65"/>
      <c r="N65">
        <v>0.28000000000000003</v>
      </c>
      <c r="O65"/>
      <c r="P65">
        <v>7.0000000000000007E-2</v>
      </c>
      <c r="Q65"/>
      <c r="R65">
        <v>0.27</v>
      </c>
      <c r="S65"/>
      <c r="T65">
        <v>0.28000000000000003</v>
      </c>
      <c r="U65"/>
      <c r="V65">
        <v>0.13</v>
      </c>
      <c r="W65"/>
      <c r="X65">
        <v>0</v>
      </c>
      <c r="Y65"/>
      <c r="Z65"/>
      <c r="AA65"/>
      <c r="AB65"/>
      <c r="AC65"/>
    </row>
    <row r="66" spans="1:29">
      <c r="A66">
        <v>1985</v>
      </c>
      <c r="B66">
        <v>2.37</v>
      </c>
      <c r="C66"/>
      <c r="D66">
        <v>1.61</v>
      </c>
      <c r="E66"/>
      <c r="F66">
        <v>8.0299999999999994</v>
      </c>
      <c r="G66"/>
      <c r="H66">
        <v>7.54</v>
      </c>
      <c r="I66"/>
      <c r="J66">
        <v>0.86</v>
      </c>
      <c r="K66"/>
      <c r="L66">
        <v>0.61</v>
      </c>
      <c r="M66"/>
      <c r="N66">
        <v>0.39</v>
      </c>
      <c r="O66"/>
      <c r="P66">
        <v>0.16</v>
      </c>
      <c r="Q66"/>
      <c r="R66">
        <v>0.22</v>
      </c>
      <c r="S66"/>
      <c r="T66">
        <v>0.2</v>
      </c>
      <c r="U66"/>
      <c r="V66">
        <v>0.32</v>
      </c>
      <c r="W66"/>
      <c r="X66">
        <v>0.16</v>
      </c>
      <c r="Y66"/>
      <c r="Z66"/>
      <c r="AA66"/>
      <c r="AB66"/>
      <c r="AC66"/>
    </row>
    <row r="67" spans="1:29">
      <c r="A67">
        <v>1986</v>
      </c>
      <c r="B67">
        <v>3.94</v>
      </c>
      <c r="C67"/>
      <c r="D67">
        <v>2.9</v>
      </c>
      <c r="E67"/>
      <c r="F67">
        <v>0.11</v>
      </c>
      <c r="G67"/>
      <c r="H67">
        <v>0</v>
      </c>
      <c r="I67"/>
      <c r="J67">
        <v>0.35</v>
      </c>
      <c r="K67"/>
      <c r="L67">
        <v>0.2</v>
      </c>
      <c r="M67"/>
      <c r="N67">
        <v>0.13</v>
      </c>
      <c r="O67"/>
      <c r="P67">
        <v>0.11</v>
      </c>
      <c r="Q67"/>
      <c r="R67">
        <v>0.32</v>
      </c>
      <c r="S67"/>
      <c r="T67">
        <v>0.56000000000000005</v>
      </c>
      <c r="U67"/>
      <c r="V67">
        <v>0.47</v>
      </c>
      <c r="W67"/>
      <c r="X67">
        <v>8.6199999999999992</v>
      </c>
      <c r="Y67"/>
      <c r="Z67"/>
      <c r="AA67"/>
      <c r="AB67"/>
      <c r="AC67"/>
    </row>
    <row r="68" spans="1:29">
      <c r="A68">
        <v>1987</v>
      </c>
      <c r="B68">
        <v>3.75</v>
      </c>
      <c r="C68"/>
      <c r="D68">
        <v>3.62</v>
      </c>
      <c r="E68"/>
      <c r="F68">
        <v>0.65</v>
      </c>
      <c r="G68"/>
      <c r="H68">
        <v>0.18</v>
      </c>
      <c r="I68"/>
      <c r="J68">
        <v>253.18</v>
      </c>
      <c r="K68"/>
      <c r="L68">
        <v>93.95</v>
      </c>
      <c r="M68"/>
      <c r="N68">
        <v>9.2100000000000009</v>
      </c>
      <c r="O68"/>
      <c r="P68">
        <v>4.2699999999999996</v>
      </c>
      <c r="Q68"/>
      <c r="R68">
        <v>2.3199999999999998</v>
      </c>
      <c r="S68"/>
      <c r="T68">
        <v>1.42</v>
      </c>
      <c r="U68"/>
      <c r="V68">
        <v>0.56000000000000005</v>
      </c>
      <c r="W68"/>
      <c r="X68">
        <v>5.85</v>
      </c>
      <c r="Y68"/>
      <c r="Z68"/>
      <c r="AA68"/>
      <c r="AB68"/>
      <c r="AC68"/>
    </row>
    <row r="69" spans="1:29">
      <c r="A69">
        <v>1988</v>
      </c>
      <c r="B69">
        <v>2.21</v>
      </c>
      <c r="C69"/>
      <c r="D69">
        <v>0.3</v>
      </c>
      <c r="E69"/>
      <c r="F69">
        <v>2.33</v>
      </c>
      <c r="G69"/>
      <c r="H69">
        <v>5.15</v>
      </c>
      <c r="I69"/>
      <c r="J69">
        <v>14.1</v>
      </c>
      <c r="K69"/>
      <c r="L69">
        <v>3.71</v>
      </c>
      <c r="M69"/>
      <c r="N69">
        <v>1.99</v>
      </c>
      <c r="O69"/>
      <c r="P69">
        <v>0.9</v>
      </c>
      <c r="Q69"/>
      <c r="R69">
        <v>0.48</v>
      </c>
      <c r="S69"/>
      <c r="T69">
        <v>0.33</v>
      </c>
      <c r="U69"/>
      <c r="V69">
        <v>0.15</v>
      </c>
      <c r="W69"/>
      <c r="X69">
        <v>0.01</v>
      </c>
      <c r="Y69"/>
      <c r="Z69"/>
      <c r="AA69"/>
      <c r="AB69"/>
      <c r="AC69"/>
    </row>
    <row r="70" spans="1:29">
      <c r="A70">
        <v>1989</v>
      </c>
      <c r="B70">
        <v>0</v>
      </c>
      <c r="C70"/>
      <c r="D70">
        <v>0.16</v>
      </c>
      <c r="E70"/>
      <c r="F70">
        <v>0.09</v>
      </c>
      <c r="G70"/>
      <c r="H70">
        <v>0.01</v>
      </c>
      <c r="I70"/>
      <c r="J70">
        <v>0.01</v>
      </c>
      <c r="K70"/>
      <c r="L70">
        <v>2.33</v>
      </c>
      <c r="M70"/>
      <c r="N70">
        <v>2.56</v>
      </c>
      <c r="O70"/>
      <c r="P70">
        <v>0.87</v>
      </c>
      <c r="Q70"/>
      <c r="R70">
        <v>0.6</v>
      </c>
      <c r="S70"/>
      <c r="T70">
        <v>0.51</v>
      </c>
      <c r="U70"/>
      <c r="V70">
        <v>0.32</v>
      </c>
      <c r="W70"/>
      <c r="X70">
        <v>0.04</v>
      </c>
      <c r="Y70"/>
      <c r="Z70"/>
      <c r="AA70"/>
      <c r="AB70"/>
      <c r="AC70"/>
    </row>
    <row r="71" spans="1:29">
      <c r="A71">
        <v>1990</v>
      </c>
      <c r="B71">
        <v>0</v>
      </c>
      <c r="C71"/>
      <c r="D71">
        <v>0</v>
      </c>
      <c r="E71"/>
      <c r="F71">
        <v>0.01</v>
      </c>
      <c r="G71"/>
      <c r="H71">
        <v>69.709999999999994</v>
      </c>
      <c r="I71"/>
      <c r="J71">
        <v>32.36</v>
      </c>
      <c r="K71"/>
      <c r="L71">
        <v>6.35</v>
      </c>
      <c r="M71"/>
      <c r="N71">
        <v>1.01</v>
      </c>
      <c r="O71"/>
      <c r="P71">
        <v>0.09</v>
      </c>
      <c r="Q71"/>
      <c r="R71">
        <v>0.22</v>
      </c>
      <c r="S71"/>
      <c r="T71">
        <v>0.23</v>
      </c>
      <c r="U71"/>
      <c r="V71">
        <v>0.11</v>
      </c>
      <c r="W71"/>
      <c r="X71">
        <v>0.23</v>
      </c>
      <c r="Y71"/>
      <c r="Z71"/>
      <c r="AA71"/>
      <c r="AB71"/>
      <c r="AC71"/>
    </row>
    <row r="72" spans="1:29">
      <c r="A72">
        <v>1991</v>
      </c>
      <c r="B72">
        <v>19.72</v>
      </c>
      <c r="C72"/>
      <c r="D72">
        <v>7.16</v>
      </c>
      <c r="E72"/>
      <c r="F72">
        <v>1.5</v>
      </c>
      <c r="G72"/>
      <c r="H72">
        <v>0.43</v>
      </c>
      <c r="I72"/>
      <c r="J72">
        <v>0.18</v>
      </c>
      <c r="K72"/>
      <c r="L72">
        <v>0.14000000000000001</v>
      </c>
      <c r="M72"/>
      <c r="N72">
        <v>0.08</v>
      </c>
      <c r="O72"/>
      <c r="P72">
        <v>0.05</v>
      </c>
      <c r="Q72"/>
      <c r="R72">
        <v>0.03</v>
      </c>
      <c r="S72"/>
      <c r="T72">
        <v>0.05</v>
      </c>
      <c r="U72"/>
      <c r="V72">
        <v>0.22</v>
      </c>
      <c r="W72"/>
      <c r="X72">
        <v>0.02</v>
      </c>
      <c r="Y72"/>
      <c r="Z72"/>
      <c r="AA72"/>
      <c r="AB72"/>
      <c r="AC72"/>
    </row>
    <row r="73" spans="1:29">
      <c r="A73">
        <v>1992</v>
      </c>
      <c r="B73">
        <v>0.01</v>
      </c>
      <c r="C73"/>
      <c r="D73">
        <v>0.04</v>
      </c>
      <c r="E73"/>
      <c r="F73">
        <v>0</v>
      </c>
      <c r="G73"/>
      <c r="H73">
        <v>0.01</v>
      </c>
      <c r="I73"/>
      <c r="J73">
        <v>1.53</v>
      </c>
      <c r="K73"/>
      <c r="L73">
        <v>1.44</v>
      </c>
      <c r="M73"/>
      <c r="N73">
        <v>1.01</v>
      </c>
      <c r="O73"/>
      <c r="P73">
        <v>0.52</v>
      </c>
      <c r="Q73"/>
      <c r="R73">
        <v>0.3</v>
      </c>
      <c r="S73"/>
      <c r="T73">
        <v>0.2</v>
      </c>
      <c r="U73"/>
      <c r="V73">
        <v>0.16</v>
      </c>
      <c r="W73"/>
      <c r="X73">
        <v>0</v>
      </c>
      <c r="Y73"/>
      <c r="Z73"/>
      <c r="AA73"/>
      <c r="AB73"/>
      <c r="AC73"/>
    </row>
    <row r="74" spans="1:29">
      <c r="A74">
        <v>1993</v>
      </c>
      <c r="B74">
        <v>2.95</v>
      </c>
      <c r="C74"/>
      <c r="D74">
        <v>1.18</v>
      </c>
      <c r="E74"/>
      <c r="F74">
        <v>0.3</v>
      </c>
      <c r="G74"/>
      <c r="H74">
        <v>4.53</v>
      </c>
      <c r="I74"/>
      <c r="J74">
        <v>10.85</v>
      </c>
      <c r="K74"/>
      <c r="L74">
        <v>3.09</v>
      </c>
      <c r="M74"/>
      <c r="N74">
        <v>0.12</v>
      </c>
      <c r="O74"/>
      <c r="P74">
        <v>0.05</v>
      </c>
      <c r="Q74"/>
      <c r="R74">
        <v>7.0000000000000007E-2</v>
      </c>
      <c r="S74"/>
      <c r="T74">
        <v>0.16</v>
      </c>
      <c r="U74"/>
      <c r="V74">
        <v>0.09</v>
      </c>
      <c r="W74"/>
      <c r="X74">
        <v>0</v>
      </c>
      <c r="Y74"/>
      <c r="Z74"/>
      <c r="AA74"/>
      <c r="AB74"/>
      <c r="AC74"/>
    </row>
    <row r="75" spans="1:29">
      <c r="A75">
        <v>1994</v>
      </c>
      <c r="B75">
        <v>0</v>
      </c>
      <c r="C75"/>
      <c r="D75">
        <v>0</v>
      </c>
      <c r="E75"/>
      <c r="F75">
        <v>0</v>
      </c>
      <c r="G75"/>
      <c r="H75">
        <v>0</v>
      </c>
      <c r="I75"/>
      <c r="J75">
        <v>0</v>
      </c>
      <c r="K75"/>
      <c r="L75">
        <v>0.23</v>
      </c>
      <c r="M75"/>
      <c r="N75">
        <v>0.13</v>
      </c>
      <c r="O75"/>
      <c r="P75">
        <v>0</v>
      </c>
      <c r="Q75"/>
      <c r="R75">
        <v>0.22</v>
      </c>
      <c r="S75"/>
      <c r="T75">
        <v>0.18</v>
      </c>
      <c r="U75"/>
      <c r="V75">
        <v>0.06</v>
      </c>
      <c r="W75"/>
      <c r="X75">
        <v>0</v>
      </c>
      <c r="Y75"/>
      <c r="Z75"/>
      <c r="AA75"/>
      <c r="AB75"/>
      <c r="AC75"/>
    </row>
    <row r="76" spans="1:29">
      <c r="A76">
        <v>1995</v>
      </c>
      <c r="B76">
        <v>0</v>
      </c>
      <c r="C76"/>
      <c r="D76">
        <v>0.04</v>
      </c>
      <c r="E76"/>
      <c r="F76">
        <v>11.97</v>
      </c>
      <c r="G76"/>
      <c r="H76">
        <v>6.89</v>
      </c>
      <c r="I76"/>
      <c r="J76">
        <v>1.89</v>
      </c>
      <c r="K76"/>
      <c r="L76">
        <v>0.27</v>
      </c>
      <c r="M76"/>
      <c r="N76">
        <v>0.14000000000000001</v>
      </c>
      <c r="O76"/>
      <c r="P76">
        <v>0.15</v>
      </c>
      <c r="Q76"/>
      <c r="R76">
        <v>0.14000000000000001</v>
      </c>
      <c r="S76"/>
      <c r="T76">
        <v>0.37</v>
      </c>
      <c r="U76"/>
      <c r="V76">
        <v>0.37</v>
      </c>
      <c r="W76"/>
      <c r="X76">
        <v>0.09</v>
      </c>
      <c r="Y76"/>
      <c r="Z76"/>
      <c r="AA76"/>
      <c r="AB76"/>
      <c r="AC76"/>
    </row>
    <row r="77" spans="1:29">
      <c r="A77">
        <v>1996</v>
      </c>
      <c r="B77">
        <v>0</v>
      </c>
      <c r="C77"/>
      <c r="D77">
        <v>13.46</v>
      </c>
      <c r="E77"/>
      <c r="F77">
        <v>16.47</v>
      </c>
      <c r="G77"/>
      <c r="H77">
        <v>3.48</v>
      </c>
      <c r="I77"/>
      <c r="J77">
        <v>0.13</v>
      </c>
      <c r="K77"/>
      <c r="L77">
        <v>15.51</v>
      </c>
      <c r="M77"/>
      <c r="N77">
        <v>5.87</v>
      </c>
      <c r="O77"/>
      <c r="P77">
        <v>0.96</v>
      </c>
      <c r="Q77"/>
      <c r="R77">
        <v>0.73</v>
      </c>
      <c r="S77"/>
      <c r="T77">
        <v>0.48</v>
      </c>
      <c r="U77"/>
      <c r="V77">
        <v>0.26</v>
      </c>
      <c r="W77"/>
      <c r="X77">
        <v>0</v>
      </c>
      <c r="Y77"/>
      <c r="Z77"/>
      <c r="AA77"/>
      <c r="AB77"/>
      <c r="AC77"/>
    </row>
    <row r="78" spans="1:29">
      <c r="A78">
        <v>1997</v>
      </c>
      <c r="B78">
        <v>0</v>
      </c>
      <c r="C78"/>
      <c r="D78">
        <v>0</v>
      </c>
      <c r="E78"/>
      <c r="F78">
        <v>0</v>
      </c>
      <c r="G78"/>
      <c r="H78">
        <v>0.03</v>
      </c>
      <c r="I78"/>
      <c r="J78">
        <v>2.12</v>
      </c>
      <c r="K78"/>
      <c r="L78">
        <v>4.8899999999999997</v>
      </c>
      <c r="M78"/>
      <c r="N78">
        <v>1.63</v>
      </c>
      <c r="O78"/>
      <c r="P78">
        <v>0.28000000000000003</v>
      </c>
      <c r="Q78"/>
      <c r="R78">
        <v>0.18</v>
      </c>
      <c r="S78"/>
      <c r="T78">
        <v>0.16</v>
      </c>
      <c r="U78"/>
      <c r="V78">
        <v>0.08</v>
      </c>
      <c r="W78"/>
      <c r="X78">
        <v>0</v>
      </c>
      <c r="Y78"/>
      <c r="Z78"/>
      <c r="AA78"/>
      <c r="AB78"/>
      <c r="AC78"/>
    </row>
    <row r="79" spans="1:29">
      <c r="A79">
        <v>1998</v>
      </c>
      <c r="B79">
        <v>0</v>
      </c>
      <c r="C79"/>
      <c r="D79">
        <v>0.73</v>
      </c>
      <c r="E79"/>
      <c r="F79">
        <v>0.25</v>
      </c>
      <c r="G79"/>
      <c r="H79">
        <v>0.5</v>
      </c>
      <c r="I79"/>
      <c r="J79">
        <v>0.11</v>
      </c>
      <c r="K79"/>
      <c r="L79">
        <v>0</v>
      </c>
      <c r="M79"/>
      <c r="N79">
        <v>0</v>
      </c>
      <c r="O79"/>
      <c r="P79">
        <v>0.05</v>
      </c>
      <c r="Q79"/>
      <c r="R79">
        <v>0.06</v>
      </c>
      <c r="S79"/>
      <c r="T79">
        <v>0.05</v>
      </c>
      <c r="U79"/>
      <c r="V79">
        <v>0</v>
      </c>
      <c r="W79"/>
      <c r="X79">
        <v>0</v>
      </c>
      <c r="Y79"/>
      <c r="Z79"/>
      <c r="AA79"/>
      <c r="AB79"/>
      <c r="AC79"/>
    </row>
    <row r="80" spans="1:29">
      <c r="A80">
        <v>1999</v>
      </c>
      <c r="B80">
        <v>0</v>
      </c>
      <c r="C80"/>
      <c r="D80">
        <v>0</v>
      </c>
      <c r="E80"/>
      <c r="F80">
        <v>12.45</v>
      </c>
      <c r="G80"/>
      <c r="H80">
        <v>7.89</v>
      </c>
      <c r="I80"/>
      <c r="J80">
        <v>0.71</v>
      </c>
      <c r="K80"/>
      <c r="L80">
        <v>1.94</v>
      </c>
      <c r="M80"/>
      <c r="N80">
        <v>0.89</v>
      </c>
      <c r="O80"/>
      <c r="P80">
        <v>0.34</v>
      </c>
      <c r="Q80"/>
      <c r="R80">
        <v>0.28999999999999998</v>
      </c>
      <c r="S80"/>
      <c r="T80">
        <v>0.22</v>
      </c>
      <c r="U80"/>
      <c r="V80">
        <v>0.06</v>
      </c>
      <c r="W80"/>
      <c r="X80">
        <v>0.76</v>
      </c>
      <c r="Y80"/>
      <c r="Z80"/>
      <c r="AA80"/>
      <c r="AB80"/>
      <c r="AC80"/>
    </row>
    <row r="81" spans="1:29">
      <c r="A81">
        <v>2000</v>
      </c>
      <c r="B81">
        <v>0.09</v>
      </c>
      <c r="C81"/>
      <c r="D81">
        <v>0.56000000000000005</v>
      </c>
      <c r="E81"/>
      <c r="F81">
        <v>0.16</v>
      </c>
      <c r="G81"/>
      <c r="H81">
        <v>0.01</v>
      </c>
      <c r="I81"/>
      <c r="J81">
        <v>0.1</v>
      </c>
      <c r="K81"/>
      <c r="L81">
        <v>0.46</v>
      </c>
      <c r="M81"/>
      <c r="N81">
        <v>13.59</v>
      </c>
      <c r="O81"/>
      <c r="P81">
        <v>8.99</v>
      </c>
      <c r="Q81"/>
      <c r="R81">
        <v>3.02</v>
      </c>
      <c r="S81"/>
      <c r="T81">
        <v>1.79</v>
      </c>
      <c r="U81"/>
      <c r="V81">
        <v>1.05</v>
      </c>
      <c r="W81"/>
      <c r="X81">
        <v>0.57999999999999996</v>
      </c>
      <c r="Y81"/>
      <c r="Z81"/>
      <c r="AA81"/>
      <c r="AB81"/>
      <c r="AC81"/>
    </row>
    <row r="82" spans="1:29">
      <c r="A82">
        <v>2001</v>
      </c>
      <c r="B82">
        <v>0.28999999999999998</v>
      </c>
      <c r="C82"/>
      <c r="D82">
        <v>62.92</v>
      </c>
      <c r="E82"/>
      <c r="F82">
        <v>23.19</v>
      </c>
      <c r="G82"/>
      <c r="H82">
        <v>17.61</v>
      </c>
      <c r="I82"/>
      <c r="J82">
        <v>4.3499999999999996</v>
      </c>
      <c r="K82"/>
      <c r="L82">
        <v>0.05</v>
      </c>
      <c r="M82"/>
      <c r="N82">
        <v>0.11</v>
      </c>
      <c r="O82"/>
      <c r="P82">
        <v>0.78</v>
      </c>
      <c r="Q82"/>
      <c r="R82">
        <v>0.79</v>
      </c>
      <c r="S82"/>
      <c r="T82">
        <v>0.45</v>
      </c>
      <c r="U82"/>
      <c r="V82">
        <v>14.48</v>
      </c>
      <c r="W82"/>
      <c r="X82">
        <v>8.9499999999999993</v>
      </c>
      <c r="Y82"/>
      <c r="Z82"/>
      <c r="AA82"/>
      <c r="AB82"/>
      <c r="AC82"/>
    </row>
    <row r="83" spans="1:29">
      <c r="A83">
        <v>2002</v>
      </c>
      <c r="B83">
        <v>1.57</v>
      </c>
      <c r="C83"/>
      <c r="D83">
        <v>0.83</v>
      </c>
      <c r="E83"/>
      <c r="F83">
        <v>0.98</v>
      </c>
      <c r="G83"/>
      <c r="H83">
        <v>3.57</v>
      </c>
      <c r="I83"/>
      <c r="J83">
        <v>1.36</v>
      </c>
      <c r="K83"/>
      <c r="L83">
        <v>2.67</v>
      </c>
      <c r="M83"/>
      <c r="N83">
        <v>0.71</v>
      </c>
      <c r="O83"/>
      <c r="P83">
        <v>0.26</v>
      </c>
      <c r="Q83"/>
      <c r="R83">
        <v>0.21</v>
      </c>
      <c r="S83"/>
      <c r="T83">
        <v>0.15</v>
      </c>
      <c r="U83"/>
      <c r="V83">
        <v>0.1</v>
      </c>
      <c r="W83"/>
      <c r="X83">
        <v>0</v>
      </c>
      <c r="Y83"/>
      <c r="Z83"/>
      <c r="AA83"/>
      <c r="AB83"/>
      <c r="AC83"/>
    </row>
    <row r="84" spans="1:29">
      <c r="A84">
        <v>2003</v>
      </c>
      <c r="B84">
        <v>0</v>
      </c>
      <c r="C84"/>
      <c r="D84">
        <v>0</v>
      </c>
      <c r="E84"/>
      <c r="F84">
        <v>0</v>
      </c>
      <c r="G84"/>
      <c r="H84">
        <v>0.14000000000000001</v>
      </c>
      <c r="I84"/>
      <c r="J84">
        <v>0.6</v>
      </c>
      <c r="K84"/>
      <c r="L84">
        <v>0.18</v>
      </c>
      <c r="M84"/>
      <c r="N84">
        <v>0.91</v>
      </c>
      <c r="O84"/>
      <c r="P84">
        <v>0.48</v>
      </c>
      <c r="Q84"/>
      <c r="R84">
        <v>0.24</v>
      </c>
      <c r="S84"/>
      <c r="T84">
        <v>0.19</v>
      </c>
      <c r="U84"/>
      <c r="V84">
        <v>0.16</v>
      </c>
      <c r="W84"/>
      <c r="X84">
        <v>0.34</v>
      </c>
      <c r="Y84"/>
      <c r="Z84"/>
      <c r="AA84"/>
      <c r="AB84"/>
      <c r="AC84"/>
    </row>
    <row r="85" spans="1:29">
      <c r="A85">
        <v>2004</v>
      </c>
      <c r="B85">
        <v>0</v>
      </c>
      <c r="C85"/>
      <c r="D85">
        <v>0</v>
      </c>
      <c r="E85"/>
      <c r="F85">
        <v>0.01</v>
      </c>
      <c r="G85"/>
      <c r="H85">
        <v>0.93</v>
      </c>
      <c r="I85"/>
      <c r="J85">
        <v>0.54</v>
      </c>
      <c r="K85"/>
      <c r="L85">
        <v>0.1</v>
      </c>
      <c r="M85"/>
      <c r="N85">
        <v>0.13</v>
      </c>
      <c r="O85"/>
      <c r="P85">
        <v>0.26</v>
      </c>
      <c r="Q85"/>
      <c r="R85">
        <v>0.26</v>
      </c>
      <c r="S85"/>
      <c r="T85">
        <v>0.21</v>
      </c>
      <c r="U85"/>
      <c r="V85">
        <v>0.17</v>
      </c>
      <c r="W85"/>
      <c r="X85">
        <v>0</v>
      </c>
      <c r="Y85"/>
      <c r="Z85"/>
      <c r="AA85"/>
      <c r="AB85"/>
      <c r="AC85"/>
    </row>
    <row r="86" spans="1:2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zoomScale="70" zoomScaleNormal="70" workbookViewId="0">
      <selection activeCell="P64" sqref="P64"/>
    </sheetView>
  </sheetViews>
  <sheetFormatPr defaultRowHeight="12.75"/>
  <cols>
    <col min="1" max="1" width="8.7109375" customWidth="1"/>
    <col min="2" max="2" width="7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7.7109375" customWidth="1"/>
    <col min="27" max="27" width="1.7109375" customWidth="1"/>
  </cols>
  <sheetData>
    <row r="1" spans="1:26">
      <c r="A1">
        <v>1920</v>
      </c>
      <c r="B1" s="3">
        <f>VLOOKUP(DATE($A1,10,1),Patch!$A$4:$R$1028,17,FALSE)</f>
        <v>0</v>
      </c>
      <c r="C1" t="str">
        <f>VLOOKUP(DATE($A1,10,1),Patch!$A$4:$R$879,18,FALSE)</f>
        <v/>
      </c>
      <c r="D1" s="3">
        <f>VLOOKUP(DATE($A1,11,1),Patch!$A$4:$R$1028,17,FALSE)</f>
        <v>0</v>
      </c>
      <c r="E1" t="str">
        <f>VLOOKUP(DATE($A1,11,1),Patch!$A$4:$R$879,18,FALSE)</f>
        <v/>
      </c>
      <c r="F1" s="3">
        <f>VLOOKUP(DATE($A1,12,1),Patch!$A$4:$R$1028,17,FALSE)</f>
        <v>0.1</v>
      </c>
      <c r="G1" t="str">
        <f>VLOOKUP(DATE($A1,12,1),Patch!$A$4:$R$1028,18,FALSE)</f>
        <v/>
      </c>
      <c r="H1" s="3">
        <f>VLOOKUP(DATE($A1+1,1,1),Patch!$A$4:$R$1028,17,FALSE)</f>
        <v>0</v>
      </c>
      <c r="I1" t="str">
        <f>VLOOKUP(DATE($A1+1,1,1),Patch!$A$4:$R$1028,18,FALSE)</f>
        <v/>
      </c>
      <c r="J1" s="3">
        <f>VLOOKUP(DATE($A1+1,2,1),Patch!$A$4:$R$1028,17,FALSE)</f>
        <v>11.6</v>
      </c>
      <c r="K1" t="str">
        <f>VLOOKUP(DATE($A1+1,2,1),Patch!$A$4:$R$1028,18,FALSE)</f>
        <v/>
      </c>
      <c r="L1" s="3">
        <f>VLOOKUP(DATE($A1+1,3,1),Patch!$A$4:$R$1028,17,FALSE)</f>
        <v>4.8499999999999996</v>
      </c>
      <c r="M1" t="str">
        <f>VLOOKUP(DATE($A1+1,3,1),Patch!$A$4:$R$1028,18,FALSE)</f>
        <v/>
      </c>
      <c r="N1" s="3">
        <f>VLOOKUP(DATE($A1+1,4,1),Patch!$A$4:$R$1028,17,FALSE)</f>
        <v>17.399999999999999</v>
      </c>
      <c r="O1" t="str">
        <f>VLOOKUP(DATE($A1+1,4,1),Patch!$A$4:$R$1028,18,FALSE)</f>
        <v/>
      </c>
      <c r="P1" s="3">
        <f>VLOOKUP(DATE($A1+1,5,1),Patch!$A$4:$R$1028,17,FALSE)</f>
        <v>0.21</v>
      </c>
      <c r="Q1" t="str">
        <f>VLOOKUP(DATE($A1+1,5,1),Patch!$A$4:$R$1028,18,FALSE)</f>
        <v/>
      </c>
      <c r="R1" s="3">
        <f>VLOOKUP(DATE($A1+1,6,1),Patch!$A$4:$R$1028,17,FALSE)</f>
        <v>0</v>
      </c>
      <c r="S1" t="str">
        <f>VLOOKUP(DATE($A1+1,6,1),Patch!$A$4:$R$1028,18,FALSE)</f>
        <v/>
      </c>
      <c r="T1" s="3">
        <f>VLOOKUP(DATE($A1+1,7,1),Patch!$A$4:$R$1028,17,FALSE)</f>
        <v>0</v>
      </c>
      <c r="U1" t="str">
        <f>VLOOKUP(DATE($A1+1,7,1),Patch!$A$4:$R$1028,18,FALSE)</f>
        <v/>
      </c>
      <c r="V1" s="3">
        <f>VLOOKUP(DATE($A1+1,8,1),Patch!$A$4:$R$1028,17,FALSE)</f>
        <v>0</v>
      </c>
      <c r="W1" t="str">
        <f>VLOOKUP(DATE($A1+1,8,1),Patch!$A$4:$R$1028,18,FALSE)</f>
        <v/>
      </c>
      <c r="X1" s="3">
        <f>VLOOKUP(DATE($A1+1,9,1),Patch!$A$4:$R$1028,17,FALSE)</f>
        <v>0</v>
      </c>
      <c r="Y1" t="str">
        <f>VLOOKUP(DATE($A1+1,9,1),Patch!$A$4:$R$1028,18,FALSE)</f>
        <v/>
      </c>
      <c r="Z1" s="3">
        <f t="shared" ref="Z1:Z64" si="0">SUM(B1,D1,F1,H1,J1,L1,N1,P1,R1,T1,V1,X1)</f>
        <v>34.159999999999997</v>
      </c>
    </row>
    <row r="2" spans="1:26">
      <c r="A2">
        <v>1921</v>
      </c>
      <c r="B2" s="3">
        <f>VLOOKUP(DATE($A2,10,1),Patch!$A$4:$R$1028,17,FALSE)</f>
        <v>0.37</v>
      </c>
      <c r="C2" t="str">
        <f>VLOOKUP(DATE($A2,10,1),Patch!$A$4:$R$879,18,FALSE)</f>
        <v/>
      </c>
      <c r="D2" s="3">
        <f>VLOOKUP(DATE($A2,11,1),Patch!$A$4:$R$1028,17,FALSE)</f>
        <v>0.63</v>
      </c>
      <c r="E2" t="str">
        <f>VLOOKUP(DATE($A2,11,1),Patch!$A$4:$R$879,18,FALSE)</f>
        <v/>
      </c>
      <c r="F2" s="3">
        <f>VLOOKUP(DATE($A2,12,1),Patch!$A$4:$R$1028,17,FALSE)</f>
        <v>5.33</v>
      </c>
      <c r="G2" t="str">
        <f>VLOOKUP(DATE($A2,12,1),Patch!$A$4:$R$1028,18,FALSE)</f>
        <v/>
      </c>
      <c r="H2" s="3">
        <f>VLOOKUP(DATE($A2+1,1,1),Patch!$A$4:$R$1028,17,FALSE)</f>
        <v>2.93</v>
      </c>
      <c r="I2" t="str">
        <f>VLOOKUP(DATE($A2+1,1,1),Patch!$A$4:$R$1028,18,FALSE)</f>
        <v/>
      </c>
      <c r="J2" s="3">
        <f>VLOOKUP(DATE($A2+1,2,1),Patch!$A$4:$R$1028,17,FALSE)</f>
        <v>0.03</v>
      </c>
      <c r="K2" t="str">
        <f>VLOOKUP(DATE($A2+1,2,1),Patch!$A$4:$R$1028,18,FALSE)</f>
        <v/>
      </c>
      <c r="L2" s="3">
        <f>VLOOKUP(DATE($A2+1,3,1),Patch!$A$4:$R$1028,17,FALSE)</f>
        <v>0.15</v>
      </c>
      <c r="M2" t="str">
        <f>VLOOKUP(DATE($A2+1,3,1),Patch!$A$4:$R$1028,18,FALSE)</f>
        <v/>
      </c>
      <c r="N2" s="3">
        <f>VLOOKUP(DATE($A2+1,4,1),Patch!$A$4:$R$1028,17,FALSE)</f>
        <v>0</v>
      </c>
      <c r="O2" t="str">
        <f>VLOOKUP(DATE($A2+1,4,1),Patch!$A$4:$R$1028,18,FALSE)</f>
        <v/>
      </c>
      <c r="P2" s="3">
        <f>VLOOKUP(DATE($A2+1,5,1),Patch!$A$4:$R$1028,17,FALSE)</f>
        <v>0</v>
      </c>
      <c r="Q2" t="str">
        <f>VLOOKUP(DATE($A2+1,5,1),Patch!$A$4:$R$1028,18,FALSE)</f>
        <v/>
      </c>
      <c r="R2" s="3">
        <f>VLOOKUP(DATE($A2+1,6,1),Patch!$A$4:$R$1028,17,FALSE)</f>
        <v>0.01</v>
      </c>
      <c r="S2" t="str">
        <f>VLOOKUP(DATE($A2+1,6,1),Patch!$A$4:$R$1028,18,FALSE)</f>
        <v/>
      </c>
      <c r="T2" s="3">
        <f>VLOOKUP(DATE($A2+1,7,1),Patch!$A$4:$R$1028,17,FALSE)</f>
        <v>0</v>
      </c>
      <c r="U2" t="str">
        <f>VLOOKUP(DATE($A2+1,7,1),Patch!$A$4:$R$1028,18,FALSE)</f>
        <v/>
      </c>
      <c r="V2" s="3">
        <f>VLOOKUP(DATE($A2+1,8,1),Patch!$A$4:$R$1028,17,FALSE)</f>
        <v>0</v>
      </c>
      <c r="W2" t="str">
        <f>VLOOKUP(DATE($A2+1,8,1),Patch!$A$4:$R$1028,18,FALSE)</f>
        <v/>
      </c>
      <c r="X2" s="3">
        <f>VLOOKUP(DATE($A2+1,9,1),Patch!$A$4:$R$1028,17,FALSE)</f>
        <v>0</v>
      </c>
      <c r="Y2" t="str">
        <f>VLOOKUP(DATE($A2+1,9,1),Patch!$A$4:$R$1028,18,FALSE)</f>
        <v/>
      </c>
      <c r="Z2" s="3">
        <f t="shared" si="0"/>
        <v>9.4499999999999993</v>
      </c>
    </row>
    <row r="3" spans="1:26">
      <c r="A3">
        <v>1922</v>
      </c>
      <c r="B3" s="3">
        <f>VLOOKUP(DATE($A3,10,1),Patch!$A$4:$R$1028,17,FALSE)</f>
        <v>0</v>
      </c>
      <c r="C3" t="str">
        <f>VLOOKUP(DATE($A3,10,1),Patch!$A$4:$R$879,18,FALSE)</f>
        <v/>
      </c>
      <c r="D3" s="3">
        <f>VLOOKUP(DATE($A3,11,1),Patch!$A$4:$R$1028,17,FALSE)</f>
        <v>8.08</v>
      </c>
      <c r="E3" t="str">
        <f>VLOOKUP(DATE($A3,11,1),Patch!$A$4:$R$879,18,FALSE)</f>
        <v/>
      </c>
      <c r="F3" s="3">
        <f>VLOOKUP(DATE($A3,12,1),Patch!$A$4:$R$1028,17,FALSE)</f>
        <v>0.22</v>
      </c>
      <c r="G3" t="str">
        <f>VLOOKUP(DATE($A3,12,1),Patch!$A$4:$R$1028,18,FALSE)</f>
        <v/>
      </c>
      <c r="H3" s="3">
        <f>VLOOKUP(DATE($A3+1,1,1),Patch!$A$4:$R$1028,17,FALSE)</f>
        <v>4.63</v>
      </c>
      <c r="I3" t="str">
        <f>VLOOKUP(DATE($A3+1,1,1),Patch!$A$4:$R$1028,18,FALSE)</f>
        <v/>
      </c>
      <c r="J3" s="3">
        <f>VLOOKUP(DATE($A3+1,2,1),Patch!$A$4:$R$1028,17,FALSE)</f>
        <v>8.93</v>
      </c>
      <c r="K3" t="str">
        <f>VLOOKUP(DATE($A3+1,2,1),Patch!$A$4:$R$1028,18,FALSE)</f>
        <v/>
      </c>
      <c r="L3" s="3">
        <f>VLOOKUP(DATE($A3+1,3,1),Patch!$A$4:$R$1028,17,FALSE)</f>
        <v>1.31</v>
      </c>
      <c r="M3" t="str">
        <f>VLOOKUP(DATE($A3+1,3,1),Patch!$A$4:$R$1028,18,FALSE)</f>
        <v/>
      </c>
      <c r="N3" s="3">
        <f>VLOOKUP(DATE($A3+1,4,1),Patch!$A$4:$R$1028,17,FALSE)</f>
        <v>0</v>
      </c>
      <c r="O3" t="str">
        <f>VLOOKUP(DATE($A3+1,4,1),Patch!$A$4:$R$1028,18,FALSE)</f>
        <v/>
      </c>
      <c r="P3" s="3">
        <f>VLOOKUP(DATE($A3+1,5,1),Patch!$A$4:$R$1028,17,FALSE)</f>
        <v>0.39</v>
      </c>
      <c r="Q3" t="str">
        <f>VLOOKUP(DATE($A3+1,5,1),Patch!$A$4:$R$1028,18,FALSE)</f>
        <v/>
      </c>
      <c r="R3" s="3">
        <f>VLOOKUP(DATE($A3+1,6,1),Patch!$A$4:$R$1028,17,FALSE)</f>
        <v>0.91</v>
      </c>
      <c r="S3" t="str">
        <f>VLOOKUP(DATE($A3+1,6,1),Patch!$A$4:$R$1028,18,FALSE)</f>
        <v/>
      </c>
      <c r="T3" s="3">
        <f>VLOOKUP(DATE($A3+1,7,1),Patch!$A$4:$R$1028,17,FALSE)</f>
        <v>0</v>
      </c>
      <c r="U3" t="str">
        <f>VLOOKUP(DATE($A3+1,7,1),Patch!$A$4:$R$1028,18,FALSE)</f>
        <v/>
      </c>
      <c r="V3" s="3">
        <f>VLOOKUP(DATE($A3+1,8,1),Patch!$A$4:$R$1028,17,FALSE)</f>
        <v>0.01</v>
      </c>
      <c r="W3" t="str">
        <f>VLOOKUP(DATE($A3+1,8,1),Patch!$A$4:$R$1028,18,FALSE)</f>
        <v/>
      </c>
      <c r="X3" s="3">
        <f>VLOOKUP(DATE($A3+1,9,1),Patch!$A$4:$R$1028,17,FALSE)</f>
        <v>0</v>
      </c>
      <c r="Y3" t="str">
        <f>VLOOKUP(DATE($A3+1,9,1),Patch!$A$4:$R$1028,18,FALSE)</f>
        <v/>
      </c>
      <c r="Z3" s="3">
        <f t="shared" si="0"/>
        <v>24.48</v>
      </c>
    </row>
    <row r="4" spans="1:26">
      <c r="A4">
        <v>1923</v>
      </c>
      <c r="B4" s="3">
        <f>VLOOKUP(DATE($A4,10,1),Patch!$A$4:$R$1028,17,FALSE)</f>
        <v>0</v>
      </c>
      <c r="C4" t="str">
        <f>VLOOKUP(DATE($A4,10,1),Patch!$A$4:$R$879,18,FALSE)</f>
        <v/>
      </c>
      <c r="D4" s="3">
        <f>VLOOKUP(DATE($A4,11,1),Patch!$A$4:$R$1028,17,FALSE)</f>
        <v>0.47</v>
      </c>
      <c r="E4" t="str">
        <f>VLOOKUP(DATE($A4,11,1),Patch!$A$4:$R$879,18,FALSE)</f>
        <v/>
      </c>
      <c r="F4" s="3">
        <f>VLOOKUP(DATE($A4,12,1),Patch!$A$4:$R$1028,17,FALSE)</f>
        <v>0.69</v>
      </c>
      <c r="G4" t="str">
        <f>VLOOKUP(DATE($A4,12,1),Patch!$A$4:$R$1028,18,FALSE)</f>
        <v/>
      </c>
      <c r="H4" s="3">
        <f>VLOOKUP(DATE($A4+1,1,1),Patch!$A$4:$R$1028,17,FALSE)</f>
        <v>1.34</v>
      </c>
      <c r="I4" t="str">
        <f>VLOOKUP(DATE($A4+1,1,1),Patch!$A$4:$R$1028,18,FALSE)</f>
        <v/>
      </c>
      <c r="J4" s="3">
        <f>VLOOKUP(DATE($A4+1,2,1),Patch!$A$4:$R$1028,17,FALSE)</f>
        <v>1.31</v>
      </c>
      <c r="K4" t="str">
        <f>VLOOKUP(DATE($A4+1,2,1),Patch!$A$4:$R$1028,18,FALSE)</f>
        <v/>
      </c>
      <c r="L4" s="3">
        <f>VLOOKUP(DATE($A4+1,3,1),Patch!$A$4:$R$1028,17,FALSE)</f>
        <v>24.1</v>
      </c>
      <c r="M4" t="str">
        <f>VLOOKUP(DATE($A4+1,3,1),Patch!$A$4:$R$1028,18,FALSE)</f>
        <v/>
      </c>
      <c r="N4" s="3">
        <f>VLOOKUP(DATE($A4+1,4,1),Patch!$A$4:$R$1028,17,FALSE)</f>
        <v>0.38</v>
      </c>
      <c r="O4" t="str">
        <f>VLOOKUP(DATE($A4+1,4,1),Patch!$A$4:$R$1028,18,FALSE)</f>
        <v/>
      </c>
      <c r="P4" s="3">
        <f>VLOOKUP(DATE($A4+1,5,1),Patch!$A$4:$R$1028,17,FALSE)</f>
        <v>0</v>
      </c>
      <c r="Q4" t="str">
        <f>VLOOKUP(DATE($A4+1,5,1),Patch!$A$4:$R$1028,18,FALSE)</f>
        <v/>
      </c>
      <c r="R4" s="3">
        <f>VLOOKUP(DATE($A4+1,6,1),Patch!$A$4:$R$1028,17,FALSE)</f>
        <v>0</v>
      </c>
      <c r="S4" t="str">
        <f>VLOOKUP(DATE($A4+1,6,1),Patch!$A$4:$R$1028,18,FALSE)</f>
        <v/>
      </c>
      <c r="T4" s="3">
        <f>VLOOKUP(DATE($A4+1,7,1),Patch!$A$4:$R$1028,17,FALSE)</f>
        <v>0</v>
      </c>
      <c r="U4" t="str">
        <f>VLOOKUP(DATE($A4+1,7,1),Patch!$A$4:$R$1028,18,FALSE)</f>
        <v/>
      </c>
      <c r="V4" s="3">
        <f>VLOOKUP(DATE($A4+1,8,1),Patch!$A$4:$R$1028,17,FALSE)</f>
        <v>0</v>
      </c>
      <c r="W4" t="str">
        <f>VLOOKUP(DATE($A4+1,8,1),Patch!$A$4:$R$1028,18,FALSE)</f>
        <v/>
      </c>
      <c r="X4" s="3">
        <f>VLOOKUP(DATE($A4+1,9,1),Patch!$A$4:$R$1028,17,FALSE)</f>
        <v>0.45</v>
      </c>
      <c r="Y4" t="str">
        <f>VLOOKUP(DATE($A4+1,9,1),Patch!$A$4:$R$1028,18,FALSE)</f>
        <v/>
      </c>
      <c r="Z4" s="3">
        <f t="shared" si="0"/>
        <v>28.74</v>
      </c>
    </row>
    <row r="5" spans="1:26">
      <c r="A5">
        <v>1924</v>
      </c>
      <c r="B5" s="3">
        <f>VLOOKUP(DATE($A5,10,1),Patch!$A$4:$R$1028,17,FALSE)</f>
        <v>0.02</v>
      </c>
      <c r="C5" t="str">
        <f>VLOOKUP(DATE($A5,10,1),Patch!$A$4:$R$879,18,FALSE)</f>
        <v/>
      </c>
      <c r="D5" s="3">
        <f>VLOOKUP(DATE($A5,11,1),Patch!$A$4:$R$1028,17,FALSE)</f>
        <v>4.2300000000000004</v>
      </c>
      <c r="E5" t="str">
        <f>VLOOKUP(DATE($A5,11,1),Patch!$A$4:$R$879,18,FALSE)</f>
        <v/>
      </c>
      <c r="F5" s="3">
        <f>VLOOKUP(DATE($A5,12,1),Patch!$A$4:$R$1028,17,FALSE)</f>
        <v>2.66</v>
      </c>
      <c r="G5" t="str">
        <f>VLOOKUP(DATE($A5,12,1),Patch!$A$4:$R$1028,18,FALSE)</f>
        <v/>
      </c>
      <c r="H5" s="3">
        <f>VLOOKUP(DATE($A5+1,1,1),Patch!$A$4:$R$1028,17,FALSE)</f>
        <v>2.0499999999999998</v>
      </c>
      <c r="I5" t="str">
        <f>VLOOKUP(DATE($A5+1,1,1),Patch!$A$4:$R$1028,18,FALSE)</f>
        <v/>
      </c>
      <c r="J5" s="3">
        <f>VLOOKUP(DATE($A5+1,2,1),Patch!$A$4:$R$1028,17,FALSE)</f>
        <v>17</v>
      </c>
      <c r="K5" t="str">
        <f>VLOOKUP(DATE($A5+1,2,1),Patch!$A$4:$R$1028,18,FALSE)</f>
        <v/>
      </c>
      <c r="L5" s="3">
        <f>VLOOKUP(DATE($A5+1,3,1),Patch!$A$4:$R$1028,17,FALSE)</f>
        <v>143.56</v>
      </c>
      <c r="M5" t="str">
        <f>VLOOKUP(DATE($A5+1,3,1),Patch!$A$4:$R$1028,18,FALSE)</f>
        <v>*</v>
      </c>
      <c r="N5" s="3">
        <f>VLOOKUP(DATE($A5+1,4,1),Patch!$A$4:$R$1028,17,FALSE)</f>
        <v>29.8</v>
      </c>
      <c r="O5" t="str">
        <f>VLOOKUP(DATE($A5+1,4,1),Patch!$A$4:$R$1028,18,FALSE)</f>
        <v/>
      </c>
      <c r="P5" s="3">
        <f>VLOOKUP(DATE($A5+1,5,1),Patch!$A$4:$R$1028,17,FALSE)</f>
        <v>32.29</v>
      </c>
      <c r="Q5" t="str">
        <f>VLOOKUP(DATE($A5+1,5,1),Patch!$A$4:$R$1028,18,FALSE)</f>
        <v>*</v>
      </c>
      <c r="R5" s="3">
        <f>VLOOKUP(DATE($A5+1,6,1),Patch!$A$4:$R$1028,17,FALSE)</f>
        <v>9.39</v>
      </c>
      <c r="S5" t="str">
        <f>VLOOKUP(DATE($A5+1,6,1),Patch!$A$4:$R$1028,18,FALSE)</f>
        <v/>
      </c>
      <c r="T5" s="3">
        <f>VLOOKUP(DATE($A5+1,7,1),Patch!$A$4:$R$1028,17,FALSE)</f>
        <v>0.87</v>
      </c>
      <c r="U5" t="str">
        <f>VLOOKUP(DATE($A5+1,7,1),Patch!$A$4:$R$1028,18,FALSE)</f>
        <v/>
      </c>
      <c r="V5" s="3">
        <f>VLOOKUP(DATE($A5+1,8,1),Patch!$A$4:$R$1028,17,FALSE)</f>
        <v>0.86</v>
      </c>
      <c r="W5" t="str">
        <f>VLOOKUP(DATE($A5+1,8,1),Patch!$A$4:$R$1028,18,FALSE)</f>
        <v/>
      </c>
      <c r="X5" s="3">
        <f>VLOOKUP(DATE($A5+1,9,1),Patch!$A$4:$R$1028,17,FALSE)</f>
        <v>0.22</v>
      </c>
      <c r="Y5" t="str">
        <f>VLOOKUP(DATE($A5+1,9,1),Patch!$A$4:$R$1028,18,FALSE)</f>
        <v/>
      </c>
      <c r="Z5" s="3">
        <f t="shared" si="0"/>
        <v>242.95000000000002</v>
      </c>
    </row>
    <row r="6" spans="1:26">
      <c r="A6">
        <v>1925</v>
      </c>
      <c r="B6" s="3">
        <f>VLOOKUP(DATE($A6,10,1),Patch!$A$4:$R$1028,17,FALSE)</f>
        <v>0.09</v>
      </c>
      <c r="C6" t="str">
        <f>VLOOKUP(DATE($A6,10,1),Patch!$A$4:$R$879,18,FALSE)</f>
        <v/>
      </c>
      <c r="D6" s="3">
        <f>VLOOKUP(DATE($A6,11,1),Patch!$A$4:$R$1028,17,FALSE)</f>
        <v>5.04</v>
      </c>
      <c r="E6" t="str">
        <f>VLOOKUP(DATE($A6,11,1),Patch!$A$4:$R$879,18,FALSE)</f>
        <v/>
      </c>
      <c r="F6" s="3">
        <f>VLOOKUP(DATE($A6,12,1),Patch!$A$4:$R$1028,17,FALSE)</f>
        <v>0.13</v>
      </c>
      <c r="G6" t="str">
        <f>VLOOKUP(DATE($A6,12,1),Patch!$A$4:$R$1028,18,FALSE)</f>
        <v/>
      </c>
      <c r="H6" s="3">
        <f>VLOOKUP(DATE($A6+1,1,1),Patch!$A$4:$R$1028,17,FALSE)</f>
        <v>0.95</v>
      </c>
      <c r="I6" t="str">
        <f>VLOOKUP(DATE($A6+1,1,1),Patch!$A$4:$R$1028,18,FALSE)</f>
        <v/>
      </c>
      <c r="J6" s="3">
        <f>VLOOKUP(DATE($A6+1,2,1),Patch!$A$4:$R$1028,17,FALSE)</f>
        <v>1.02</v>
      </c>
      <c r="K6" t="str">
        <f>VLOOKUP(DATE($A6+1,2,1),Patch!$A$4:$R$1028,18,FALSE)</f>
        <v/>
      </c>
      <c r="L6" s="3">
        <f>VLOOKUP(DATE($A6+1,3,1),Patch!$A$4:$R$1028,17,FALSE)</f>
        <v>1.81</v>
      </c>
      <c r="M6" t="str">
        <f>VLOOKUP(DATE($A6+1,3,1),Patch!$A$4:$R$1028,18,FALSE)</f>
        <v/>
      </c>
      <c r="N6" s="3">
        <f>VLOOKUP(DATE($A6+1,4,1),Patch!$A$4:$R$1028,17,FALSE)</f>
        <v>0.5</v>
      </c>
      <c r="O6" t="str">
        <f>VLOOKUP(DATE($A6+1,4,1),Patch!$A$4:$R$1028,18,FALSE)</f>
        <v/>
      </c>
      <c r="P6" s="3">
        <f>VLOOKUP(DATE($A6+1,5,1),Patch!$A$4:$R$1028,17,FALSE)</f>
        <v>0.97</v>
      </c>
      <c r="Q6" t="str">
        <f>VLOOKUP(DATE($A6+1,5,1),Patch!$A$4:$R$1028,18,FALSE)</f>
        <v/>
      </c>
      <c r="R6" s="3">
        <f>VLOOKUP(DATE($A6+1,6,1),Patch!$A$4:$R$1028,17,FALSE)</f>
        <v>0</v>
      </c>
      <c r="S6" t="str">
        <f>VLOOKUP(DATE($A6+1,6,1),Patch!$A$4:$R$1028,18,FALSE)</f>
        <v/>
      </c>
      <c r="T6" s="3">
        <f>VLOOKUP(DATE($A6+1,7,1),Patch!$A$4:$R$1028,17,FALSE)</f>
        <v>0</v>
      </c>
      <c r="U6" t="str">
        <f>VLOOKUP(DATE($A6+1,7,1),Patch!$A$4:$R$1028,18,FALSE)</f>
        <v/>
      </c>
      <c r="V6" s="3">
        <f>VLOOKUP(DATE($A6+1,8,1),Patch!$A$4:$R$1028,17,FALSE)</f>
        <v>0</v>
      </c>
      <c r="W6" t="str">
        <f>VLOOKUP(DATE($A6+1,8,1),Patch!$A$4:$R$1028,18,FALSE)</f>
        <v/>
      </c>
      <c r="X6" s="3">
        <f>VLOOKUP(DATE($A6+1,9,1),Patch!$A$4:$R$1028,17,FALSE)</f>
        <v>0</v>
      </c>
      <c r="Y6" t="str">
        <f>VLOOKUP(DATE($A6+1,9,1),Patch!$A$4:$R$1028,18,FALSE)</f>
        <v/>
      </c>
      <c r="Z6" s="3">
        <f t="shared" si="0"/>
        <v>10.510000000000002</v>
      </c>
    </row>
    <row r="7" spans="1:26">
      <c r="A7">
        <v>1926</v>
      </c>
      <c r="B7" s="3">
        <f>VLOOKUP(DATE($A7,10,1),Patch!$A$4:$R$1028,17,FALSE)</f>
        <v>0.02</v>
      </c>
      <c r="C7" t="str">
        <f>VLOOKUP(DATE($A7,10,1),Patch!$A$4:$R$879,18,FALSE)</f>
        <v/>
      </c>
      <c r="D7" s="3">
        <f>VLOOKUP(DATE($A7,11,1),Patch!$A$4:$R$1028,17,FALSE)</f>
        <v>0.41</v>
      </c>
      <c r="E7" t="str">
        <f>VLOOKUP(DATE($A7,11,1),Patch!$A$4:$R$879,18,FALSE)</f>
        <v/>
      </c>
      <c r="F7" s="3">
        <f>VLOOKUP(DATE($A7,12,1),Patch!$A$4:$R$1028,17,FALSE)</f>
        <v>0.35</v>
      </c>
      <c r="G7" t="str">
        <f>VLOOKUP(DATE($A7,12,1),Patch!$A$4:$R$1028,18,FALSE)</f>
        <v/>
      </c>
      <c r="H7" s="3">
        <f>VLOOKUP(DATE($A7+1,1,1),Patch!$A$4:$R$1028,17,FALSE)</f>
        <v>5.81</v>
      </c>
      <c r="I7" t="str">
        <f>VLOOKUP(DATE($A7+1,1,1),Patch!$A$4:$R$1028,18,FALSE)</f>
        <v/>
      </c>
      <c r="J7" s="3">
        <f>VLOOKUP(DATE($A7+1,2,1),Patch!$A$4:$R$1028,17,FALSE)</f>
        <v>3.76</v>
      </c>
      <c r="K7" t="str">
        <f>VLOOKUP(DATE($A7+1,2,1),Patch!$A$4:$R$1028,18,FALSE)</f>
        <v/>
      </c>
      <c r="L7" s="3">
        <f>VLOOKUP(DATE($A7+1,3,1),Patch!$A$4:$R$1028,17,FALSE)</f>
        <v>7.32</v>
      </c>
      <c r="M7" t="str">
        <f>VLOOKUP(DATE($A7+1,3,1),Patch!$A$4:$R$1028,18,FALSE)</f>
        <v/>
      </c>
      <c r="N7" s="3">
        <f>VLOOKUP(DATE($A7+1,4,1),Patch!$A$4:$R$1028,17,FALSE)</f>
        <v>2.76</v>
      </c>
      <c r="O7" t="str">
        <f>VLOOKUP(DATE($A7+1,4,1),Patch!$A$4:$R$1028,18,FALSE)</f>
        <v/>
      </c>
      <c r="P7" s="3">
        <f>VLOOKUP(DATE($A7+1,5,1),Patch!$A$4:$R$1028,17,FALSE)</f>
        <v>0</v>
      </c>
      <c r="Q7" t="str">
        <f>VLOOKUP(DATE($A7+1,5,1),Patch!$A$4:$R$1028,18,FALSE)</f>
        <v/>
      </c>
      <c r="R7" s="3">
        <f>VLOOKUP(DATE($A7+1,6,1),Patch!$A$4:$R$1028,17,FALSE)</f>
        <v>0</v>
      </c>
      <c r="S7" t="str">
        <f>VLOOKUP(DATE($A7+1,6,1),Patch!$A$4:$R$1028,18,FALSE)</f>
        <v/>
      </c>
      <c r="T7" s="3">
        <f>VLOOKUP(DATE($A7+1,7,1),Patch!$A$4:$R$1028,17,FALSE)</f>
        <v>0.02</v>
      </c>
      <c r="U7" t="str">
        <f>VLOOKUP(DATE($A7+1,7,1),Patch!$A$4:$R$1028,18,FALSE)</f>
        <v/>
      </c>
      <c r="V7" s="3">
        <f>VLOOKUP(DATE($A7+1,8,1),Patch!$A$4:$R$1028,17,FALSE)</f>
        <v>0</v>
      </c>
      <c r="W7" t="str">
        <f>VLOOKUP(DATE($A7+1,8,1),Patch!$A$4:$R$1028,18,FALSE)</f>
        <v/>
      </c>
      <c r="X7" s="3">
        <f>VLOOKUP(DATE($A7+1,9,1),Patch!$A$4:$R$1028,17,FALSE)</f>
        <v>0</v>
      </c>
      <c r="Y7" t="str">
        <f>VLOOKUP(DATE($A7+1,9,1),Patch!$A$4:$R$1028,18,FALSE)</f>
        <v/>
      </c>
      <c r="Z7" s="3">
        <f t="shared" si="0"/>
        <v>20.45</v>
      </c>
    </row>
    <row r="8" spans="1:26">
      <c r="A8">
        <v>1927</v>
      </c>
      <c r="B8" s="3">
        <f>VLOOKUP(DATE($A8,10,1),Patch!$A$4:$R$1028,17,FALSE)</f>
        <v>1.1599999999999999</v>
      </c>
      <c r="C8" t="str">
        <f>VLOOKUP(DATE($A8,10,1),Patch!$A$4:$R$879,18,FALSE)</f>
        <v/>
      </c>
      <c r="D8" s="3">
        <f>VLOOKUP(DATE($A8,11,1),Patch!$A$4:$R$1028,17,FALSE)</f>
        <v>0.2</v>
      </c>
      <c r="E8" t="str">
        <f>VLOOKUP(DATE($A8,11,1),Patch!$A$4:$R$879,18,FALSE)</f>
        <v/>
      </c>
      <c r="F8" s="3">
        <f>VLOOKUP(DATE($A8,12,1),Patch!$A$4:$R$1028,17,FALSE)</f>
        <v>4.51</v>
      </c>
      <c r="G8" t="str">
        <f>VLOOKUP(DATE($A8,12,1),Patch!$A$4:$R$1028,18,FALSE)</f>
        <v/>
      </c>
      <c r="H8" s="3">
        <f>VLOOKUP(DATE($A8+1,1,1),Patch!$A$4:$R$1028,17,FALSE)</f>
        <v>8.1300000000000008</v>
      </c>
      <c r="I8" t="str">
        <f>VLOOKUP(DATE($A8+1,1,1),Patch!$A$4:$R$1028,18,FALSE)</f>
        <v/>
      </c>
      <c r="J8" s="3">
        <f>VLOOKUP(DATE($A8+1,2,1),Patch!$A$4:$R$1028,17,FALSE)</f>
        <v>1.02</v>
      </c>
      <c r="K8" t="str">
        <f>VLOOKUP(DATE($A8+1,2,1),Patch!$A$4:$R$1028,18,FALSE)</f>
        <v/>
      </c>
      <c r="L8" s="3">
        <f>VLOOKUP(DATE($A8+1,3,1),Patch!$A$4:$R$1028,17,FALSE)</f>
        <v>0.03</v>
      </c>
      <c r="M8" t="str">
        <f>VLOOKUP(DATE($A8+1,3,1),Patch!$A$4:$R$1028,18,FALSE)</f>
        <v/>
      </c>
      <c r="N8" s="3">
        <f>VLOOKUP(DATE($A8+1,4,1),Patch!$A$4:$R$1028,17,FALSE)</f>
        <v>0.06</v>
      </c>
      <c r="O8" t="str">
        <f>VLOOKUP(DATE($A8+1,4,1),Patch!$A$4:$R$1028,18,FALSE)</f>
        <v/>
      </c>
      <c r="P8" s="3">
        <f>VLOOKUP(DATE($A8+1,5,1),Patch!$A$4:$R$1028,17,FALSE)</f>
        <v>0</v>
      </c>
      <c r="Q8" t="str">
        <f>VLOOKUP(DATE($A8+1,5,1),Patch!$A$4:$R$1028,18,FALSE)</f>
        <v/>
      </c>
      <c r="R8" s="3">
        <f>VLOOKUP(DATE($A8+1,6,1),Patch!$A$4:$R$1028,17,FALSE)</f>
        <v>0</v>
      </c>
      <c r="S8" t="str">
        <f>VLOOKUP(DATE($A8+1,6,1),Patch!$A$4:$R$1028,18,FALSE)</f>
        <v/>
      </c>
      <c r="T8" s="3">
        <f>VLOOKUP(DATE($A8+1,7,1),Patch!$A$4:$R$1028,17,FALSE)</f>
        <v>0</v>
      </c>
      <c r="U8" t="str">
        <f>VLOOKUP(DATE($A8+1,7,1),Patch!$A$4:$R$1028,18,FALSE)</f>
        <v/>
      </c>
      <c r="V8" s="3">
        <f>VLOOKUP(DATE($A8+1,8,1),Patch!$A$4:$R$1028,17,FALSE)</f>
        <v>0</v>
      </c>
      <c r="W8" t="str">
        <f>VLOOKUP(DATE($A8+1,8,1),Patch!$A$4:$R$1028,18,FALSE)</f>
        <v/>
      </c>
      <c r="X8" s="3">
        <f>VLOOKUP(DATE($A8+1,9,1),Patch!$A$4:$R$1028,17,FALSE)</f>
        <v>0.62</v>
      </c>
      <c r="Y8" t="str">
        <f>VLOOKUP(DATE($A8+1,9,1),Patch!$A$4:$R$1028,18,FALSE)</f>
        <v/>
      </c>
      <c r="Z8" s="3">
        <f t="shared" si="0"/>
        <v>15.729999999999999</v>
      </c>
    </row>
    <row r="9" spans="1:26">
      <c r="A9">
        <v>1928</v>
      </c>
      <c r="B9" s="3">
        <f>VLOOKUP(DATE($A9,10,1),Patch!$A$4:$R$1028,17,FALSE)</f>
        <v>0.71</v>
      </c>
      <c r="C9" t="str">
        <f>VLOOKUP(DATE($A9,10,1),Patch!$A$4:$R$879,18,FALSE)</f>
        <v/>
      </c>
      <c r="D9" s="3">
        <f>VLOOKUP(DATE($A9,11,1),Patch!$A$4:$R$1028,17,FALSE)</f>
        <v>2.9</v>
      </c>
      <c r="E9" t="str">
        <f>VLOOKUP(DATE($A9,11,1),Patch!$A$4:$R$879,18,FALSE)</f>
        <v/>
      </c>
      <c r="F9" s="3">
        <f>VLOOKUP(DATE($A9,12,1),Patch!$A$4:$R$1028,17,FALSE)</f>
        <v>7.33</v>
      </c>
      <c r="G9" t="str">
        <f>VLOOKUP(DATE($A9,12,1),Patch!$A$4:$R$1028,18,FALSE)</f>
        <v/>
      </c>
      <c r="H9" s="3">
        <f>VLOOKUP(DATE($A9+1,1,1),Patch!$A$4:$R$1028,17,FALSE)</f>
        <v>6.53</v>
      </c>
      <c r="I9" t="str">
        <f>VLOOKUP(DATE($A9+1,1,1),Patch!$A$4:$R$1028,18,FALSE)</f>
        <v/>
      </c>
      <c r="J9" s="3">
        <f>VLOOKUP(DATE($A9+1,2,1),Patch!$A$4:$R$1028,17,FALSE)</f>
        <v>0.56999999999999995</v>
      </c>
      <c r="K9" t="str">
        <f>VLOOKUP(DATE($A9+1,2,1),Patch!$A$4:$R$1028,18,FALSE)</f>
        <v/>
      </c>
      <c r="L9" s="3">
        <f>VLOOKUP(DATE($A9+1,3,1),Patch!$A$4:$R$1028,17,FALSE)</f>
        <v>9.41</v>
      </c>
      <c r="M9" t="str">
        <f>VLOOKUP(DATE($A9+1,3,1),Patch!$A$4:$R$1028,18,FALSE)</f>
        <v/>
      </c>
      <c r="N9" s="3">
        <f>VLOOKUP(DATE($A9+1,4,1),Patch!$A$4:$R$1028,17,FALSE)</f>
        <v>0.01</v>
      </c>
      <c r="O9" t="str">
        <f>VLOOKUP(DATE($A9+1,4,1),Patch!$A$4:$R$1028,18,FALSE)</f>
        <v/>
      </c>
      <c r="P9" s="3">
        <f>VLOOKUP(DATE($A9+1,5,1),Patch!$A$4:$R$1028,17,FALSE)</f>
        <v>1.1299999999999999</v>
      </c>
      <c r="Q9" t="str">
        <f>VLOOKUP(DATE($A9+1,5,1),Patch!$A$4:$R$1028,18,FALSE)</f>
        <v/>
      </c>
      <c r="R9" s="3">
        <f>VLOOKUP(DATE($A9+1,6,1),Patch!$A$4:$R$1028,17,FALSE)</f>
        <v>0.64</v>
      </c>
      <c r="S9" t="str">
        <f>VLOOKUP(DATE($A9+1,6,1),Patch!$A$4:$R$1028,18,FALSE)</f>
        <v/>
      </c>
      <c r="T9" s="3">
        <f>VLOOKUP(DATE($A9+1,7,1),Patch!$A$4:$R$1028,17,FALSE)</f>
        <v>2.1800000000000002</v>
      </c>
      <c r="U9" t="str">
        <f>VLOOKUP(DATE($A9+1,7,1),Patch!$A$4:$R$1028,18,FALSE)</f>
        <v/>
      </c>
      <c r="V9" s="3">
        <f>VLOOKUP(DATE($A9+1,8,1),Patch!$A$4:$R$1028,17,FALSE)</f>
        <v>0</v>
      </c>
      <c r="W9" t="str">
        <f>VLOOKUP(DATE($A9+1,8,1),Patch!$A$4:$R$1028,18,FALSE)</f>
        <v/>
      </c>
      <c r="X9" s="3">
        <f>VLOOKUP(DATE($A9+1,9,1),Patch!$A$4:$R$1028,17,FALSE)</f>
        <v>18.3</v>
      </c>
      <c r="Y9" t="str">
        <f>VLOOKUP(DATE($A9+1,9,1),Patch!$A$4:$R$1028,18,FALSE)</f>
        <v/>
      </c>
      <c r="Z9" s="3">
        <f t="shared" si="0"/>
        <v>49.71</v>
      </c>
    </row>
    <row r="10" spans="1:26">
      <c r="A10">
        <v>1929</v>
      </c>
      <c r="B10" s="3">
        <f>VLOOKUP(DATE($A10,10,1),Patch!$A$4:$R$1028,17,FALSE)</f>
        <v>6.21</v>
      </c>
      <c r="C10" t="str">
        <f>VLOOKUP(DATE($A10,10,1),Patch!$A$4:$R$879,18,FALSE)</f>
        <v>*</v>
      </c>
      <c r="D10" s="3">
        <f>VLOOKUP(DATE($A10,11,1),Patch!$A$4:$R$1028,17,FALSE)</f>
        <v>1.32</v>
      </c>
      <c r="E10" t="str">
        <f>VLOOKUP(DATE($A10,11,1),Patch!$A$4:$R$879,18,FALSE)</f>
        <v/>
      </c>
      <c r="F10" s="3">
        <f>VLOOKUP(DATE($A10,12,1),Patch!$A$4:$R$1028,17,FALSE)</f>
        <v>9.83</v>
      </c>
      <c r="G10" t="str">
        <f>VLOOKUP(DATE($A10,12,1),Patch!$A$4:$R$1028,18,FALSE)</f>
        <v/>
      </c>
      <c r="H10" s="3">
        <f>VLOOKUP(DATE($A10+1,1,1),Patch!$A$4:$R$1028,17,FALSE)</f>
        <v>4.21</v>
      </c>
      <c r="I10" t="str">
        <f>VLOOKUP(DATE($A10+1,1,1),Patch!$A$4:$R$1028,18,FALSE)</f>
        <v/>
      </c>
      <c r="J10" s="3">
        <f>VLOOKUP(DATE($A10+1,2,1),Patch!$A$4:$R$1028,17,FALSE)</f>
        <v>3.23</v>
      </c>
      <c r="K10" t="str">
        <f>VLOOKUP(DATE($A10+1,2,1),Patch!$A$4:$R$1028,18,FALSE)</f>
        <v/>
      </c>
      <c r="L10" s="3">
        <f>VLOOKUP(DATE($A10+1,3,1),Patch!$A$4:$R$1028,17,FALSE)</f>
        <v>3.31</v>
      </c>
      <c r="M10" t="str">
        <f>VLOOKUP(DATE($A10+1,3,1),Patch!$A$4:$R$1028,18,FALSE)</f>
        <v>#</v>
      </c>
      <c r="N10" s="3">
        <f>VLOOKUP(DATE($A10+1,4,1),Patch!$A$4:$R$1028,17,FALSE)</f>
        <v>2.5299999999999998</v>
      </c>
      <c r="O10" t="str">
        <f>VLOOKUP(DATE($A10+1,4,1),Patch!$A$4:$R$1028,18,FALSE)</f>
        <v/>
      </c>
      <c r="P10" s="3">
        <f>VLOOKUP(DATE($A10+1,5,1),Patch!$A$4:$R$1028,17,FALSE)</f>
        <v>0</v>
      </c>
      <c r="Q10" t="str">
        <f>VLOOKUP(DATE($A10+1,5,1),Patch!$A$4:$R$1028,18,FALSE)</f>
        <v/>
      </c>
      <c r="R10" s="3">
        <f>VLOOKUP(DATE($A10+1,6,1),Patch!$A$4:$R$1028,17,FALSE)</f>
        <v>0</v>
      </c>
      <c r="S10" t="str">
        <f>VLOOKUP(DATE($A10+1,6,1),Patch!$A$4:$R$1028,18,FALSE)</f>
        <v/>
      </c>
      <c r="T10" s="3">
        <f>VLOOKUP(DATE($A10+1,7,1),Patch!$A$4:$R$1028,17,FALSE)</f>
        <v>0</v>
      </c>
      <c r="U10" t="str">
        <f>VLOOKUP(DATE($A10+1,7,1),Patch!$A$4:$R$1028,18,FALSE)</f>
        <v/>
      </c>
      <c r="V10" s="3">
        <f>VLOOKUP(DATE($A10+1,8,1),Patch!$A$4:$R$1028,17,FALSE)</f>
        <v>2.48</v>
      </c>
      <c r="W10" t="str">
        <f>VLOOKUP(DATE($A10+1,8,1),Patch!$A$4:$R$1028,18,FALSE)</f>
        <v/>
      </c>
      <c r="X10" s="3">
        <f>VLOOKUP(DATE($A10+1,9,1),Patch!$A$4:$R$1028,17,FALSE)</f>
        <v>0</v>
      </c>
      <c r="Y10" t="str">
        <f>VLOOKUP(DATE($A10+1,9,1),Patch!$A$4:$R$1028,18,FALSE)</f>
        <v/>
      </c>
      <c r="Z10" s="3">
        <f t="shared" si="0"/>
        <v>33.119999999999997</v>
      </c>
    </row>
    <row r="11" spans="1:26">
      <c r="A11">
        <v>1930</v>
      </c>
      <c r="B11" s="3">
        <f>VLOOKUP(DATE($A11,10,1),Patch!$A$4:$R$1028,17,FALSE)</f>
        <v>1.0900000000000001</v>
      </c>
      <c r="C11" t="str">
        <f>VLOOKUP(DATE($A11,10,1),Patch!$A$4:$R$879,18,FALSE)</f>
        <v/>
      </c>
      <c r="D11" s="3">
        <f>VLOOKUP(DATE($A11,11,1),Patch!$A$4:$R$1028,17,FALSE)</f>
        <v>0.52</v>
      </c>
      <c r="E11" t="str">
        <f>VLOOKUP(DATE($A11,11,1),Patch!$A$4:$R$879,18,FALSE)</f>
        <v/>
      </c>
      <c r="F11" s="3">
        <f>VLOOKUP(DATE($A11,12,1),Patch!$A$4:$R$1028,17,FALSE)</f>
        <v>0.74</v>
      </c>
      <c r="G11" t="str">
        <f>VLOOKUP(DATE($A11,12,1),Patch!$A$4:$R$1028,18,FALSE)</f>
        <v/>
      </c>
      <c r="H11" s="3">
        <f>VLOOKUP(DATE($A11+1,1,1),Patch!$A$4:$R$1028,17,FALSE)</f>
        <v>4.2300000000000004</v>
      </c>
      <c r="I11" t="str">
        <f>VLOOKUP(DATE($A11+1,1,1),Patch!$A$4:$R$1028,18,FALSE)</f>
        <v/>
      </c>
      <c r="J11" s="3">
        <f>VLOOKUP(DATE($A11+1,2,1),Patch!$A$4:$R$1028,17,FALSE)</f>
        <v>2.31</v>
      </c>
      <c r="K11" t="str">
        <f>VLOOKUP(DATE($A11+1,2,1),Patch!$A$4:$R$1028,18,FALSE)</f>
        <v/>
      </c>
      <c r="L11" s="3">
        <f>VLOOKUP(DATE($A11+1,3,1),Patch!$A$4:$R$1028,17,FALSE)</f>
        <v>1.55</v>
      </c>
      <c r="M11" t="str">
        <f>VLOOKUP(DATE($A11+1,3,1),Patch!$A$4:$R$1028,18,FALSE)</f>
        <v/>
      </c>
      <c r="N11" s="3">
        <f>VLOOKUP(DATE($A11+1,4,1),Patch!$A$4:$R$1028,17,FALSE)</f>
        <v>7.24</v>
      </c>
      <c r="O11" t="str">
        <f>VLOOKUP(DATE($A11+1,4,1),Patch!$A$4:$R$1028,18,FALSE)</f>
        <v/>
      </c>
      <c r="P11" s="3">
        <f>VLOOKUP(DATE($A11+1,5,1),Patch!$A$4:$R$1028,17,FALSE)</f>
        <v>0.02</v>
      </c>
      <c r="Q11" t="str">
        <f>VLOOKUP(DATE($A11+1,5,1),Patch!$A$4:$R$1028,18,FALSE)</f>
        <v/>
      </c>
      <c r="R11" s="3">
        <f>VLOOKUP(DATE($A11+1,6,1),Patch!$A$4:$R$1028,17,FALSE)</f>
        <v>0</v>
      </c>
      <c r="S11" t="str">
        <f>VLOOKUP(DATE($A11+1,6,1),Patch!$A$4:$R$1028,18,FALSE)</f>
        <v/>
      </c>
      <c r="T11" s="3">
        <f>VLOOKUP(DATE($A11+1,7,1),Patch!$A$4:$R$1028,17,FALSE)</f>
        <v>5.37</v>
      </c>
      <c r="U11" t="str">
        <f>VLOOKUP(DATE($A11+1,7,1),Patch!$A$4:$R$1028,18,FALSE)</f>
        <v/>
      </c>
      <c r="V11" s="3">
        <f>VLOOKUP(DATE($A11+1,8,1),Patch!$A$4:$R$1028,17,FALSE)</f>
        <v>0.06</v>
      </c>
      <c r="W11" t="str">
        <f>VLOOKUP(DATE($A11+1,8,1),Patch!$A$4:$R$1028,18,FALSE)</f>
        <v/>
      </c>
      <c r="X11" s="3">
        <f>VLOOKUP(DATE($A11+1,9,1),Patch!$A$4:$R$1028,17,FALSE)</f>
        <v>0</v>
      </c>
      <c r="Y11" t="str">
        <f>VLOOKUP(DATE($A11+1,9,1),Patch!$A$4:$R$1028,18,FALSE)</f>
        <v/>
      </c>
      <c r="Z11" s="3">
        <f t="shared" si="0"/>
        <v>23.13</v>
      </c>
    </row>
    <row r="12" spans="1:26">
      <c r="A12">
        <v>1931</v>
      </c>
      <c r="B12" s="3">
        <f>VLOOKUP(DATE($A12,10,1),Patch!$A$4:$R$1028,17,FALSE)</f>
        <v>0.42</v>
      </c>
      <c r="C12" t="str">
        <f>VLOOKUP(DATE($A12,10,1),Patch!$A$4:$R$879,18,FALSE)</f>
        <v/>
      </c>
      <c r="D12" s="3">
        <f>VLOOKUP(DATE($A12,11,1),Patch!$A$4:$R$1028,17,FALSE)</f>
        <v>4.47</v>
      </c>
      <c r="E12" t="str">
        <f>VLOOKUP(DATE($A12,11,1),Patch!$A$4:$R$879,18,FALSE)</f>
        <v/>
      </c>
      <c r="F12" s="3">
        <f>VLOOKUP(DATE($A12,12,1),Patch!$A$4:$R$1028,17,FALSE)</f>
        <v>8.14</v>
      </c>
      <c r="G12" t="str">
        <f>VLOOKUP(DATE($A12,12,1),Patch!$A$4:$R$1028,18,FALSE)</f>
        <v/>
      </c>
      <c r="H12" s="3">
        <f>VLOOKUP(DATE($A12+1,1,1),Patch!$A$4:$R$1028,17,FALSE)</f>
        <v>9.1300000000000008</v>
      </c>
      <c r="I12" t="str">
        <f>VLOOKUP(DATE($A12+1,1,1),Patch!$A$4:$R$1028,18,FALSE)</f>
        <v/>
      </c>
      <c r="J12" s="3">
        <f>VLOOKUP(DATE($A12+1,2,1),Patch!$A$4:$R$1028,17,FALSE)</f>
        <v>5.74</v>
      </c>
      <c r="K12" t="str">
        <f>VLOOKUP(DATE($A12+1,2,1),Patch!$A$4:$R$1028,18,FALSE)</f>
        <v/>
      </c>
      <c r="L12" s="3">
        <f>VLOOKUP(DATE($A12+1,3,1),Patch!$A$4:$R$1028,17,FALSE)</f>
        <v>0.36</v>
      </c>
      <c r="M12" t="str">
        <f>VLOOKUP(DATE($A12+1,3,1),Patch!$A$4:$R$1028,18,FALSE)</f>
        <v/>
      </c>
      <c r="N12" s="3">
        <f>VLOOKUP(DATE($A12+1,4,1),Patch!$A$4:$R$1028,17,FALSE)</f>
        <v>0</v>
      </c>
      <c r="O12" t="str">
        <f>VLOOKUP(DATE($A12+1,4,1),Patch!$A$4:$R$1028,18,FALSE)</f>
        <v/>
      </c>
      <c r="P12" s="3">
        <f>VLOOKUP(DATE($A12+1,5,1),Patch!$A$4:$R$1028,17,FALSE)</f>
        <v>0</v>
      </c>
      <c r="Q12" t="str">
        <f>VLOOKUP(DATE($A12+1,5,1),Patch!$A$4:$R$1028,18,FALSE)</f>
        <v/>
      </c>
      <c r="R12" s="3">
        <f>VLOOKUP(DATE($A12+1,6,1),Patch!$A$4:$R$1028,17,FALSE)</f>
        <v>0</v>
      </c>
      <c r="S12" t="str">
        <f>VLOOKUP(DATE($A12+1,6,1),Patch!$A$4:$R$1028,18,FALSE)</f>
        <v/>
      </c>
      <c r="T12" s="3">
        <f>VLOOKUP(DATE($A12+1,7,1),Patch!$A$4:$R$1028,17,FALSE)</f>
        <v>0</v>
      </c>
      <c r="U12" t="str">
        <f>VLOOKUP(DATE($A12+1,7,1),Patch!$A$4:$R$1028,18,FALSE)</f>
        <v/>
      </c>
      <c r="V12" s="3">
        <f>VLOOKUP(DATE($A12+1,8,1),Patch!$A$4:$R$1028,17,FALSE)</f>
        <v>0</v>
      </c>
      <c r="W12" t="str">
        <f>VLOOKUP(DATE($A12+1,8,1),Patch!$A$4:$R$1028,18,FALSE)</f>
        <v/>
      </c>
      <c r="X12" s="3">
        <f>VLOOKUP(DATE($A12+1,9,1),Patch!$A$4:$R$1028,17,FALSE)</f>
        <v>2.0299999999999998</v>
      </c>
      <c r="Y12" t="str">
        <f>VLOOKUP(DATE($A12+1,9,1),Patch!$A$4:$R$1028,18,FALSE)</f>
        <v/>
      </c>
      <c r="Z12" s="3">
        <f t="shared" si="0"/>
        <v>30.290000000000006</v>
      </c>
    </row>
    <row r="13" spans="1:26">
      <c r="A13">
        <v>1932</v>
      </c>
      <c r="B13" s="3">
        <f>VLOOKUP(DATE($A13,10,1),Patch!$A$4:$R$1028,17,FALSE)</f>
        <v>0</v>
      </c>
      <c r="C13" t="str">
        <f>VLOOKUP(DATE($A13,10,1),Patch!$A$4:$R$879,18,FALSE)</f>
        <v/>
      </c>
      <c r="D13" s="3">
        <f>VLOOKUP(DATE($A13,11,1),Patch!$A$4:$R$1028,17,FALSE)</f>
        <v>0.11</v>
      </c>
      <c r="E13" t="str">
        <f>VLOOKUP(DATE($A13,11,1),Patch!$A$4:$R$879,18,FALSE)</f>
        <v/>
      </c>
      <c r="F13" s="3">
        <f>VLOOKUP(DATE($A13,12,1),Patch!$A$4:$R$1028,17,FALSE)</f>
        <v>0</v>
      </c>
      <c r="G13" t="str">
        <f>VLOOKUP(DATE($A13,12,1),Patch!$A$4:$R$1028,18,FALSE)</f>
        <v/>
      </c>
      <c r="H13" s="3">
        <f>VLOOKUP(DATE($A13+1,1,1),Patch!$A$4:$R$1028,17,FALSE)</f>
        <v>1.1299999999999999</v>
      </c>
      <c r="I13" t="str">
        <f>VLOOKUP(DATE($A13+1,1,1),Patch!$A$4:$R$1028,18,FALSE)</f>
        <v/>
      </c>
      <c r="J13" s="3">
        <f>VLOOKUP(DATE($A13+1,2,1),Patch!$A$4:$R$1028,17,FALSE)</f>
        <v>0.09</v>
      </c>
      <c r="K13" t="str">
        <f>VLOOKUP(DATE($A13+1,2,1),Patch!$A$4:$R$1028,18,FALSE)</f>
        <v/>
      </c>
      <c r="L13" s="3">
        <f>VLOOKUP(DATE($A13+1,3,1),Patch!$A$4:$R$1028,17,FALSE)</f>
        <v>7.57</v>
      </c>
      <c r="M13" t="str">
        <f>VLOOKUP(DATE($A13+1,3,1),Patch!$A$4:$R$1028,18,FALSE)</f>
        <v/>
      </c>
      <c r="N13" s="3">
        <f>VLOOKUP(DATE($A13+1,4,1),Patch!$A$4:$R$1028,17,FALSE)</f>
        <v>1.73</v>
      </c>
      <c r="O13" t="str">
        <f>VLOOKUP(DATE($A13+1,4,1),Patch!$A$4:$R$1028,18,FALSE)</f>
        <v>#</v>
      </c>
      <c r="P13" s="3">
        <f>VLOOKUP(DATE($A13+1,5,1),Patch!$A$4:$R$1028,17,FALSE)</f>
        <v>0</v>
      </c>
      <c r="Q13" t="str">
        <f>VLOOKUP(DATE($A13+1,5,1),Patch!$A$4:$R$1028,18,FALSE)</f>
        <v/>
      </c>
      <c r="R13" s="3">
        <f>VLOOKUP(DATE($A13+1,6,1),Patch!$A$4:$R$1028,17,FALSE)</f>
        <v>0</v>
      </c>
      <c r="S13" t="str">
        <f>VLOOKUP(DATE($A13+1,6,1),Patch!$A$4:$R$1028,18,FALSE)</f>
        <v/>
      </c>
      <c r="T13" s="3">
        <f>VLOOKUP(DATE($A13+1,7,1),Patch!$A$4:$R$1028,17,FALSE)</f>
        <v>0</v>
      </c>
      <c r="U13" t="str">
        <f>VLOOKUP(DATE($A13+1,7,1),Patch!$A$4:$R$1028,18,FALSE)</f>
        <v/>
      </c>
      <c r="V13" s="3">
        <f>VLOOKUP(DATE($A13+1,8,1),Patch!$A$4:$R$1028,17,FALSE)</f>
        <v>0</v>
      </c>
      <c r="W13" t="str">
        <f>VLOOKUP(DATE($A13+1,8,1),Patch!$A$4:$R$1028,18,FALSE)</f>
        <v/>
      </c>
      <c r="X13" s="3">
        <f>VLOOKUP(DATE($A13+1,9,1),Patch!$A$4:$R$1028,17,FALSE)</f>
        <v>0</v>
      </c>
      <c r="Y13" t="str">
        <f>VLOOKUP(DATE($A13+1,9,1),Patch!$A$4:$R$1028,18,FALSE)</f>
        <v/>
      </c>
      <c r="Z13" s="3">
        <f t="shared" si="0"/>
        <v>10.63</v>
      </c>
    </row>
    <row r="14" spans="1:26">
      <c r="A14">
        <v>1933</v>
      </c>
      <c r="B14" s="3">
        <f>VLOOKUP(DATE($A14,10,1),Patch!$A$4:$R$1028,17,FALSE)</f>
        <v>0</v>
      </c>
      <c r="C14" t="str">
        <f>VLOOKUP(DATE($A14,10,1),Patch!$A$4:$R$879,18,FALSE)</f>
        <v/>
      </c>
      <c r="D14" s="3">
        <f>VLOOKUP(DATE($A14,11,1),Patch!$A$4:$R$1028,17,FALSE)</f>
        <v>21.6</v>
      </c>
      <c r="E14" t="str">
        <f>VLOOKUP(DATE($A14,11,1),Patch!$A$4:$R$879,18,FALSE)</f>
        <v/>
      </c>
      <c r="F14" s="3">
        <f>VLOOKUP(DATE($A14,12,1),Patch!$A$4:$R$1028,17,FALSE)</f>
        <v>22.7</v>
      </c>
      <c r="G14" t="str">
        <f>VLOOKUP(DATE($A14,12,1),Patch!$A$4:$R$1028,18,FALSE)</f>
        <v>#</v>
      </c>
      <c r="H14" s="3">
        <f>VLOOKUP(DATE($A14+1,1,1),Patch!$A$4:$R$1028,17,FALSE)</f>
        <v>29.59</v>
      </c>
      <c r="I14" t="str">
        <f>VLOOKUP(DATE($A14+1,1,1),Patch!$A$4:$R$1028,18,FALSE)</f>
        <v>*</v>
      </c>
      <c r="J14" s="3">
        <f>VLOOKUP(DATE($A14+1,2,1),Patch!$A$4:$R$1028,17,FALSE)</f>
        <v>6.2</v>
      </c>
      <c r="K14" t="str">
        <f>VLOOKUP(DATE($A14+1,2,1),Patch!$A$4:$R$1028,18,FALSE)</f>
        <v/>
      </c>
      <c r="L14" s="3">
        <f>VLOOKUP(DATE($A14+1,3,1),Patch!$A$4:$R$1028,17,FALSE)</f>
        <v>20.6</v>
      </c>
      <c r="M14" t="str">
        <f>VLOOKUP(DATE($A14+1,3,1),Patch!$A$4:$R$1028,18,FALSE)</f>
        <v/>
      </c>
      <c r="N14" s="3">
        <f>VLOOKUP(DATE($A14+1,4,1),Patch!$A$4:$R$1028,17,FALSE)</f>
        <v>3.13</v>
      </c>
      <c r="O14" t="str">
        <f>VLOOKUP(DATE($A14+1,4,1),Patch!$A$4:$R$1028,18,FALSE)</f>
        <v/>
      </c>
      <c r="P14" s="3">
        <f>VLOOKUP(DATE($A14+1,5,1),Patch!$A$4:$R$1028,17,FALSE)</f>
        <v>0.02</v>
      </c>
      <c r="Q14" t="str">
        <f>VLOOKUP(DATE($A14+1,5,1),Patch!$A$4:$R$1028,18,FALSE)</f>
        <v/>
      </c>
      <c r="R14" s="3">
        <f>VLOOKUP(DATE($A14+1,6,1),Patch!$A$4:$R$1028,17,FALSE)</f>
        <v>0</v>
      </c>
      <c r="S14" t="str">
        <f>VLOOKUP(DATE($A14+1,6,1),Patch!$A$4:$R$1028,18,FALSE)</f>
        <v/>
      </c>
      <c r="T14" s="3">
        <f>VLOOKUP(DATE($A14+1,7,1),Patch!$A$4:$R$1028,17,FALSE)</f>
        <v>0.21</v>
      </c>
      <c r="U14" t="str">
        <f>VLOOKUP(DATE($A14+1,7,1),Patch!$A$4:$R$1028,18,FALSE)</f>
        <v/>
      </c>
      <c r="V14" s="3">
        <f>VLOOKUP(DATE($A14+1,8,1),Patch!$A$4:$R$1028,17,FALSE)</f>
        <v>0</v>
      </c>
      <c r="W14" t="str">
        <f>VLOOKUP(DATE($A14+1,8,1),Patch!$A$4:$R$1028,18,FALSE)</f>
        <v/>
      </c>
      <c r="X14" s="3">
        <f>VLOOKUP(DATE($A14+1,9,1),Patch!$A$4:$R$1028,17,FALSE)</f>
        <v>0</v>
      </c>
      <c r="Y14" t="str">
        <f>VLOOKUP(DATE($A14+1,9,1),Patch!$A$4:$R$1028,18,FALSE)</f>
        <v/>
      </c>
      <c r="Z14" s="3">
        <f t="shared" si="0"/>
        <v>104.04999999999998</v>
      </c>
    </row>
    <row r="15" spans="1:26">
      <c r="A15">
        <v>1934</v>
      </c>
      <c r="B15" s="3">
        <f>VLOOKUP(DATE($A15,10,1),Patch!$A$4:$R$1028,17,FALSE)</f>
        <v>1.01</v>
      </c>
      <c r="C15" t="str">
        <f>VLOOKUP(DATE($A15,10,1),Patch!$A$4:$R$879,18,FALSE)</f>
        <v/>
      </c>
      <c r="D15" s="3">
        <f>VLOOKUP(DATE($A15,11,1),Patch!$A$4:$R$1028,17,FALSE)</f>
        <v>5.26</v>
      </c>
      <c r="E15" t="str">
        <f>VLOOKUP(DATE($A15,11,1),Patch!$A$4:$R$879,18,FALSE)</f>
        <v/>
      </c>
      <c r="F15" s="3">
        <f>VLOOKUP(DATE($A15,12,1),Patch!$A$4:$R$1028,17,FALSE)</f>
        <v>5.53</v>
      </c>
      <c r="G15" t="str">
        <f>VLOOKUP(DATE($A15,12,1),Patch!$A$4:$R$1028,18,FALSE)</f>
        <v/>
      </c>
      <c r="H15" s="3">
        <f>VLOOKUP(DATE($A15+1,1,1),Patch!$A$4:$R$1028,17,FALSE)</f>
        <v>1.97</v>
      </c>
      <c r="I15" t="str">
        <f>VLOOKUP(DATE($A15+1,1,1),Patch!$A$4:$R$1028,18,FALSE)</f>
        <v/>
      </c>
      <c r="J15" s="3">
        <f>VLOOKUP(DATE($A15+1,2,1),Patch!$A$4:$R$1028,17,FALSE)</f>
        <v>0.63</v>
      </c>
      <c r="K15" t="str">
        <f>VLOOKUP(DATE($A15+1,2,1),Patch!$A$4:$R$1028,18,FALSE)</f>
        <v/>
      </c>
      <c r="L15" s="3">
        <f>VLOOKUP(DATE($A15+1,3,1),Patch!$A$4:$R$1028,17,FALSE)</f>
        <v>8.08</v>
      </c>
      <c r="M15" t="str">
        <f>VLOOKUP(DATE($A15+1,3,1),Patch!$A$4:$R$1028,18,FALSE)</f>
        <v/>
      </c>
      <c r="N15" s="3">
        <f>VLOOKUP(DATE($A15+1,4,1),Patch!$A$4:$R$1028,17,FALSE)</f>
        <v>3.63</v>
      </c>
      <c r="O15" t="str">
        <f>VLOOKUP(DATE($A15+1,4,1),Patch!$A$4:$R$1028,18,FALSE)</f>
        <v/>
      </c>
      <c r="P15" s="3">
        <f>VLOOKUP(DATE($A15+1,5,1),Patch!$A$4:$R$1028,17,FALSE)</f>
        <v>14.1</v>
      </c>
      <c r="Q15" t="str">
        <f>VLOOKUP(DATE($A15+1,5,1),Patch!$A$4:$R$1028,18,FALSE)</f>
        <v>#</v>
      </c>
      <c r="R15" s="3">
        <f>VLOOKUP(DATE($A15+1,6,1),Patch!$A$4:$R$1028,17,FALSE)</f>
        <v>0.38</v>
      </c>
      <c r="S15" t="str">
        <f>VLOOKUP(DATE($A15+1,6,1),Patch!$A$4:$R$1028,18,FALSE)</f>
        <v/>
      </c>
      <c r="T15" s="3">
        <f>VLOOKUP(DATE($A15+1,7,1),Patch!$A$4:$R$1028,17,FALSE)</f>
        <v>0.06</v>
      </c>
      <c r="U15" t="str">
        <f>VLOOKUP(DATE($A15+1,7,1),Patch!$A$4:$R$1028,18,FALSE)</f>
        <v/>
      </c>
      <c r="V15" s="3">
        <f>VLOOKUP(DATE($A15+1,8,1),Patch!$A$4:$R$1028,17,FALSE)</f>
        <v>0.57999999999999996</v>
      </c>
      <c r="W15" t="str">
        <f>VLOOKUP(DATE($A15+1,8,1),Patch!$A$4:$R$1028,18,FALSE)</f>
        <v/>
      </c>
      <c r="X15" s="3">
        <f>VLOOKUP(DATE($A15+1,9,1),Patch!$A$4:$R$1028,17,FALSE)</f>
        <v>0.02</v>
      </c>
      <c r="Y15" t="str">
        <f>VLOOKUP(DATE($A15+1,9,1),Patch!$A$4:$R$1028,18,FALSE)</f>
        <v/>
      </c>
      <c r="Z15" s="3">
        <f t="shared" si="0"/>
        <v>41.250000000000007</v>
      </c>
    </row>
    <row r="16" spans="1:26">
      <c r="A16">
        <v>1935</v>
      </c>
      <c r="B16" s="3">
        <f>VLOOKUP(DATE($A16,10,1),Patch!$A$4:$R$1028,17,FALSE)</f>
        <v>0.56000000000000005</v>
      </c>
      <c r="C16" t="str">
        <f>VLOOKUP(DATE($A16,10,1),Patch!$A$4:$R$879,18,FALSE)</f>
        <v/>
      </c>
      <c r="D16" s="3">
        <f>VLOOKUP(DATE($A16,11,1),Patch!$A$4:$R$1028,17,FALSE)</f>
        <v>2.0299999999999998</v>
      </c>
      <c r="E16" t="str">
        <f>VLOOKUP(DATE($A16,11,1),Patch!$A$4:$R$879,18,FALSE)</f>
        <v/>
      </c>
      <c r="F16" s="3">
        <f>VLOOKUP(DATE($A16,12,1),Patch!$A$4:$R$1028,17,FALSE)</f>
        <v>0.61</v>
      </c>
      <c r="G16" t="str">
        <f>VLOOKUP(DATE($A16,12,1),Patch!$A$4:$R$1028,18,FALSE)</f>
        <v/>
      </c>
      <c r="H16" s="3">
        <f>VLOOKUP(DATE($A16+1,1,1),Patch!$A$4:$R$1028,17,FALSE)</f>
        <v>0.66</v>
      </c>
      <c r="I16" t="str">
        <f>VLOOKUP(DATE($A16+1,1,1),Patch!$A$4:$R$1028,18,FALSE)</f>
        <v/>
      </c>
      <c r="J16" s="3">
        <f>VLOOKUP(DATE($A16+1,2,1),Patch!$A$4:$R$1028,17,FALSE)</f>
        <v>0.62</v>
      </c>
      <c r="K16" t="str">
        <f>VLOOKUP(DATE($A16+1,2,1),Patch!$A$4:$R$1028,18,FALSE)</f>
        <v/>
      </c>
      <c r="L16" s="3">
        <f>VLOOKUP(DATE($A16+1,3,1),Patch!$A$4:$R$1028,17,FALSE)</f>
        <v>0.54</v>
      </c>
      <c r="M16" t="str">
        <f>VLOOKUP(DATE($A16+1,3,1),Patch!$A$4:$R$1028,18,FALSE)</f>
        <v/>
      </c>
      <c r="N16" s="3">
        <f>VLOOKUP(DATE($A16+1,4,1),Patch!$A$4:$R$1028,17,FALSE)</f>
        <v>0</v>
      </c>
      <c r="O16" t="str">
        <f>VLOOKUP(DATE($A16+1,4,1),Patch!$A$4:$R$1028,18,FALSE)</f>
        <v/>
      </c>
      <c r="P16" s="3">
        <f>VLOOKUP(DATE($A16+1,5,1),Patch!$A$4:$R$1028,17,FALSE)</f>
        <v>0.2</v>
      </c>
      <c r="Q16" t="str">
        <f>VLOOKUP(DATE($A16+1,5,1),Patch!$A$4:$R$1028,18,FALSE)</f>
        <v/>
      </c>
      <c r="R16" s="3">
        <f>VLOOKUP(DATE($A16+1,6,1),Patch!$A$4:$R$1028,17,FALSE)</f>
        <v>0.02</v>
      </c>
      <c r="S16" t="str">
        <f>VLOOKUP(DATE($A16+1,6,1),Patch!$A$4:$R$1028,18,FALSE)</f>
        <v/>
      </c>
      <c r="T16" s="3">
        <f>VLOOKUP(DATE($A16+1,7,1),Patch!$A$4:$R$1028,17,FALSE)</f>
        <v>7.0000000000000007E-2</v>
      </c>
      <c r="U16" t="str">
        <f>VLOOKUP(DATE($A16+1,7,1),Patch!$A$4:$R$1028,18,FALSE)</f>
        <v/>
      </c>
      <c r="V16" s="3">
        <f>VLOOKUP(DATE($A16+1,8,1),Patch!$A$4:$R$1028,17,FALSE)</f>
        <v>0</v>
      </c>
      <c r="W16" t="str">
        <f>VLOOKUP(DATE($A16+1,8,1),Patch!$A$4:$R$1028,18,FALSE)</f>
        <v/>
      </c>
      <c r="X16" s="3">
        <f>VLOOKUP(DATE($A16+1,9,1),Patch!$A$4:$R$1028,17,FALSE)</f>
        <v>0.13</v>
      </c>
      <c r="Y16" t="str">
        <f>VLOOKUP(DATE($A16+1,9,1),Patch!$A$4:$R$1028,18,FALSE)</f>
        <v/>
      </c>
      <c r="Z16" s="3">
        <f t="shared" si="0"/>
        <v>5.4399999999999995</v>
      </c>
    </row>
    <row r="17" spans="1:26">
      <c r="A17">
        <v>1936</v>
      </c>
      <c r="B17" s="3">
        <f>VLOOKUP(DATE($A17,10,1),Patch!$A$4:$R$1028,17,FALSE)</f>
        <v>0.43</v>
      </c>
      <c r="C17" t="str">
        <f>VLOOKUP(DATE($A17,10,1),Patch!$A$4:$R$879,18,FALSE)</f>
        <v/>
      </c>
      <c r="D17" s="3">
        <f>VLOOKUP(DATE($A17,11,1),Patch!$A$4:$R$1028,17,FALSE)</f>
        <v>8.6</v>
      </c>
      <c r="E17" t="str">
        <f>VLOOKUP(DATE($A17,11,1),Patch!$A$4:$R$879,18,FALSE)</f>
        <v/>
      </c>
      <c r="F17" s="3">
        <f>VLOOKUP(DATE($A17,12,1),Patch!$A$4:$R$1028,17,FALSE)</f>
        <v>1.1499999999999999</v>
      </c>
      <c r="G17" t="str">
        <f>VLOOKUP(DATE($A17,12,1),Patch!$A$4:$R$1028,18,FALSE)</f>
        <v/>
      </c>
      <c r="H17" s="3">
        <f>VLOOKUP(DATE($A17+1,1,1),Patch!$A$4:$R$1028,17,FALSE)</f>
        <v>2.83</v>
      </c>
      <c r="I17" t="str">
        <f>VLOOKUP(DATE($A17+1,1,1),Patch!$A$4:$R$1028,18,FALSE)</f>
        <v/>
      </c>
      <c r="J17" s="3">
        <f>VLOOKUP(DATE($A17+1,2,1),Patch!$A$4:$R$1028,17,FALSE)</f>
        <v>2.14</v>
      </c>
      <c r="K17" t="str">
        <f>VLOOKUP(DATE($A17+1,2,1),Patch!$A$4:$R$1028,18,FALSE)</f>
        <v/>
      </c>
      <c r="L17" s="3">
        <f>VLOOKUP(DATE($A17+1,3,1),Patch!$A$4:$R$1028,17,FALSE)</f>
        <v>1.98</v>
      </c>
      <c r="M17" t="str">
        <f>VLOOKUP(DATE($A17+1,3,1),Patch!$A$4:$R$1028,18,FALSE)</f>
        <v/>
      </c>
      <c r="N17" s="3">
        <f>VLOOKUP(DATE($A17+1,4,1),Patch!$A$4:$R$1028,17,FALSE)</f>
        <v>0.62</v>
      </c>
      <c r="O17" t="str">
        <f>VLOOKUP(DATE($A17+1,4,1),Patch!$A$4:$R$1028,18,FALSE)</f>
        <v/>
      </c>
      <c r="P17" s="3">
        <f>VLOOKUP(DATE($A17+1,5,1),Patch!$A$4:$R$1028,17,FALSE)</f>
        <v>0</v>
      </c>
      <c r="Q17" t="str">
        <f>VLOOKUP(DATE($A17+1,5,1),Patch!$A$4:$R$1028,18,FALSE)</f>
        <v/>
      </c>
      <c r="R17" s="3">
        <f>VLOOKUP(DATE($A17+1,6,1),Patch!$A$4:$R$1028,17,FALSE)</f>
        <v>0</v>
      </c>
      <c r="S17" t="str">
        <f>VLOOKUP(DATE($A17+1,6,1),Patch!$A$4:$R$1028,18,FALSE)</f>
        <v/>
      </c>
      <c r="T17" s="3">
        <f>VLOOKUP(DATE($A17+1,7,1),Patch!$A$4:$R$1028,17,FALSE)</f>
        <v>0</v>
      </c>
      <c r="U17" t="str">
        <f>VLOOKUP(DATE($A17+1,7,1),Patch!$A$4:$R$1028,18,FALSE)</f>
        <v/>
      </c>
      <c r="V17" s="3">
        <f>VLOOKUP(DATE($A17+1,8,1),Patch!$A$4:$R$1028,17,FALSE)</f>
        <v>0</v>
      </c>
      <c r="W17" t="str">
        <f>VLOOKUP(DATE($A17+1,8,1),Patch!$A$4:$R$1028,18,FALSE)</f>
        <v/>
      </c>
      <c r="X17" s="3">
        <f>VLOOKUP(DATE($A17+1,9,1),Patch!$A$4:$R$1028,17,FALSE)</f>
        <v>0</v>
      </c>
      <c r="Y17" t="str">
        <f>VLOOKUP(DATE($A17+1,9,1),Patch!$A$4:$R$1028,18,FALSE)</f>
        <v/>
      </c>
      <c r="Z17" s="3">
        <f t="shared" si="0"/>
        <v>17.75</v>
      </c>
    </row>
    <row r="18" spans="1:26">
      <c r="A18">
        <v>1937</v>
      </c>
      <c r="B18" s="3">
        <f>VLOOKUP(DATE($A18,10,1),Patch!$A$4:$R$1028,17,FALSE)</f>
        <v>0</v>
      </c>
      <c r="C18" t="str">
        <f>VLOOKUP(DATE($A18,10,1),Patch!$A$4:$R$879,18,FALSE)</f>
        <v/>
      </c>
      <c r="D18" s="3">
        <f>VLOOKUP(DATE($A18,11,1),Patch!$A$4:$R$1028,17,FALSE)</f>
        <v>0</v>
      </c>
      <c r="E18" t="str">
        <f>VLOOKUP(DATE($A18,11,1),Patch!$A$4:$R$879,18,FALSE)</f>
        <v/>
      </c>
      <c r="F18" s="3">
        <f>VLOOKUP(DATE($A18,12,1),Patch!$A$4:$R$1028,17,FALSE)</f>
        <v>8.89</v>
      </c>
      <c r="G18" t="str">
        <f>VLOOKUP(DATE($A18,12,1),Patch!$A$4:$R$1028,18,FALSE)</f>
        <v/>
      </c>
      <c r="H18" s="3">
        <f>VLOOKUP(DATE($A18+1,1,1),Patch!$A$4:$R$1028,17,FALSE)</f>
        <v>6.53</v>
      </c>
      <c r="I18" t="str">
        <f>VLOOKUP(DATE($A18+1,1,1),Patch!$A$4:$R$1028,18,FALSE)</f>
        <v/>
      </c>
      <c r="J18" s="3">
        <f>VLOOKUP(DATE($A18+1,2,1),Patch!$A$4:$R$1028,17,FALSE)</f>
        <v>13.2</v>
      </c>
      <c r="K18" t="str">
        <f>VLOOKUP(DATE($A18+1,2,1),Patch!$A$4:$R$1028,18,FALSE)</f>
        <v>#</v>
      </c>
      <c r="L18" s="3">
        <f>VLOOKUP(DATE($A18+1,3,1),Patch!$A$4:$R$1028,17,FALSE)</f>
        <v>5.21</v>
      </c>
      <c r="M18" t="str">
        <f>VLOOKUP(DATE($A18+1,3,1),Patch!$A$4:$R$1028,18,FALSE)</f>
        <v/>
      </c>
      <c r="N18" s="3">
        <f>VLOOKUP(DATE($A18+1,4,1),Patch!$A$4:$R$1028,17,FALSE)</f>
        <v>0</v>
      </c>
      <c r="O18" t="str">
        <f>VLOOKUP(DATE($A18+1,4,1),Patch!$A$4:$R$1028,18,FALSE)</f>
        <v/>
      </c>
      <c r="P18" s="3">
        <f>VLOOKUP(DATE($A18+1,5,1),Patch!$A$4:$R$1028,17,FALSE)</f>
        <v>0</v>
      </c>
      <c r="Q18" t="str">
        <f>VLOOKUP(DATE($A18+1,5,1),Patch!$A$4:$R$1028,18,FALSE)</f>
        <v/>
      </c>
      <c r="R18" s="3">
        <f>VLOOKUP(DATE($A18+1,6,1),Patch!$A$4:$R$1028,17,FALSE)</f>
        <v>0.13</v>
      </c>
      <c r="S18" t="str">
        <f>VLOOKUP(DATE($A18+1,6,1),Patch!$A$4:$R$1028,18,FALSE)</f>
        <v/>
      </c>
      <c r="T18" s="3">
        <f>VLOOKUP(DATE($A18+1,7,1),Patch!$A$4:$R$1028,17,FALSE)</f>
        <v>0</v>
      </c>
      <c r="U18" t="str">
        <f>VLOOKUP(DATE($A18+1,7,1),Patch!$A$4:$R$1028,18,FALSE)</f>
        <v/>
      </c>
      <c r="V18" s="3">
        <f>VLOOKUP(DATE($A18+1,8,1),Patch!$A$4:$R$1028,17,FALSE)</f>
        <v>0</v>
      </c>
      <c r="W18" t="str">
        <f>VLOOKUP(DATE($A18+1,8,1),Patch!$A$4:$R$1028,18,FALSE)</f>
        <v/>
      </c>
      <c r="X18" s="3">
        <f>VLOOKUP(DATE($A18+1,9,1),Patch!$A$4:$R$1028,17,FALSE)</f>
        <v>0</v>
      </c>
      <c r="Y18" t="str">
        <f>VLOOKUP(DATE($A18+1,9,1),Patch!$A$4:$R$1028,18,FALSE)</f>
        <v/>
      </c>
      <c r="Z18" s="3">
        <f t="shared" si="0"/>
        <v>33.96</v>
      </c>
    </row>
    <row r="19" spans="1:26">
      <c r="A19">
        <v>1938</v>
      </c>
      <c r="B19" s="3">
        <f>VLOOKUP(DATE($A19,10,1),Patch!$A$4:$R$1028,17,FALSE)</f>
        <v>5.85</v>
      </c>
      <c r="C19" t="str">
        <f>VLOOKUP(DATE($A19,10,1),Patch!$A$4:$R$879,18,FALSE)</f>
        <v>#</v>
      </c>
      <c r="D19" s="3">
        <f>VLOOKUP(DATE($A19,11,1),Patch!$A$4:$R$1028,17,FALSE)</f>
        <v>1.46</v>
      </c>
      <c r="E19" t="str">
        <f>VLOOKUP(DATE($A19,11,1),Patch!$A$4:$R$879,18,FALSE)</f>
        <v/>
      </c>
      <c r="F19" s="3">
        <f>VLOOKUP(DATE($A19,12,1),Patch!$A$4:$R$1028,17,FALSE)</f>
        <v>9.74</v>
      </c>
      <c r="G19" t="str">
        <f>VLOOKUP(DATE($A19,12,1),Patch!$A$4:$R$1028,18,FALSE)</f>
        <v/>
      </c>
      <c r="H19" s="3">
        <f>VLOOKUP(DATE($A19+1,1,1),Patch!$A$4:$R$1028,17,FALSE)</f>
        <v>12.6</v>
      </c>
      <c r="I19" t="str">
        <f>VLOOKUP(DATE($A19+1,1,1),Patch!$A$4:$R$1028,18,FALSE)</f>
        <v/>
      </c>
      <c r="J19" s="3">
        <f>VLOOKUP(DATE($A19+1,2,1),Patch!$A$4:$R$1028,17,FALSE)</f>
        <v>38.700000000000003</v>
      </c>
      <c r="K19" t="str">
        <f>VLOOKUP(DATE($A19+1,2,1),Patch!$A$4:$R$1028,18,FALSE)</f>
        <v/>
      </c>
      <c r="L19" s="3">
        <f>VLOOKUP(DATE($A19+1,3,1),Patch!$A$4:$R$1028,17,FALSE)</f>
        <v>0.28000000000000003</v>
      </c>
      <c r="M19" t="str">
        <f>VLOOKUP(DATE($A19+1,3,1),Patch!$A$4:$R$1028,18,FALSE)</f>
        <v/>
      </c>
      <c r="N19" s="3">
        <f>VLOOKUP(DATE($A19+1,4,1),Patch!$A$4:$R$1028,17,FALSE)</f>
        <v>0.7</v>
      </c>
      <c r="O19" t="str">
        <f>VLOOKUP(DATE($A19+1,4,1),Patch!$A$4:$R$1028,18,FALSE)</f>
        <v/>
      </c>
      <c r="P19" s="3">
        <f>VLOOKUP(DATE($A19+1,5,1),Patch!$A$4:$R$1028,17,FALSE)</f>
        <v>0.73</v>
      </c>
      <c r="Q19" t="str">
        <f>VLOOKUP(DATE($A19+1,5,1),Patch!$A$4:$R$1028,18,FALSE)</f>
        <v/>
      </c>
      <c r="R19" s="3">
        <f>VLOOKUP(DATE($A19+1,6,1),Patch!$A$4:$R$1028,17,FALSE)</f>
        <v>0</v>
      </c>
      <c r="S19" t="str">
        <f>VLOOKUP(DATE($A19+1,6,1),Patch!$A$4:$R$1028,18,FALSE)</f>
        <v/>
      </c>
      <c r="T19" s="3">
        <f>VLOOKUP(DATE($A19+1,7,1),Patch!$A$4:$R$1028,17,FALSE)</f>
        <v>0.02</v>
      </c>
      <c r="U19" t="str">
        <f>VLOOKUP(DATE($A19+1,7,1),Patch!$A$4:$R$1028,18,FALSE)</f>
        <v/>
      </c>
      <c r="V19" s="3">
        <f>VLOOKUP(DATE($A19+1,8,1),Patch!$A$4:$R$1028,17,FALSE)</f>
        <v>3.85</v>
      </c>
      <c r="W19" t="str">
        <f>VLOOKUP(DATE($A19+1,8,1),Patch!$A$4:$R$1028,18,FALSE)</f>
        <v/>
      </c>
      <c r="X19" s="3">
        <f>VLOOKUP(DATE($A19+1,9,1),Patch!$A$4:$R$1028,17,FALSE)</f>
        <v>0.38</v>
      </c>
      <c r="Y19" t="str">
        <f>VLOOKUP(DATE($A19+1,9,1),Patch!$A$4:$R$1028,18,FALSE)</f>
        <v/>
      </c>
      <c r="Z19" s="3">
        <f t="shared" si="0"/>
        <v>74.309999999999988</v>
      </c>
    </row>
    <row r="20" spans="1:26">
      <c r="A20">
        <v>1939</v>
      </c>
      <c r="B20" s="3">
        <f>VLOOKUP(DATE($A20,10,1),Patch!$A$4:$R$1028,17,FALSE)</f>
        <v>0.44</v>
      </c>
      <c r="C20" t="str">
        <f>VLOOKUP(DATE($A20,10,1),Patch!$A$4:$R$879,18,FALSE)</f>
        <v/>
      </c>
      <c r="D20" s="3">
        <f>VLOOKUP(DATE($A20,11,1),Patch!$A$4:$R$1028,17,FALSE)</f>
        <v>0.01</v>
      </c>
      <c r="E20" t="str">
        <f>VLOOKUP(DATE($A20,11,1),Patch!$A$4:$R$879,18,FALSE)</f>
        <v/>
      </c>
      <c r="F20" s="3">
        <f>VLOOKUP(DATE($A20,12,1),Patch!$A$4:$R$1028,17,FALSE)</f>
        <v>3.22</v>
      </c>
      <c r="G20" t="str">
        <f>VLOOKUP(DATE($A20,12,1),Patch!$A$4:$R$1028,18,FALSE)</f>
        <v/>
      </c>
      <c r="H20" s="3">
        <f>VLOOKUP(DATE($A20+1,1,1),Patch!$A$4:$R$1028,17,FALSE)</f>
        <v>0.16</v>
      </c>
      <c r="I20" t="str">
        <f>VLOOKUP(DATE($A20+1,1,1),Patch!$A$4:$R$1028,18,FALSE)</f>
        <v/>
      </c>
      <c r="J20" s="3">
        <f>VLOOKUP(DATE($A20+1,2,1),Patch!$A$4:$R$1028,17,FALSE)</f>
        <v>3.36</v>
      </c>
      <c r="K20" t="str">
        <f>VLOOKUP(DATE($A20+1,2,1),Patch!$A$4:$R$1028,18,FALSE)</f>
        <v/>
      </c>
      <c r="L20" s="3">
        <f>VLOOKUP(DATE($A20+1,3,1),Patch!$A$4:$R$1028,17,FALSE)</f>
        <v>14.41</v>
      </c>
      <c r="M20" t="str">
        <f>VLOOKUP(DATE($A20+1,3,1),Patch!$A$4:$R$1028,18,FALSE)</f>
        <v>*</v>
      </c>
      <c r="N20" s="3">
        <f>VLOOKUP(DATE($A20+1,4,1),Patch!$A$4:$R$1028,17,FALSE)</f>
        <v>5.33</v>
      </c>
      <c r="O20" t="str">
        <f>VLOOKUP(DATE($A20+1,4,1),Patch!$A$4:$R$1028,18,FALSE)</f>
        <v/>
      </c>
      <c r="P20" s="3">
        <f>VLOOKUP(DATE($A20+1,5,1),Patch!$A$4:$R$1028,17,FALSE)</f>
        <v>9.01</v>
      </c>
      <c r="Q20" t="str">
        <f>VLOOKUP(DATE($A20+1,5,1),Patch!$A$4:$R$1028,18,FALSE)</f>
        <v/>
      </c>
      <c r="R20" s="3">
        <f>VLOOKUP(DATE($A20+1,6,1),Patch!$A$4:$R$1028,17,FALSE)</f>
        <v>0</v>
      </c>
      <c r="S20" t="str">
        <f>VLOOKUP(DATE($A20+1,6,1),Patch!$A$4:$R$1028,18,FALSE)</f>
        <v/>
      </c>
      <c r="T20" s="3">
        <f>VLOOKUP(DATE($A20+1,7,1),Patch!$A$4:$R$1028,17,FALSE)</f>
        <v>0</v>
      </c>
      <c r="U20" t="str">
        <f>VLOOKUP(DATE($A20+1,7,1),Patch!$A$4:$R$1028,18,FALSE)</f>
        <v/>
      </c>
      <c r="V20" s="3">
        <f>VLOOKUP(DATE($A20+1,8,1),Patch!$A$4:$R$1028,17,FALSE)</f>
        <v>0</v>
      </c>
      <c r="W20" t="str">
        <f>VLOOKUP(DATE($A20+1,8,1),Patch!$A$4:$R$1028,18,FALSE)</f>
        <v/>
      </c>
      <c r="X20" s="3">
        <f>VLOOKUP(DATE($A20+1,9,1),Patch!$A$4:$R$1028,17,FALSE)</f>
        <v>0.95</v>
      </c>
      <c r="Y20" t="str">
        <f>VLOOKUP(DATE($A20+1,9,1),Patch!$A$4:$R$1028,18,FALSE)</f>
        <v/>
      </c>
      <c r="Z20" s="3">
        <f t="shared" si="0"/>
        <v>36.89</v>
      </c>
    </row>
    <row r="21" spans="1:26">
      <c r="A21">
        <v>1940</v>
      </c>
      <c r="B21" s="3">
        <f>VLOOKUP(DATE($A21,10,1),Patch!$A$4:$R$1028,17,FALSE)</f>
        <v>0.05</v>
      </c>
      <c r="C21" t="str">
        <f>VLOOKUP(DATE($A21,10,1),Patch!$A$4:$R$879,18,FALSE)</f>
        <v/>
      </c>
      <c r="D21" s="3">
        <f>VLOOKUP(DATE($A21,11,1),Patch!$A$4:$R$1028,17,FALSE)</f>
        <v>1.36</v>
      </c>
      <c r="E21" t="str">
        <f>VLOOKUP(DATE($A21,11,1),Patch!$A$4:$R$879,18,FALSE)</f>
        <v/>
      </c>
      <c r="F21" s="3">
        <f>VLOOKUP(DATE($A21,12,1),Patch!$A$4:$R$1028,17,FALSE)</f>
        <v>0</v>
      </c>
      <c r="G21" t="str">
        <f>VLOOKUP(DATE($A21,12,1),Patch!$A$4:$R$1028,18,FALSE)</f>
        <v/>
      </c>
      <c r="H21" s="3">
        <f>VLOOKUP(DATE($A21+1,1,1),Patch!$A$4:$R$1028,17,FALSE)</f>
        <v>1.61</v>
      </c>
      <c r="I21" t="str">
        <f>VLOOKUP(DATE($A21+1,1,1),Patch!$A$4:$R$1028,18,FALSE)</f>
        <v/>
      </c>
      <c r="J21" s="3">
        <f>VLOOKUP(DATE($A21+1,2,1),Patch!$A$4:$R$1028,17,FALSE)</f>
        <v>33.299999999999997</v>
      </c>
      <c r="K21" t="str">
        <f>VLOOKUP(DATE($A21+1,2,1),Patch!$A$4:$R$1028,18,FALSE)</f>
        <v/>
      </c>
      <c r="L21" s="3">
        <f>VLOOKUP(DATE($A21+1,3,1),Patch!$A$4:$R$1028,17,FALSE)</f>
        <v>4.18</v>
      </c>
      <c r="M21" t="str">
        <f>VLOOKUP(DATE($A21+1,3,1),Patch!$A$4:$R$1028,18,FALSE)</f>
        <v/>
      </c>
      <c r="N21" s="3">
        <f>VLOOKUP(DATE($A21+1,4,1),Patch!$A$4:$R$1028,17,FALSE)</f>
        <v>7.08</v>
      </c>
      <c r="O21" t="str">
        <f>VLOOKUP(DATE($A21+1,4,1),Patch!$A$4:$R$1028,18,FALSE)</f>
        <v/>
      </c>
      <c r="P21" s="3">
        <f>VLOOKUP(DATE($A21+1,5,1),Patch!$A$4:$R$1028,17,FALSE)</f>
        <v>0.05</v>
      </c>
      <c r="Q21" t="str">
        <f>VLOOKUP(DATE($A21+1,5,1),Patch!$A$4:$R$1028,18,FALSE)</f>
        <v/>
      </c>
      <c r="R21" s="3">
        <f>VLOOKUP(DATE($A21+1,6,1),Patch!$A$4:$R$1028,17,FALSE)</f>
        <v>0</v>
      </c>
      <c r="S21" t="str">
        <f>VLOOKUP(DATE($A21+1,6,1),Patch!$A$4:$R$1028,18,FALSE)</f>
        <v/>
      </c>
      <c r="T21" s="3">
        <f>VLOOKUP(DATE($A21+1,7,1),Patch!$A$4:$R$1028,17,FALSE)</f>
        <v>0</v>
      </c>
      <c r="U21" t="str">
        <f>VLOOKUP(DATE($A21+1,7,1),Patch!$A$4:$R$1028,18,FALSE)</f>
        <v/>
      </c>
      <c r="V21" s="3">
        <f>VLOOKUP(DATE($A21+1,8,1),Patch!$A$4:$R$1028,17,FALSE)</f>
        <v>0.51</v>
      </c>
      <c r="W21" t="str">
        <f>VLOOKUP(DATE($A21+1,8,1),Patch!$A$4:$R$1028,18,FALSE)</f>
        <v/>
      </c>
      <c r="X21" s="3">
        <f>VLOOKUP(DATE($A21+1,9,1),Patch!$A$4:$R$1028,17,FALSE)</f>
        <v>0</v>
      </c>
      <c r="Y21" t="str">
        <f>VLOOKUP(DATE($A21+1,9,1),Patch!$A$4:$R$1028,18,FALSE)</f>
        <v/>
      </c>
      <c r="Z21" s="3">
        <f t="shared" si="0"/>
        <v>48.139999999999993</v>
      </c>
    </row>
    <row r="22" spans="1:26">
      <c r="A22">
        <v>1941</v>
      </c>
      <c r="B22" s="3">
        <f>VLOOKUP(DATE($A22,10,1),Patch!$A$4:$R$1028,17,FALSE)</f>
        <v>0.21</v>
      </c>
      <c r="C22" t="str">
        <f>VLOOKUP(DATE($A22,10,1),Patch!$A$4:$R$879,18,FALSE)</f>
        <v/>
      </c>
      <c r="D22" s="3">
        <f>VLOOKUP(DATE($A22,11,1),Patch!$A$4:$R$1028,17,FALSE)</f>
        <v>0</v>
      </c>
      <c r="E22" t="str">
        <f>VLOOKUP(DATE($A22,11,1),Patch!$A$4:$R$879,18,FALSE)</f>
        <v/>
      </c>
      <c r="F22" s="3">
        <f>VLOOKUP(DATE($A22,12,1),Patch!$A$4:$R$1028,17,FALSE)</f>
        <v>0</v>
      </c>
      <c r="G22" t="str">
        <f>VLOOKUP(DATE($A22,12,1),Patch!$A$4:$R$1028,18,FALSE)</f>
        <v/>
      </c>
      <c r="H22" s="3">
        <f>VLOOKUP(DATE($A22+1,1,1),Patch!$A$4:$R$1028,17,FALSE)</f>
        <v>0.22</v>
      </c>
      <c r="I22" t="str">
        <f>VLOOKUP(DATE($A22+1,1,1),Patch!$A$4:$R$1028,18,FALSE)</f>
        <v/>
      </c>
      <c r="J22" s="3">
        <f>VLOOKUP(DATE($A22+1,2,1),Patch!$A$4:$R$1028,17,FALSE)</f>
        <v>8.5399999999999991</v>
      </c>
      <c r="K22" t="str">
        <f>VLOOKUP(DATE($A22+1,2,1),Patch!$A$4:$R$1028,18,FALSE)</f>
        <v>#</v>
      </c>
      <c r="L22" s="3">
        <f>VLOOKUP(DATE($A22+1,3,1),Patch!$A$4:$R$1028,17,FALSE)</f>
        <v>18.3</v>
      </c>
      <c r="M22" t="str">
        <f>VLOOKUP(DATE($A22+1,3,1),Patch!$A$4:$R$1028,18,FALSE)</f>
        <v>#</v>
      </c>
      <c r="N22" s="3">
        <f>VLOOKUP(DATE($A22+1,4,1),Patch!$A$4:$R$1028,17,FALSE)</f>
        <v>5.95</v>
      </c>
      <c r="O22" t="str">
        <f>VLOOKUP(DATE($A22+1,4,1),Patch!$A$4:$R$1028,18,FALSE)</f>
        <v/>
      </c>
      <c r="P22" s="3">
        <f>VLOOKUP(DATE($A22+1,5,1),Patch!$A$4:$R$1028,17,FALSE)</f>
        <v>0</v>
      </c>
      <c r="Q22" t="str">
        <f>VLOOKUP(DATE($A22+1,5,1),Patch!$A$4:$R$1028,18,FALSE)</f>
        <v/>
      </c>
      <c r="R22" s="3">
        <f>VLOOKUP(DATE($A22+1,6,1),Patch!$A$4:$R$1028,17,FALSE)</f>
        <v>0</v>
      </c>
      <c r="S22" t="str">
        <f>VLOOKUP(DATE($A22+1,6,1),Patch!$A$4:$R$1028,18,FALSE)</f>
        <v/>
      </c>
      <c r="T22" s="3">
        <f>VLOOKUP(DATE($A22+1,7,1),Patch!$A$4:$R$1028,17,FALSE)</f>
        <v>0</v>
      </c>
      <c r="U22" t="str">
        <f>VLOOKUP(DATE($A22+1,7,1),Patch!$A$4:$R$1028,18,FALSE)</f>
        <v/>
      </c>
      <c r="V22" s="3">
        <f>VLOOKUP(DATE($A22+1,8,1),Patch!$A$4:$R$1028,17,FALSE)</f>
        <v>2.08</v>
      </c>
      <c r="W22" t="str">
        <f>VLOOKUP(DATE($A22+1,8,1),Patch!$A$4:$R$1028,18,FALSE)</f>
        <v/>
      </c>
      <c r="X22" s="3">
        <f>VLOOKUP(DATE($A22+1,9,1),Patch!$A$4:$R$1028,17,FALSE)</f>
        <v>1.5</v>
      </c>
      <c r="Y22" t="str">
        <f>VLOOKUP(DATE($A22+1,9,1),Patch!$A$4:$R$1028,18,FALSE)</f>
        <v/>
      </c>
      <c r="Z22" s="3">
        <f t="shared" si="0"/>
        <v>36.799999999999997</v>
      </c>
    </row>
    <row r="23" spans="1:26">
      <c r="A23">
        <v>1942</v>
      </c>
      <c r="B23" s="3">
        <f>VLOOKUP(DATE($A23,10,1),Patch!$A$4:$R$1028,17,FALSE)</f>
        <v>5.05</v>
      </c>
      <c r="C23" t="str">
        <f>VLOOKUP(DATE($A23,10,1),Patch!$A$4:$R$879,18,FALSE)</f>
        <v/>
      </c>
      <c r="D23" s="3">
        <f>VLOOKUP(DATE($A23,11,1),Patch!$A$4:$R$1028,17,FALSE)</f>
        <v>10.1</v>
      </c>
      <c r="E23" t="str">
        <f>VLOOKUP(DATE($A23,11,1),Patch!$A$4:$R$879,18,FALSE)</f>
        <v/>
      </c>
      <c r="F23" s="3">
        <f>VLOOKUP(DATE($A23,12,1),Patch!$A$4:$R$1028,17,FALSE)</f>
        <v>4.4000000000000004</v>
      </c>
      <c r="G23" t="str">
        <f>VLOOKUP(DATE($A23,12,1),Patch!$A$4:$R$1028,18,FALSE)</f>
        <v/>
      </c>
      <c r="H23" s="3">
        <f>VLOOKUP(DATE($A23+1,1,1),Patch!$A$4:$R$1028,17,FALSE)</f>
        <v>1.42</v>
      </c>
      <c r="I23" t="str">
        <f>VLOOKUP(DATE($A23+1,1,1),Patch!$A$4:$R$1028,18,FALSE)</f>
        <v/>
      </c>
      <c r="J23" s="3">
        <f>VLOOKUP(DATE($A23+1,2,1),Patch!$A$4:$R$1028,17,FALSE)</f>
        <v>0.28000000000000003</v>
      </c>
      <c r="K23" t="str">
        <f>VLOOKUP(DATE($A23+1,2,1),Patch!$A$4:$R$1028,18,FALSE)</f>
        <v/>
      </c>
      <c r="L23" s="3">
        <f>VLOOKUP(DATE($A23+1,3,1),Patch!$A$4:$R$1028,17,FALSE)</f>
        <v>1.65</v>
      </c>
      <c r="M23" t="str">
        <f>VLOOKUP(DATE($A23+1,3,1),Patch!$A$4:$R$1028,18,FALSE)</f>
        <v/>
      </c>
      <c r="N23" s="3">
        <f>VLOOKUP(DATE($A23+1,4,1),Patch!$A$4:$R$1028,17,FALSE)</f>
        <v>42</v>
      </c>
      <c r="O23" t="str">
        <f>VLOOKUP(DATE($A23+1,4,1),Patch!$A$4:$R$1028,18,FALSE)</f>
        <v>*</v>
      </c>
      <c r="P23" s="3">
        <f>VLOOKUP(DATE($A23+1,5,1),Patch!$A$4:$R$1028,17,FALSE)</f>
        <v>18.5</v>
      </c>
      <c r="Q23" t="str">
        <f>VLOOKUP(DATE($A23+1,5,1),Patch!$A$4:$R$1028,18,FALSE)</f>
        <v/>
      </c>
      <c r="R23" s="3">
        <f>VLOOKUP(DATE($A23+1,6,1),Patch!$A$4:$R$1028,17,FALSE)</f>
        <v>1.5</v>
      </c>
      <c r="S23" t="str">
        <f>VLOOKUP(DATE($A23+1,6,1),Patch!$A$4:$R$1028,18,FALSE)</f>
        <v/>
      </c>
      <c r="T23" s="3">
        <f>VLOOKUP(DATE($A23+1,7,1),Patch!$A$4:$R$1028,17,FALSE)</f>
        <v>0.38</v>
      </c>
      <c r="U23" t="str">
        <f>VLOOKUP(DATE($A23+1,7,1),Patch!$A$4:$R$1028,18,FALSE)</f>
        <v/>
      </c>
      <c r="V23" s="3">
        <f>VLOOKUP(DATE($A23+1,8,1),Patch!$A$4:$R$1028,17,FALSE)</f>
        <v>1.0900000000000001</v>
      </c>
      <c r="W23" t="str">
        <f>VLOOKUP(DATE($A23+1,8,1),Patch!$A$4:$R$1028,18,FALSE)</f>
        <v/>
      </c>
      <c r="X23" s="3">
        <f>VLOOKUP(DATE($A23+1,9,1),Patch!$A$4:$R$1028,17,FALSE)</f>
        <v>2.38</v>
      </c>
      <c r="Y23" t="str">
        <f>VLOOKUP(DATE($A23+1,9,1),Patch!$A$4:$R$1028,18,FALSE)</f>
        <v/>
      </c>
      <c r="Z23" s="3">
        <f t="shared" si="0"/>
        <v>88.75</v>
      </c>
    </row>
    <row r="24" spans="1:26">
      <c r="A24">
        <v>1943</v>
      </c>
      <c r="B24" s="3">
        <f>VLOOKUP(DATE($A24,10,1),Patch!$A$4:$R$1028,17,FALSE)</f>
        <v>1.06</v>
      </c>
      <c r="C24" t="str">
        <f>VLOOKUP(DATE($A24,10,1),Patch!$A$4:$R$879,18,FALSE)</f>
        <v/>
      </c>
      <c r="D24" s="3">
        <f>VLOOKUP(DATE($A24,11,1),Patch!$A$4:$R$1028,17,FALSE)</f>
        <v>20.7</v>
      </c>
      <c r="E24" t="str">
        <f>VLOOKUP(DATE($A24,11,1),Patch!$A$4:$R$879,18,FALSE)</f>
        <v/>
      </c>
      <c r="F24" s="3">
        <f>VLOOKUP(DATE($A24,12,1),Patch!$A$4:$R$1028,17,FALSE)</f>
        <v>10.199999999999999</v>
      </c>
      <c r="G24" t="str">
        <f>VLOOKUP(DATE($A24,12,1),Patch!$A$4:$R$1028,18,FALSE)</f>
        <v/>
      </c>
      <c r="H24" s="3">
        <f>VLOOKUP(DATE($A24+1,1,1),Patch!$A$4:$R$1028,17,FALSE)</f>
        <v>12.9</v>
      </c>
      <c r="I24" t="str">
        <f>VLOOKUP(DATE($A24+1,1,1),Patch!$A$4:$R$1028,18,FALSE)</f>
        <v/>
      </c>
      <c r="J24" s="3">
        <f>VLOOKUP(DATE($A24+1,2,1),Patch!$A$4:$R$1028,17,FALSE)</f>
        <v>1.93</v>
      </c>
      <c r="K24" t="str">
        <f>VLOOKUP(DATE($A24+1,2,1),Patch!$A$4:$R$1028,18,FALSE)</f>
        <v/>
      </c>
      <c r="L24" s="3">
        <f>VLOOKUP(DATE($A24+1,3,1),Patch!$A$4:$R$1028,17,FALSE)</f>
        <v>8.06</v>
      </c>
      <c r="M24" t="str">
        <f>VLOOKUP(DATE($A24+1,3,1),Patch!$A$4:$R$1028,18,FALSE)</f>
        <v/>
      </c>
      <c r="N24" s="3">
        <f>VLOOKUP(DATE($A24+1,4,1),Patch!$A$4:$R$1028,17,FALSE)</f>
        <v>0.44</v>
      </c>
      <c r="O24" t="str">
        <f>VLOOKUP(DATE($A24+1,4,1),Patch!$A$4:$R$1028,18,FALSE)</f>
        <v/>
      </c>
      <c r="P24" s="3">
        <f>VLOOKUP(DATE($A24+1,5,1),Patch!$A$4:$R$1028,17,FALSE)</f>
        <v>1.02</v>
      </c>
      <c r="Q24" t="str">
        <f>VLOOKUP(DATE($A24+1,5,1),Patch!$A$4:$R$1028,18,FALSE)</f>
        <v/>
      </c>
      <c r="R24" s="3">
        <f>VLOOKUP(DATE($A24+1,6,1),Patch!$A$4:$R$1028,17,FALSE)</f>
        <v>3.06</v>
      </c>
      <c r="S24" t="str">
        <f>VLOOKUP(DATE($A24+1,6,1),Patch!$A$4:$R$1028,18,FALSE)</f>
        <v/>
      </c>
      <c r="T24" s="3">
        <f>VLOOKUP(DATE($A24+1,7,1),Patch!$A$4:$R$1028,17,FALSE)</f>
        <v>0.44</v>
      </c>
      <c r="U24" t="str">
        <f>VLOOKUP(DATE($A24+1,7,1),Patch!$A$4:$R$1028,18,FALSE)</f>
        <v/>
      </c>
      <c r="V24" s="3">
        <f>VLOOKUP(DATE($A24+1,8,1),Patch!$A$4:$R$1028,17,FALSE)</f>
        <v>0.04</v>
      </c>
      <c r="W24" t="str">
        <f>VLOOKUP(DATE($A24+1,8,1),Patch!$A$4:$R$1028,18,FALSE)</f>
        <v/>
      </c>
      <c r="X24" s="3">
        <f>VLOOKUP(DATE($A24+1,9,1),Patch!$A$4:$R$1028,17,FALSE)</f>
        <v>4.0599999999999996</v>
      </c>
      <c r="Y24" t="str">
        <f>VLOOKUP(DATE($A24+1,9,1),Patch!$A$4:$R$1028,18,FALSE)</f>
        <v/>
      </c>
      <c r="Z24" s="3">
        <f t="shared" si="0"/>
        <v>63.910000000000004</v>
      </c>
    </row>
    <row r="25" spans="1:26">
      <c r="A25">
        <v>1944</v>
      </c>
      <c r="B25" s="3">
        <f>VLOOKUP(DATE($A25,10,1),Patch!$A$4:$R$1028,17,FALSE)</f>
        <v>3.81</v>
      </c>
      <c r="C25" t="str">
        <f>VLOOKUP(DATE($A25,10,1),Patch!$A$4:$R$879,18,FALSE)</f>
        <v/>
      </c>
      <c r="D25" s="3">
        <f>VLOOKUP(DATE($A25,11,1),Patch!$A$4:$R$1028,17,FALSE)</f>
        <v>0.01</v>
      </c>
      <c r="E25" t="str">
        <f>VLOOKUP(DATE($A25,11,1),Patch!$A$4:$R$879,18,FALSE)</f>
        <v/>
      </c>
      <c r="F25" s="3">
        <f>VLOOKUP(DATE($A25,12,1),Patch!$A$4:$R$1028,17,FALSE)</f>
        <v>0</v>
      </c>
      <c r="G25" t="str">
        <f>VLOOKUP(DATE($A25,12,1),Patch!$A$4:$R$1028,18,FALSE)</f>
        <v/>
      </c>
      <c r="H25" s="3">
        <f>VLOOKUP(DATE($A25+1,1,1),Patch!$A$4:$R$1028,17,FALSE)</f>
        <v>0</v>
      </c>
      <c r="I25" t="str">
        <f>VLOOKUP(DATE($A25+1,1,1),Patch!$A$4:$R$1028,18,FALSE)</f>
        <v/>
      </c>
      <c r="J25" s="3">
        <f>VLOOKUP(DATE($A25+1,2,1),Patch!$A$4:$R$1028,17,FALSE)</f>
        <v>0</v>
      </c>
      <c r="K25" t="str">
        <f>VLOOKUP(DATE($A25+1,2,1),Patch!$A$4:$R$1028,18,FALSE)</f>
        <v/>
      </c>
      <c r="L25" s="3">
        <f>VLOOKUP(DATE($A25+1,3,1),Patch!$A$4:$R$1028,17,FALSE)</f>
        <v>3.12</v>
      </c>
      <c r="M25" t="str">
        <f>VLOOKUP(DATE($A25+1,3,1),Patch!$A$4:$R$1028,18,FALSE)</f>
        <v/>
      </c>
      <c r="N25" s="3">
        <f>VLOOKUP(DATE($A25+1,4,1),Patch!$A$4:$R$1028,17,FALSE)</f>
        <v>0.86</v>
      </c>
      <c r="O25" t="str">
        <f>VLOOKUP(DATE($A25+1,4,1),Patch!$A$4:$R$1028,18,FALSE)</f>
        <v/>
      </c>
      <c r="P25" s="3">
        <f>VLOOKUP(DATE($A25+1,5,1),Patch!$A$4:$R$1028,17,FALSE)</f>
        <v>0</v>
      </c>
      <c r="Q25" t="str">
        <f>VLOOKUP(DATE($A25+1,5,1),Patch!$A$4:$R$1028,18,FALSE)</f>
        <v/>
      </c>
      <c r="R25" s="3">
        <f>VLOOKUP(DATE($A25+1,6,1),Patch!$A$4:$R$1028,17,FALSE)</f>
        <v>0</v>
      </c>
      <c r="S25" t="str">
        <f>VLOOKUP(DATE($A25+1,6,1),Patch!$A$4:$R$1028,18,FALSE)</f>
        <v/>
      </c>
      <c r="T25" s="3">
        <f>VLOOKUP(DATE($A25+1,7,1),Patch!$A$4:$R$1028,17,FALSE)</f>
        <v>0</v>
      </c>
      <c r="U25" t="str">
        <f>VLOOKUP(DATE($A25+1,7,1),Patch!$A$4:$R$1028,18,FALSE)</f>
        <v/>
      </c>
      <c r="V25" s="3">
        <f>VLOOKUP(DATE($A25+1,8,1),Patch!$A$4:$R$1028,17,FALSE)</f>
        <v>0</v>
      </c>
      <c r="W25" t="str">
        <f>VLOOKUP(DATE($A25+1,8,1),Patch!$A$4:$R$1028,18,FALSE)</f>
        <v/>
      </c>
      <c r="X25" s="3">
        <f>VLOOKUP(DATE($A25+1,9,1),Patch!$A$4:$R$1028,17,FALSE)</f>
        <v>0</v>
      </c>
      <c r="Y25" t="str">
        <f>VLOOKUP(DATE($A25+1,9,1),Patch!$A$4:$R$1028,18,FALSE)</f>
        <v/>
      </c>
      <c r="Z25" s="3">
        <f t="shared" si="0"/>
        <v>7.8</v>
      </c>
    </row>
    <row r="26" spans="1:26">
      <c r="A26">
        <v>1945</v>
      </c>
      <c r="B26" s="3">
        <f>VLOOKUP(DATE($A26,10,1),Patch!$A$4:$R$1028,17,FALSE)</f>
        <v>0.1</v>
      </c>
      <c r="C26" t="str">
        <f>VLOOKUP(DATE($A26,10,1),Patch!$A$4:$R$879,18,FALSE)</f>
        <v/>
      </c>
      <c r="D26" s="3">
        <f>VLOOKUP(DATE($A26,11,1),Patch!$A$4:$R$1028,17,FALSE)</f>
        <v>0.2</v>
      </c>
      <c r="E26" t="str">
        <f>VLOOKUP(DATE($A26,11,1),Patch!$A$4:$R$879,18,FALSE)</f>
        <v/>
      </c>
      <c r="F26" s="3">
        <f>VLOOKUP(DATE($A26,12,1),Patch!$A$4:$R$1028,17,FALSE)</f>
        <v>0.77</v>
      </c>
      <c r="G26" t="str">
        <f>VLOOKUP(DATE($A26,12,1),Patch!$A$4:$R$1028,18,FALSE)</f>
        <v/>
      </c>
      <c r="H26" s="3">
        <f>VLOOKUP(DATE($A26+1,1,1),Patch!$A$4:$R$1028,17,FALSE)</f>
        <v>8.1300000000000008</v>
      </c>
      <c r="I26" t="str">
        <f>VLOOKUP(DATE($A26+1,1,1),Patch!$A$4:$R$1028,18,FALSE)</f>
        <v/>
      </c>
      <c r="J26" s="3">
        <f>VLOOKUP(DATE($A26+1,2,1),Patch!$A$4:$R$1028,17,FALSE)</f>
        <v>2.89</v>
      </c>
      <c r="K26" t="str">
        <f>VLOOKUP(DATE($A26+1,2,1),Patch!$A$4:$R$1028,18,FALSE)</f>
        <v/>
      </c>
      <c r="L26" s="3">
        <f>VLOOKUP(DATE($A26+1,3,1),Patch!$A$4:$R$1028,17,FALSE)</f>
        <v>1.78</v>
      </c>
      <c r="M26" t="str">
        <f>VLOOKUP(DATE($A26+1,3,1),Patch!$A$4:$R$1028,18,FALSE)</f>
        <v/>
      </c>
      <c r="N26" s="3">
        <f>VLOOKUP(DATE($A26+1,4,1),Patch!$A$4:$R$1028,17,FALSE)</f>
        <v>12.3</v>
      </c>
      <c r="O26" t="str">
        <f>VLOOKUP(DATE($A26+1,4,1),Patch!$A$4:$R$1028,18,FALSE)</f>
        <v/>
      </c>
      <c r="P26" s="3">
        <f>VLOOKUP(DATE($A26+1,5,1),Patch!$A$4:$R$1028,17,FALSE)</f>
        <v>30.2</v>
      </c>
      <c r="Q26" t="str">
        <f>VLOOKUP(DATE($A26+1,5,1),Patch!$A$4:$R$1028,18,FALSE)</f>
        <v/>
      </c>
      <c r="R26" s="3">
        <f>VLOOKUP(DATE($A26+1,6,1),Patch!$A$4:$R$1028,17,FALSE)</f>
        <v>0.78</v>
      </c>
      <c r="S26" t="str">
        <f>VLOOKUP(DATE($A26+1,6,1),Patch!$A$4:$R$1028,18,FALSE)</f>
        <v/>
      </c>
      <c r="T26" s="3">
        <f>VLOOKUP(DATE($A26+1,7,1),Patch!$A$4:$R$1028,17,FALSE)</f>
        <v>0.12</v>
      </c>
      <c r="U26" t="str">
        <f>VLOOKUP(DATE($A26+1,7,1),Patch!$A$4:$R$1028,18,FALSE)</f>
        <v/>
      </c>
      <c r="V26" s="3">
        <f>VLOOKUP(DATE($A26+1,8,1),Patch!$A$4:$R$1028,17,FALSE)</f>
        <v>0</v>
      </c>
      <c r="W26" t="str">
        <f>VLOOKUP(DATE($A26+1,8,1),Patch!$A$4:$R$1028,18,FALSE)</f>
        <v/>
      </c>
      <c r="X26" s="3">
        <f>VLOOKUP(DATE($A26+1,9,1),Patch!$A$4:$R$1028,17,FALSE)</f>
        <v>0</v>
      </c>
      <c r="Y26" t="str">
        <f>VLOOKUP(DATE($A26+1,9,1),Patch!$A$4:$R$1028,18,FALSE)</f>
        <v/>
      </c>
      <c r="Z26" s="3">
        <f t="shared" si="0"/>
        <v>57.27</v>
      </c>
    </row>
    <row r="27" spans="1:26">
      <c r="A27">
        <v>1946</v>
      </c>
      <c r="B27" s="3">
        <f>VLOOKUP(DATE($A27,10,1),Patch!$A$4:$R$1028,17,FALSE)</f>
        <v>8.93</v>
      </c>
      <c r="C27" t="str">
        <f>VLOOKUP(DATE($A27,10,1),Patch!$A$4:$R$879,18,FALSE)</f>
        <v/>
      </c>
      <c r="D27" s="3">
        <f>VLOOKUP(DATE($A27,11,1),Patch!$A$4:$R$1028,17,FALSE)</f>
        <v>7.0000000000000007E-2</v>
      </c>
      <c r="E27" t="str">
        <f>VLOOKUP(DATE($A27,11,1),Patch!$A$4:$R$879,18,FALSE)</f>
        <v/>
      </c>
      <c r="F27" s="3">
        <f>VLOOKUP(DATE($A27,12,1),Patch!$A$4:$R$1028,17,FALSE)</f>
        <v>0.08</v>
      </c>
      <c r="G27" t="str">
        <f>VLOOKUP(DATE($A27,12,1),Patch!$A$4:$R$1028,18,FALSE)</f>
        <v/>
      </c>
      <c r="H27" s="3">
        <f>VLOOKUP(DATE($A27+1,1,1),Patch!$A$4:$R$1028,17,FALSE)</f>
        <v>1.1000000000000001</v>
      </c>
      <c r="I27" t="str">
        <f>VLOOKUP(DATE($A27+1,1,1),Patch!$A$4:$R$1028,18,FALSE)</f>
        <v/>
      </c>
      <c r="J27" s="3">
        <f>VLOOKUP(DATE($A27+1,2,1),Patch!$A$4:$R$1028,17,FALSE)</f>
        <v>3.23</v>
      </c>
      <c r="K27" t="str">
        <f>VLOOKUP(DATE($A27+1,2,1),Patch!$A$4:$R$1028,18,FALSE)</f>
        <v/>
      </c>
      <c r="L27" s="3">
        <f>VLOOKUP(DATE($A27+1,3,1),Patch!$A$4:$R$1028,17,FALSE)</f>
        <v>2.31</v>
      </c>
      <c r="M27" t="str">
        <f>VLOOKUP(DATE($A27+1,3,1),Patch!$A$4:$R$1028,18,FALSE)</f>
        <v/>
      </c>
      <c r="N27" s="3">
        <f>VLOOKUP(DATE($A27+1,4,1),Patch!$A$4:$R$1028,17,FALSE)</f>
        <v>1.02</v>
      </c>
      <c r="O27" t="str">
        <f>VLOOKUP(DATE($A27+1,4,1),Patch!$A$4:$R$1028,18,FALSE)</f>
        <v/>
      </c>
      <c r="P27" s="3">
        <f>VLOOKUP(DATE($A27+1,5,1),Patch!$A$4:$R$1028,17,FALSE)</f>
        <v>0.82</v>
      </c>
      <c r="Q27" t="str">
        <f>VLOOKUP(DATE($A27+1,5,1),Patch!$A$4:$R$1028,18,FALSE)</f>
        <v/>
      </c>
      <c r="R27" s="3">
        <f>VLOOKUP(DATE($A27+1,6,1),Patch!$A$4:$R$1028,17,FALSE)</f>
        <v>0</v>
      </c>
      <c r="S27" t="str">
        <f>VLOOKUP(DATE($A27+1,6,1),Patch!$A$4:$R$1028,18,FALSE)</f>
        <v/>
      </c>
      <c r="T27" s="3">
        <f>VLOOKUP(DATE($A27+1,7,1),Patch!$A$4:$R$1028,17,FALSE)</f>
        <v>0</v>
      </c>
      <c r="U27" t="str">
        <f>VLOOKUP(DATE($A27+1,7,1),Patch!$A$4:$R$1028,18,FALSE)</f>
        <v/>
      </c>
      <c r="V27" s="3">
        <f>VLOOKUP(DATE($A27+1,8,1),Patch!$A$4:$R$1028,17,FALSE)</f>
        <v>0</v>
      </c>
      <c r="W27" t="str">
        <f>VLOOKUP(DATE($A27+1,8,1),Patch!$A$4:$R$1028,18,FALSE)</f>
        <v/>
      </c>
      <c r="X27" s="3">
        <f>VLOOKUP(DATE($A27+1,9,1),Patch!$A$4:$R$1028,17,FALSE)</f>
        <v>0.56999999999999995</v>
      </c>
      <c r="Y27" t="str">
        <f>VLOOKUP(DATE($A27+1,9,1),Patch!$A$4:$R$1028,18,FALSE)</f>
        <v/>
      </c>
      <c r="Z27" s="3">
        <f t="shared" si="0"/>
        <v>18.130000000000003</v>
      </c>
    </row>
    <row r="28" spans="1:26">
      <c r="A28">
        <v>1947</v>
      </c>
      <c r="B28" s="3">
        <f>VLOOKUP(DATE($A28,10,1),Patch!$A$4:$R$1028,17,FALSE)</f>
        <v>1.59</v>
      </c>
      <c r="C28" t="str">
        <f>VLOOKUP(DATE($A28,10,1),Patch!$A$4:$R$879,18,FALSE)</f>
        <v/>
      </c>
      <c r="D28" s="3">
        <f>VLOOKUP(DATE($A28,11,1),Patch!$A$4:$R$1028,17,FALSE)</f>
        <v>0.05</v>
      </c>
      <c r="E28" t="str">
        <f>VLOOKUP(DATE($A28,11,1),Patch!$A$4:$R$879,18,FALSE)</f>
        <v/>
      </c>
      <c r="F28" s="3">
        <f>VLOOKUP(DATE($A28,12,1),Patch!$A$4:$R$1028,17,FALSE)</f>
        <v>10.6</v>
      </c>
      <c r="G28" t="str">
        <f>VLOOKUP(DATE($A28,12,1),Patch!$A$4:$R$1028,18,FALSE)</f>
        <v/>
      </c>
      <c r="H28" s="3">
        <f>VLOOKUP(DATE($A28+1,1,1),Patch!$A$4:$R$1028,17,FALSE)</f>
        <v>2.44</v>
      </c>
      <c r="I28" t="str">
        <f>VLOOKUP(DATE($A28+1,1,1),Patch!$A$4:$R$1028,18,FALSE)</f>
        <v/>
      </c>
      <c r="J28" s="3">
        <f>VLOOKUP(DATE($A28+1,2,1),Patch!$A$4:$R$1028,17,FALSE)</f>
        <v>9.51</v>
      </c>
      <c r="K28" t="str">
        <f>VLOOKUP(DATE($A28+1,2,1),Patch!$A$4:$R$1028,18,FALSE)</f>
        <v/>
      </c>
      <c r="L28" s="3">
        <f>VLOOKUP(DATE($A28+1,3,1),Patch!$A$4:$R$1028,17,FALSE)</f>
        <v>47.3</v>
      </c>
      <c r="M28" t="str">
        <f>VLOOKUP(DATE($A28+1,3,1),Patch!$A$4:$R$1028,18,FALSE)</f>
        <v/>
      </c>
      <c r="N28" s="3">
        <f>VLOOKUP(DATE($A28+1,4,1),Patch!$A$4:$R$1028,17,FALSE)</f>
        <v>4.54</v>
      </c>
      <c r="O28" t="str">
        <f>VLOOKUP(DATE($A28+1,4,1),Patch!$A$4:$R$1028,18,FALSE)</f>
        <v/>
      </c>
      <c r="P28" s="3">
        <f>VLOOKUP(DATE($A28+1,5,1),Patch!$A$4:$R$1028,17,FALSE)</f>
        <v>0.41</v>
      </c>
      <c r="Q28" t="str">
        <f>VLOOKUP(DATE($A28+1,5,1),Patch!$A$4:$R$1028,18,FALSE)</f>
        <v/>
      </c>
      <c r="R28" s="3">
        <f>VLOOKUP(DATE($A28+1,6,1),Patch!$A$4:$R$1028,17,FALSE)</f>
        <v>0</v>
      </c>
      <c r="S28" t="str">
        <f>VLOOKUP(DATE($A28+1,6,1),Patch!$A$4:$R$1028,18,FALSE)</f>
        <v/>
      </c>
      <c r="T28" s="3">
        <f>VLOOKUP(DATE($A28+1,7,1),Patch!$A$4:$R$1028,17,FALSE)</f>
        <v>0</v>
      </c>
      <c r="U28" t="str">
        <f>VLOOKUP(DATE($A28+1,7,1),Patch!$A$4:$R$1028,18,FALSE)</f>
        <v/>
      </c>
      <c r="V28" s="3">
        <f>VLOOKUP(DATE($A28+1,8,1),Patch!$A$4:$R$1028,17,FALSE)</f>
        <v>0</v>
      </c>
      <c r="W28" t="str">
        <f>VLOOKUP(DATE($A28+1,8,1),Patch!$A$4:$R$1028,18,FALSE)</f>
        <v/>
      </c>
      <c r="X28" s="3">
        <f>VLOOKUP(DATE($A28+1,9,1),Patch!$A$4:$R$1028,17,FALSE)</f>
        <v>0</v>
      </c>
      <c r="Y28" t="str">
        <f>VLOOKUP(DATE($A28+1,9,1),Patch!$A$4:$R$1028,18,FALSE)</f>
        <v/>
      </c>
      <c r="Z28" s="3">
        <f t="shared" si="0"/>
        <v>76.44</v>
      </c>
    </row>
    <row r="29" spans="1:26">
      <c r="A29">
        <v>1948</v>
      </c>
      <c r="B29" s="3">
        <f>VLOOKUP(DATE($A29,10,1),Patch!$A$4:$R$1028,17,FALSE)</f>
        <v>0.85</v>
      </c>
      <c r="C29" t="str">
        <f>VLOOKUP(DATE($A29,10,1),Patch!$A$4:$R$879,18,FALSE)</f>
        <v/>
      </c>
      <c r="D29" s="3">
        <f>VLOOKUP(DATE($A29,11,1),Patch!$A$4:$R$1028,17,FALSE)</f>
        <v>0</v>
      </c>
      <c r="E29" t="str">
        <f>VLOOKUP(DATE($A29,11,1),Patch!$A$4:$R$879,18,FALSE)</f>
        <v/>
      </c>
      <c r="F29" s="3">
        <f>VLOOKUP(DATE($A29,12,1),Patch!$A$4:$R$1028,17,FALSE)</f>
        <v>0</v>
      </c>
      <c r="G29" t="str">
        <f>VLOOKUP(DATE($A29,12,1),Patch!$A$4:$R$1028,18,FALSE)</f>
        <v/>
      </c>
      <c r="H29" s="3">
        <f>VLOOKUP(DATE($A29+1,1,1),Patch!$A$4:$R$1028,17,FALSE)</f>
        <v>0.2</v>
      </c>
      <c r="I29" t="str">
        <f>VLOOKUP(DATE($A29+1,1,1),Patch!$A$4:$R$1028,18,FALSE)</f>
        <v/>
      </c>
      <c r="J29" s="3">
        <f>VLOOKUP(DATE($A29+1,2,1),Patch!$A$4:$R$1028,17,FALSE)</f>
        <v>0.14000000000000001</v>
      </c>
      <c r="K29" t="str">
        <f>VLOOKUP(DATE($A29+1,2,1),Patch!$A$4:$R$1028,18,FALSE)</f>
        <v/>
      </c>
      <c r="L29" s="3">
        <f>VLOOKUP(DATE($A29+1,3,1),Patch!$A$4:$R$1028,17,FALSE)</f>
        <v>1.19</v>
      </c>
      <c r="M29" t="str">
        <f>VLOOKUP(DATE($A29+1,3,1),Patch!$A$4:$R$1028,18,FALSE)</f>
        <v/>
      </c>
      <c r="N29" s="3">
        <f>VLOOKUP(DATE($A29+1,4,1),Patch!$A$4:$R$1028,17,FALSE)</f>
        <v>0</v>
      </c>
      <c r="O29" t="str">
        <f>VLOOKUP(DATE($A29+1,4,1),Patch!$A$4:$R$1028,18,FALSE)</f>
        <v/>
      </c>
      <c r="P29" s="3">
        <f>VLOOKUP(DATE($A29+1,5,1),Patch!$A$4:$R$1028,17,FALSE)</f>
        <v>0.06</v>
      </c>
      <c r="Q29" t="str">
        <f>VLOOKUP(DATE($A29+1,5,1),Patch!$A$4:$R$1028,18,FALSE)</f>
        <v/>
      </c>
      <c r="R29" s="3">
        <f>VLOOKUP(DATE($A29+1,6,1),Patch!$A$4:$R$1028,17,FALSE)</f>
        <v>0.05</v>
      </c>
      <c r="S29" t="str">
        <f>VLOOKUP(DATE($A29+1,6,1),Patch!$A$4:$R$1028,18,FALSE)</f>
        <v/>
      </c>
      <c r="T29" s="3">
        <f>VLOOKUP(DATE($A29+1,7,1),Patch!$A$4:$R$1028,17,FALSE)</f>
        <v>0</v>
      </c>
      <c r="U29" t="str">
        <f>VLOOKUP(DATE($A29+1,7,1),Patch!$A$4:$R$1028,18,FALSE)</f>
        <v/>
      </c>
      <c r="V29" s="3">
        <f>VLOOKUP(DATE($A29+1,8,1),Patch!$A$4:$R$1028,17,FALSE)</f>
        <v>0</v>
      </c>
      <c r="W29" t="str">
        <f>VLOOKUP(DATE($A29+1,8,1),Patch!$A$4:$R$1028,18,FALSE)</f>
        <v/>
      </c>
      <c r="X29" s="3">
        <f>VLOOKUP(DATE($A29+1,9,1),Patch!$A$4:$R$1028,17,FALSE)</f>
        <v>0</v>
      </c>
      <c r="Y29" t="str">
        <f>VLOOKUP(DATE($A29+1,9,1),Patch!$A$4:$R$1028,18,FALSE)</f>
        <v/>
      </c>
      <c r="Z29" s="3">
        <f t="shared" si="0"/>
        <v>2.4899999999999998</v>
      </c>
    </row>
    <row r="30" spans="1:26">
      <c r="A30">
        <v>1949</v>
      </c>
      <c r="B30" s="3">
        <f>VLOOKUP(DATE($A30,10,1),Patch!$A$4:$R$1028,17,FALSE)</f>
        <v>0</v>
      </c>
      <c r="C30" t="str">
        <f>VLOOKUP(DATE($A30,10,1),Patch!$A$4:$R$879,18,FALSE)</f>
        <v/>
      </c>
      <c r="D30" s="3">
        <f>VLOOKUP(DATE($A30,11,1),Patch!$A$4:$R$1028,17,FALSE)</f>
        <v>9.36</v>
      </c>
      <c r="E30" t="str">
        <f>VLOOKUP(DATE($A30,11,1),Patch!$A$4:$R$879,18,FALSE)</f>
        <v/>
      </c>
      <c r="F30" s="3">
        <f>VLOOKUP(DATE($A30,12,1),Patch!$A$4:$R$1028,17,FALSE)</f>
        <v>0.69</v>
      </c>
      <c r="G30" t="str">
        <f>VLOOKUP(DATE($A30,12,1),Patch!$A$4:$R$1028,18,FALSE)</f>
        <v/>
      </c>
      <c r="H30" s="3">
        <f>VLOOKUP(DATE($A30+1,1,1),Patch!$A$4:$R$1028,17,FALSE)</f>
        <v>3.48</v>
      </c>
      <c r="I30" t="str">
        <f>VLOOKUP(DATE($A30+1,1,1),Patch!$A$4:$R$1028,18,FALSE)</f>
        <v/>
      </c>
      <c r="J30" s="3">
        <f>VLOOKUP(DATE($A30+1,2,1),Patch!$A$4:$R$1028,17,FALSE)</f>
        <v>11.9</v>
      </c>
      <c r="K30" t="str">
        <f>VLOOKUP(DATE($A30+1,2,1),Patch!$A$4:$R$1028,18,FALSE)</f>
        <v>#</v>
      </c>
      <c r="L30" s="3">
        <f>VLOOKUP(DATE($A30+1,3,1),Patch!$A$4:$R$1028,17,FALSE)</f>
        <v>23.2</v>
      </c>
      <c r="M30" t="str">
        <f>VLOOKUP(DATE($A30+1,3,1),Patch!$A$4:$R$1028,18,FALSE)</f>
        <v/>
      </c>
      <c r="N30" s="3">
        <f>VLOOKUP(DATE($A30+1,4,1),Patch!$A$4:$R$1028,17,FALSE)</f>
        <v>33.5</v>
      </c>
      <c r="O30" t="str">
        <f>VLOOKUP(DATE($A30+1,4,1),Patch!$A$4:$R$1028,18,FALSE)</f>
        <v/>
      </c>
      <c r="P30" s="3">
        <f>VLOOKUP(DATE($A30+1,5,1),Patch!$A$4:$R$1028,17,FALSE)</f>
        <v>38.4</v>
      </c>
      <c r="Q30" t="str">
        <f>VLOOKUP(DATE($A30+1,5,1),Patch!$A$4:$R$1028,18,FALSE)</f>
        <v/>
      </c>
      <c r="R30" s="3">
        <f>VLOOKUP(DATE($A30+1,6,1),Patch!$A$4:$R$1028,17,FALSE)</f>
        <v>1.32</v>
      </c>
      <c r="S30" t="str">
        <f>VLOOKUP(DATE($A30+1,6,1),Patch!$A$4:$R$1028,18,FALSE)</f>
        <v/>
      </c>
      <c r="T30" s="3">
        <f>VLOOKUP(DATE($A30+1,7,1),Patch!$A$4:$R$1028,17,FALSE)</f>
        <v>0.53</v>
      </c>
      <c r="U30" t="str">
        <f>VLOOKUP(DATE($A30+1,7,1),Patch!$A$4:$R$1028,18,FALSE)</f>
        <v/>
      </c>
      <c r="V30" s="3">
        <f>VLOOKUP(DATE($A30+1,8,1),Patch!$A$4:$R$1028,17,FALSE)</f>
        <v>1.31</v>
      </c>
      <c r="W30" t="str">
        <f>VLOOKUP(DATE($A30+1,8,1),Patch!$A$4:$R$1028,18,FALSE)</f>
        <v/>
      </c>
      <c r="X30" s="3">
        <f>VLOOKUP(DATE($A30+1,9,1),Patch!$A$4:$R$1028,17,FALSE)</f>
        <v>3.93</v>
      </c>
      <c r="Y30" t="str">
        <f>VLOOKUP(DATE($A30+1,9,1),Patch!$A$4:$R$1028,18,FALSE)</f>
        <v/>
      </c>
      <c r="Z30" s="3">
        <f t="shared" si="0"/>
        <v>127.62</v>
      </c>
    </row>
    <row r="31" spans="1:26">
      <c r="A31">
        <v>1950</v>
      </c>
      <c r="B31" s="3">
        <f>VLOOKUP(DATE($A31,10,1),Patch!$A$4:$R$1028,17,FALSE)</f>
        <v>0.56000000000000005</v>
      </c>
      <c r="C31" t="str">
        <f>VLOOKUP(DATE($A31,10,1),Patch!$A$4:$R$879,18,FALSE)</f>
        <v/>
      </c>
      <c r="D31" s="3">
        <f>VLOOKUP(DATE($A31,11,1),Patch!$A$4:$R$1028,17,FALSE)</f>
        <v>0</v>
      </c>
      <c r="E31" t="str">
        <f>VLOOKUP(DATE($A31,11,1),Patch!$A$4:$R$879,18,FALSE)</f>
        <v/>
      </c>
      <c r="F31" s="3">
        <f>VLOOKUP(DATE($A31,12,1),Patch!$A$4:$R$1028,17,FALSE)</f>
        <v>8.5</v>
      </c>
      <c r="G31" t="str">
        <f>VLOOKUP(DATE($A31,12,1),Patch!$A$4:$R$1028,18,FALSE)</f>
        <v/>
      </c>
      <c r="H31" s="3">
        <f>VLOOKUP(DATE($A31+1,1,1),Patch!$A$4:$R$1028,17,FALSE)</f>
        <v>9.23</v>
      </c>
      <c r="I31" t="str">
        <f>VLOOKUP(DATE($A31+1,1,1),Patch!$A$4:$R$1028,18,FALSE)</f>
        <v/>
      </c>
      <c r="J31" s="3">
        <f>VLOOKUP(DATE($A31+1,2,1),Patch!$A$4:$R$1028,17,FALSE)</f>
        <v>4.16</v>
      </c>
      <c r="K31" t="str">
        <f>VLOOKUP(DATE($A31+1,2,1),Patch!$A$4:$R$1028,18,FALSE)</f>
        <v/>
      </c>
      <c r="L31" s="3">
        <f>VLOOKUP(DATE($A31+1,3,1),Patch!$A$4:$R$1028,17,FALSE)</f>
        <v>4.67</v>
      </c>
      <c r="M31" t="str">
        <f>VLOOKUP(DATE($A31+1,3,1),Patch!$A$4:$R$1028,18,FALSE)</f>
        <v/>
      </c>
      <c r="N31" s="3">
        <f>VLOOKUP(DATE($A31+1,4,1),Patch!$A$4:$R$1028,17,FALSE)</f>
        <v>0.98</v>
      </c>
      <c r="O31" t="str">
        <f>VLOOKUP(DATE($A31+1,4,1),Patch!$A$4:$R$1028,18,FALSE)</f>
        <v/>
      </c>
      <c r="P31" s="3">
        <f>VLOOKUP(DATE($A31+1,5,1),Patch!$A$4:$R$1028,17,FALSE)</f>
        <v>0</v>
      </c>
      <c r="Q31" t="str">
        <f>VLOOKUP(DATE($A31+1,5,1),Patch!$A$4:$R$1028,18,FALSE)</f>
        <v/>
      </c>
      <c r="R31" s="3">
        <f>VLOOKUP(DATE($A31+1,6,1),Patch!$A$4:$R$1028,17,FALSE)</f>
        <v>0</v>
      </c>
      <c r="S31" t="str">
        <f>VLOOKUP(DATE($A31+1,6,1),Patch!$A$4:$R$1028,18,FALSE)</f>
        <v/>
      </c>
      <c r="T31" s="3">
        <f>VLOOKUP(DATE($A31+1,7,1),Patch!$A$4:$R$1028,17,FALSE)</f>
        <v>0</v>
      </c>
      <c r="U31" t="str">
        <f>VLOOKUP(DATE($A31+1,7,1),Patch!$A$4:$R$1028,18,FALSE)</f>
        <v/>
      </c>
      <c r="V31" s="3">
        <f>VLOOKUP(DATE($A31+1,8,1),Patch!$A$4:$R$1028,17,FALSE)</f>
        <v>0</v>
      </c>
      <c r="W31" t="str">
        <f>VLOOKUP(DATE($A31+1,8,1),Patch!$A$4:$R$1028,18,FALSE)</f>
        <v/>
      </c>
      <c r="X31" s="3">
        <f>VLOOKUP(DATE($A31+1,9,1),Patch!$A$4:$R$1028,17,FALSE)</f>
        <v>0</v>
      </c>
      <c r="Y31" t="str">
        <f>VLOOKUP(DATE($A31+1,9,1),Patch!$A$4:$R$1028,18,FALSE)</f>
        <v/>
      </c>
      <c r="Z31" s="3">
        <f t="shared" si="0"/>
        <v>28.099999999999998</v>
      </c>
    </row>
    <row r="32" spans="1:26">
      <c r="A32">
        <v>1951</v>
      </c>
      <c r="B32" s="3">
        <f>VLOOKUP(DATE($A32,10,1),Patch!$A$4:$R$1028,17,FALSE)</f>
        <v>4.9000000000000004</v>
      </c>
      <c r="C32" t="str">
        <f>VLOOKUP(DATE($A32,10,1),Patch!$A$4:$R$879,18,FALSE)</f>
        <v/>
      </c>
      <c r="D32" s="3">
        <f>VLOOKUP(DATE($A32,11,1),Patch!$A$4:$R$1028,17,FALSE)</f>
        <v>0.41</v>
      </c>
      <c r="E32" t="str">
        <f>VLOOKUP(DATE($A32,11,1),Patch!$A$4:$R$879,18,FALSE)</f>
        <v/>
      </c>
      <c r="F32" s="3">
        <f>VLOOKUP(DATE($A32,12,1),Patch!$A$4:$R$1028,17,FALSE)</f>
        <v>0</v>
      </c>
      <c r="G32" t="str">
        <f>VLOOKUP(DATE($A32,12,1),Patch!$A$4:$R$1028,18,FALSE)</f>
        <v/>
      </c>
      <c r="H32" s="3">
        <f>VLOOKUP(DATE($A32+1,1,1),Patch!$A$4:$R$1028,17,FALSE)</f>
        <v>1.27</v>
      </c>
      <c r="I32" t="str">
        <f>VLOOKUP(DATE($A32+1,1,1),Patch!$A$4:$R$1028,18,FALSE)</f>
        <v/>
      </c>
      <c r="J32" s="3">
        <f>VLOOKUP(DATE($A32+1,2,1),Patch!$A$4:$R$1028,17,FALSE)</f>
        <v>10.199999999999999</v>
      </c>
      <c r="K32" t="str">
        <f>VLOOKUP(DATE($A32+1,2,1),Patch!$A$4:$R$1028,18,FALSE)</f>
        <v/>
      </c>
      <c r="L32" s="3">
        <f>VLOOKUP(DATE($A32+1,3,1),Patch!$A$4:$R$1028,17,FALSE)</f>
        <v>0.43</v>
      </c>
      <c r="M32" t="str">
        <f>VLOOKUP(DATE($A32+1,3,1),Patch!$A$4:$R$1028,18,FALSE)</f>
        <v/>
      </c>
      <c r="N32" s="3">
        <f>VLOOKUP(DATE($A32+1,4,1),Patch!$A$4:$R$1028,17,FALSE)</f>
        <v>1.44</v>
      </c>
      <c r="O32" t="str">
        <f>VLOOKUP(DATE($A32+1,4,1),Patch!$A$4:$R$1028,18,FALSE)</f>
        <v/>
      </c>
      <c r="P32" s="3">
        <f>VLOOKUP(DATE($A32+1,5,1),Patch!$A$4:$R$1028,17,FALSE)</f>
        <v>0</v>
      </c>
      <c r="Q32" t="str">
        <f>VLOOKUP(DATE($A32+1,5,1),Patch!$A$4:$R$1028,18,FALSE)</f>
        <v/>
      </c>
      <c r="R32" s="3">
        <f>VLOOKUP(DATE($A32+1,6,1),Patch!$A$4:$R$1028,17,FALSE)</f>
        <v>0</v>
      </c>
      <c r="S32" t="str">
        <f>VLOOKUP(DATE($A32+1,6,1),Patch!$A$4:$R$1028,18,FALSE)</f>
        <v/>
      </c>
      <c r="T32" s="3">
        <f>VLOOKUP(DATE($A32+1,7,1),Patch!$A$4:$R$1028,17,FALSE)</f>
        <v>2.0499999999999998</v>
      </c>
      <c r="U32" t="str">
        <f>VLOOKUP(DATE($A32+1,7,1),Patch!$A$4:$R$1028,18,FALSE)</f>
        <v/>
      </c>
      <c r="V32" s="3">
        <f>VLOOKUP(DATE($A32+1,8,1),Patch!$A$4:$R$1028,17,FALSE)</f>
        <v>0</v>
      </c>
      <c r="W32" t="str">
        <f>VLOOKUP(DATE($A32+1,8,1),Patch!$A$4:$R$1028,18,FALSE)</f>
        <v/>
      </c>
      <c r="X32" s="3">
        <f>VLOOKUP(DATE($A32+1,9,1),Patch!$A$4:$R$1028,17,FALSE)</f>
        <v>0.61</v>
      </c>
      <c r="Y32" t="str">
        <f>VLOOKUP(DATE($A32+1,9,1),Patch!$A$4:$R$1028,18,FALSE)</f>
        <v/>
      </c>
      <c r="Z32" s="3">
        <f t="shared" si="0"/>
        <v>21.310000000000002</v>
      </c>
    </row>
    <row r="33" spans="1:26">
      <c r="A33">
        <v>1952</v>
      </c>
      <c r="B33" s="3">
        <f>VLOOKUP(DATE($A33,10,1),Patch!$A$4:$R$1028,17,FALSE)</f>
        <v>0.79</v>
      </c>
      <c r="C33" t="str">
        <f>VLOOKUP(DATE($A33,10,1),Patch!$A$4:$R$879,18,FALSE)</f>
        <v/>
      </c>
      <c r="D33" s="3">
        <f>VLOOKUP(DATE($A33,11,1),Patch!$A$4:$R$1028,17,FALSE)</f>
        <v>2.15</v>
      </c>
      <c r="E33" t="str">
        <f>VLOOKUP(DATE($A33,11,1),Patch!$A$4:$R$879,18,FALSE)</f>
        <v/>
      </c>
      <c r="F33" s="3">
        <f>VLOOKUP(DATE($A33,12,1),Patch!$A$4:$R$1028,17,FALSE)</f>
        <v>11.2</v>
      </c>
      <c r="G33" t="str">
        <f>VLOOKUP(DATE($A33,12,1),Patch!$A$4:$R$1028,18,FALSE)</f>
        <v/>
      </c>
      <c r="H33" s="3">
        <f>VLOOKUP(DATE($A33+1,1,1),Patch!$A$4:$R$1028,17,FALSE)</f>
        <v>0.31</v>
      </c>
      <c r="I33" t="str">
        <f>VLOOKUP(DATE($A33+1,1,1),Patch!$A$4:$R$1028,18,FALSE)</f>
        <v/>
      </c>
      <c r="J33" s="3">
        <f>VLOOKUP(DATE($A33+1,2,1),Patch!$A$4:$R$1028,17,FALSE)</f>
        <v>1.22</v>
      </c>
      <c r="K33" t="str">
        <f>VLOOKUP(DATE($A33+1,2,1),Patch!$A$4:$R$1028,18,FALSE)</f>
        <v/>
      </c>
      <c r="L33" s="3">
        <f>VLOOKUP(DATE($A33+1,3,1),Patch!$A$4:$R$1028,17,FALSE)</f>
        <v>0.64</v>
      </c>
      <c r="M33" t="str">
        <f>VLOOKUP(DATE($A33+1,3,1),Patch!$A$4:$R$1028,18,FALSE)</f>
        <v/>
      </c>
      <c r="N33" s="3">
        <f>VLOOKUP(DATE($A33+1,4,1),Patch!$A$4:$R$1028,17,FALSE)</f>
        <v>0.78</v>
      </c>
      <c r="O33" t="str">
        <f>VLOOKUP(DATE($A33+1,4,1),Patch!$A$4:$R$1028,18,FALSE)</f>
        <v/>
      </c>
      <c r="P33" s="3">
        <f>VLOOKUP(DATE($A33+1,5,1),Patch!$A$4:$R$1028,17,FALSE)</f>
        <v>0</v>
      </c>
      <c r="Q33" t="str">
        <f>VLOOKUP(DATE($A33+1,5,1),Patch!$A$4:$R$1028,18,FALSE)</f>
        <v/>
      </c>
      <c r="R33" s="3">
        <f>VLOOKUP(DATE($A33+1,6,1),Patch!$A$4:$R$1028,17,FALSE)</f>
        <v>0</v>
      </c>
      <c r="S33" t="str">
        <f>VLOOKUP(DATE($A33+1,6,1),Patch!$A$4:$R$1028,18,FALSE)</f>
        <v/>
      </c>
      <c r="T33" s="3">
        <f>VLOOKUP(DATE($A33+1,7,1),Patch!$A$4:$R$1028,17,FALSE)</f>
        <v>0</v>
      </c>
      <c r="U33" t="str">
        <f>VLOOKUP(DATE($A33+1,7,1),Patch!$A$4:$R$1028,18,FALSE)</f>
        <v/>
      </c>
      <c r="V33" s="3">
        <f>VLOOKUP(DATE($A33+1,8,1),Patch!$A$4:$R$1028,17,FALSE)</f>
        <v>0</v>
      </c>
      <c r="W33" t="str">
        <f>VLOOKUP(DATE($A33+1,8,1),Patch!$A$4:$R$1028,18,FALSE)</f>
        <v/>
      </c>
      <c r="X33" s="3">
        <f>VLOOKUP(DATE($A33+1,9,1),Patch!$A$4:$R$1028,17,FALSE)</f>
        <v>1.74</v>
      </c>
      <c r="Y33" t="str">
        <f>VLOOKUP(DATE($A33+1,9,1),Patch!$A$4:$R$1028,18,FALSE)</f>
        <v/>
      </c>
      <c r="Z33" s="3">
        <f t="shared" si="0"/>
        <v>18.829999999999998</v>
      </c>
    </row>
    <row r="34" spans="1:26">
      <c r="A34">
        <v>1953</v>
      </c>
      <c r="B34" s="3">
        <f>VLOOKUP(DATE($A34,10,1),Patch!$A$4:$R$1028,17,FALSE)</f>
        <v>0.04</v>
      </c>
      <c r="C34" t="str">
        <f>VLOOKUP(DATE($A34,10,1),Patch!$A$4:$R$879,18,FALSE)</f>
        <v/>
      </c>
      <c r="D34" s="3">
        <f>VLOOKUP(DATE($A34,11,1),Patch!$A$4:$R$1028,17,FALSE)</f>
        <v>23</v>
      </c>
      <c r="E34" t="str">
        <f>VLOOKUP(DATE($A34,11,1),Patch!$A$4:$R$879,18,FALSE)</f>
        <v/>
      </c>
      <c r="F34" s="3">
        <f>VLOOKUP(DATE($A34,12,1),Patch!$A$4:$R$1028,17,FALSE)</f>
        <v>0.09</v>
      </c>
      <c r="G34" t="str">
        <f>VLOOKUP(DATE($A34,12,1),Patch!$A$4:$R$1028,18,FALSE)</f>
        <v/>
      </c>
      <c r="H34" s="3">
        <f>VLOOKUP(DATE($A34+1,1,1),Patch!$A$4:$R$1028,17,FALSE)</f>
        <v>1</v>
      </c>
      <c r="I34" t="str">
        <f>VLOOKUP(DATE($A34+1,1,1),Patch!$A$4:$R$1028,18,FALSE)</f>
        <v/>
      </c>
      <c r="J34" s="3">
        <f>VLOOKUP(DATE($A34+1,2,1),Patch!$A$4:$R$1028,17,FALSE)</f>
        <v>0.7</v>
      </c>
      <c r="K34" t="str">
        <f>VLOOKUP(DATE($A34+1,2,1),Patch!$A$4:$R$1028,18,FALSE)</f>
        <v/>
      </c>
      <c r="L34" s="3">
        <f>VLOOKUP(DATE($A34+1,3,1),Patch!$A$4:$R$1028,17,FALSE)</f>
        <v>4.45</v>
      </c>
      <c r="M34" t="str">
        <f>VLOOKUP(DATE($A34+1,3,1),Patch!$A$4:$R$1028,18,FALSE)</f>
        <v/>
      </c>
      <c r="N34" s="3">
        <f>VLOOKUP(DATE($A34+1,4,1),Patch!$A$4:$R$1028,17,FALSE)</f>
        <v>0.69</v>
      </c>
      <c r="O34" t="str">
        <f>VLOOKUP(DATE($A34+1,4,1),Patch!$A$4:$R$1028,18,FALSE)</f>
        <v/>
      </c>
      <c r="P34" s="3">
        <f>VLOOKUP(DATE($A34+1,5,1),Patch!$A$4:$R$1028,17,FALSE)</f>
        <v>0.52</v>
      </c>
      <c r="Q34" t="str">
        <f>VLOOKUP(DATE($A34+1,5,1),Patch!$A$4:$R$1028,18,FALSE)</f>
        <v/>
      </c>
      <c r="R34" s="3">
        <f>VLOOKUP(DATE($A34+1,6,1),Patch!$A$4:$R$1028,17,FALSE)</f>
        <v>0</v>
      </c>
      <c r="S34" t="str">
        <f>VLOOKUP(DATE($A34+1,6,1),Patch!$A$4:$R$1028,18,FALSE)</f>
        <v/>
      </c>
      <c r="T34" s="3">
        <f>VLOOKUP(DATE($A34+1,7,1),Patch!$A$4:$R$1028,17,FALSE)</f>
        <v>0</v>
      </c>
      <c r="U34" t="str">
        <f>VLOOKUP(DATE($A34+1,7,1),Patch!$A$4:$R$1028,18,FALSE)</f>
        <v/>
      </c>
      <c r="V34" s="3">
        <f>VLOOKUP(DATE($A34+1,8,1),Patch!$A$4:$R$1028,17,FALSE)</f>
        <v>0</v>
      </c>
      <c r="W34" t="str">
        <f>VLOOKUP(DATE($A34+1,8,1),Patch!$A$4:$R$1028,18,FALSE)</f>
        <v/>
      </c>
      <c r="X34" s="3">
        <f>VLOOKUP(DATE($A34+1,9,1),Patch!$A$4:$R$1028,17,FALSE)</f>
        <v>0</v>
      </c>
      <c r="Y34" t="str">
        <f>VLOOKUP(DATE($A34+1,9,1),Patch!$A$4:$R$1028,18,FALSE)</f>
        <v/>
      </c>
      <c r="Z34" s="3">
        <f t="shared" si="0"/>
        <v>30.49</v>
      </c>
    </row>
    <row r="35" spans="1:26">
      <c r="A35">
        <v>1954</v>
      </c>
      <c r="B35" s="3">
        <f>VLOOKUP(DATE($A35,10,1),Patch!$A$4:$R$1028,17,FALSE)</f>
        <v>0</v>
      </c>
      <c r="C35" t="str">
        <f>VLOOKUP(DATE($A35,10,1),Patch!$A$4:$R$879,18,FALSE)</f>
        <v/>
      </c>
      <c r="D35" s="3">
        <f>VLOOKUP(DATE($A35,11,1),Patch!$A$4:$R$1028,17,FALSE)</f>
        <v>2.0699999999999998</v>
      </c>
      <c r="E35" t="str">
        <f>VLOOKUP(DATE($A35,11,1),Patch!$A$4:$R$879,18,FALSE)</f>
        <v/>
      </c>
      <c r="F35" s="3">
        <f>VLOOKUP(DATE($A35,12,1),Patch!$A$4:$R$1028,17,FALSE)</f>
        <v>0.19</v>
      </c>
      <c r="G35" t="str">
        <f>VLOOKUP(DATE($A35,12,1),Patch!$A$4:$R$1028,18,FALSE)</f>
        <v/>
      </c>
      <c r="H35" s="3">
        <f>VLOOKUP(DATE($A35+1,1,1),Patch!$A$4:$R$1028,17,FALSE)</f>
        <v>4.51</v>
      </c>
      <c r="I35" t="str">
        <f>VLOOKUP(DATE($A35+1,1,1),Patch!$A$4:$R$1028,18,FALSE)</f>
        <v/>
      </c>
      <c r="J35" s="3">
        <f>VLOOKUP(DATE($A35+1,2,1),Patch!$A$4:$R$1028,17,FALSE)</f>
        <v>10.9</v>
      </c>
      <c r="K35" t="str">
        <f>VLOOKUP(DATE($A35+1,2,1),Patch!$A$4:$R$1028,18,FALSE)</f>
        <v/>
      </c>
      <c r="L35" s="3">
        <f>VLOOKUP(DATE($A35+1,3,1),Patch!$A$4:$R$1028,17,FALSE)</f>
        <v>17.7</v>
      </c>
      <c r="M35" t="str">
        <f>VLOOKUP(DATE($A35+1,3,1),Patch!$A$4:$R$1028,18,FALSE)</f>
        <v/>
      </c>
      <c r="N35" s="3">
        <f>VLOOKUP(DATE($A35+1,4,1),Patch!$A$4:$R$1028,17,FALSE)</f>
        <v>1.33</v>
      </c>
      <c r="O35" t="str">
        <f>VLOOKUP(DATE($A35+1,4,1),Patch!$A$4:$R$1028,18,FALSE)</f>
        <v/>
      </c>
      <c r="P35" s="3">
        <f>VLOOKUP(DATE($A35+1,5,1),Patch!$A$4:$R$1028,17,FALSE)</f>
        <v>0.35</v>
      </c>
      <c r="Q35" t="str">
        <f>VLOOKUP(DATE($A35+1,5,1),Patch!$A$4:$R$1028,18,FALSE)</f>
        <v/>
      </c>
      <c r="R35" s="3">
        <f>VLOOKUP(DATE($A35+1,6,1),Patch!$A$4:$R$1028,17,FALSE)</f>
        <v>0.08</v>
      </c>
      <c r="S35" t="str">
        <f>VLOOKUP(DATE($A35+1,6,1),Patch!$A$4:$R$1028,18,FALSE)</f>
        <v/>
      </c>
      <c r="T35" s="3">
        <f>VLOOKUP(DATE($A35+1,7,1),Patch!$A$4:$R$1028,17,FALSE)</f>
        <v>0</v>
      </c>
      <c r="U35" t="str">
        <f>VLOOKUP(DATE($A35+1,7,1),Patch!$A$4:$R$1028,18,FALSE)</f>
        <v/>
      </c>
      <c r="V35" s="3">
        <f>VLOOKUP(DATE($A35+1,8,1),Patch!$A$4:$R$1028,17,FALSE)</f>
        <v>0</v>
      </c>
      <c r="W35" t="str">
        <f>VLOOKUP(DATE($A35+1,8,1),Patch!$A$4:$R$1028,18,FALSE)</f>
        <v/>
      </c>
      <c r="X35" s="3">
        <f>VLOOKUP(DATE($A35+1,9,1),Patch!$A$4:$R$1028,17,FALSE)</f>
        <v>0</v>
      </c>
      <c r="Y35" t="str">
        <f>VLOOKUP(DATE($A35+1,9,1),Patch!$A$4:$R$1028,18,FALSE)</f>
        <v/>
      </c>
      <c r="Z35" s="3">
        <f t="shared" si="0"/>
        <v>37.130000000000003</v>
      </c>
    </row>
    <row r="36" spans="1:26">
      <c r="A36">
        <v>1955</v>
      </c>
      <c r="B36" s="3">
        <f>VLOOKUP(DATE($A36,10,1),Patch!$A$4:$R$1028,17,FALSE)</f>
        <v>1.05</v>
      </c>
      <c r="C36" t="str">
        <f>VLOOKUP(DATE($A36,10,1),Patch!$A$4:$R$879,18,FALSE)</f>
        <v/>
      </c>
      <c r="D36" s="3">
        <f>VLOOKUP(DATE($A36,11,1),Patch!$A$4:$R$1028,17,FALSE)</f>
        <v>0.75</v>
      </c>
      <c r="E36" t="str">
        <f>VLOOKUP(DATE($A36,11,1),Patch!$A$4:$R$879,18,FALSE)</f>
        <v/>
      </c>
      <c r="F36" s="3">
        <f>VLOOKUP(DATE($A36,12,1),Patch!$A$4:$R$1028,17,FALSE)</f>
        <v>0.85</v>
      </c>
      <c r="G36" t="str">
        <f>VLOOKUP(DATE($A36,12,1),Patch!$A$4:$R$1028,18,FALSE)</f>
        <v/>
      </c>
      <c r="H36" s="3">
        <f>VLOOKUP(DATE($A36+1,1,1),Patch!$A$4:$R$1028,17,FALSE)</f>
        <v>1.83</v>
      </c>
      <c r="I36" t="str">
        <f>VLOOKUP(DATE($A36+1,1,1),Patch!$A$4:$R$1028,18,FALSE)</f>
        <v/>
      </c>
      <c r="J36" s="3">
        <f>VLOOKUP(DATE($A36+1,2,1),Patch!$A$4:$R$1028,17,FALSE)</f>
        <v>2.73</v>
      </c>
      <c r="K36" t="str">
        <f>VLOOKUP(DATE($A36+1,2,1),Patch!$A$4:$R$1028,18,FALSE)</f>
        <v/>
      </c>
      <c r="L36" s="3">
        <f>VLOOKUP(DATE($A36+1,3,1),Patch!$A$4:$R$1028,17,FALSE)</f>
        <v>7.21</v>
      </c>
      <c r="M36" t="str">
        <f>VLOOKUP(DATE($A36+1,3,1),Patch!$A$4:$R$1028,18,FALSE)</f>
        <v/>
      </c>
      <c r="N36" s="3">
        <f>VLOOKUP(DATE($A36+1,4,1),Patch!$A$4:$R$1028,17,FALSE)</f>
        <v>5.52</v>
      </c>
      <c r="O36" t="str">
        <f>VLOOKUP(DATE($A36+1,4,1),Patch!$A$4:$R$1028,18,FALSE)</f>
        <v>*</v>
      </c>
      <c r="P36" s="3">
        <f>VLOOKUP(DATE($A36+1,5,1),Patch!$A$4:$R$1028,17,FALSE)</f>
        <v>0.65</v>
      </c>
      <c r="Q36" t="str">
        <f>VLOOKUP(DATE($A36+1,5,1),Patch!$A$4:$R$1028,18,FALSE)</f>
        <v>*</v>
      </c>
      <c r="R36" s="3">
        <f>VLOOKUP(DATE($A36+1,6,1),Patch!$A$4:$R$1028,17,FALSE)</f>
        <v>0.39</v>
      </c>
      <c r="S36" t="str">
        <f>VLOOKUP(DATE($A36+1,6,1),Patch!$A$4:$R$1028,18,FALSE)</f>
        <v>*</v>
      </c>
      <c r="T36" s="3">
        <f>VLOOKUP(DATE($A36+1,7,1),Patch!$A$4:$R$1028,17,FALSE)</f>
        <v>0.28000000000000003</v>
      </c>
      <c r="U36" t="str">
        <f>VLOOKUP(DATE($A36+1,7,1),Patch!$A$4:$R$1028,18,FALSE)</f>
        <v>*</v>
      </c>
      <c r="V36" s="3">
        <f>VLOOKUP(DATE($A36+1,8,1),Patch!$A$4:$R$1028,17,FALSE)</f>
        <v>0.17</v>
      </c>
      <c r="W36" t="str">
        <f>VLOOKUP(DATE($A36+1,8,1),Patch!$A$4:$R$1028,18,FALSE)</f>
        <v>*</v>
      </c>
      <c r="X36" s="3">
        <f>VLOOKUP(DATE($A36+1,9,1),Patch!$A$4:$R$1028,17,FALSE)</f>
        <v>0.13</v>
      </c>
      <c r="Y36" t="str">
        <f>VLOOKUP(DATE($A36+1,9,1),Patch!$A$4:$R$1028,18,FALSE)</f>
        <v>*</v>
      </c>
      <c r="Z36" s="3">
        <f t="shared" si="0"/>
        <v>21.560000000000002</v>
      </c>
    </row>
    <row r="37" spans="1:26">
      <c r="A37">
        <v>1956</v>
      </c>
      <c r="B37" s="3">
        <f>VLOOKUP(DATE($A37,10,1),Patch!$A$4:$R$1028,17,FALSE)</f>
        <v>0.16</v>
      </c>
      <c r="C37" t="str">
        <f>VLOOKUP(DATE($A37,10,1),Patch!$A$4:$R$879,18,FALSE)</f>
        <v>*</v>
      </c>
      <c r="D37" s="3">
        <f>VLOOKUP(DATE($A37,11,1),Patch!$A$4:$R$1028,17,FALSE)</f>
        <v>4.67</v>
      </c>
      <c r="E37" t="str">
        <f>VLOOKUP(DATE($A37,11,1),Patch!$A$4:$R$879,18,FALSE)</f>
        <v/>
      </c>
      <c r="F37" s="3">
        <f>VLOOKUP(DATE($A37,12,1),Patch!$A$4:$R$1028,17,FALSE)</f>
        <v>4</v>
      </c>
      <c r="G37" t="str">
        <f>VLOOKUP(DATE($A37,12,1),Patch!$A$4:$R$1028,18,FALSE)</f>
        <v/>
      </c>
      <c r="H37" s="3">
        <f>VLOOKUP(DATE($A37+1,1,1),Patch!$A$4:$R$1028,17,FALSE)</f>
        <v>1.1100000000000001</v>
      </c>
      <c r="I37" t="str">
        <f>VLOOKUP(DATE($A37+1,1,1),Patch!$A$4:$R$1028,18,FALSE)</f>
        <v/>
      </c>
      <c r="J37" s="3">
        <f>VLOOKUP(DATE($A37+1,2,1),Patch!$A$4:$R$1028,17,FALSE)</f>
        <v>1.66</v>
      </c>
      <c r="K37" t="str">
        <f>VLOOKUP(DATE($A37+1,2,1),Patch!$A$4:$R$1028,18,FALSE)</f>
        <v/>
      </c>
      <c r="L37" s="3">
        <f>VLOOKUP(DATE($A37+1,3,1),Patch!$A$4:$R$1028,17,FALSE)</f>
        <v>5.17</v>
      </c>
      <c r="M37" t="str">
        <f>VLOOKUP(DATE($A37+1,3,1),Patch!$A$4:$R$1028,18,FALSE)</f>
        <v/>
      </c>
      <c r="N37" s="3">
        <f>VLOOKUP(DATE($A37+1,4,1),Patch!$A$4:$R$1028,17,FALSE)</f>
        <v>0.6</v>
      </c>
      <c r="O37" t="str">
        <f>VLOOKUP(DATE($A37+1,4,1),Patch!$A$4:$R$1028,18,FALSE)</f>
        <v/>
      </c>
      <c r="P37" s="3">
        <f>VLOOKUP(DATE($A37+1,5,1),Patch!$A$4:$R$1028,17,FALSE)</f>
        <v>0</v>
      </c>
      <c r="Q37" t="str">
        <f>VLOOKUP(DATE($A37+1,5,1),Patch!$A$4:$R$1028,18,FALSE)</f>
        <v/>
      </c>
      <c r="R37" s="3">
        <f>VLOOKUP(DATE($A37+1,6,1),Patch!$A$4:$R$1028,17,FALSE)</f>
        <v>7.0000000000000007E-2</v>
      </c>
      <c r="S37" t="str">
        <f>VLOOKUP(DATE($A37+1,6,1),Patch!$A$4:$R$1028,18,FALSE)</f>
        <v/>
      </c>
      <c r="T37" s="3">
        <f>VLOOKUP(DATE($A37+1,7,1),Patch!$A$4:$R$1028,17,FALSE)</f>
        <v>0.38</v>
      </c>
      <c r="U37" t="str">
        <f>VLOOKUP(DATE($A37+1,7,1),Patch!$A$4:$R$1028,18,FALSE)</f>
        <v>*</v>
      </c>
      <c r="V37" s="3">
        <f>VLOOKUP(DATE($A37+1,8,1),Patch!$A$4:$R$1028,17,FALSE)</f>
        <v>0.75</v>
      </c>
      <c r="W37" t="str">
        <f>VLOOKUP(DATE($A37+1,8,1),Patch!$A$4:$R$1028,18,FALSE)</f>
        <v/>
      </c>
      <c r="X37" s="3">
        <f>VLOOKUP(DATE($A37+1,9,1),Patch!$A$4:$R$1028,17,FALSE)</f>
        <v>0.41</v>
      </c>
      <c r="Y37" t="str">
        <f>VLOOKUP(DATE($A37+1,9,1),Patch!$A$4:$R$1028,18,FALSE)</f>
        <v/>
      </c>
      <c r="Z37" s="3">
        <f t="shared" si="0"/>
        <v>18.98</v>
      </c>
    </row>
    <row r="38" spans="1:26">
      <c r="A38">
        <v>1957</v>
      </c>
      <c r="B38" s="3">
        <f>VLOOKUP(DATE($A38,10,1),Patch!$A$4:$R$1028,17,FALSE)</f>
        <v>0.55000000000000004</v>
      </c>
      <c r="C38" t="str">
        <f>VLOOKUP(DATE($A38,10,1),Patch!$A$4:$R$879,18,FALSE)</f>
        <v/>
      </c>
      <c r="D38" s="3">
        <f>VLOOKUP(DATE($A38,11,1),Patch!$A$4:$R$1028,17,FALSE)</f>
        <v>0.83</v>
      </c>
      <c r="E38" t="str">
        <f>VLOOKUP(DATE($A38,11,1),Patch!$A$4:$R$879,18,FALSE)</f>
        <v/>
      </c>
      <c r="F38" s="3">
        <f>VLOOKUP(DATE($A38,12,1),Patch!$A$4:$R$1028,17,FALSE)</f>
        <v>1.95</v>
      </c>
      <c r="G38" t="str">
        <f>VLOOKUP(DATE($A38,12,1),Patch!$A$4:$R$1028,18,FALSE)</f>
        <v/>
      </c>
      <c r="H38" s="3">
        <f>VLOOKUP(DATE($A38+1,1,1),Patch!$A$4:$R$1028,17,FALSE)</f>
        <v>16.100000000000001</v>
      </c>
      <c r="I38" t="str">
        <f>VLOOKUP(DATE($A38+1,1,1),Patch!$A$4:$R$1028,18,FALSE)</f>
        <v/>
      </c>
      <c r="J38" s="3">
        <f>VLOOKUP(DATE($A38+1,2,1),Patch!$A$4:$R$1028,17,FALSE)</f>
        <v>0.38</v>
      </c>
      <c r="K38" t="str">
        <f>VLOOKUP(DATE($A38+1,2,1),Patch!$A$4:$R$1028,18,FALSE)</f>
        <v/>
      </c>
      <c r="L38" s="3">
        <f>VLOOKUP(DATE($A38+1,3,1),Patch!$A$4:$R$1028,17,FALSE)</f>
        <v>2.57</v>
      </c>
      <c r="M38" t="str">
        <f>VLOOKUP(DATE($A38+1,3,1),Patch!$A$4:$R$1028,18,FALSE)</f>
        <v/>
      </c>
      <c r="N38" s="3">
        <f>VLOOKUP(DATE($A38+1,4,1),Patch!$A$4:$R$1028,17,FALSE)</f>
        <v>0.31</v>
      </c>
      <c r="O38" t="str">
        <f>VLOOKUP(DATE($A38+1,4,1),Patch!$A$4:$R$1028,18,FALSE)</f>
        <v/>
      </c>
      <c r="P38" s="3">
        <f>VLOOKUP(DATE($A38+1,5,1),Patch!$A$4:$R$1028,17,FALSE)</f>
        <v>2.1</v>
      </c>
      <c r="Q38" t="str">
        <f>VLOOKUP(DATE($A38+1,5,1),Patch!$A$4:$R$1028,18,FALSE)</f>
        <v/>
      </c>
      <c r="R38" s="3">
        <f>VLOOKUP(DATE($A38+1,6,1),Patch!$A$4:$R$1028,17,FALSE)</f>
        <v>0.4</v>
      </c>
      <c r="S38" t="str">
        <f>VLOOKUP(DATE($A38+1,6,1),Patch!$A$4:$R$1028,18,FALSE)</f>
        <v/>
      </c>
      <c r="T38" s="3">
        <f>VLOOKUP(DATE($A38+1,7,1),Patch!$A$4:$R$1028,17,FALSE)</f>
        <v>0.25</v>
      </c>
      <c r="U38" t="str">
        <f>VLOOKUP(DATE($A38+1,7,1),Patch!$A$4:$R$1028,18,FALSE)</f>
        <v/>
      </c>
      <c r="V38" s="3">
        <f>VLOOKUP(DATE($A38+1,8,1),Patch!$A$4:$R$1028,17,FALSE)</f>
        <v>0.02</v>
      </c>
      <c r="W38" t="str">
        <f>VLOOKUP(DATE($A38+1,8,1),Patch!$A$4:$R$1028,18,FALSE)</f>
        <v/>
      </c>
      <c r="X38" s="3">
        <f>VLOOKUP(DATE($A38+1,9,1),Patch!$A$4:$R$1028,17,FALSE)</f>
        <v>0.37</v>
      </c>
      <c r="Y38" t="str">
        <f>VLOOKUP(DATE($A38+1,9,1),Patch!$A$4:$R$1028,18,FALSE)</f>
        <v/>
      </c>
      <c r="Z38" s="3">
        <f t="shared" si="0"/>
        <v>25.83</v>
      </c>
    </row>
    <row r="39" spans="1:26">
      <c r="A39">
        <v>1958</v>
      </c>
      <c r="B39" s="3">
        <f>VLOOKUP(DATE($A39,10,1),Patch!$A$4:$R$1028,17,FALSE)</f>
        <v>0.16</v>
      </c>
      <c r="C39" t="str">
        <f>VLOOKUP(DATE($A39,10,1),Patch!$A$4:$R$879,18,FALSE)</f>
        <v/>
      </c>
      <c r="D39" s="3">
        <f>VLOOKUP(DATE($A39,11,1),Patch!$A$4:$R$1028,17,FALSE)</f>
        <v>0.83</v>
      </c>
      <c r="E39" t="str">
        <f>VLOOKUP(DATE($A39,11,1),Patch!$A$4:$R$879,18,FALSE)</f>
        <v/>
      </c>
      <c r="F39" s="3">
        <f>VLOOKUP(DATE($A39,12,1),Patch!$A$4:$R$1028,17,FALSE)</f>
        <v>0.3</v>
      </c>
      <c r="G39" t="str">
        <f>VLOOKUP(DATE($A39,12,1),Patch!$A$4:$R$1028,18,FALSE)</f>
        <v/>
      </c>
      <c r="H39" s="3">
        <f>VLOOKUP(DATE($A39+1,1,1),Patch!$A$4:$R$1028,17,FALSE)</f>
        <v>0.91</v>
      </c>
      <c r="I39" t="str">
        <f>VLOOKUP(DATE($A39+1,1,1),Patch!$A$4:$R$1028,18,FALSE)</f>
        <v/>
      </c>
      <c r="J39" s="3">
        <f>VLOOKUP(DATE($A39+1,2,1),Patch!$A$4:$R$1028,17,FALSE)</f>
        <v>4.6399999999999997</v>
      </c>
      <c r="K39" t="str">
        <f>VLOOKUP(DATE($A39+1,2,1),Patch!$A$4:$R$1028,18,FALSE)</f>
        <v/>
      </c>
      <c r="L39" s="3">
        <f>VLOOKUP(DATE($A39+1,3,1),Patch!$A$4:$R$1028,17,FALSE)</f>
        <v>0.8</v>
      </c>
      <c r="M39" t="str">
        <f>VLOOKUP(DATE($A39+1,3,1),Patch!$A$4:$R$1028,18,FALSE)</f>
        <v/>
      </c>
      <c r="N39" s="3">
        <f>VLOOKUP(DATE($A39+1,4,1),Patch!$A$4:$R$1028,17,FALSE)</f>
        <v>0.76</v>
      </c>
      <c r="O39" t="str">
        <f>VLOOKUP(DATE($A39+1,4,1),Patch!$A$4:$R$1028,18,FALSE)</f>
        <v/>
      </c>
      <c r="P39" s="3">
        <f>VLOOKUP(DATE($A39+1,5,1),Patch!$A$4:$R$1028,17,FALSE)</f>
        <v>2.79</v>
      </c>
      <c r="Q39" t="str">
        <f>VLOOKUP(DATE($A39+1,5,1),Patch!$A$4:$R$1028,18,FALSE)</f>
        <v/>
      </c>
      <c r="R39" s="3">
        <f>VLOOKUP(DATE($A39+1,6,1),Patch!$A$4:$R$1028,17,FALSE)</f>
        <v>0.01</v>
      </c>
      <c r="S39" t="str">
        <f>VLOOKUP(DATE($A39+1,6,1),Patch!$A$4:$R$1028,18,FALSE)</f>
        <v/>
      </c>
      <c r="T39" s="3">
        <f>VLOOKUP(DATE($A39+1,7,1),Patch!$A$4:$R$1028,17,FALSE)</f>
        <v>0.01</v>
      </c>
      <c r="U39" t="str">
        <f>VLOOKUP(DATE($A39+1,7,1),Patch!$A$4:$R$1028,18,FALSE)</f>
        <v/>
      </c>
      <c r="V39" s="3">
        <f>VLOOKUP(DATE($A39+1,8,1),Patch!$A$4:$R$1028,17,FALSE)</f>
        <v>0</v>
      </c>
      <c r="W39" t="str">
        <f>VLOOKUP(DATE($A39+1,8,1),Patch!$A$4:$R$1028,18,FALSE)</f>
        <v/>
      </c>
      <c r="X39" s="3">
        <f>VLOOKUP(DATE($A39+1,9,1),Patch!$A$4:$R$1028,17,FALSE)</f>
        <v>0</v>
      </c>
      <c r="Y39" t="str">
        <f>VLOOKUP(DATE($A39+1,9,1),Patch!$A$4:$R$1028,18,FALSE)</f>
        <v/>
      </c>
      <c r="Z39" s="3">
        <f t="shared" si="0"/>
        <v>11.21</v>
      </c>
    </row>
    <row r="40" spans="1:26">
      <c r="A40">
        <v>1959</v>
      </c>
      <c r="B40" s="3">
        <f>VLOOKUP(DATE($A40,10,1),Patch!$A$4:$R$1028,17,FALSE)</f>
        <v>0</v>
      </c>
      <c r="C40" t="str">
        <f>VLOOKUP(DATE($A40,10,1),Patch!$A$4:$R$879,18,FALSE)</f>
        <v/>
      </c>
      <c r="D40" s="3">
        <f>VLOOKUP(DATE($A40,11,1),Patch!$A$4:$R$1028,17,FALSE)</f>
        <v>0.52</v>
      </c>
      <c r="E40" t="str">
        <f>VLOOKUP(DATE($A40,11,1),Patch!$A$4:$R$879,18,FALSE)</f>
        <v/>
      </c>
      <c r="F40" s="3">
        <f>VLOOKUP(DATE($A40,12,1),Patch!$A$4:$R$1028,17,FALSE)</f>
        <v>2.0699999999999998</v>
      </c>
      <c r="G40" t="str">
        <f>VLOOKUP(DATE($A40,12,1),Patch!$A$4:$R$1028,18,FALSE)</f>
        <v/>
      </c>
      <c r="H40" s="3">
        <f>VLOOKUP(DATE($A40+1,1,1),Patch!$A$4:$R$1028,17,FALSE)</f>
        <v>0.23</v>
      </c>
      <c r="I40" t="str">
        <f>VLOOKUP(DATE($A40+1,1,1),Patch!$A$4:$R$1028,18,FALSE)</f>
        <v/>
      </c>
      <c r="J40" s="3">
        <f>VLOOKUP(DATE($A40+1,2,1),Patch!$A$4:$R$1028,17,FALSE)</f>
        <v>0.01</v>
      </c>
      <c r="K40" t="str">
        <f>VLOOKUP(DATE($A40+1,2,1),Patch!$A$4:$R$1028,18,FALSE)</f>
        <v/>
      </c>
      <c r="L40" s="3">
        <f>VLOOKUP(DATE($A40+1,3,1),Patch!$A$4:$R$1028,17,FALSE)</f>
        <v>0.04</v>
      </c>
      <c r="M40" t="str">
        <f>VLOOKUP(DATE($A40+1,3,1),Patch!$A$4:$R$1028,18,FALSE)</f>
        <v/>
      </c>
      <c r="N40" s="3">
        <f>VLOOKUP(DATE($A40+1,4,1),Patch!$A$4:$R$1028,17,FALSE)</f>
        <v>0.57999999999999996</v>
      </c>
      <c r="O40" t="str">
        <f>VLOOKUP(DATE($A40+1,4,1),Patch!$A$4:$R$1028,18,FALSE)</f>
        <v>*</v>
      </c>
      <c r="P40" s="3">
        <f>VLOOKUP(DATE($A40+1,5,1),Patch!$A$4:$R$1028,17,FALSE)</f>
        <v>0.61</v>
      </c>
      <c r="Q40" t="str">
        <f>VLOOKUP(DATE($A40+1,5,1),Patch!$A$4:$R$1028,18,FALSE)</f>
        <v/>
      </c>
      <c r="R40" s="3">
        <f>VLOOKUP(DATE($A40+1,6,1),Patch!$A$4:$R$1028,17,FALSE)</f>
        <v>0</v>
      </c>
      <c r="S40" t="str">
        <f>VLOOKUP(DATE($A40+1,6,1),Patch!$A$4:$R$1028,18,FALSE)</f>
        <v/>
      </c>
      <c r="T40" s="3">
        <f>VLOOKUP(DATE($A40+1,7,1),Patch!$A$4:$R$1028,17,FALSE)</f>
        <v>0</v>
      </c>
      <c r="U40" t="str">
        <f>VLOOKUP(DATE($A40+1,7,1),Patch!$A$4:$R$1028,18,FALSE)</f>
        <v/>
      </c>
      <c r="V40" s="3">
        <f>VLOOKUP(DATE($A40+1,8,1),Patch!$A$4:$R$1028,17,FALSE)</f>
        <v>0.89</v>
      </c>
      <c r="W40" t="str">
        <f>VLOOKUP(DATE($A40+1,8,1),Patch!$A$4:$R$1028,18,FALSE)</f>
        <v/>
      </c>
      <c r="X40" s="3">
        <f>VLOOKUP(DATE($A40+1,9,1),Patch!$A$4:$R$1028,17,FALSE)</f>
        <v>0</v>
      </c>
      <c r="Y40" t="str">
        <f>VLOOKUP(DATE($A40+1,9,1),Patch!$A$4:$R$1028,18,FALSE)</f>
        <v/>
      </c>
      <c r="Z40" s="3">
        <f t="shared" si="0"/>
        <v>4.9499999999999993</v>
      </c>
    </row>
    <row r="41" spans="1:26">
      <c r="A41">
        <v>1960</v>
      </c>
      <c r="B41" s="3">
        <f>VLOOKUP(DATE($A41,10,1),Patch!$A$4:$R$1028,17,FALSE)</f>
        <v>0.9</v>
      </c>
      <c r="C41" t="str">
        <f>VLOOKUP(DATE($A41,10,1),Patch!$A$4:$R$879,18,FALSE)</f>
        <v/>
      </c>
      <c r="D41" s="3">
        <f>VLOOKUP(DATE($A41,11,1),Patch!$A$4:$R$1028,17,FALSE)</f>
        <v>1.51</v>
      </c>
      <c r="E41" t="str">
        <f>VLOOKUP(DATE($A41,11,1),Patch!$A$4:$R$879,18,FALSE)</f>
        <v/>
      </c>
      <c r="F41" s="3">
        <f>VLOOKUP(DATE($A41,12,1),Patch!$A$4:$R$1028,17,FALSE)</f>
        <v>4.3899999999999997</v>
      </c>
      <c r="G41" t="str">
        <f>VLOOKUP(DATE($A41,12,1),Patch!$A$4:$R$1028,18,FALSE)</f>
        <v/>
      </c>
      <c r="H41" s="3">
        <f>VLOOKUP(DATE($A41+1,1,1),Patch!$A$4:$R$1028,17,FALSE)</f>
        <v>0.18</v>
      </c>
      <c r="I41" t="str">
        <f>VLOOKUP(DATE($A41+1,1,1),Patch!$A$4:$R$1028,18,FALSE)</f>
        <v/>
      </c>
      <c r="J41" s="3">
        <f>VLOOKUP(DATE($A41+1,2,1),Patch!$A$4:$R$1028,17,FALSE)</f>
        <v>0.01</v>
      </c>
      <c r="K41" t="str">
        <f>VLOOKUP(DATE($A41+1,2,1),Patch!$A$4:$R$1028,18,FALSE)</f>
        <v/>
      </c>
      <c r="L41" s="3">
        <f>VLOOKUP(DATE($A41+1,3,1),Patch!$A$4:$R$1028,17,FALSE)</f>
        <v>1.41</v>
      </c>
      <c r="M41" t="str">
        <f>VLOOKUP(DATE($A41+1,3,1),Patch!$A$4:$R$1028,18,FALSE)</f>
        <v/>
      </c>
      <c r="N41" s="3">
        <f>VLOOKUP(DATE($A41+1,4,1),Patch!$A$4:$R$1028,17,FALSE)</f>
        <v>0.52</v>
      </c>
      <c r="O41" t="str">
        <f>VLOOKUP(DATE($A41+1,4,1),Patch!$A$4:$R$1028,18,FALSE)</f>
        <v/>
      </c>
      <c r="P41" s="3">
        <f>VLOOKUP(DATE($A41+1,5,1),Patch!$A$4:$R$1028,17,FALSE)</f>
        <v>3.88</v>
      </c>
      <c r="Q41" t="str">
        <f>VLOOKUP(DATE($A41+1,5,1),Patch!$A$4:$R$1028,18,FALSE)</f>
        <v/>
      </c>
      <c r="R41" s="3">
        <f>VLOOKUP(DATE($A41+1,6,1),Patch!$A$4:$R$1028,17,FALSE)</f>
        <v>0.56999999999999995</v>
      </c>
      <c r="S41" t="str">
        <f>VLOOKUP(DATE($A41+1,6,1),Patch!$A$4:$R$1028,18,FALSE)</f>
        <v/>
      </c>
      <c r="T41" s="3">
        <f>VLOOKUP(DATE($A41+1,7,1),Patch!$A$4:$R$1028,17,FALSE)</f>
        <v>0.1</v>
      </c>
      <c r="U41" t="str">
        <f>VLOOKUP(DATE($A41+1,7,1),Patch!$A$4:$R$1028,18,FALSE)</f>
        <v/>
      </c>
      <c r="V41" s="3">
        <f>VLOOKUP(DATE($A41+1,8,1),Patch!$A$4:$R$1028,17,FALSE)</f>
        <v>0.27</v>
      </c>
      <c r="W41" t="str">
        <f>VLOOKUP(DATE($A41+1,8,1),Patch!$A$4:$R$1028,18,FALSE)</f>
        <v/>
      </c>
      <c r="X41" s="3">
        <f>VLOOKUP(DATE($A41+1,9,1),Patch!$A$4:$R$1028,17,FALSE)</f>
        <v>0.02</v>
      </c>
      <c r="Y41" t="str">
        <f>VLOOKUP(DATE($A41+1,9,1),Patch!$A$4:$R$1028,18,FALSE)</f>
        <v/>
      </c>
      <c r="Z41" s="3">
        <f t="shared" si="0"/>
        <v>13.759999999999996</v>
      </c>
    </row>
    <row r="42" spans="1:26">
      <c r="A42">
        <v>1961</v>
      </c>
      <c r="B42" s="3">
        <f>VLOOKUP(DATE($A42,10,1),Patch!$A$4:$R$1028,17,FALSE)</f>
        <v>0</v>
      </c>
      <c r="C42" t="str">
        <f>VLOOKUP(DATE($A42,10,1),Patch!$A$4:$R$879,18,FALSE)</f>
        <v/>
      </c>
      <c r="D42" s="3">
        <f>VLOOKUP(DATE($A42,11,1),Patch!$A$4:$R$1028,17,FALSE)</f>
        <v>7.0000000000000007E-2</v>
      </c>
      <c r="E42" t="str">
        <f>VLOOKUP(DATE($A42,11,1),Patch!$A$4:$R$879,18,FALSE)</f>
        <v/>
      </c>
      <c r="F42" s="3">
        <f>VLOOKUP(DATE($A42,12,1),Patch!$A$4:$R$1028,17,FALSE)</f>
        <v>0.9</v>
      </c>
      <c r="G42" t="str">
        <f>VLOOKUP(DATE($A42,12,1),Patch!$A$4:$R$1028,18,FALSE)</f>
        <v/>
      </c>
      <c r="H42" s="3">
        <f>VLOOKUP(DATE($A42+1,1,1),Patch!$A$4:$R$1028,17,FALSE)</f>
        <v>0.04</v>
      </c>
      <c r="I42" t="str">
        <f>VLOOKUP(DATE($A42+1,1,1),Patch!$A$4:$R$1028,18,FALSE)</f>
        <v/>
      </c>
      <c r="J42" s="3">
        <f>VLOOKUP(DATE($A42+1,2,1),Patch!$A$4:$R$1028,17,FALSE)</f>
        <v>24</v>
      </c>
      <c r="K42" t="str">
        <f>VLOOKUP(DATE($A42+1,2,1),Patch!$A$4:$R$1028,18,FALSE)</f>
        <v/>
      </c>
      <c r="L42" s="3">
        <f>VLOOKUP(DATE($A42+1,3,1),Patch!$A$4:$R$1028,17,FALSE)</f>
        <v>8.24</v>
      </c>
      <c r="M42" t="str">
        <f>VLOOKUP(DATE($A42+1,3,1),Patch!$A$4:$R$1028,18,FALSE)</f>
        <v/>
      </c>
      <c r="N42" s="3">
        <f>VLOOKUP(DATE($A42+1,4,1),Patch!$A$4:$R$1028,17,FALSE)</f>
        <v>1.08</v>
      </c>
      <c r="O42" t="str">
        <f>VLOOKUP(DATE($A42+1,4,1),Patch!$A$4:$R$1028,18,FALSE)</f>
        <v/>
      </c>
      <c r="P42" s="3">
        <f>VLOOKUP(DATE($A42+1,5,1),Patch!$A$4:$R$1028,17,FALSE)</f>
        <v>0.37</v>
      </c>
      <c r="Q42" t="str">
        <f>VLOOKUP(DATE($A42+1,5,1),Patch!$A$4:$R$1028,18,FALSE)</f>
        <v/>
      </c>
      <c r="R42" s="3">
        <f>VLOOKUP(DATE($A42+1,6,1),Patch!$A$4:$R$1028,17,FALSE)</f>
        <v>0.02</v>
      </c>
      <c r="S42" t="str">
        <f>VLOOKUP(DATE($A42+1,6,1),Patch!$A$4:$R$1028,18,FALSE)</f>
        <v/>
      </c>
      <c r="T42" s="3">
        <f>VLOOKUP(DATE($A42+1,7,1),Patch!$A$4:$R$1028,17,FALSE)</f>
        <v>0.01</v>
      </c>
      <c r="U42" t="str">
        <f>VLOOKUP(DATE($A42+1,7,1),Patch!$A$4:$R$1028,18,FALSE)</f>
        <v/>
      </c>
      <c r="V42" s="3">
        <f>VLOOKUP(DATE($A42+1,8,1),Patch!$A$4:$R$1028,17,FALSE)</f>
        <v>0.01</v>
      </c>
      <c r="W42" t="str">
        <f>VLOOKUP(DATE($A42+1,8,1),Patch!$A$4:$R$1028,18,FALSE)</f>
        <v/>
      </c>
      <c r="X42" s="3">
        <f>VLOOKUP(DATE($A42+1,9,1),Patch!$A$4:$R$1028,17,FALSE)</f>
        <v>0.02</v>
      </c>
      <c r="Y42" t="str">
        <f>VLOOKUP(DATE($A42+1,9,1),Patch!$A$4:$R$1028,18,FALSE)</f>
        <v/>
      </c>
      <c r="Z42" s="3">
        <f t="shared" si="0"/>
        <v>34.76</v>
      </c>
    </row>
    <row r="43" spans="1:26">
      <c r="A43">
        <v>1962</v>
      </c>
      <c r="B43" s="3">
        <f>VLOOKUP(DATE($A43,10,1),Patch!$A$4:$R$1028,17,FALSE)</f>
        <v>0</v>
      </c>
      <c r="C43" t="str">
        <f>VLOOKUP(DATE($A43,10,1),Patch!$A$4:$R$879,18,FALSE)</f>
        <v/>
      </c>
      <c r="D43" s="3">
        <f>VLOOKUP(DATE($A43,11,1),Patch!$A$4:$R$1028,17,FALSE)</f>
        <v>2.33</v>
      </c>
      <c r="E43" t="str">
        <f>VLOOKUP(DATE($A43,11,1),Patch!$A$4:$R$879,18,FALSE)</f>
        <v/>
      </c>
      <c r="F43" s="3">
        <f>VLOOKUP(DATE($A43,12,1),Patch!$A$4:$R$1028,17,FALSE)</f>
        <v>0.08</v>
      </c>
      <c r="G43" t="str">
        <f>VLOOKUP(DATE($A43,12,1),Patch!$A$4:$R$1028,18,FALSE)</f>
        <v/>
      </c>
      <c r="H43" s="3">
        <f>VLOOKUP(DATE($A43+1,1,1),Patch!$A$4:$R$1028,17,FALSE)</f>
        <v>20.7</v>
      </c>
      <c r="I43" t="str">
        <f>VLOOKUP(DATE($A43+1,1,1),Patch!$A$4:$R$1028,18,FALSE)</f>
        <v/>
      </c>
      <c r="J43" s="3">
        <f>VLOOKUP(DATE($A43+1,2,1),Patch!$A$4:$R$1028,17,FALSE)</f>
        <v>4.32</v>
      </c>
      <c r="K43" t="str">
        <f>VLOOKUP(DATE($A43+1,2,1),Patch!$A$4:$R$1028,18,FALSE)</f>
        <v/>
      </c>
      <c r="L43" s="3">
        <f>VLOOKUP(DATE($A43+1,3,1),Patch!$A$4:$R$1028,17,FALSE)</f>
        <v>23.2</v>
      </c>
      <c r="M43" t="str">
        <f>VLOOKUP(DATE($A43+1,3,1),Patch!$A$4:$R$1028,18,FALSE)</f>
        <v/>
      </c>
      <c r="N43" s="3">
        <f>VLOOKUP(DATE($A43+1,4,1),Patch!$A$4:$R$1028,17,FALSE)</f>
        <v>18.100000000000001</v>
      </c>
      <c r="O43" t="str">
        <f>VLOOKUP(DATE($A43+1,4,1),Patch!$A$4:$R$1028,18,FALSE)</f>
        <v/>
      </c>
      <c r="P43" s="3">
        <f>VLOOKUP(DATE($A43+1,5,1),Patch!$A$4:$R$1028,17,FALSE)</f>
        <v>0.83</v>
      </c>
      <c r="Q43" t="str">
        <f>VLOOKUP(DATE($A43+1,5,1),Patch!$A$4:$R$1028,18,FALSE)</f>
        <v/>
      </c>
      <c r="R43" s="3">
        <f>VLOOKUP(DATE($A43+1,6,1),Patch!$A$4:$R$1028,17,FALSE)</f>
        <v>0.88</v>
      </c>
      <c r="S43" t="str">
        <f>VLOOKUP(DATE($A43+1,6,1),Patch!$A$4:$R$1028,18,FALSE)</f>
        <v/>
      </c>
      <c r="T43" s="3">
        <f>VLOOKUP(DATE($A43+1,7,1),Patch!$A$4:$R$1028,17,FALSE)</f>
        <v>0.76</v>
      </c>
      <c r="U43" t="str">
        <f>VLOOKUP(DATE($A43+1,7,1),Patch!$A$4:$R$1028,18,FALSE)</f>
        <v/>
      </c>
      <c r="V43" s="3">
        <f>VLOOKUP(DATE($A43+1,8,1),Patch!$A$4:$R$1028,17,FALSE)</f>
        <v>0.36</v>
      </c>
      <c r="W43" t="str">
        <f>VLOOKUP(DATE($A43+1,8,1),Patch!$A$4:$R$1028,18,FALSE)</f>
        <v>*</v>
      </c>
      <c r="X43" s="3">
        <f>VLOOKUP(DATE($A43+1,9,1),Patch!$A$4:$R$1028,17,FALSE)</f>
        <v>0.09</v>
      </c>
      <c r="Y43" t="str">
        <f>VLOOKUP(DATE($A43+1,9,1),Patch!$A$4:$R$1028,18,FALSE)</f>
        <v/>
      </c>
      <c r="Z43" s="3">
        <f t="shared" si="0"/>
        <v>71.649999999999991</v>
      </c>
    </row>
    <row r="44" spans="1:26">
      <c r="A44">
        <v>1963</v>
      </c>
      <c r="B44" s="3">
        <f>VLOOKUP(DATE($A44,10,1),Patch!$A$4:$R$1028,17,FALSE)</f>
        <v>4.05</v>
      </c>
      <c r="C44" t="str">
        <f>VLOOKUP(DATE($A44,10,1),Patch!$A$4:$R$879,18,FALSE)</f>
        <v/>
      </c>
      <c r="D44" s="3">
        <f>VLOOKUP(DATE($A44,11,1),Patch!$A$4:$R$1028,17,FALSE)</f>
        <v>14.8</v>
      </c>
      <c r="E44" t="str">
        <f>VLOOKUP(DATE($A44,11,1),Patch!$A$4:$R$879,18,FALSE)</f>
        <v/>
      </c>
      <c r="F44" s="3">
        <f>VLOOKUP(DATE($A44,12,1),Patch!$A$4:$R$1028,17,FALSE)</f>
        <v>2.8</v>
      </c>
      <c r="G44" t="str">
        <f>VLOOKUP(DATE($A44,12,1),Patch!$A$4:$R$1028,18,FALSE)</f>
        <v/>
      </c>
      <c r="H44" s="3">
        <f>VLOOKUP(DATE($A44+1,1,1),Patch!$A$4:$R$1028,17,FALSE)</f>
        <v>0.15</v>
      </c>
      <c r="I44" t="str">
        <f>VLOOKUP(DATE($A44+1,1,1),Patch!$A$4:$R$1028,18,FALSE)</f>
        <v/>
      </c>
      <c r="J44" s="3">
        <f>VLOOKUP(DATE($A44+1,2,1),Patch!$A$4:$R$1028,17,FALSE)</f>
        <v>0.01</v>
      </c>
      <c r="K44" t="str">
        <f>VLOOKUP(DATE($A44+1,2,1),Patch!$A$4:$R$1028,18,FALSE)</f>
        <v/>
      </c>
      <c r="L44" s="3">
        <f>VLOOKUP(DATE($A44+1,3,1),Patch!$A$4:$R$1028,17,FALSE)</f>
        <v>0.02</v>
      </c>
      <c r="M44" t="str">
        <f>VLOOKUP(DATE($A44+1,3,1),Patch!$A$4:$R$1028,18,FALSE)</f>
        <v/>
      </c>
      <c r="N44" s="3">
        <f>VLOOKUP(DATE($A44+1,4,1),Patch!$A$4:$R$1028,17,FALSE)</f>
        <v>0.56999999999999995</v>
      </c>
      <c r="O44" t="str">
        <f>VLOOKUP(DATE($A44+1,4,1),Patch!$A$4:$R$1028,18,FALSE)</f>
        <v/>
      </c>
      <c r="P44" s="3">
        <f>VLOOKUP(DATE($A44+1,5,1),Patch!$A$4:$R$1028,17,FALSE)</f>
        <v>0</v>
      </c>
      <c r="Q44" t="str">
        <f>VLOOKUP(DATE($A44+1,5,1),Patch!$A$4:$R$1028,18,FALSE)</f>
        <v/>
      </c>
      <c r="R44" s="3">
        <f>VLOOKUP(DATE($A44+1,6,1),Patch!$A$4:$R$1028,17,FALSE)</f>
        <v>0.04</v>
      </c>
      <c r="S44" t="str">
        <f>VLOOKUP(DATE($A44+1,6,1),Patch!$A$4:$R$1028,18,FALSE)</f>
        <v/>
      </c>
      <c r="T44" s="3">
        <f>VLOOKUP(DATE($A44+1,7,1),Patch!$A$4:$R$1028,17,FALSE)</f>
        <v>0</v>
      </c>
      <c r="U44" t="str">
        <f>VLOOKUP(DATE($A44+1,7,1),Patch!$A$4:$R$1028,18,FALSE)</f>
        <v/>
      </c>
      <c r="V44" s="3">
        <f>VLOOKUP(DATE($A44+1,8,1),Patch!$A$4:$R$1028,17,FALSE)</f>
        <v>0</v>
      </c>
      <c r="W44" t="str">
        <f>VLOOKUP(DATE($A44+1,8,1),Patch!$A$4:$R$1028,18,FALSE)</f>
        <v/>
      </c>
      <c r="X44" s="3">
        <f>VLOOKUP(DATE($A44+1,9,1),Patch!$A$4:$R$1028,17,FALSE)</f>
        <v>0</v>
      </c>
      <c r="Y44" t="str">
        <f>VLOOKUP(DATE($A44+1,9,1),Patch!$A$4:$R$1028,18,FALSE)</f>
        <v/>
      </c>
      <c r="Z44" s="3">
        <f t="shared" si="0"/>
        <v>22.44</v>
      </c>
    </row>
    <row r="45" spans="1:26">
      <c r="A45">
        <v>1964</v>
      </c>
      <c r="B45" s="3">
        <f>VLOOKUP(DATE($A45,10,1),Patch!$A$4:$R$1028,17,FALSE)</f>
        <v>0.05</v>
      </c>
      <c r="C45" t="str">
        <f>VLOOKUP(DATE($A45,10,1),Patch!$A$4:$R$879,18,FALSE)</f>
        <v/>
      </c>
      <c r="D45" s="3">
        <f>VLOOKUP(DATE($A45,11,1),Patch!$A$4:$R$1028,17,FALSE)</f>
        <v>0.11</v>
      </c>
      <c r="E45" t="str">
        <f>VLOOKUP(DATE($A45,11,1),Patch!$A$4:$R$879,18,FALSE)</f>
        <v/>
      </c>
      <c r="F45" s="3">
        <f>VLOOKUP(DATE($A45,12,1),Patch!$A$4:$R$1028,17,FALSE)</f>
        <v>0.31</v>
      </c>
      <c r="G45" t="str">
        <f>VLOOKUP(DATE($A45,12,1),Patch!$A$4:$R$1028,18,FALSE)</f>
        <v/>
      </c>
      <c r="H45" s="3">
        <f>VLOOKUP(DATE($A45+1,1,1),Patch!$A$4:$R$1028,17,FALSE)</f>
        <v>0.78</v>
      </c>
      <c r="I45" t="str">
        <f>VLOOKUP(DATE($A45+1,1,1),Patch!$A$4:$R$1028,18,FALSE)</f>
        <v/>
      </c>
      <c r="J45" s="3">
        <f>VLOOKUP(DATE($A45+1,2,1),Patch!$A$4:$R$1028,17,FALSE)</f>
        <v>0.7</v>
      </c>
      <c r="K45" t="str">
        <f>VLOOKUP(DATE($A45+1,2,1),Patch!$A$4:$R$1028,18,FALSE)</f>
        <v/>
      </c>
      <c r="L45" s="3">
        <f>VLOOKUP(DATE($A45+1,3,1),Patch!$A$4:$R$1028,17,FALSE)</f>
        <v>0.05</v>
      </c>
      <c r="M45" t="str">
        <f>VLOOKUP(DATE($A45+1,3,1),Patch!$A$4:$R$1028,18,FALSE)</f>
        <v/>
      </c>
      <c r="N45" s="3">
        <f>VLOOKUP(DATE($A45+1,4,1),Patch!$A$4:$R$1028,17,FALSE)</f>
        <v>3.46</v>
      </c>
      <c r="O45" t="str">
        <f>VLOOKUP(DATE($A45+1,4,1),Patch!$A$4:$R$1028,18,FALSE)</f>
        <v/>
      </c>
      <c r="P45" s="3">
        <f>VLOOKUP(DATE($A45+1,5,1),Patch!$A$4:$R$1028,17,FALSE)</f>
        <v>0.13</v>
      </c>
      <c r="Q45" t="str">
        <f>VLOOKUP(DATE($A45+1,5,1),Patch!$A$4:$R$1028,18,FALSE)</f>
        <v/>
      </c>
      <c r="R45" s="3">
        <f>VLOOKUP(DATE($A45+1,6,1),Patch!$A$4:$R$1028,17,FALSE)</f>
        <v>0.2</v>
      </c>
      <c r="S45" t="str">
        <f>VLOOKUP(DATE($A45+1,6,1),Patch!$A$4:$R$1028,18,FALSE)</f>
        <v/>
      </c>
      <c r="T45" s="3">
        <f>VLOOKUP(DATE($A45+1,7,1),Patch!$A$4:$R$1028,17,FALSE)</f>
        <v>7.0000000000000007E-2</v>
      </c>
      <c r="U45" t="str">
        <f>VLOOKUP(DATE($A45+1,7,1),Patch!$A$4:$R$1028,18,FALSE)</f>
        <v/>
      </c>
      <c r="V45" s="3">
        <f>VLOOKUP(DATE($A45+1,8,1),Patch!$A$4:$R$1028,17,FALSE)</f>
        <v>7.0000000000000007E-2</v>
      </c>
      <c r="W45" t="str">
        <f>VLOOKUP(DATE($A45+1,8,1),Patch!$A$4:$R$1028,18,FALSE)</f>
        <v/>
      </c>
      <c r="X45" s="3">
        <f>VLOOKUP(DATE($A45+1,9,1),Patch!$A$4:$R$1028,17,FALSE)</f>
        <v>0.02</v>
      </c>
      <c r="Y45" t="str">
        <f>VLOOKUP(DATE($A45+1,9,1),Patch!$A$4:$R$1028,18,FALSE)</f>
        <v/>
      </c>
      <c r="Z45" s="3">
        <f t="shared" si="0"/>
        <v>5.95</v>
      </c>
    </row>
    <row r="46" spans="1:26">
      <c r="A46">
        <v>1965</v>
      </c>
      <c r="B46" s="3">
        <f>VLOOKUP(DATE($A46,10,1),Patch!$A$4:$R$1028,17,FALSE)</f>
        <v>0.08</v>
      </c>
      <c r="C46" t="str">
        <f>VLOOKUP(DATE($A46,10,1),Patch!$A$4:$R$879,18,FALSE)</f>
        <v/>
      </c>
      <c r="D46" s="3">
        <f>VLOOKUP(DATE($A46,11,1),Patch!$A$4:$R$1028,17,FALSE)</f>
        <v>0.7</v>
      </c>
      <c r="E46" t="str">
        <f>VLOOKUP(DATE($A46,11,1),Patch!$A$4:$R$879,18,FALSE)</f>
        <v/>
      </c>
      <c r="F46" s="3">
        <f>VLOOKUP(DATE($A46,12,1),Patch!$A$4:$R$1028,17,FALSE)</f>
        <v>0.02</v>
      </c>
      <c r="G46" t="str">
        <f>VLOOKUP(DATE($A46,12,1),Patch!$A$4:$R$1028,18,FALSE)</f>
        <v/>
      </c>
      <c r="H46" s="3">
        <f>VLOOKUP(DATE($A46+1,1,1),Patch!$A$4:$R$1028,17,FALSE)</f>
        <v>0.44</v>
      </c>
      <c r="I46" t="str">
        <f>VLOOKUP(DATE($A46+1,1,1),Patch!$A$4:$R$1028,18,FALSE)</f>
        <v/>
      </c>
      <c r="J46" s="3">
        <f>VLOOKUP(DATE($A46+1,2,1),Patch!$A$4:$R$1028,17,FALSE)</f>
        <v>0.32</v>
      </c>
      <c r="K46" t="str">
        <f>VLOOKUP(DATE($A46+1,2,1),Patch!$A$4:$R$1028,18,FALSE)</f>
        <v/>
      </c>
      <c r="L46" s="3">
        <f>VLOOKUP(DATE($A46+1,3,1),Patch!$A$4:$R$1028,17,FALSE)</f>
        <v>0</v>
      </c>
      <c r="M46" t="str">
        <f>VLOOKUP(DATE($A46+1,3,1),Patch!$A$4:$R$1028,18,FALSE)</f>
        <v/>
      </c>
      <c r="N46" s="3">
        <f>VLOOKUP(DATE($A46+1,4,1),Patch!$A$4:$R$1028,17,FALSE)</f>
        <v>0</v>
      </c>
      <c r="O46" t="str">
        <f>VLOOKUP(DATE($A46+1,4,1),Patch!$A$4:$R$1028,18,FALSE)</f>
        <v/>
      </c>
      <c r="P46" s="3">
        <f>VLOOKUP(DATE($A46+1,5,1),Patch!$A$4:$R$1028,17,FALSE)</f>
        <v>0.02</v>
      </c>
      <c r="Q46" t="str">
        <f>VLOOKUP(DATE($A46+1,5,1),Patch!$A$4:$R$1028,18,FALSE)</f>
        <v/>
      </c>
      <c r="R46" s="3">
        <f>VLOOKUP(DATE($A46+1,6,1),Patch!$A$4:$R$1028,17,FALSE)</f>
        <v>0</v>
      </c>
      <c r="S46" t="str">
        <f>VLOOKUP(DATE($A46+1,6,1),Patch!$A$4:$R$1028,18,FALSE)</f>
        <v/>
      </c>
      <c r="T46" s="3">
        <f>VLOOKUP(DATE($A46+1,7,1),Patch!$A$4:$R$1028,17,FALSE)</f>
        <v>0</v>
      </c>
      <c r="U46" t="str">
        <f>VLOOKUP(DATE($A46+1,7,1),Patch!$A$4:$R$1028,18,FALSE)</f>
        <v/>
      </c>
      <c r="V46" s="3">
        <f>VLOOKUP(DATE($A46+1,8,1),Patch!$A$4:$R$1028,17,FALSE)</f>
        <v>0</v>
      </c>
      <c r="W46" t="str">
        <f>VLOOKUP(DATE($A46+1,8,1),Patch!$A$4:$R$1028,18,FALSE)</f>
        <v/>
      </c>
      <c r="X46" s="3">
        <f>VLOOKUP(DATE($A46+1,9,1),Patch!$A$4:$R$1028,17,FALSE)</f>
        <v>0</v>
      </c>
      <c r="Y46" t="str">
        <f>VLOOKUP(DATE($A46+1,9,1),Patch!$A$4:$R$1028,18,FALSE)</f>
        <v/>
      </c>
      <c r="Z46" s="3">
        <f t="shared" si="0"/>
        <v>1.58</v>
      </c>
    </row>
    <row r="47" spans="1:26">
      <c r="A47">
        <v>1966</v>
      </c>
      <c r="B47" s="3">
        <f>VLOOKUP(DATE($A47,10,1),Patch!$A$4:$R$1028,17,FALSE)</f>
        <v>0.01</v>
      </c>
      <c r="C47" t="str">
        <f>VLOOKUP(DATE($A47,10,1),Patch!$A$4:$R$879,18,FALSE)</f>
        <v/>
      </c>
      <c r="D47" s="3">
        <f>VLOOKUP(DATE($A47,11,1),Patch!$A$4:$R$1028,17,FALSE)</f>
        <v>0.14000000000000001</v>
      </c>
      <c r="E47" t="str">
        <f>VLOOKUP(DATE($A47,11,1),Patch!$A$4:$R$879,18,FALSE)</f>
        <v/>
      </c>
      <c r="F47" s="3">
        <f>VLOOKUP(DATE($A47,12,1),Patch!$A$4:$R$1028,17,FALSE)</f>
        <v>2.6</v>
      </c>
      <c r="G47" t="str">
        <f>VLOOKUP(DATE($A47,12,1),Patch!$A$4:$R$1028,18,FALSE)</f>
        <v/>
      </c>
      <c r="H47" s="3">
        <f>VLOOKUP(DATE($A47+1,1,1),Patch!$A$4:$R$1028,17,FALSE)</f>
        <v>27.6</v>
      </c>
      <c r="I47" t="str">
        <f>VLOOKUP(DATE($A47+1,1,1),Patch!$A$4:$R$1028,18,FALSE)</f>
        <v>+</v>
      </c>
      <c r="J47" s="3">
        <f>VLOOKUP(DATE($A47+1,2,1),Patch!$A$4:$R$1028,17,FALSE)</f>
        <v>13.9</v>
      </c>
      <c r="K47" t="str">
        <f>VLOOKUP(DATE($A47+1,2,1),Patch!$A$4:$R$1028,18,FALSE)</f>
        <v/>
      </c>
      <c r="L47" s="3">
        <f>VLOOKUP(DATE($A47+1,3,1),Patch!$A$4:$R$1028,17,FALSE)</f>
        <v>8.24</v>
      </c>
      <c r="M47" t="str">
        <f>VLOOKUP(DATE($A47+1,3,1),Patch!$A$4:$R$1028,18,FALSE)</f>
        <v/>
      </c>
      <c r="N47" s="3">
        <f>VLOOKUP(DATE($A47+1,4,1),Patch!$A$4:$R$1028,17,FALSE)</f>
        <v>27.5</v>
      </c>
      <c r="O47" t="str">
        <f>VLOOKUP(DATE($A47+1,4,1),Patch!$A$4:$R$1028,18,FALSE)</f>
        <v/>
      </c>
      <c r="P47" s="3">
        <f>VLOOKUP(DATE($A47+1,5,1),Patch!$A$4:$R$1028,17,FALSE)</f>
        <v>13.9</v>
      </c>
      <c r="Q47" t="str">
        <f>VLOOKUP(DATE($A47+1,5,1),Patch!$A$4:$R$1028,18,FALSE)</f>
        <v/>
      </c>
      <c r="R47" s="3">
        <f>VLOOKUP(DATE($A47+1,6,1),Patch!$A$4:$R$1028,17,FALSE)</f>
        <v>15.3</v>
      </c>
      <c r="S47" t="str">
        <f>VLOOKUP(DATE($A47+1,6,1),Patch!$A$4:$R$1028,18,FALSE)</f>
        <v/>
      </c>
      <c r="T47" s="3">
        <f>VLOOKUP(DATE($A47+1,7,1),Patch!$A$4:$R$1028,17,FALSE)</f>
        <v>1.25</v>
      </c>
      <c r="U47" t="str">
        <f>VLOOKUP(DATE($A47+1,7,1),Patch!$A$4:$R$1028,18,FALSE)</f>
        <v/>
      </c>
      <c r="V47" s="3">
        <f>VLOOKUP(DATE($A47+1,8,1),Patch!$A$4:$R$1028,17,FALSE)</f>
        <v>0.38</v>
      </c>
      <c r="W47" t="str">
        <f>VLOOKUP(DATE($A47+1,8,1),Patch!$A$4:$R$1028,18,FALSE)</f>
        <v/>
      </c>
      <c r="X47" s="3">
        <f>VLOOKUP(DATE($A47+1,9,1),Patch!$A$4:$R$1028,17,FALSE)</f>
        <v>0.13</v>
      </c>
      <c r="Y47" t="str">
        <f>VLOOKUP(DATE($A47+1,9,1),Patch!$A$4:$R$1028,18,FALSE)</f>
        <v/>
      </c>
      <c r="Z47" s="3">
        <f t="shared" si="0"/>
        <v>110.95</v>
      </c>
    </row>
    <row r="48" spans="1:26">
      <c r="A48">
        <v>1967</v>
      </c>
      <c r="B48" s="3">
        <f>VLOOKUP(DATE($A48,10,1),Patch!$A$4:$R$1028,17,FALSE)</f>
        <v>7.0000000000000007E-2</v>
      </c>
      <c r="C48" t="str">
        <f>VLOOKUP(DATE($A48,10,1),Patch!$A$4:$R$879,18,FALSE)</f>
        <v/>
      </c>
      <c r="D48" s="3">
        <f>VLOOKUP(DATE($A48,11,1),Patch!$A$4:$R$1028,17,FALSE)</f>
        <v>0.09</v>
      </c>
      <c r="E48" t="str">
        <f>VLOOKUP(DATE($A48,11,1),Patch!$A$4:$R$879,18,FALSE)</f>
        <v/>
      </c>
      <c r="F48" s="3">
        <f>VLOOKUP(DATE($A48,12,1),Patch!$A$4:$R$1028,17,FALSE)</f>
        <v>0</v>
      </c>
      <c r="G48" t="str">
        <f>VLOOKUP(DATE($A48,12,1),Patch!$A$4:$R$1028,18,FALSE)</f>
        <v/>
      </c>
      <c r="H48" s="3">
        <f>VLOOKUP(DATE($A48+1,1,1),Patch!$A$4:$R$1028,17,FALSE)</f>
        <v>0.03</v>
      </c>
      <c r="I48" t="str">
        <f>VLOOKUP(DATE($A48+1,1,1),Patch!$A$4:$R$1028,18,FALSE)</f>
        <v/>
      </c>
      <c r="J48" s="3">
        <f>VLOOKUP(DATE($A48+1,2,1),Patch!$A$4:$R$1028,17,FALSE)</f>
        <v>0.01</v>
      </c>
      <c r="K48" t="str">
        <f>VLOOKUP(DATE($A48+1,2,1),Patch!$A$4:$R$1028,18,FALSE)</f>
        <v/>
      </c>
      <c r="L48" s="3">
        <f>VLOOKUP(DATE($A48+1,3,1),Patch!$A$4:$R$1028,17,FALSE)</f>
        <v>0.03</v>
      </c>
      <c r="M48" t="str">
        <f>VLOOKUP(DATE($A48+1,3,1),Patch!$A$4:$R$1028,18,FALSE)</f>
        <v/>
      </c>
      <c r="N48" s="3">
        <f>VLOOKUP(DATE($A48+1,4,1),Patch!$A$4:$R$1028,17,FALSE)</f>
        <v>0.27</v>
      </c>
      <c r="O48" t="str">
        <f>VLOOKUP(DATE($A48+1,4,1),Patch!$A$4:$R$1028,18,FALSE)</f>
        <v/>
      </c>
      <c r="P48" s="3">
        <f>VLOOKUP(DATE($A48+1,5,1),Patch!$A$4:$R$1028,17,FALSE)</f>
        <v>0.02</v>
      </c>
      <c r="Q48" t="str">
        <f>VLOOKUP(DATE($A48+1,5,1),Patch!$A$4:$R$1028,18,FALSE)</f>
        <v/>
      </c>
      <c r="R48" s="3">
        <f>VLOOKUP(DATE($A48+1,6,1),Patch!$A$4:$R$1028,17,FALSE)</f>
        <v>0.02</v>
      </c>
      <c r="S48" t="str">
        <f>VLOOKUP(DATE($A48+1,6,1),Patch!$A$4:$R$1028,18,FALSE)</f>
        <v/>
      </c>
      <c r="T48" s="3">
        <f>VLOOKUP(DATE($A48+1,7,1),Patch!$A$4:$R$1028,17,FALSE)</f>
        <v>0.01</v>
      </c>
      <c r="U48" t="str">
        <f>VLOOKUP(DATE($A48+1,7,1),Patch!$A$4:$R$1028,18,FALSE)</f>
        <v/>
      </c>
      <c r="V48" s="3">
        <f>VLOOKUP(DATE($A48+1,8,1),Patch!$A$4:$R$1028,17,FALSE)</f>
        <v>0</v>
      </c>
      <c r="W48" t="str">
        <f>VLOOKUP(DATE($A48+1,8,1),Patch!$A$4:$R$1028,18,FALSE)</f>
        <v/>
      </c>
      <c r="X48" s="3">
        <f>VLOOKUP(DATE($A48+1,9,1),Patch!$A$4:$R$1028,17,FALSE)</f>
        <v>0</v>
      </c>
      <c r="Y48" t="str">
        <f>VLOOKUP(DATE($A48+1,9,1),Patch!$A$4:$R$1028,18,FALSE)</f>
        <v/>
      </c>
      <c r="Z48" s="3">
        <f t="shared" si="0"/>
        <v>0.55000000000000004</v>
      </c>
    </row>
    <row r="49" spans="1:26">
      <c r="A49">
        <v>1968</v>
      </c>
      <c r="B49" s="3">
        <f>VLOOKUP(DATE($A49,10,1),Patch!$A$4:$R$1028,17,FALSE)</f>
        <v>0.06</v>
      </c>
      <c r="C49" t="str">
        <f>VLOOKUP(DATE($A49,10,1),Patch!$A$4:$R$879,18,FALSE)</f>
        <v/>
      </c>
      <c r="D49" s="3">
        <f>VLOOKUP(DATE($A49,11,1),Patch!$A$4:$R$1028,17,FALSE)</f>
        <v>0</v>
      </c>
      <c r="E49" t="str">
        <f>VLOOKUP(DATE($A49,11,1),Patch!$A$4:$R$879,18,FALSE)</f>
        <v/>
      </c>
      <c r="F49" s="3">
        <f>VLOOKUP(DATE($A49,12,1),Patch!$A$4:$R$1028,17,FALSE)</f>
        <v>2.67</v>
      </c>
      <c r="G49" t="str">
        <f>VLOOKUP(DATE($A49,12,1),Patch!$A$4:$R$1028,18,FALSE)</f>
        <v/>
      </c>
      <c r="H49" s="3">
        <f>VLOOKUP(DATE($A49+1,1,1),Patch!$A$4:$R$1028,17,FALSE)</f>
        <v>0.13</v>
      </c>
      <c r="I49" t="str">
        <f>VLOOKUP(DATE($A49+1,1,1),Patch!$A$4:$R$1028,18,FALSE)</f>
        <v/>
      </c>
      <c r="J49" s="3">
        <f>VLOOKUP(DATE($A49+1,2,1),Patch!$A$4:$R$1028,17,FALSE)</f>
        <v>3.18</v>
      </c>
      <c r="K49" t="str">
        <f>VLOOKUP(DATE($A49+1,2,1),Patch!$A$4:$R$1028,18,FALSE)</f>
        <v/>
      </c>
      <c r="L49" s="3">
        <f>VLOOKUP(DATE($A49+1,3,1),Patch!$A$4:$R$1028,17,FALSE)</f>
        <v>20.6</v>
      </c>
      <c r="M49" t="str">
        <f>VLOOKUP(DATE($A49+1,3,1),Patch!$A$4:$R$1028,18,FALSE)</f>
        <v/>
      </c>
      <c r="N49" s="3">
        <f>VLOOKUP(DATE($A49+1,4,1),Patch!$A$4:$R$1028,17,FALSE)</f>
        <v>7.15</v>
      </c>
      <c r="O49" t="str">
        <f>VLOOKUP(DATE($A49+1,4,1),Patch!$A$4:$R$1028,18,FALSE)</f>
        <v/>
      </c>
      <c r="P49" s="3">
        <f>VLOOKUP(DATE($A49+1,5,1),Patch!$A$4:$R$1028,17,FALSE)</f>
        <v>0.05</v>
      </c>
      <c r="Q49" t="str">
        <f>VLOOKUP(DATE($A49+1,5,1),Patch!$A$4:$R$1028,18,FALSE)</f>
        <v/>
      </c>
      <c r="R49" s="3">
        <f>VLOOKUP(DATE($A49+1,6,1),Patch!$A$4:$R$1028,17,FALSE)</f>
        <v>0.02</v>
      </c>
      <c r="S49" t="str">
        <f>VLOOKUP(DATE($A49+1,6,1),Patch!$A$4:$R$1028,18,FALSE)</f>
        <v/>
      </c>
      <c r="T49" s="3">
        <f>VLOOKUP(DATE($A49+1,7,1),Patch!$A$4:$R$1028,17,FALSE)</f>
        <v>0.06</v>
      </c>
      <c r="U49" t="str">
        <f>VLOOKUP(DATE($A49+1,7,1),Patch!$A$4:$R$1028,18,FALSE)</f>
        <v/>
      </c>
      <c r="V49" s="3">
        <f>VLOOKUP(DATE($A49+1,8,1),Patch!$A$4:$R$1028,17,FALSE)</f>
        <v>0.09</v>
      </c>
      <c r="W49" t="str">
        <f>VLOOKUP(DATE($A49+1,8,1),Patch!$A$4:$R$1028,18,FALSE)</f>
        <v/>
      </c>
      <c r="X49" s="3">
        <f>VLOOKUP(DATE($A49+1,9,1),Patch!$A$4:$R$1028,17,FALSE)</f>
        <v>0.12</v>
      </c>
      <c r="Y49" t="str">
        <f>VLOOKUP(DATE($A49+1,9,1),Patch!$A$4:$R$1028,18,FALSE)</f>
        <v/>
      </c>
      <c r="Z49" s="3">
        <f t="shared" si="0"/>
        <v>34.130000000000003</v>
      </c>
    </row>
    <row r="50" spans="1:26">
      <c r="A50">
        <v>1969</v>
      </c>
      <c r="B50" s="3">
        <f>VLOOKUP(DATE($A50,10,1),Patch!$A$4:$R$1028,17,FALSE)</f>
        <v>0.47</v>
      </c>
      <c r="C50" t="str">
        <f>VLOOKUP(DATE($A50,10,1),Patch!$A$4:$R$879,18,FALSE)</f>
        <v/>
      </c>
      <c r="D50" s="3">
        <f>VLOOKUP(DATE($A50,11,1),Patch!$A$4:$R$1028,17,FALSE)</f>
        <v>0.08</v>
      </c>
      <c r="E50" t="str">
        <f>VLOOKUP(DATE($A50,11,1),Patch!$A$4:$R$879,18,FALSE)</f>
        <v/>
      </c>
      <c r="F50" s="3">
        <f>VLOOKUP(DATE($A50,12,1),Patch!$A$4:$R$1028,17,FALSE)</f>
        <v>0</v>
      </c>
      <c r="G50" t="str">
        <f>VLOOKUP(DATE($A50,12,1),Patch!$A$4:$R$1028,18,FALSE)</f>
        <v/>
      </c>
      <c r="H50" s="3">
        <f>VLOOKUP(DATE($A50+1,1,1),Patch!$A$4:$R$1028,17,FALSE)</f>
        <v>0</v>
      </c>
      <c r="I50" t="str">
        <f>VLOOKUP(DATE($A50+1,1,1),Patch!$A$4:$R$1028,18,FALSE)</f>
        <v/>
      </c>
      <c r="J50" s="3">
        <f>VLOOKUP(DATE($A50+1,2,1),Patch!$A$4:$R$1028,17,FALSE)</f>
        <v>0.87</v>
      </c>
      <c r="K50" t="str">
        <f>VLOOKUP(DATE($A50+1,2,1),Patch!$A$4:$R$1028,18,FALSE)</f>
        <v/>
      </c>
      <c r="L50" s="3">
        <f>VLOOKUP(DATE($A50+1,3,1),Patch!$A$4:$R$1028,17,FALSE)</f>
        <v>0</v>
      </c>
      <c r="M50" t="str">
        <f>VLOOKUP(DATE($A50+1,3,1),Patch!$A$4:$R$1028,18,FALSE)</f>
        <v/>
      </c>
      <c r="N50" s="3">
        <f>VLOOKUP(DATE($A50+1,4,1),Patch!$A$4:$R$1028,17,FALSE)</f>
        <v>0</v>
      </c>
      <c r="O50" t="str">
        <f>VLOOKUP(DATE($A50+1,4,1),Patch!$A$4:$R$1028,18,FALSE)</f>
        <v/>
      </c>
      <c r="P50" s="3">
        <f>VLOOKUP(DATE($A50+1,5,1),Patch!$A$4:$R$1028,17,FALSE)</f>
        <v>0</v>
      </c>
      <c r="Q50" t="str">
        <f>VLOOKUP(DATE($A50+1,5,1),Patch!$A$4:$R$1028,18,FALSE)</f>
        <v/>
      </c>
      <c r="R50" s="3">
        <f>VLOOKUP(DATE($A50+1,6,1),Patch!$A$4:$R$1028,17,FALSE)</f>
        <v>7.0000000000000007E-2</v>
      </c>
      <c r="S50" t="str">
        <f>VLOOKUP(DATE($A50+1,6,1),Patch!$A$4:$R$1028,18,FALSE)</f>
        <v/>
      </c>
      <c r="T50" s="3">
        <f>VLOOKUP(DATE($A50+1,7,1),Patch!$A$4:$R$1028,17,FALSE)</f>
        <v>0.4</v>
      </c>
      <c r="U50" t="str">
        <f>VLOOKUP(DATE($A50+1,7,1),Patch!$A$4:$R$1028,18,FALSE)</f>
        <v/>
      </c>
      <c r="V50" s="3">
        <f>VLOOKUP(DATE($A50+1,8,1),Patch!$A$4:$R$1028,17,FALSE)</f>
        <v>6.62</v>
      </c>
      <c r="W50" t="str">
        <f>VLOOKUP(DATE($A50+1,8,1),Patch!$A$4:$R$1028,18,FALSE)</f>
        <v/>
      </c>
      <c r="X50" s="3">
        <f>VLOOKUP(DATE($A50+1,9,1),Patch!$A$4:$R$1028,17,FALSE)</f>
        <v>1.32</v>
      </c>
      <c r="Y50" t="str">
        <f>VLOOKUP(DATE($A50+1,9,1),Patch!$A$4:$R$1028,18,FALSE)</f>
        <v/>
      </c>
      <c r="Z50" s="3">
        <f t="shared" si="0"/>
        <v>9.83</v>
      </c>
    </row>
    <row r="51" spans="1:26">
      <c r="A51">
        <v>1970</v>
      </c>
      <c r="B51" s="3">
        <f>VLOOKUP(DATE($A51,10,1),Patch!$A$4:$R$1028,17,FALSE)</f>
        <v>0.56999999999999995</v>
      </c>
      <c r="C51" t="str">
        <f>VLOOKUP(DATE($A51,10,1),Patch!$A$4:$R$879,18,FALSE)</f>
        <v/>
      </c>
      <c r="D51" s="3">
        <f>VLOOKUP(DATE($A51,11,1),Patch!$A$4:$R$1028,17,FALSE)</f>
        <v>0.11</v>
      </c>
      <c r="E51" t="str">
        <f>VLOOKUP(DATE($A51,11,1),Patch!$A$4:$R$879,18,FALSE)</f>
        <v/>
      </c>
      <c r="F51" s="3">
        <f>VLOOKUP(DATE($A51,12,1),Patch!$A$4:$R$1028,17,FALSE)</f>
        <v>4.45</v>
      </c>
      <c r="G51" t="str">
        <f>VLOOKUP(DATE($A51,12,1),Patch!$A$4:$R$1028,18,FALSE)</f>
        <v>#</v>
      </c>
      <c r="H51" s="3">
        <f>VLOOKUP(DATE($A51+1,1,1),Patch!$A$4:$R$1028,17,FALSE)</f>
        <v>2.99</v>
      </c>
      <c r="I51" t="str">
        <f>VLOOKUP(DATE($A51+1,1,1),Patch!$A$4:$R$1028,18,FALSE)</f>
        <v/>
      </c>
      <c r="J51" s="3">
        <f>VLOOKUP(DATE($A51+1,2,1),Patch!$A$4:$R$1028,17,FALSE)</f>
        <v>7.22</v>
      </c>
      <c r="K51" t="str">
        <f>VLOOKUP(DATE($A51+1,2,1),Patch!$A$4:$R$1028,18,FALSE)</f>
        <v/>
      </c>
      <c r="L51" s="3">
        <f>VLOOKUP(DATE($A51+1,3,1),Patch!$A$4:$R$1028,17,FALSE)</f>
        <v>2.98</v>
      </c>
      <c r="M51" t="str">
        <f>VLOOKUP(DATE($A51+1,3,1),Patch!$A$4:$R$1028,18,FALSE)</f>
        <v/>
      </c>
      <c r="N51" s="3">
        <f>VLOOKUP(DATE($A51+1,4,1),Patch!$A$4:$R$1028,17,FALSE)</f>
        <v>10.5</v>
      </c>
      <c r="O51" t="str">
        <f>VLOOKUP(DATE($A51+1,4,1),Patch!$A$4:$R$1028,18,FALSE)</f>
        <v/>
      </c>
      <c r="P51" s="3">
        <f>VLOOKUP(DATE($A51+1,5,1),Patch!$A$4:$R$1028,17,FALSE)</f>
        <v>1.8</v>
      </c>
      <c r="Q51" t="str">
        <f>VLOOKUP(DATE($A51+1,5,1),Patch!$A$4:$R$1028,18,FALSE)</f>
        <v/>
      </c>
      <c r="R51" s="3">
        <f>VLOOKUP(DATE($A51+1,6,1),Patch!$A$4:$R$1028,17,FALSE)</f>
        <v>0.21</v>
      </c>
      <c r="S51" t="str">
        <f>VLOOKUP(DATE($A51+1,6,1),Patch!$A$4:$R$1028,18,FALSE)</f>
        <v/>
      </c>
      <c r="T51" s="3">
        <f>VLOOKUP(DATE($A51+1,7,1),Patch!$A$4:$R$1028,17,FALSE)</f>
        <v>0.17</v>
      </c>
      <c r="U51" t="str">
        <f>VLOOKUP(DATE($A51+1,7,1),Patch!$A$4:$R$1028,18,FALSE)</f>
        <v/>
      </c>
      <c r="V51" s="3">
        <f>VLOOKUP(DATE($A51+1,8,1),Patch!$A$4:$R$1028,17,FALSE)</f>
        <v>0.2</v>
      </c>
      <c r="W51" t="str">
        <f>VLOOKUP(DATE($A51+1,8,1),Patch!$A$4:$R$1028,18,FALSE)</f>
        <v/>
      </c>
      <c r="X51" s="3">
        <f>VLOOKUP(DATE($A51+1,9,1),Patch!$A$4:$R$1028,17,FALSE)</f>
        <v>7.0000000000000007E-2</v>
      </c>
      <c r="Y51" t="str">
        <f>VLOOKUP(DATE($A51+1,9,1),Patch!$A$4:$R$1028,18,FALSE)</f>
        <v/>
      </c>
      <c r="Z51" s="3">
        <f t="shared" si="0"/>
        <v>31.270000000000003</v>
      </c>
    </row>
    <row r="52" spans="1:26">
      <c r="A52">
        <v>1971</v>
      </c>
      <c r="B52" s="3">
        <f>VLOOKUP(DATE($A52,10,1),Patch!$A$4:$R$1028,17,FALSE)</f>
        <v>0.12</v>
      </c>
      <c r="C52" t="str">
        <f>VLOOKUP(DATE($A52,10,1),Patch!$A$4:$R$879,18,FALSE)</f>
        <v/>
      </c>
      <c r="D52" s="3">
        <f>VLOOKUP(DATE($A52,11,1),Patch!$A$4:$R$1028,17,FALSE)</f>
        <v>0.01</v>
      </c>
      <c r="E52" t="str">
        <f>VLOOKUP(DATE($A52,11,1),Patch!$A$4:$R$879,18,FALSE)</f>
        <v/>
      </c>
      <c r="F52" s="3">
        <f>VLOOKUP(DATE($A52,12,1),Patch!$A$4:$R$1028,17,FALSE)</f>
        <v>0.54</v>
      </c>
      <c r="G52" t="str">
        <f>VLOOKUP(DATE($A52,12,1),Patch!$A$4:$R$1028,18,FALSE)</f>
        <v/>
      </c>
      <c r="H52" s="3">
        <f>VLOOKUP(DATE($A52+1,1,1),Patch!$A$4:$R$1028,17,FALSE)</f>
        <v>5.45</v>
      </c>
      <c r="I52" t="str">
        <f>VLOOKUP(DATE($A52+1,1,1),Patch!$A$4:$R$1028,18,FALSE)</f>
        <v/>
      </c>
      <c r="J52" s="3">
        <f>VLOOKUP(DATE($A52+1,2,1),Patch!$A$4:$R$1028,17,FALSE)</f>
        <v>21.2</v>
      </c>
      <c r="K52" t="str">
        <f>VLOOKUP(DATE($A52+1,2,1),Patch!$A$4:$R$1028,18,FALSE)</f>
        <v/>
      </c>
      <c r="L52" s="3">
        <f>VLOOKUP(DATE($A52+1,3,1),Patch!$A$4:$R$1028,17,FALSE)</f>
        <v>10.199999999999999</v>
      </c>
      <c r="M52" t="str">
        <f>VLOOKUP(DATE($A52+1,3,1),Patch!$A$4:$R$1028,18,FALSE)</f>
        <v/>
      </c>
      <c r="N52" s="3">
        <f>VLOOKUP(DATE($A52+1,4,1),Patch!$A$4:$R$1028,17,FALSE)</f>
        <v>6.32</v>
      </c>
      <c r="O52" t="str">
        <f>VLOOKUP(DATE($A52+1,4,1),Patch!$A$4:$R$1028,18,FALSE)</f>
        <v/>
      </c>
      <c r="P52" s="3">
        <f>VLOOKUP(DATE($A52+1,5,1),Patch!$A$4:$R$1028,17,FALSE)</f>
        <v>0.64</v>
      </c>
      <c r="Q52" t="str">
        <f>VLOOKUP(DATE($A52+1,5,1),Patch!$A$4:$R$1028,18,FALSE)</f>
        <v/>
      </c>
      <c r="R52" s="3">
        <f>VLOOKUP(DATE($A52+1,6,1),Patch!$A$4:$R$1028,17,FALSE)</f>
        <v>0.2</v>
      </c>
      <c r="S52" t="str">
        <f>VLOOKUP(DATE($A52+1,6,1),Patch!$A$4:$R$1028,18,FALSE)</f>
        <v/>
      </c>
      <c r="T52" s="3">
        <f>VLOOKUP(DATE($A52+1,7,1),Patch!$A$4:$R$1028,17,FALSE)</f>
        <v>0.16</v>
      </c>
      <c r="U52" t="str">
        <f>VLOOKUP(DATE($A52+1,7,1),Patch!$A$4:$R$1028,18,FALSE)</f>
        <v/>
      </c>
      <c r="V52" s="3">
        <f>VLOOKUP(DATE($A52+1,8,1),Patch!$A$4:$R$1028,17,FALSE)</f>
        <v>7.0000000000000007E-2</v>
      </c>
      <c r="W52" t="str">
        <f>VLOOKUP(DATE($A52+1,8,1),Patch!$A$4:$R$1028,18,FALSE)</f>
        <v/>
      </c>
      <c r="X52" s="3">
        <f>VLOOKUP(DATE($A52+1,9,1),Patch!$A$4:$R$1028,17,FALSE)</f>
        <v>0.02</v>
      </c>
      <c r="Y52" t="str">
        <f>VLOOKUP(DATE($A52+1,9,1),Patch!$A$4:$R$1028,18,FALSE)</f>
        <v/>
      </c>
      <c r="Z52" s="3">
        <f t="shared" si="0"/>
        <v>44.93</v>
      </c>
    </row>
    <row r="53" spans="1:26">
      <c r="A53">
        <v>1972</v>
      </c>
      <c r="B53" s="3">
        <f>VLOOKUP(DATE($A53,10,1),Patch!$A$4:$R$1028,17,FALSE)</f>
        <v>0.49</v>
      </c>
      <c r="C53" t="str">
        <f>VLOOKUP(DATE($A53,10,1),Patch!$A$4:$R$879,18,FALSE)</f>
        <v/>
      </c>
      <c r="D53" s="3">
        <f>VLOOKUP(DATE($A53,11,1),Patch!$A$4:$R$1028,17,FALSE)</f>
        <v>0.97</v>
      </c>
      <c r="E53" t="str">
        <f>VLOOKUP(DATE($A53,11,1),Patch!$A$4:$R$879,18,FALSE)</f>
        <v/>
      </c>
      <c r="F53" s="3">
        <f>VLOOKUP(DATE($A53,12,1),Patch!$A$4:$R$1028,17,FALSE)</f>
        <v>0.03</v>
      </c>
      <c r="G53" t="str">
        <f>VLOOKUP(DATE($A53,12,1),Patch!$A$4:$R$1028,18,FALSE)</f>
        <v/>
      </c>
      <c r="H53" s="3">
        <f>VLOOKUP(DATE($A53+1,1,1),Patch!$A$4:$R$1028,17,FALSE)</f>
        <v>0</v>
      </c>
      <c r="I53" t="str">
        <f>VLOOKUP(DATE($A53+1,1,1),Patch!$A$4:$R$1028,18,FALSE)</f>
        <v/>
      </c>
      <c r="J53" s="3">
        <f>VLOOKUP(DATE($A53+1,2,1),Patch!$A$4:$R$1028,17,FALSE)</f>
        <v>0.52</v>
      </c>
      <c r="K53" t="str">
        <f>VLOOKUP(DATE($A53+1,2,1),Patch!$A$4:$R$1028,18,FALSE)</f>
        <v/>
      </c>
      <c r="L53" s="3">
        <f>VLOOKUP(DATE($A53+1,3,1),Patch!$A$4:$R$1028,17,FALSE)</f>
        <v>0.22</v>
      </c>
      <c r="M53" t="str">
        <f>VLOOKUP(DATE($A53+1,3,1),Patch!$A$4:$R$1028,18,FALSE)</f>
        <v/>
      </c>
      <c r="N53" s="3">
        <f>VLOOKUP(DATE($A53+1,4,1),Patch!$A$4:$R$1028,17,FALSE)</f>
        <v>0.48</v>
      </c>
      <c r="O53" t="str">
        <f>VLOOKUP(DATE($A53+1,4,1),Patch!$A$4:$R$1028,18,FALSE)</f>
        <v/>
      </c>
      <c r="P53" s="3">
        <f>VLOOKUP(DATE($A53+1,5,1),Patch!$A$4:$R$1028,17,FALSE)</f>
        <v>0.38</v>
      </c>
      <c r="Q53" t="str">
        <f>VLOOKUP(DATE($A53+1,5,1),Patch!$A$4:$R$1028,18,FALSE)</f>
        <v/>
      </c>
      <c r="R53" s="3">
        <f>VLOOKUP(DATE($A53+1,6,1),Patch!$A$4:$R$1028,17,FALSE)</f>
        <v>0.08</v>
      </c>
      <c r="S53" t="str">
        <f>VLOOKUP(DATE($A53+1,6,1),Patch!$A$4:$R$1028,18,FALSE)</f>
        <v/>
      </c>
      <c r="T53" s="3">
        <f>VLOOKUP(DATE($A53+1,7,1),Patch!$A$4:$R$1028,17,FALSE)</f>
        <v>0.06</v>
      </c>
      <c r="U53" t="str">
        <f>VLOOKUP(DATE($A53+1,7,1),Patch!$A$4:$R$1028,18,FALSE)</f>
        <v/>
      </c>
      <c r="V53" s="3">
        <f>VLOOKUP(DATE($A53+1,8,1),Patch!$A$4:$R$1028,17,FALSE)</f>
        <v>7.0000000000000007E-2</v>
      </c>
      <c r="W53" t="str">
        <f>VLOOKUP(DATE($A53+1,8,1),Patch!$A$4:$R$1028,18,FALSE)</f>
        <v/>
      </c>
      <c r="X53" s="3">
        <f>VLOOKUP(DATE($A53+1,9,1),Patch!$A$4:$R$1028,17,FALSE)</f>
        <v>0.04</v>
      </c>
      <c r="Y53" t="str">
        <f>VLOOKUP(DATE($A53+1,9,1),Patch!$A$4:$R$1028,18,FALSE)</f>
        <v/>
      </c>
      <c r="Z53" s="3">
        <f t="shared" si="0"/>
        <v>3.34</v>
      </c>
    </row>
    <row r="54" spans="1:26">
      <c r="A54">
        <v>1973</v>
      </c>
      <c r="B54" s="3">
        <f>VLOOKUP(DATE($A54,10,1),Patch!$A$4:$R$1028,17,FALSE)</f>
        <v>0</v>
      </c>
      <c r="C54" t="str">
        <f>VLOOKUP(DATE($A54,10,1),Patch!$A$4:$R$879,18,FALSE)</f>
        <v/>
      </c>
      <c r="D54" s="3">
        <f>VLOOKUP(DATE($A54,11,1),Patch!$A$4:$R$1028,17,FALSE)</f>
        <v>0.04</v>
      </c>
      <c r="E54" t="str">
        <f>VLOOKUP(DATE($A54,11,1),Patch!$A$4:$R$879,18,FALSE)</f>
        <v/>
      </c>
      <c r="F54" s="3">
        <f>VLOOKUP(DATE($A54,12,1),Patch!$A$4:$R$1028,17,FALSE)</f>
        <v>0.56000000000000005</v>
      </c>
      <c r="G54" t="str">
        <f>VLOOKUP(DATE($A54,12,1),Patch!$A$4:$R$1028,18,FALSE)</f>
        <v/>
      </c>
      <c r="H54" s="3">
        <f>VLOOKUP(DATE($A54+1,1,1),Patch!$A$4:$R$1028,17,FALSE)</f>
        <v>13.8</v>
      </c>
      <c r="I54" t="str">
        <f>VLOOKUP(DATE($A54+1,1,1),Patch!$A$4:$R$1028,18,FALSE)</f>
        <v/>
      </c>
      <c r="J54" s="3">
        <f>VLOOKUP(DATE($A54+1,2,1),Patch!$A$4:$R$1028,17,FALSE)</f>
        <v>28.7</v>
      </c>
      <c r="K54" t="str">
        <f>VLOOKUP(DATE($A54+1,2,1),Patch!$A$4:$R$1028,18,FALSE)</f>
        <v/>
      </c>
      <c r="L54" s="3">
        <f>VLOOKUP(DATE($A54+1,3,1),Patch!$A$4:$R$1028,17,FALSE)</f>
        <v>85.7</v>
      </c>
      <c r="M54" t="str">
        <f>VLOOKUP(DATE($A54+1,3,1),Patch!$A$4:$R$1028,18,FALSE)</f>
        <v/>
      </c>
      <c r="N54" s="3">
        <f>VLOOKUP(DATE($A54+1,4,1),Patch!$A$4:$R$1028,17,FALSE)</f>
        <v>22.1</v>
      </c>
      <c r="O54" t="str">
        <f>VLOOKUP(DATE($A54+1,4,1),Patch!$A$4:$R$1028,18,FALSE)</f>
        <v/>
      </c>
      <c r="P54" s="3">
        <f>VLOOKUP(DATE($A54+1,5,1),Patch!$A$4:$R$1028,17,FALSE)</f>
        <v>42</v>
      </c>
      <c r="Q54" t="str">
        <f>VLOOKUP(DATE($A54+1,5,1),Patch!$A$4:$R$1028,18,FALSE)</f>
        <v/>
      </c>
      <c r="R54" s="3">
        <f>VLOOKUP(DATE($A54+1,6,1),Patch!$A$4:$R$1028,17,FALSE)</f>
        <v>8.58</v>
      </c>
      <c r="S54" t="str">
        <f>VLOOKUP(DATE($A54+1,6,1),Patch!$A$4:$R$1028,18,FALSE)</f>
        <v/>
      </c>
      <c r="T54" s="3">
        <f>VLOOKUP(DATE($A54+1,7,1),Patch!$A$4:$R$1028,17,FALSE)</f>
        <v>2.29</v>
      </c>
      <c r="U54" t="str">
        <f>VLOOKUP(DATE($A54+1,7,1),Patch!$A$4:$R$1028,18,FALSE)</f>
        <v/>
      </c>
      <c r="V54" s="3">
        <f>VLOOKUP(DATE($A54+1,8,1),Patch!$A$4:$R$1028,17,FALSE)</f>
        <v>72.5</v>
      </c>
      <c r="W54" t="str">
        <f>VLOOKUP(DATE($A54+1,8,1),Patch!$A$4:$R$1028,18,FALSE)</f>
        <v>+</v>
      </c>
      <c r="X54" s="3">
        <f>VLOOKUP(DATE($A54+1,9,1),Patch!$A$4:$R$1028,17,FALSE)</f>
        <v>2.38</v>
      </c>
      <c r="Y54" t="str">
        <f>VLOOKUP(DATE($A54+1,9,1),Patch!$A$4:$R$1028,18,FALSE)</f>
        <v/>
      </c>
      <c r="Z54" s="3">
        <f t="shared" si="0"/>
        <v>278.64999999999998</v>
      </c>
    </row>
    <row r="55" spans="1:26">
      <c r="A55">
        <v>1974</v>
      </c>
      <c r="B55" s="3">
        <f>VLOOKUP(DATE($A55,10,1),Patch!$A$4:$R$1028,17,FALSE)</f>
        <v>0.69</v>
      </c>
      <c r="C55" t="str">
        <f>VLOOKUP(DATE($A55,10,1),Patch!$A$4:$R$879,18,FALSE)</f>
        <v>*</v>
      </c>
      <c r="D55" s="3">
        <f>VLOOKUP(DATE($A55,11,1),Patch!$A$4:$R$1028,17,FALSE)</f>
        <v>3.76</v>
      </c>
      <c r="E55" t="str">
        <f>VLOOKUP(DATE($A55,11,1),Patch!$A$4:$R$879,18,FALSE)</f>
        <v/>
      </c>
      <c r="F55" s="3">
        <f>VLOOKUP(DATE($A55,12,1),Patch!$A$4:$R$1028,17,FALSE)</f>
        <v>4.33</v>
      </c>
      <c r="G55" t="str">
        <f>VLOOKUP(DATE($A55,12,1),Patch!$A$4:$R$1028,18,FALSE)</f>
        <v/>
      </c>
      <c r="H55" s="3">
        <f>VLOOKUP(DATE($A55+1,1,1),Patch!$A$4:$R$1028,17,FALSE)</f>
        <v>0.72</v>
      </c>
      <c r="I55" t="str">
        <f>VLOOKUP(DATE($A55+1,1,1),Patch!$A$4:$R$1028,18,FALSE)</f>
        <v/>
      </c>
      <c r="J55" s="3">
        <f>VLOOKUP(DATE($A55+1,2,1),Patch!$A$4:$R$1028,17,FALSE)</f>
        <v>0.75</v>
      </c>
      <c r="K55" t="str">
        <f>VLOOKUP(DATE($A55+1,2,1),Patch!$A$4:$R$1028,18,FALSE)</f>
        <v/>
      </c>
      <c r="L55" s="3">
        <f>VLOOKUP(DATE($A55+1,3,1),Patch!$A$4:$R$1028,17,FALSE)</f>
        <v>2.1</v>
      </c>
      <c r="M55" t="str">
        <f>VLOOKUP(DATE($A55+1,3,1),Patch!$A$4:$R$1028,18,FALSE)</f>
        <v/>
      </c>
      <c r="N55" s="3">
        <f>VLOOKUP(DATE($A55+1,4,1),Patch!$A$4:$R$1028,17,FALSE)</f>
        <v>0.53</v>
      </c>
      <c r="O55" t="str">
        <f>VLOOKUP(DATE($A55+1,4,1),Patch!$A$4:$R$1028,18,FALSE)</f>
        <v/>
      </c>
      <c r="P55" s="3">
        <f>VLOOKUP(DATE($A55+1,5,1),Patch!$A$4:$R$1028,17,FALSE)</f>
        <v>0.54</v>
      </c>
      <c r="Q55" t="str">
        <f>VLOOKUP(DATE($A55+1,5,1),Patch!$A$4:$R$1028,18,FALSE)</f>
        <v>*</v>
      </c>
      <c r="R55" s="3">
        <f>VLOOKUP(DATE($A55+1,6,1),Patch!$A$4:$R$1028,17,FALSE)</f>
        <v>1.33</v>
      </c>
      <c r="S55" t="str">
        <f>VLOOKUP(DATE($A55+1,6,1),Patch!$A$4:$R$1028,18,FALSE)</f>
        <v/>
      </c>
      <c r="T55" s="3">
        <f>VLOOKUP(DATE($A55+1,7,1),Patch!$A$4:$R$1028,17,FALSE)</f>
        <v>1.35</v>
      </c>
      <c r="U55" t="str">
        <f>VLOOKUP(DATE($A55+1,7,1),Patch!$A$4:$R$1028,18,FALSE)</f>
        <v/>
      </c>
      <c r="V55" s="3">
        <f>VLOOKUP(DATE($A55+1,8,1),Patch!$A$4:$R$1028,17,FALSE)</f>
        <v>0.36</v>
      </c>
      <c r="W55" t="str">
        <f>VLOOKUP(DATE($A55+1,8,1),Patch!$A$4:$R$1028,18,FALSE)</f>
        <v/>
      </c>
      <c r="X55" s="3">
        <f>VLOOKUP(DATE($A55+1,9,1),Patch!$A$4:$R$1028,17,FALSE)</f>
        <v>0.34</v>
      </c>
      <c r="Y55" t="str">
        <f>VLOOKUP(DATE($A55+1,9,1),Patch!$A$4:$R$1028,18,FALSE)</f>
        <v>#</v>
      </c>
      <c r="Z55" s="3">
        <f t="shared" si="0"/>
        <v>16.799999999999997</v>
      </c>
    </row>
    <row r="56" spans="1:26">
      <c r="A56">
        <v>1975</v>
      </c>
      <c r="B56" s="3">
        <f>VLOOKUP(DATE($A56,10,1),Patch!$A$4:$R$1028,17,FALSE)</f>
        <v>0.17</v>
      </c>
      <c r="C56" t="str">
        <f>VLOOKUP(DATE($A56,10,1),Patch!$A$4:$R$879,18,FALSE)</f>
        <v/>
      </c>
      <c r="D56" s="3">
        <f>VLOOKUP(DATE($A56,11,1),Patch!$A$4:$R$1028,17,FALSE)</f>
        <v>0.27</v>
      </c>
      <c r="E56" t="str">
        <f>VLOOKUP(DATE($A56,11,1),Patch!$A$4:$R$879,18,FALSE)</f>
        <v/>
      </c>
      <c r="F56" s="3">
        <f>VLOOKUP(DATE($A56,12,1),Patch!$A$4:$R$1028,17,FALSE)</f>
        <v>4.12</v>
      </c>
      <c r="G56" t="str">
        <f>VLOOKUP(DATE($A56,12,1),Patch!$A$4:$R$1028,18,FALSE)</f>
        <v/>
      </c>
      <c r="H56" s="3">
        <f>VLOOKUP(DATE($A56+1,1,1),Patch!$A$4:$R$1028,17,FALSE)</f>
        <v>3.48</v>
      </c>
      <c r="I56" t="str">
        <f>VLOOKUP(DATE($A56+1,1,1),Patch!$A$4:$R$1028,18,FALSE)</f>
        <v/>
      </c>
      <c r="J56" s="3">
        <f>VLOOKUP(DATE($A56+1,2,1),Patch!$A$4:$R$1028,17,FALSE)</f>
        <v>36.5</v>
      </c>
      <c r="K56" t="str">
        <f>VLOOKUP(DATE($A56+1,2,1),Patch!$A$4:$R$1028,18,FALSE)</f>
        <v/>
      </c>
      <c r="L56" s="3">
        <f>VLOOKUP(DATE($A56+1,3,1),Patch!$A$4:$R$1028,17,FALSE)</f>
        <v>150</v>
      </c>
      <c r="M56" t="str">
        <f>VLOOKUP(DATE($A56+1,3,1),Patch!$A$4:$R$1028,18,FALSE)</f>
        <v>+</v>
      </c>
      <c r="N56" s="3">
        <f>VLOOKUP(DATE($A56+1,4,1),Patch!$A$4:$R$1028,17,FALSE)</f>
        <v>36.1</v>
      </c>
      <c r="O56" t="str">
        <f>VLOOKUP(DATE($A56+1,4,1),Patch!$A$4:$R$1028,18,FALSE)</f>
        <v/>
      </c>
      <c r="P56" s="3">
        <f>VLOOKUP(DATE($A56+1,5,1),Patch!$A$4:$R$1028,17,FALSE)</f>
        <v>42.1</v>
      </c>
      <c r="Q56" t="str">
        <f>VLOOKUP(DATE($A56+1,5,1),Patch!$A$4:$R$1028,18,FALSE)</f>
        <v/>
      </c>
      <c r="R56" s="3">
        <f>VLOOKUP(DATE($A56+1,6,1),Patch!$A$4:$R$1028,17,FALSE)</f>
        <v>8.3000000000000007</v>
      </c>
      <c r="S56" t="str">
        <f>VLOOKUP(DATE($A56+1,6,1),Patch!$A$4:$R$1028,18,FALSE)</f>
        <v/>
      </c>
      <c r="T56" s="3">
        <f>VLOOKUP(DATE($A56+1,7,1),Patch!$A$4:$R$1028,17,FALSE)</f>
        <v>6.03</v>
      </c>
      <c r="U56" t="str">
        <f>VLOOKUP(DATE($A56+1,7,1),Patch!$A$4:$R$1028,18,FALSE)</f>
        <v/>
      </c>
      <c r="V56" s="3">
        <f>VLOOKUP(DATE($A56+1,8,1),Patch!$A$4:$R$1028,17,FALSE)</f>
        <v>3.07</v>
      </c>
      <c r="W56" t="str">
        <f>VLOOKUP(DATE($A56+1,8,1),Patch!$A$4:$R$1028,18,FALSE)</f>
        <v/>
      </c>
      <c r="X56" s="3">
        <f>VLOOKUP(DATE($A56+1,9,1),Patch!$A$4:$R$1028,17,FALSE)</f>
        <v>3.5</v>
      </c>
      <c r="Y56" t="str">
        <f>VLOOKUP(DATE($A56+1,9,1),Patch!$A$4:$R$1028,18,FALSE)</f>
        <v/>
      </c>
      <c r="Z56" s="3">
        <f t="shared" si="0"/>
        <v>293.64</v>
      </c>
    </row>
    <row r="57" spans="1:26">
      <c r="A57">
        <v>1976</v>
      </c>
      <c r="B57" s="3">
        <f>VLOOKUP(DATE($A57,10,1),Patch!$A$4:$R$1028,17,FALSE)</f>
        <v>40.799999999999997</v>
      </c>
      <c r="C57" t="str">
        <f>VLOOKUP(DATE($A57,10,1),Patch!$A$4:$R$879,18,FALSE)</f>
        <v/>
      </c>
      <c r="D57" s="3">
        <f>VLOOKUP(DATE($A57,11,1),Patch!$A$4:$R$1028,17,FALSE)</f>
        <v>17.399999999999999</v>
      </c>
      <c r="E57" t="str">
        <f>VLOOKUP(DATE($A57,11,1),Patch!$A$4:$R$879,18,FALSE)</f>
        <v>#</v>
      </c>
      <c r="F57" s="3">
        <f>VLOOKUP(DATE($A57,12,1),Patch!$A$4:$R$1028,17,FALSE)</f>
        <v>0.43</v>
      </c>
      <c r="G57" t="str">
        <f>VLOOKUP(DATE($A57,12,1),Patch!$A$4:$R$1028,18,FALSE)</f>
        <v>#</v>
      </c>
      <c r="H57" s="3">
        <f>VLOOKUP(DATE($A57+1,1,1),Patch!$A$4:$R$1028,17,FALSE)</f>
        <v>1.42</v>
      </c>
      <c r="I57" t="str">
        <f>VLOOKUP(DATE($A57+1,1,1),Patch!$A$4:$R$1028,18,FALSE)</f>
        <v/>
      </c>
      <c r="J57" s="3">
        <f>VLOOKUP(DATE($A57+1,2,1),Patch!$A$4:$R$1028,17,FALSE)</f>
        <v>4.42</v>
      </c>
      <c r="K57" t="str">
        <f>VLOOKUP(DATE($A57+1,2,1),Patch!$A$4:$R$1028,18,FALSE)</f>
        <v/>
      </c>
      <c r="L57" s="3">
        <f>VLOOKUP(DATE($A57+1,3,1),Patch!$A$4:$R$1028,17,FALSE)</f>
        <v>2.38</v>
      </c>
      <c r="M57" t="str">
        <f>VLOOKUP(DATE($A57+1,3,1),Patch!$A$4:$R$1028,18,FALSE)</f>
        <v/>
      </c>
      <c r="N57" s="3">
        <f>VLOOKUP(DATE($A57+1,4,1),Patch!$A$4:$R$1028,17,FALSE)</f>
        <v>1.1000000000000001</v>
      </c>
      <c r="O57" t="str">
        <f>VLOOKUP(DATE($A57+1,4,1),Patch!$A$4:$R$1028,18,FALSE)</f>
        <v>*</v>
      </c>
      <c r="P57" s="3">
        <f>VLOOKUP(DATE($A57+1,5,1),Patch!$A$4:$R$1028,17,FALSE)</f>
        <v>0.61</v>
      </c>
      <c r="Q57" t="str">
        <f>VLOOKUP(DATE($A57+1,5,1),Patch!$A$4:$R$1028,18,FALSE)</f>
        <v>#</v>
      </c>
      <c r="R57" s="3">
        <f>VLOOKUP(DATE($A57+1,6,1),Patch!$A$4:$R$1028,17,FALSE)</f>
        <v>0.41</v>
      </c>
      <c r="S57" t="str">
        <f>VLOOKUP(DATE($A57+1,6,1),Patch!$A$4:$R$1028,18,FALSE)</f>
        <v>#</v>
      </c>
      <c r="T57" s="3">
        <f>VLOOKUP(DATE($A57+1,7,1),Patch!$A$4:$R$1028,17,FALSE)</f>
        <v>0.8</v>
      </c>
      <c r="U57" t="str">
        <f>VLOOKUP(DATE($A57+1,7,1),Patch!$A$4:$R$1028,18,FALSE)</f>
        <v/>
      </c>
      <c r="V57" s="3">
        <f>VLOOKUP(DATE($A57+1,8,1),Patch!$A$4:$R$1028,17,FALSE)</f>
        <v>0.14000000000000001</v>
      </c>
      <c r="W57" t="str">
        <f>VLOOKUP(DATE($A57+1,8,1),Patch!$A$4:$R$1028,18,FALSE)</f>
        <v>*</v>
      </c>
      <c r="X57" s="3">
        <f>VLOOKUP(DATE($A57+1,9,1),Patch!$A$4:$R$1028,17,FALSE)</f>
        <v>1.26</v>
      </c>
      <c r="Y57" t="str">
        <f>VLOOKUP(DATE($A57+1,9,1),Patch!$A$4:$R$1028,18,FALSE)</f>
        <v>#</v>
      </c>
      <c r="Z57" s="3">
        <f t="shared" si="0"/>
        <v>71.169999999999987</v>
      </c>
    </row>
    <row r="58" spans="1:26">
      <c r="A58">
        <v>1977</v>
      </c>
      <c r="B58" s="3">
        <f>VLOOKUP(DATE($A58,10,1),Patch!$A$4:$R$1028,17,FALSE)</f>
        <v>0.91</v>
      </c>
      <c r="C58" t="str">
        <f>VLOOKUP(DATE($A58,10,1),Patch!$A$4:$R$879,18,FALSE)</f>
        <v/>
      </c>
      <c r="D58" s="3">
        <f>VLOOKUP(DATE($A58,11,1),Patch!$A$4:$R$1028,17,FALSE)</f>
        <v>0.35</v>
      </c>
      <c r="E58" t="str">
        <f>VLOOKUP(DATE($A58,11,1),Patch!$A$4:$R$879,18,FALSE)</f>
        <v/>
      </c>
      <c r="F58" s="3">
        <f>VLOOKUP(DATE($A58,12,1),Patch!$A$4:$R$1028,17,FALSE)</f>
        <v>1.17</v>
      </c>
      <c r="G58" t="str">
        <f>VLOOKUP(DATE($A58,12,1),Patch!$A$4:$R$1028,18,FALSE)</f>
        <v/>
      </c>
      <c r="H58" s="3">
        <f>VLOOKUP(DATE($A58+1,1,1),Patch!$A$4:$R$1028,17,FALSE)</f>
        <v>3.21</v>
      </c>
      <c r="I58" t="str">
        <f>VLOOKUP(DATE($A58+1,1,1),Patch!$A$4:$R$1028,18,FALSE)</f>
        <v/>
      </c>
      <c r="J58" s="3">
        <f>VLOOKUP(DATE($A58+1,2,1),Patch!$A$4:$R$1028,17,FALSE)</f>
        <v>0.43</v>
      </c>
      <c r="K58" t="str">
        <f>VLOOKUP(DATE($A58+1,2,1),Patch!$A$4:$R$1028,18,FALSE)</f>
        <v/>
      </c>
      <c r="L58" s="3">
        <f>VLOOKUP(DATE($A58+1,3,1),Patch!$A$4:$R$1028,17,FALSE)</f>
        <v>3.12</v>
      </c>
      <c r="M58" t="str">
        <f>VLOOKUP(DATE($A58+1,3,1),Patch!$A$4:$R$1028,18,FALSE)</f>
        <v/>
      </c>
      <c r="N58" s="3">
        <f>VLOOKUP(DATE($A58+1,4,1),Patch!$A$4:$R$1028,17,FALSE)</f>
        <v>7.32</v>
      </c>
      <c r="O58" t="str">
        <f>VLOOKUP(DATE($A58+1,4,1),Patch!$A$4:$R$1028,18,FALSE)</f>
        <v>*</v>
      </c>
      <c r="P58" s="3">
        <f>VLOOKUP(DATE($A58+1,5,1),Patch!$A$4:$R$1028,17,FALSE)</f>
        <v>0.62</v>
      </c>
      <c r="Q58" t="str">
        <f>VLOOKUP(DATE($A58+1,5,1),Patch!$A$4:$R$1028,18,FALSE)</f>
        <v/>
      </c>
      <c r="R58" s="3">
        <f>VLOOKUP(DATE($A58+1,6,1),Patch!$A$4:$R$1028,17,FALSE)</f>
        <v>0.39</v>
      </c>
      <c r="S58" t="str">
        <f>VLOOKUP(DATE($A58+1,6,1),Patch!$A$4:$R$1028,18,FALSE)</f>
        <v/>
      </c>
      <c r="T58" s="3">
        <f>VLOOKUP(DATE($A58+1,7,1),Patch!$A$4:$R$1028,17,FALSE)</f>
        <v>0.3</v>
      </c>
      <c r="U58" t="str">
        <f>VLOOKUP(DATE($A58+1,7,1),Patch!$A$4:$R$1028,18,FALSE)</f>
        <v/>
      </c>
      <c r="V58" s="3">
        <f>VLOOKUP(DATE($A58+1,8,1),Patch!$A$4:$R$1028,17,FALSE)</f>
        <v>0.22</v>
      </c>
      <c r="W58" t="str">
        <f>VLOOKUP(DATE($A58+1,8,1),Patch!$A$4:$R$1028,18,FALSE)</f>
        <v/>
      </c>
      <c r="X58" s="3">
        <f>VLOOKUP(DATE($A58+1,9,1),Patch!$A$4:$R$1028,17,FALSE)</f>
        <v>0.28999999999999998</v>
      </c>
      <c r="Y58" t="str">
        <f>VLOOKUP(DATE($A58+1,9,1),Patch!$A$4:$R$1028,18,FALSE)</f>
        <v/>
      </c>
      <c r="Z58" s="3">
        <f t="shared" si="0"/>
        <v>18.329999999999998</v>
      </c>
    </row>
    <row r="59" spans="1:26">
      <c r="A59">
        <v>1978</v>
      </c>
      <c r="B59" s="3">
        <f>VLOOKUP(DATE($A59,10,1),Patch!$A$4:$R$1028,17,FALSE)</f>
        <v>0.28000000000000003</v>
      </c>
      <c r="C59" t="str">
        <f>VLOOKUP(DATE($A59,10,1),Patch!$A$4:$R$879,18,FALSE)</f>
        <v/>
      </c>
      <c r="D59" s="3">
        <f>VLOOKUP(DATE($A59,11,1),Patch!$A$4:$R$1028,17,FALSE)</f>
        <v>0.04</v>
      </c>
      <c r="E59" t="str">
        <f>VLOOKUP(DATE($A59,11,1),Patch!$A$4:$R$879,18,FALSE)</f>
        <v/>
      </c>
      <c r="F59" s="3">
        <f>VLOOKUP(DATE($A59,12,1),Patch!$A$4:$R$1028,17,FALSE)</f>
        <v>0.34</v>
      </c>
      <c r="G59" t="str">
        <f>VLOOKUP(DATE($A59,12,1),Patch!$A$4:$R$1028,18,FALSE)</f>
        <v/>
      </c>
      <c r="H59" s="3">
        <f>VLOOKUP(DATE($A59+1,1,1),Patch!$A$4:$R$1028,17,FALSE)</f>
        <v>0.05</v>
      </c>
      <c r="I59" t="str">
        <f>VLOOKUP(DATE($A59+1,1,1),Patch!$A$4:$R$1028,18,FALSE)</f>
        <v/>
      </c>
      <c r="J59" s="3">
        <f>VLOOKUP(DATE($A59+1,2,1),Patch!$A$4:$R$1028,17,FALSE)</f>
        <v>0.09</v>
      </c>
      <c r="K59" t="str">
        <f>VLOOKUP(DATE($A59+1,2,1),Patch!$A$4:$R$1028,18,FALSE)</f>
        <v/>
      </c>
      <c r="L59" s="3">
        <f>VLOOKUP(DATE($A59+1,3,1),Patch!$A$4:$R$1028,17,FALSE)</f>
        <v>0.01</v>
      </c>
      <c r="M59" t="str">
        <f>VLOOKUP(DATE($A59+1,3,1),Patch!$A$4:$R$1028,18,FALSE)</f>
        <v/>
      </c>
      <c r="N59" s="3">
        <f>VLOOKUP(DATE($A59+1,4,1),Patch!$A$4:$R$1028,17,FALSE)</f>
        <v>0.01</v>
      </c>
      <c r="O59" t="str">
        <f>VLOOKUP(DATE($A59+1,4,1),Patch!$A$4:$R$1028,18,FALSE)</f>
        <v/>
      </c>
      <c r="P59" s="3">
        <f>VLOOKUP(DATE($A59+1,5,1),Patch!$A$4:$R$1028,17,FALSE)</f>
        <v>0.4</v>
      </c>
      <c r="Q59" t="str">
        <f>VLOOKUP(DATE($A59+1,5,1),Patch!$A$4:$R$1028,18,FALSE)</f>
        <v/>
      </c>
      <c r="R59" s="3">
        <f>VLOOKUP(DATE($A59+1,6,1),Patch!$A$4:$R$1028,17,FALSE)</f>
        <v>7.0000000000000007E-2</v>
      </c>
      <c r="S59" t="str">
        <f>VLOOKUP(DATE($A59+1,6,1),Patch!$A$4:$R$1028,18,FALSE)</f>
        <v/>
      </c>
      <c r="T59" s="3">
        <f>VLOOKUP(DATE($A59+1,7,1),Patch!$A$4:$R$1028,17,FALSE)</f>
        <v>2.09</v>
      </c>
      <c r="U59" t="str">
        <f>VLOOKUP(DATE($A59+1,7,1),Patch!$A$4:$R$1028,18,FALSE)</f>
        <v/>
      </c>
      <c r="V59" s="3">
        <f>VLOOKUP(DATE($A59+1,8,1),Patch!$A$4:$R$1028,17,FALSE)</f>
        <v>0.28999999999999998</v>
      </c>
      <c r="W59" t="str">
        <f>VLOOKUP(DATE($A59+1,8,1),Patch!$A$4:$R$1028,18,FALSE)</f>
        <v/>
      </c>
      <c r="X59" s="3">
        <f>VLOOKUP(DATE($A59+1,9,1),Patch!$A$4:$R$1028,17,FALSE)</f>
        <v>0.1</v>
      </c>
      <c r="Y59" t="str">
        <f>VLOOKUP(DATE($A59+1,9,1),Patch!$A$4:$R$1028,18,FALSE)</f>
        <v/>
      </c>
      <c r="Z59" s="3">
        <f t="shared" si="0"/>
        <v>3.77</v>
      </c>
    </row>
    <row r="60" spans="1:26">
      <c r="A60">
        <v>1979</v>
      </c>
      <c r="B60" s="3">
        <f>VLOOKUP(DATE($A60,10,1),Patch!$A$4:$R$1028,17,FALSE)</f>
        <v>0.13</v>
      </c>
      <c r="C60" t="str">
        <f>VLOOKUP(DATE($A60,10,1),Patch!$A$4:$R$879,18,FALSE)</f>
        <v/>
      </c>
      <c r="D60" s="3">
        <f>VLOOKUP(DATE($A60,11,1),Patch!$A$4:$R$1028,17,FALSE)</f>
        <v>0.1</v>
      </c>
      <c r="E60" t="str">
        <f>VLOOKUP(DATE($A60,11,1),Patch!$A$4:$R$879,18,FALSE)</f>
        <v>*</v>
      </c>
      <c r="F60" s="3">
        <f>VLOOKUP(DATE($A60,12,1),Patch!$A$4:$R$1028,17,FALSE)</f>
        <v>0.52</v>
      </c>
      <c r="G60" t="str">
        <f>VLOOKUP(DATE($A60,12,1),Patch!$A$4:$R$1028,18,FALSE)</f>
        <v>#</v>
      </c>
      <c r="H60" s="3">
        <f>VLOOKUP(DATE($A60+1,1,1),Patch!$A$4:$R$1028,17,FALSE)</f>
        <v>0.02</v>
      </c>
      <c r="I60" t="str">
        <f>VLOOKUP(DATE($A60+1,1,1),Patch!$A$4:$R$1028,18,FALSE)</f>
        <v/>
      </c>
      <c r="J60" s="3">
        <f>VLOOKUP(DATE($A60+1,2,1),Patch!$A$4:$R$1028,17,FALSE)</f>
        <v>0.75</v>
      </c>
      <c r="K60" t="str">
        <f>VLOOKUP(DATE($A60+1,2,1),Patch!$A$4:$R$1028,18,FALSE)</f>
        <v/>
      </c>
      <c r="L60" s="3">
        <f>VLOOKUP(DATE($A60+1,3,1),Patch!$A$4:$R$1028,17,FALSE)</f>
        <v>1.54</v>
      </c>
      <c r="M60" t="str">
        <f>VLOOKUP(DATE($A60+1,3,1),Patch!$A$4:$R$1028,18,FALSE)</f>
        <v/>
      </c>
      <c r="N60" s="3">
        <f>VLOOKUP(DATE($A60+1,4,1),Patch!$A$4:$R$1028,17,FALSE)</f>
        <v>0.2</v>
      </c>
      <c r="O60" t="str">
        <f>VLOOKUP(DATE($A60+1,4,1),Patch!$A$4:$R$1028,18,FALSE)</f>
        <v/>
      </c>
      <c r="P60" s="3">
        <f>VLOOKUP(DATE($A60+1,5,1),Patch!$A$4:$R$1028,17,FALSE)</f>
        <v>0.06</v>
      </c>
      <c r="Q60" t="str">
        <f>VLOOKUP(DATE($A60+1,5,1),Patch!$A$4:$R$1028,18,FALSE)</f>
        <v/>
      </c>
      <c r="R60" s="3">
        <f>VLOOKUP(DATE($A60+1,6,1),Patch!$A$4:$R$1028,17,FALSE)</f>
        <v>0.05</v>
      </c>
      <c r="S60" t="str">
        <f>VLOOKUP(DATE($A60+1,6,1),Patch!$A$4:$R$1028,18,FALSE)</f>
        <v/>
      </c>
      <c r="T60" s="3">
        <f>VLOOKUP(DATE($A60+1,7,1),Patch!$A$4:$R$1028,17,FALSE)</f>
        <v>0.05</v>
      </c>
      <c r="U60" t="str">
        <f>VLOOKUP(DATE($A60+1,7,1),Patch!$A$4:$R$1028,18,FALSE)</f>
        <v/>
      </c>
      <c r="V60" s="3">
        <f>VLOOKUP(DATE($A60+1,8,1),Patch!$A$4:$R$1028,17,FALSE)</f>
        <v>0.05</v>
      </c>
      <c r="W60" t="str">
        <f>VLOOKUP(DATE($A60+1,8,1),Patch!$A$4:$R$1028,18,FALSE)</f>
        <v/>
      </c>
      <c r="X60" s="3">
        <f>VLOOKUP(DATE($A60+1,9,1),Patch!$A$4:$R$1028,17,FALSE)</f>
        <v>0.01</v>
      </c>
      <c r="Y60" t="str">
        <f>VLOOKUP(DATE($A60+1,9,1),Patch!$A$4:$R$1028,18,FALSE)</f>
        <v/>
      </c>
      <c r="Z60" s="3">
        <f t="shared" si="0"/>
        <v>3.4799999999999995</v>
      </c>
    </row>
    <row r="61" spans="1:26">
      <c r="A61">
        <v>1980</v>
      </c>
      <c r="B61" s="3">
        <f>VLOOKUP(DATE($A61,10,1),Patch!$A$4:$R$1028,17,FALSE)</f>
        <v>0</v>
      </c>
      <c r="C61" t="str">
        <f>VLOOKUP(DATE($A61,10,1),Patch!$A$4:$R$879,18,FALSE)</f>
        <v/>
      </c>
      <c r="D61" s="3">
        <f>VLOOKUP(DATE($A61,11,1),Patch!$A$4:$R$1028,17,FALSE)</f>
        <v>0</v>
      </c>
      <c r="E61" t="str">
        <f>VLOOKUP(DATE($A61,11,1),Patch!$A$4:$R$879,18,FALSE)</f>
        <v/>
      </c>
      <c r="F61" s="3">
        <f>VLOOKUP(DATE($A61,12,1),Patch!$A$4:$R$1028,17,FALSE)</f>
        <v>0.17</v>
      </c>
      <c r="G61" t="str">
        <f>VLOOKUP(DATE($A61,12,1),Patch!$A$4:$R$1028,18,FALSE)</f>
        <v/>
      </c>
      <c r="H61" s="3">
        <f>VLOOKUP(DATE($A61+1,1,1),Patch!$A$4:$R$1028,17,FALSE)</f>
        <v>0.1</v>
      </c>
      <c r="I61" t="str">
        <f>VLOOKUP(DATE($A61+1,1,1),Patch!$A$4:$R$1028,18,FALSE)</f>
        <v/>
      </c>
      <c r="J61" s="3">
        <f>VLOOKUP(DATE($A61+1,2,1),Patch!$A$4:$R$1028,17,FALSE)</f>
        <v>3.57</v>
      </c>
      <c r="K61" t="str">
        <f>VLOOKUP(DATE($A61+1,2,1),Patch!$A$4:$R$1028,18,FALSE)</f>
        <v/>
      </c>
      <c r="L61" s="3">
        <f>VLOOKUP(DATE($A61+1,3,1),Patch!$A$4:$R$1028,17,FALSE)</f>
        <v>16.5</v>
      </c>
      <c r="M61" t="str">
        <f>VLOOKUP(DATE($A61+1,3,1),Patch!$A$4:$R$1028,18,FALSE)</f>
        <v/>
      </c>
      <c r="N61" s="3">
        <f>VLOOKUP(DATE($A61+1,4,1),Patch!$A$4:$R$1028,17,FALSE)</f>
        <v>0.59</v>
      </c>
      <c r="O61" t="str">
        <f>VLOOKUP(DATE($A61+1,4,1),Patch!$A$4:$R$1028,18,FALSE)</f>
        <v/>
      </c>
      <c r="P61" s="3">
        <f>VLOOKUP(DATE($A61+1,5,1),Patch!$A$4:$R$1028,17,FALSE)</f>
        <v>1.1399999999999999</v>
      </c>
      <c r="Q61" t="str">
        <f>VLOOKUP(DATE($A61+1,5,1),Patch!$A$4:$R$1028,18,FALSE)</f>
        <v/>
      </c>
      <c r="R61" s="3">
        <f>VLOOKUP(DATE($A61+1,6,1),Patch!$A$4:$R$1028,17,FALSE)</f>
        <v>9.33</v>
      </c>
      <c r="S61" t="str">
        <f>VLOOKUP(DATE($A61+1,6,1),Patch!$A$4:$R$1028,18,FALSE)</f>
        <v/>
      </c>
      <c r="T61" s="3">
        <f>VLOOKUP(DATE($A61+1,7,1),Patch!$A$4:$R$1028,17,FALSE)</f>
        <v>0.34</v>
      </c>
      <c r="U61" t="str">
        <f>VLOOKUP(DATE($A61+1,7,1),Patch!$A$4:$R$1028,18,FALSE)</f>
        <v/>
      </c>
      <c r="V61" s="3">
        <f>VLOOKUP(DATE($A61+1,8,1),Patch!$A$4:$R$1028,17,FALSE)</f>
        <v>10.77</v>
      </c>
      <c r="W61" t="str">
        <f>VLOOKUP(DATE($A61+1,8,1),Patch!$A$4:$R$1028,18,FALSE)</f>
        <v>*</v>
      </c>
      <c r="X61" s="3">
        <f>VLOOKUP(DATE($A61+1,9,1),Patch!$A$4:$R$1028,17,FALSE)</f>
        <v>6.53</v>
      </c>
      <c r="Y61" t="str">
        <f>VLOOKUP(DATE($A61+1,9,1),Patch!$A$4:$R$1028,18,FALSE)</f>
        <v>*</v>
      </c>
      <c r="Z61" s="3">
        <f t="shared" si="0"/>
        <v>49.04</v>
      </c>
    </row>
    <row r="62" spans="1:26">
      <c r="A62">
        <v>1981</v>
      </c>
      <c r="B62" s="3">
        <f>VLOOKUP(DATE($A62,10,1),Patch!$A$4:$R$1028,17,FALSE)</f>
        <v>1.22</v>
      </c>
      <c r="C62" t="str">
        <f>VLOOKUP(DATE($A62,10,1),Patch!$A$4:$R$879,18,FALSE)</f>
        <v>*</v>
      </c>
      <c r="D62" s="3">
        <f>VLOOKUP(DATE($A62,11,1),Patch!$A$4:$R$1028,17,FALSE)</f>
        <v>0.75</v>
      </c>
      <c r="E62" t="str">
        <f>VLOOKUP(DATE($A62,11,1),Patch!$A$4:$R$879,18,FALSE)</f>
        <v>*</v>
      </c>
      <c r="F62" s="3">
        <f>VLOOKUP(DATE($A62,12,1),Patch!$A$4:$R$1028,17,FALSE)</f>
        <v>0.68</v>
      </c>
      <c r="G62" t="str">
        <f>VLOOKUP(DATE($A62,12,1),Patch!$A$4:$R$1028,18,FALSE)</f>
        <v>*</v>
      </c>
      <c r="H62" s="3">
        <f>VLOOKUP(DATE($A62+1,1,1),Patch!$A$4:$R$1028,17,FALSE)</f>
        <v>0.3</v>
      </c>
      <c r="I62" t="str">
        <f>VLOOKUP(DATE($A62+1,1,1),Patch!$A$4:$R$1028,18,FALSE)</f>
        <v>*</v>
      </c>
      <c r="J62" s="3">
        <f>VLOOKUP(DATE($A62+1,2,1),Patch!$A$4:$R$1028,17,FALSE)</f>
        <v>0.02</v>
      </c>
      <c r="K62" t="str">
        <f>VLOOKUP(DATE($A62+1,2,1),Patch!$A$4:$R$1028,18,FALSE)</f>
        <v/>
      </c>
      <c r="L62" s="3">
        <f>VLOOKUP(DATE($A62+1,3,1),Patch!$A$4:$R$1028,17,FALSE)</f>
        <v>0.11</v>
      </c>
      <c r="M62" t="str">
        <f>VLOOKUP(DATE($A62+1,3,1),Patch!$A$4:$R$1028,18,FALSE)</f>
        <v/>
      </c>
      <c r="N62" s="3">
        <f>VLOOKUP(DATE($A62+1,4,1),Patch!$A$4:$R$1028,17,FALSE)</f>
        <v>1.07</v>
      </c>
      <c r="O62" t="str">
        <f>VLOOKUP(DATE($A62+1,4,1),Patch!$A$4:$R$1028,18,FALSE)</f>
        <v/>
      </c>
      <c r="P62" s="3">
        <f>VLOOKUP(DATE($A62+1,5,1),Patch!$A$4:$R$1028,17,FALSE)</f>
        <v>0.1</v>
      </c>
      <c r="Q62" t="str">
        <f>VLOOKUP(DATE($A62+1,5,1),Patch!$A$4:$R$1028,18,FALSE)</f>
        <v/>
      </c>
      <c r="R62" s="3">
        <f>VLOOKUP(DATE($A62+1,6,1),Patch!$A$4:$R$1028,17,FALSE)</f>
        <v>0.16</v>
      </c>
      <c r="S62" t="str">
        <f>VLOOKUP(DATE($A62+1,6,1),Patch!$A$4:$R$1028,18,FALSE)</f>
        <v/>
      </c>
      <c r="T62" s="3">
        <f>VLOOKUP(DATE($A62+1,7,1),Patch!$A$4:$R$1028,17,FALSE)</f>
        <v>0.45</v>
      </c>
      <c r="U62" t="str">
        <f>VLOOKUP(DATE($A62+1,7,1),Patch!$A$4:$R$1028,18,FALSE)</f>
        <v/>
      </c>
      <c r="V62" s="3">
        <f>VLOOKUP(DATE($A62+1,8,1),Patch!$A$4:$R$1028,17,FALSE)</f>
        <v>0.2</v>
      </c>
      <c r="W62" t="str">
        <f>VLOOKUP(DATE($A62+1,8,1),Patch!$A$4:$R$1028,18,FALSE)</f>
        <v/>
      </c>
      <c r="X62" s="3">
        <f>VLOOKUP(DATE($A62+1,9,1),Patch!$A$4:$R$1028,17,FALSE)</f>
        <v>0.1</v>
      </c>
      <c r="Y62" t="str">
        <f>VLOOKUP(DATE($A62+1,9,1),Patch!$A$4:$R$1028,18,FALSE)</f>
        <v/>
      </c>
      <c r="Z62" s="3">
        <f t="shared" si="0"/>
        <v>5.1599999999999993</v>
      </c>
    </row>
    <row r="63" spans="1:26">
      <c r="A63">
        <v>1982</v>
      </c>
      <c r="B63" s="3">
        <f>VLOOKUP(DATE($A63,10,1),Patch!$A$4:$R$1028,17,FALSE)</f>
        <v>0.06</v>
      </c>
      <c r="C63" t="str">
        <f>VLOOKUP(DATE($A63,10,1),Patch!$A$4:$R$879,18,FALSE)</f>
        <v/>
      </c>
      <c r="D63" s="3">
        <f>VLOOKUP(DATE($A63,11,1),Patch!$A$4:$R$1028,17,FALSE)</f>
        <v>4.67</v>
      </c>
      <c r="E63" t="str">
        <f>VLOOKUP(DATE($A63,11,1),Patch!$A$4:$R$879,18,FALSE)</f>
        <v/>
      </c>
      <c r="F63" s="3">
        <f>VLOOKUP(DATE($A63,12,1),Patch!$A$4:$R$1028,17,FALSE)</f>
        <v>0.16</v>
      </c>
      <c r="G63" t="str">
        <f>VLOOKUP(DATE($A63,12,1),Patch!$A$4:$R$1028,18,FALSE)</f>
        <v/>
      </c>
      <c r="H63" s="3">
        <f>VLOOKUP(DATE($A63+1,1,1),Patch!$A$4:$R$1028,17,FALSE)</f>
        <v>0</v>
      </c>
      <c r="I63" t="str">
        <f>VLOOKUP(DATE($A63+1,1,1),Patch!$A$4:$R$1028,18,FALSE)</f>
        <v/>
      </c>
      <c r="J63" s="3">
        <f>VLOOKUP(DATE($A63+1,2,1),Patch!$A$4:$R$1028,17,FALSE)</f>
        <v>0</v>
      </c>
      <c r="K63" t="str">
        <f>VLOOKUP(DATE($A63+1,2,1),Patch!$A$4:$R$1028,18,FALSE)</f>
        <v/>
      </c>
      <c r="L63" s="3">
        <f>VLOOKUP(DATE($A63+1,3,1),Patch!$A$4:$R$1028,17,FALSE)</f>
        <v>0</v>
      </c>
      <c r="M63" t="str">
        <f>VLOOKUP(DATE($A63+1,3,1),Patch!$A$4:$R$1028,18,FALSE)</f>
        <v/>
      </c>
      <c r="N63" s="3">
        <f>VLOOKUP(DATE($A63+1,4,1),Patch!$A$4:$R$1028,17,FALSE)</f>
        <v>0</v>
      </c>
      <c r="O63" t="str">
        <f>VLOOKUP(DATE($A63+1,4,1),Patch!$A$4:$R$1028,18,FALSE)</f>
        <v/>
      </c>
      <c r="P63" s="3">
        <f>VLOOKUP(DATE($A63+1,5,1),Patch!$A$4:$R$1028,17,FALSE)</f>
        <v>0.04</v>
      </c>
      <c r="Q63" t="str">
        <f>VLOOKUP(DATE($A63+1,5,1),Patch!$A$4:$R$1028,18,FALSE)</f>
        <v/>
      </c>
      <c r="R63" s="3">
        <f>VLOOKUP(DATE($A63+1,6,1),Patch!$A$4:$R$1028,17,FALSE)</f>
        <v>0.11</v>
      </c>
      <c r="S63" t="str">
        <f>VLOOKUP(DATE($A63+1,6,1),Patch!$A$4:$R$1028,18,FALSE)</f>
        <v/>
      </c>
      <c r="T63" s="3">
        <f>VLOOKUP(DATE($A63+1,7,1),Patch!$A$4:$R$1028,17,FALSE)</f>
        <v>1.49</v>
      </c>
      <c r="U63" t="str">
        <f>VLOOKUP(DATE($A63+1,7,1),Patch!$A$4:$R$1028,18,FALSE)</f>
        <v/>
      </c>
      <c r="V63" s="3">
        <f>VLOOKUP(DATE($A63+1,8,1),Patch!$A$4:$R$1028,17,FALSE)</f>
        <v>0.13</v>
      </c>
      <c r="W63" t="str">
        <f>VLOOKUP(DATE($A63+1,8,1),Patch!$A$4:$R$1028,18,FALSE)</f>
        <v/>
      </c>
      <c r="X63" s="3">
        <f>VLOOKUP(DATE($A63+1,9,1),Patch!$A$4:$R$1028,17,FALSE)</f>
        <v>0.06</v>
      </c>
      <c r="Y63" t="str">
        <f>VLOOKUP(DATE($A63+1,9,1),Patch!$A$4:$R$1028,18,FALSE)</f>
        <v/>
      </c>
      <c r="Z63" s="3">
        <f t="shared" si="0"/>
        <v>6.72</v>
      </c>
    </row>
    <row r="64" spans="1:26">
      <c r="A64">
        <v>1983</v>
      </c>
      <c r="B64" s="3">
        <f>VLOOKUP(DATE($A64,10,1),Patch!$A$4:$R$1028,17,FALSE)</f>
        <v>0.03</v>
      </c>
      <c r="C64" t="str">
        <f>VLOOKUP(DATE($A64,10,1),Patch!$A$4:$R$879,18,FALSE)</f>
        <v/>
      </c>
      <c r="D64" s="3">
        <f>VLOOKUP(DATE($A64,11,1),Patch!$A$4:$R$1028,17,FALSE)</f>
        <v>0.21</v>
      </c>
      <c r="E64" t="str">
        <f>VLOOKUP(DATE($A64,11,1),Patch!$A$4:$R$879,18,FALSE)</f>
        <v/>
      </c>
      <c r="F64" s="3">
        <f>VLOOKUP(DATE($A64,12,1),Patch!$A$4:$R$1028,17,FALSE)</f>
        <v>0.53</v>
      </c>
      <c r="G64" t="str">
        <f>VLOOKUP(DATE($A64,12,1),Patch!$A$4:$R$1028,18,FALSE)</f>
        <v/>
      </c>
      <c r="H64" s="3">
        <f>VLOOKUP(DATE($A64+1,1,1),Patch!$A$4:$R$1028,17,FALSE)</f>
        <v>0.37</v>
      </c>
      <c r="I64" t="str">
        <f>VLOOKUP(DATE($A64+1,1,1),Patch!$A$4:$R$1028,18,FALSE)</f>
        <v/>
      </c>
      <c r="J64" s="3">
        <f>VLOOKUP(DATE($A64+1,2,1),Patch!$A$4:$R$1028,17,FALSE)</f>
        <v>0</v>
      </c>
      <c r="K64" t="str">
        <f>VLOOKUP(DATE($A64+1,2,1),Patch!$A$4:$R$1028,18,FALSE)</f>
        <v/>
      </c>
      <c r="L64" s="3">
        <f>VLOOKUP(DATE($A64+1,3,1),Patch!$A$4:$R$1028,17,FALSE)</f>
        <v>0</v>
      </c>
      <c r="M64" t="str">
        <f>VLOOKUP(DATE($A64+1,3,1),Patch!$A$4:$R$1028,18,FALSE)</f>
        <v/>
      </c>
      <c r="N64" s="3">
        <f>VLOOKUP(DATE($A64+1,4,1),Patch!$A$4:$R$1028,17,FALSE)</f>
        <v>0</v>
      </c>
      <c r="O64" t="str">
        <f>VLOOKUP(DATE($A64+1,4,1),Patch!$A$4:$R$1028,18,FALSE)</f>
        <v/>
      </c>
      <c r="P64" s="3">
        <f>VLOOKUP(DATE($A64+1,5,1),Patch!$A$4:$R$1028,17,FALSE)</f>
        <v>0</v>
      </c>
      <c r="Q64" t="str">
        <f>VLOOKUP(DATE($A64+1,5,1),Patch!$A$4:$R$1028,18,FALSE)</f>
        <v/>
      </c>
      <c r="R64" s="3">
        <f>VLOOKUP(DATE($A64+1,6,1),Patch!$A$4:$R$1028,17,FALSE)</f>
        <v>0</v>
      </c>
      <c r="S64" t="str">
        <f>VLOOKUP(DATE($A64+1,6,1),Patch!$A$4:$R$1028,18,FALSE)</f>
        <v/>
      </c>
      <c r="T64" s="3">
        <f>VLOOKUP(DATE($A64+1,7,1),Patch!$A$4:$R$1028,17,FALSE)</f>
        <v>0</v>
      </c>
      <c r="U64" t="str">
        <f>VLOOKUP(DATE($A64+1,7,1),Patch!$A$4:$R$1028,18,FALSE)</f>
        <v/>
      </c>
      <c r="V64" s="3">
        <f>VLOOKUP(DATE($A64+1,8,1),Patch!$A$4:$R$1028,17,FALSE)</f>
        <v>0.03</v>
      </c>
      <c r="W64" t="str">
        <f>VLOOKUP(DATE($A64+1,8,1),Patch!$A$4:$R$1028,18,FALSE)</f>
        <v/>
      </c>
      <c r="X64" s="3">
        <f>VLOOKUP(DATE($A64+1,9,1),Patch!$A$4:$R$1028,17,FALSE)</f>
        <v>0.1</v>
      </c>
      <c r="Y64" t="str">
        <f>VLOOKUP(DATE($A64+1,9,1),Patch!$A$4:$R$1028,18,FALSE)</f>
        <v/>
      </c>
      <c r="Z64" s="3">
        <f t="shared" si="0"/>
        <v>1.2700000000000002</v>
      </c>
    </row>
    <row r="65" spans="1:26">
      <c r="A65">
        <v>1984</v>
      </c>
      <c r="B65" s="3">
        <f>VLOOKUP(DATE($A65,10,1),Patch!$A$4:$R$1028,17,FALSE)</f>
        <v>0.32</v>
      </c>
      <c r="C65" t="str">
        <f>VLOOKUP(DATE($A65,10,1),Patch!$A$4:$R$879,18,FALSE)</f>
        <v/>
      </c>
      <c r="D65" s="3">
        <f>VLOOKUP(DATE($A65,11,1),Patch!$A$4:$R$1028,17,FALSE)</f>
        <v>0.37</v>
      </c>
      <c r="E65" t="str">
        <f>VLOOKUP(DATE($A65,11,1),Patch!$A$4:$R$879,18,FALSE)</f>
        <v/>
      </c>
      <c r="F65" s="3">
        <f>VLOOKUP(DATE($A65,12,1),Patch!$A$4:$R$1028,17,FALSE)</f>
        <v>0</v>
      </c>
      <c r="G65" t="str">
        <f>VLOOKUP(DATE($A65,12,1),Patch!$A$4:$R$1028,18,FALSE)</f>
        <v/>
      </c>
      <c r="H65" s="3">
        <f>VLOOKUP(DATE($A65+1,1,1),Patch!$A$4:$R$1028,17,FALSE)</f>
        <v>0</v>
      </c>
      <c r="I65" t="str">
        <f>VLOOKUP(DATE($A65+1,1,1),Patch!$A$4:$R$1028,18,FALSE)</f>
        <v/>
      </c>
      <c r="J65" s="3">
        <f>VLOOKUP(DATE($A65+1,2,1),Patch!$A$4:$R$1028,17,FALSE)</f>
        <v>4.01</v>
      </c>
      <c r="K65" t="str">
        <f>VLOOKUP(DATE($A65+1,2,1),Patch!$A$4:$R$1028,18,FALSE)</f>
        <v/>
      </c>
      <c r="L65" s="3">
        <f>VLOOKUP(DATE($A65+1,3,1),Patch!$A$4:$R$1028,17,FALSE)</f>
        <v>2.89</v>
      </c>
      <c r="M65" t="str">
        <f>VLOOKUP(DATE($A65+1,3,1),Patch!$A$4:$R$1028,18,FALSE)</f>
        <v/>
      </c>
      <c r="N65" s="3">
        <f>VLOOKUP(DATE($A65+1,4,1),Patch!$A$4:$R$1028,17,FALSE)</f>
        <v>0</v>
      </c>
      <c r="O65" t="str">
        <f>VLOOKUP(DATE($A65+1,4,1),Patch!$A$4:$R$1028,18,FALSE)</f>
        <v/>
      </c>
      <c r="P65" s="3">
        <f>VLOOKUP(DATE($A65+1,5,1),Patch!$A$4:$R$1028,17,FALSE)</f>
        <v>0.02</v>
      </c>
      <c r="Q65" t="str">
        <f>VLOOKUP(DATE($A65+1,5,1),Patch!$A$4:$R$1028,18,FALSE)</f>
        <v/>
      </c>
      <c r="R65" s="3">
        <f>VLOOKUP(DATE($A65+1,6,1),Patch!$A$4:$R$1028,17,FALSE)</f>
        <v>0.05</v>
      </c>
      <c r="S65" t="str">
        <f>VLOOKUP(DATE($A65+1,6,1),Patch!$A$4:$R$1028,18,FALSE)</f>
        <v/>
      </c>
      <c r="T65" s="3">
        <f>VLOOKUP(DATE($A65+1,7,1),Patch!$A$4:$R$1028,17,FALSE)</f>
        <v>0.01</v>
      </c>
      <c r="U65" t="str">
        <f>VLOOKUP(DATE($A65+1,7,1),Patch!$A$4:$R$1028,18,FALSE)</f>
        <v/>
      </c>
      <c r="V65" s="3">
        <f>VLOOKUP(DATE($A65+1,8,1),Patch!$A$4:$R$1028,17,FALSE)</f>
        <v>0.13</v>
      </c>
      <c r="W65" t="str">
        <f>VLOOKUP(DATE($A65+1,8,1),Patch!$A$4:$R$1028,18,FALSE)</f>
        <v>*</v>
      </c>
      <c r="X65" s="3">
        <f>VLOOKUP(DATE($A65+1,9,1),Patch!$A$4:$R$1028,17,FALSE)</f>
        <v>0</v>
      </c>
      <c r="Y65" t="str">
        <f>VLOOKUP(DATE($A65+1,9,1),Patch!$A$4:$R$1028,18,FALSE)</f>
        <v/>
      </c>
      <c r="Z65" s="3">
        <f t="shared" ref="Z65:Z85" si="1">SUM(B65,D65,F65,H65,J65,L65,N65,P65,R65,T65,V65,X65)</f>
        <v>7.7999999999999989</v>
      </c>
    </row>
    <row r="66" spans="1:26">
      <c r="A66">
        <v>1985</v>
      </c>
      <c r="B66" s="3">
        <f>VLOOKUP(DATE($A66,10,1),Patch!$A$4:$R$1028,17,FALSE)</f>
        <v>0.03</v>
      </c>
      <c r="C66" t="str">
        <f>VLOOKUP(DATE($A66,10,1),Patch!$A$4:$R$879,18,FALSE)</f>
        <v/>
      </c>
      <c r="D66" s="3">
        <f>VLOOKUP(DATE($A66,11,1),Patch!$A$4:$R$1028,17,FALSE)</f>
        <v>0.74</v>
      </c>
      <c r="E66" t="str">
        <f>VLOOKUP(DATE($A66,11,1),Patch!$A$4:$R$879,18,FALSE)</f>
        <v/>
      </c>
      <c r="F66" s="3">
        <f>VLOOKUP(DATE($A66,12,1),Patch!$A$4:$R$1028,17,FALSE)</f>
        <v>18.3</v>
      </c>
      <c r="G66" t="str">
        <f>VLOOKUP(DATE($A66,12,1),Patch!$A$4:$R$1028,18,FALSE)</f>
        <v/>
      </c>
      <c r="H66" s="3">
        <f>VLOOKUP(DATE($A66+1,1,1),Patch!$A$4:$R$1028,17,FALSE)</f>
        <v>7.54</v>
      </c>
      <c r="I66" t="str">
        <f>VLOOKUP(DATE($A66+1,1,1),Patch!$A$4:$R$1028,18,FALSE)</f>
        <v>*</v>
      </c>
      <c r="J66" s="3">
        <f>VLOOKUP(DATE($A66+1,2,1),Patch!$A$4:$R$1028,17,FALSE)</f>
        <v>8.08</v>
      </c>
      <c r="K66" t="str">
        <f>VLOOKUP(DATE($A66+1,2,1),Patch!$A$4:$R$1028,18,FALSE)</f>
        <v/>
      </c>
      <c r="L66" s="3">
        <f>VLOOKUP(DATE($A66+1,3,1),Patch!$A$4:$R$1028,17,FALSE)</f>
        <v>1.85</v>
      </c>
      <c r="M66" t="str">
        <f>VLOOKUP(DATE($A66+1,3,1),Patch!$A$4:$R$1028,18,FALSE)</f>
        <v/>
      </c>
      <c r="N66" s="3">
        <f>VLOOKUP(DATE($A66+1,4,1),Patch!$A$4:$R$1028,17,FALSE)</f>
        <v>0.18</v>
      </c>
      <c r="O66" t="str">
        <f>VLOOKUP(DATE($A66+1,4,1),Patch!$A$4:$R$1028,18,FALSE)</f>
        <v/>
      </c>
      <c r="P66" s="3">
        <f>VLOOKUP(DATE($A66+1,5,1),Patch!$A$4:$R$1028,17,FALSE)</f>
        <v>0.04</v>
      </c>
      <c r="Q66" t="str">
        <f>VLOOKUP(DATE($A66+1,5,1),Patch!$A$4:$R$1028,18,FALSE)</f>
        <v/>
      </c>
      <c r="R66" s="3">
        <f>VLOOKUP(DATE($A66+1,6,1),Patch!$A$4:$R$1028,17,FALSE)</f>
        <v>0.05</v>
      </c>
      <c r="S66" t="str">
        <f>VLOOKUP(DATE($A66+1,6,1),Patch!$A$4:$R$1028,18,FALSE)</f>
        <v/>
      </c>
      <c r="T66" s="3">
        <f>VLOOKUP(DATE($A66+1,7,1),Patch!$A$4:$R$1028,17,FALSE)</f>
        <v>0.04</v>
      </c>
      <c r="U66" t="str">
        <f>VLOOKUP(DATE($A66+1,7,1),Patch!$A$4:$R$1028,18,FALSE)</f>
        <v/>
      </c>
      <c r="V66" s="3">
        <f>VLOOKUP(DATE($A66+1,8,1),Patch!$A$4:$R$1028,17,FALSE)</f>
        <v>0.11</v>
      </c>
      <c r="W66" t="str">
        <f>VLOOKUP(DATE($A66+1,8,1),Patch!$A$4:$R$1028,18,FALSE)</f>
        <v/>
      </c>
      <c r="X66" s="3">
        <f>VLOOKUP(DATE($A66+1,9,1),Patch!$A$4:$R$1028,17,FALSE)</f>
        <v>7.0000000000000007E-2</v>
      </c>
      <c r="Y66" t="str">
        <f>VLOOKUP(DATE($A66+1,9,1),Patch!$A$4:$R$1028,18,FALSE)</f>
        <v/>
      </c>
      <c r="Z66" s="3">
        <f t="shared" si="1"/>
        <v>37.029999999999994</v>
      </c>
    </row>
    <row r="67" spans="1:26">
      <c r="A67">
        <v>1986</v>
      </c>
      <c r="B67" s="3">
        <f>VLOOKUP(DATE($A67,10,1),Patch!$A$4:$R$1028,17,FALSE)</f>
        <v>0.97</v>
      </c>
      <c r="C67" t="str">
        <f>VLOOKUP(DATE($A67,10,1),Patch!$A$4:$R$879,18,FALSE)</f>
        <v/>
      </c>
      <c r="D67" s="3">
        <f>VLOOKUP(DATE($A67,11,1),Patch!$A$4:$R$1028,17,FALSE)</f>
        <v>3.8</v>
      </c>
      <c r="E67" t="str">
        <f>VLOOKUP(DATE($A67,11,1),Patch!$A$4:$R$879,18,FALSE)</f>
        <v/>
      </c>
      <c r="F67" s="3">
        <f>VLOOKUP(DATE($A67,12,1),Patch!$A$4:$R$1028,17,FALSE)</f>
        <v>0.11</v>
      </c>
      <c r="G67" t="str">
        <f>VLOOKUP(DATE($A67,12,1),Patch!$A$4:$R$1028,18,FALSE)</f>
        <v>*</v>
      </c>
      <c r="H67" s="3">
        <f>VLOOKUP(DATE($A67+1,1,1),Patch!$A$4:$R$1028,17,FALSE)</f>
        <v>0</v>
      </c>
      <c r="I67" t="str">
        <f>VLOOKUP(DATE($A67+1,1,1),Patch!$A$4:$R$1028,18,FALSE)</f>
        <v/>
      </c>
      <c r="J67" s="3">
        <f>VLOOKUP(DATE($A67+1,2,1),Patch!$A$4:$R$1028,17,FALSE)</f>
        <v>0.02</v>
      </c>
      <c r="K67" t="str">
        <f>VLOOKUP(DATE($A67+1,2,1),Patch!$A$4:$R$1028,18,FALSE)</f>
        <v/>
      </c>
      <c r="L67" s="3">
        <f>VLOOKUP(DATE($A67+1,3,1),Patch!$A$4:$R$1028,17,FALSE)</f>
        <v>0.05</v>
      </c>
      <c r="M67" t="str">
        <f>VLOOKUP(DATE($A67+1,3,1),Patch!$A$4:$R$1028,18,FALSE)</f>
        <v/>
      </c>
      <c r="N67" s="3">
        <f>VLOOKUP(DATE($A67+1,4,1),Patch!$A$4:$R$1028,17,FALSE)</f>
        <v>0.01</v>
      </c>
      <c r="O67" t="str">
        <f>VLOOKUP(DATE($A67+1,4,1),Patch!$A$4:$R$1028,18,FALSE)</f>
        <v/>
      </c>
      <c r="P67" s="3">
        <f>VLOOKUP(DATE($A67+1,5,1),Patch!$A$4:$R$1028,17,FALSE)</f>
        <v>0.01</v>
      </c>
      <c r="Q67" t="str">
        <f>VLOOKUP(DATE($A67+1,5,1),Patch!$A$4:$R$1028,18,FALSE)</f>
        <v/>
      </c>
      <c r="R67" s="3">
        <f>VLOOKUP(DATE($A67+1,6,1),Patch!$A$4:$R$1028,17,FALSE)</f>
        <v>0.03</v>
      </c>
      <c r="S67" t="str">
        <f>VLOOKUP(DATE($A67+1,6,1),Patch!$A$4:$R$1028,18,FALSE)</f>
        <v/>
      </c>
      <c r="T67" s="3">
        <f>VLOOKUP(DATE($A67+1,7,1),Patch!$A$4:$R$1028,17,FALSE)</f>
        <v>0.01</v>
      </c>
      <c r="U67" t="str">
        <f>VLOOKUP(DATE($A67+1,7,1),Patch!$A$4:$R$1028,18,FALSE)</f>
        <v/>
      </c>
      <c r="V67" s="3">
        <f>VLOOKUP(DATE($A67+1,8,1),Patch!$A$4:$R$1028,17,FALSE)</f>
        <v>0.47</v>
      </c>
      <c r="W67" t="str">
        <f>VLOOKUP(DATE($A67+1,8,1),Patch!$A$4:$R$1028,18,FALSE)</f>
        <v>*</v>
      </c>
      <c r="X67" s="3">
        <f>VLOOKUP(DATE($A67+1,9,1),Patch!$A$4:$R$1028,17,FALSE)</f>
        <v>8.6199999999999992</v>
      </c>
      <c r="Y67" t="str">
        <f>VLOOKUP(DATE($A67+1,9,1),Patch!$A$4:$R$1028,18,FALSE)</f>
        <v>*</v>
      </c>
      <c r="Z67" s="3">
        <f t="shared" si="1"/>
        <v>14.099999999999998</v>
      </c>
    </row>
    <row r="68" spans="1:26">
      <c r="A68">
        <v>1987</v>
      </c>
      <c r="B68" s="3">
        <f>VLOOKUP(DATE($A68,10,1),Patch!$A$4:$R$1028,17,FALSE)</f>
        <v>0.76</v>
      </c>
      <c r="C68" t="str">
        <f>VLOOKUP(DATE($A68,10,1),Patch!$A$4:$R$879,18,FALSE)</f>
        <v/>
      </c>
      <c r="D68" s="3">
        <f>VLOOKUP(DATE($A68,11,1),Patch!$A$4:$R$1028,17,FALSE)</f>
        <v>2.5</v>
      </c>
      <c r="E68" t="str">
        <f>VLOOKUP(DATE($A68,11,1),Patch!$A$4:$R$879,18,FALSE)</f>
        <v/>
      </c>
      <c r="F68" s="3">
        <f>VLOOKUP(DATE($A68,12,1),Patch!$A$4:$R$1028,17,FALSE)</f>
        <v>0.03</v>
      </c>
      <c r="G68" t="str">
        <f>VLOOKUP(DATE($A68,12,1),Patch!$A$4:$R$1028,18,FALSE)</f>
        <v/>
      </c>
      <c r="H68" s="3">
        <f>VLOOKUP(DATE($A68+1,1,1),Patch!$A$4:$R$1028,17,FALSE)</f>
        <v>0</v>
      </c>
      <c r="I68" t="str">
        <f>VLOOKUP(DATE($A68+1,1,1),Patch!$A$4:$R$1028,18,FALSE)</f>
        <v/>
      </c>
      <c r="J68" s="3">
        <f>VLOOKUP(DATE($A68+1,2,1),Patch!$A$4:$R$1028,17,FALSE)</f>
        <v>253.18</v>
      </c>
      <c r="K68" t="str">
        <f>VLOOKUP(DATE($A68+1,2,1),Patch!$A$4:$R$1028,18,FALSE)</f>
        <v>*</v>
      </c>
      <c r="L68" s="3">
        <f>VLOOKUP(DATE($A68+1,3,1),Patch!$A$4:$R$1028,17,FALSE)</f>
        <v>26.7</v>
      </c>
      <c r="M68" t="str">
        <f>VLOOKUP(DATE($A68+1,3,1),Patch!$A$4:$R$1028,18,FALSE)</f>
        <v/>
      </c>
      <c r="N68" s="3">
        <f>VLOOKUP(DATE($A68+1,4,1),Patch!$A$4:$R$1028,17,FALSE)</f>
        <v>11.8</v>
      </c>
      <c r="O68" t="str">
        <f>VLOOKUP(DATE($A68+1,4,1),Patch!$A$4:$R$1028,18,FALSE)</f>
        <v/>
      </c>
      <c r="P68" s="3">
        <f>VLOOKUP(DATE($A68+1,5,1),Patch!$A$4:$R$1028,17,FALSE)</f>
        <v>4.2699999999999996</v>
      </c>
      <c r="Q68" t="str">
        <f>VLOOKUP(DATE($A68+1,5,1),Patch!$A$4:$R$1028,18,FALSE)</f>
        <v>*</v>
      </c>
      <c r="R68" s="3">
        <f>VLOOKUP(DATE($A68+1,6,1),Patch!$A$4:$R$1028,17,FALSE)</f>
        <v>0.9</v>
      </c>
      <c r="S68" t="str">
        <f>VLOOKUP(DATE($A68+1,6,1),Patch!$A$4:$R$1028,18,FALSE)</f>
        <v/>
      </c>
      <c r="T68" s="3">
        <f>VLOOKUP(DATE($A68+1,7,1),Patch!$A$4:$R$1028,17,FALSE)</f>
        <v>0.96</v>
      </c>
      <c r="U68" t="str">
        <f>VLOOKUP(DATE($A68+1,7,1),Patch!$A$4:$R$1028,18,FALSE)</f>
        <v/>
      </c>
      <c r="V68" s="3">
        <f>VLOOKUP(DATE($A68+1,8,1),Patch!$A$4:$R$1028,17,FALSE)</f>
        <v>0.38</v>
      </c>
      <c r="W68" t="str">
        <f>VLOOKUP(DATE($A68+1,8,1),Patch!$A$4:$R$1028,18,FALSE)</f>
        <v/>
      </c>
      <c r="X68" s="3">
        <f>VLOOKUP(DATE($A68+1,9,1),Patch!$A$4:$R$1028,17,FALSE)</f>
        <v>4.97</v>
      </c>
      <c r="Y68" t="str">
        <f>VLOOKUP(DATE($A68+1,9,1),Patch!$A$4:$R$1028,18,FALSE)</f>
        <v/>
      </c>
      <c r="Z68" s="3">
        <f t="shared" si="1"/>
        <v>306.45</v>
      </c>
    </row>
    <row r="69" spans="1:26">
      <c r="A69">
        <v>1988</v>
      </c>
      <c r="B69" s="3">
        <f>VLOOKUP(DATE($A69,10,1),Patch!$A$4:$R$1028,17,FALSE)</f>
        <v>0.53</v>
      </c>
      <c r="C69" t="str">
        <f>VLOOKUP(DATE($A69,10,1),Patch!$A$4:$R$879,18,FALSE)</f>
        <v/>
      </c>
      <c r="D69" s="3">
        <f>VLOOKUP(DATE($A69,11,1),Patch!$A$4:$R$1028,17,FALSE)</f>
        <v>0.56000000000000005</v>
      </c>
      <c r="E69" t="str">
        <f>VLOOKUP(DATE($A69,11,1),Patch!$A$4:$R$879,18,FALSE)</f>
        <v/>
      </c>
      <c r="F69" s="3">
        <f>VLOOKUP(DATE($A69,12,1),Patch!$A$4:$R$1028,17,FALSE)</f>
        <v>8.7100000000000009</v>
      </c>
      <c r="G69" t="str">
        <f>VLOOKUP(DATE($A69,12,1),Patch!$A$4:$R$1028,18,FALSE)</f>
        <v/>
      </c>
      <c r="H69" s="3">
        <f>VLOOKUP(DATE($A69+1,1,1),Patch!$A$4:$R$1028,17,FALSE)</f>
        <v>5.17</v>
      </c>
      <c r="I69" t="str">
        <f>VLOOKUP(DATE($A69+1,1,1),Patch!$A$4:$R$1028,18,FALSE)</f>
        <v/>
      </c>
      <c r="J69" s="3">
        <f>VLOOKUP(DATE($A69+1,2,1),Patch!$A$4:$R$1028,17,FALSE)</f>
        <v>15.2</v>
      </c>
      <c r="K69" t="str">
        <f>VLOOKUP(DATE($A69+1,2,1),Patch!$A$4:$R$1028,18,FALSE)</f>
        <v/>
      </c>
      <c r="L69" s="3">
        <f>VLOOKUP(DATE($A69+1,3,1),Patch!$A$4:$R$1028,17,FALSE)</f>
        <v>2.33</v>
      </c>
      <c r="M69" t="str">
        <f>VLOOKUP(DATE($A69+1,3,1),Patch!$A$4:$R$1028,18,FALSE)</f>
        <v/>
      </c>
      <c r="N69" s="3">
        <f>VLOOKUP(DATE($A69+1,4,1),Patch!$A$4:$R$1028,17,FALSE)</f>
        <v>9.2200000000000006</v>
      </c>
      <c r="O69" t="str">
        <f>VLOOKUP(DATE($A69+1,4,1),Patch!$A$4:$R$1028,18,FALSE)</f>
        <v/>
      </c>
      <c r="P69" s="3">
        <f>VLOOKUP(DATE($A69+1,5,1),Patch!$A$4:$R$1028,17,FALSE)</f>
        <v>2.93</v>
      </c>
      <c r="Q69" t="str">
        <f>VLOOKUP(DATE($A69+1,5,1),Patch!$A$4:$R$1028,18,FALSE)</f>
        <v/>
      </c>
      <c r="R69" s="3">
        <f>VLOOKUP(DATE($A69+1,6,1),Patch!$A$4:$R$1028,17,FALSE)</f>
        <v>2.2200000000000002</v>
      </c>
      <c r="S69" t="str">
        <f>VLOOKUP(DATE($A69+1,6,1),Patch!$A$4:$R$1028,18,FALSE)</f>
        <v/>
      </c>
      <c r="T69" s="3">
        <f>VLOOKUP(DATE($A69+1,7,1),Patch!$A$4:$R$1028,17,FALSE)</f>
        <v>0.98</v>
      </c>
      <c r="U69" t="str">
        <f>VLOOKUP(DATE($A69+1,7,1),Patch!$A$4:$R$1028,18,FALSE)</f>
        <v/>
      </c>
      <c r="V69" s="3">
        <f>VLOOKUP(DATE($A69+1,8,1),Patch!$A$4:$R$1028,17,FALSE)</f>
        <v>0.48</v>
      </c>
      <c r="W69" t="str">
        <f>VLOOKUP(DATE($A69+1,8,1),Patch!$A$4:$R$1028,18,FALSE)</f>
        <v/>
      </c>
      <c r="X69" s="3">
        <f>VLOOKUP(DATE($A69+1,9,1),Patch!$A$4:$R$1028,17,FALSE)</f>
        <v>0.33</v>
      </c>
      <c r="Y69" t="str">
        <f>VLOOKUP(DATE($A69+1,9,1),Patch!$A$4:$R$1028,18,FALSE)</f>
        <v/>
      </c>
      <c r="Z69" s="3">
        <f t="shared" si="1"/>
        <v>48.659999999999989</v>
      </c>
    </row>
    <row r="70" spans="1:26">
      <c r="A70">
        <v>1989</v>
      </c>
      <c r="B70" s="3">
        <f>VLOOKUP(DATE($A70,10,1),Patch!$A$4:$R$1028,17,FALSE)</f>
        <v>0.11</v>
      </c>
      <c r="C70" t="str">
        <f>VLOOKUP(DATE($A70,10,1),Patch!$A$4:$R$879,18,FALSE)</f>
        <v/>
      </c>
      <c r="D70" s="3">
        <f>VLOOKUP(DATE($A70,11,1),Patch!$A$4:$R$1028,17,FALSE)</f>
        <v>2.44</v>
      </c>
      <c r="E70" t="str">
        <f>VLOOKUP(DATE($A70,11,1),Patch!$A$4:$R$879,18,FALSE)</f>
        <v/>
      </c>
      <c r="F70" s="3">
        <f>VLOOKUP(DATE($A70,12,1),Patch!$A$4:$R$1028,17,FALSE)</f>
        <v>1.82</v>
      </c>
      <c r="G70" t="str">
        <f>VLOOKUP(DATE($A70,12,1),Patch!$A$4:$R$1028,18,FALSE)</f>
        <v/>
      </c>
      <c r="H70" s="3">
        <f>VLOOKUP(DATE($A70+1,1,1),Patch!$A$4:$R$1028,17,FALSE)</f>
        <v>0.04</v>
      </c>
      <c r="I70" t="str">
        <f>VLOOKUP(DATE($A70+1,1,1),Patch!$A$4:$R$1028,18,FALSE)</f>
        <v/>
      </c>
      <c r="J70" s="3">
        <f>VLOOKUP(DATE($A70+1,2,1),Patch!$A$4:$R$1028,17,FALSE)</f>
        <v>0.05</v>
      </c>
      <c r="K70" t="str">
        <f>VLOOKUP(DATE($A70+1,2,1),Patch!$A$4:$R$1028,18,FALSE)</f>
        <v/>
      </c>
      <c r="L70" s="3">
        <f>VLOOKUP(DATE($A70+1,3,1),Patch!$A$4:$R$1028,17,FALSE)</f>
        <v>0.22</v>
      </c>
      <c r="M70" t="str">
        <f>VLOOKUP(DATE($A70+1,3,1),Patch!$A$4:$R$1028,18,FALSE)</f>
        <v/>
      </c>
      <c r="N70" s="3">
        <f>VLOOKUP(DATE($A70+1,4,1),Patch!$A$4:$R$1028,17,FALSE)</f>
        <v>0.26</v>
      </c>
      <c r="O70" t="str">
        <f>VLOOKUP(DATE($A70+1,4,1),Patch!$A$4:$R$1028,18,FALSE)</f>
        <v/>
      </c>
      <c r="P70" s="3">
        <f>VLOOKUP(DATE($A70+1,5,1),Patch!$A$4:$R$1028,17,FALSE)</f>
        <v>0.1</v>
      </c>
      <c r="Q70" t="str">
        <f>VLOOKUP(DATE($A70+1,5,1),Patch!$A$4:$R$1028,18,FALSE)</f>
        <v/>
      </c>
      <c r="R70" s="3">
        <f>VLOOKUP(DATE($A70+1,6,1),Patch!$A$4:$R$1028,17,FALSE)</f>
        <v>0.16</v>
      </c>
      <c r="S70" t="str">
        <f>VLOOKUP(DATE($A70+1,6,1),Patch!$A$4:$R$1028,18,FALSE)</f>
        <v/>
      </c>
      <c r="T70" s="3">
        <f>VLOOKUP(DATE($A70+1,7,1),Patch!$A$4:$R$1028,17,FALSE)</f>
        <v>0.13</v>
      </c>
      <c r="U70" t="str">
        <f>VLOOKUP(DATE($A70+1,7,1),Patch!$A$4:$R$1028,18,FALSE)</f>
        <v/>
      </c>
      <c r="V70" s="3">
        <f>VLOOKUP(DATE($A70+1,8,1),Patch!$A$4:$R$1028,17,FALSE)</f>
        <v>0.1</v>
      </c>
      <c r="W70" t="str">
        <f>VLOOKUP(DATE($A70+1,8,1),Patch!$A$4:$R$1028,18,FALSE)</f>
        <v/>
      </c>
      <c r="X70" s="3">
        <f>VLOOKUP(DATE($A70+1,9,1),Patch!$A$4:$R$1028,17,FALSE)</f>
        <v>7.0000000000000007E-2</v>
      </c>
      <c r="Y70" t="str">
        <f>VLOOKUP(DATE($A70+1,9,1),Patch!$A$4:$R$1028,18,FALSE)</f>
        <v/>
      </c>
      <c r="Z70" s="3">
        <f t="shared" si="1"/>
        <v>5.4999999999999991</v>
      </c>
    </row>
    <row r="71" spans="1:26">
      <c r="A71">
        <v>1990</v>
      </c>
      <c r="B71" s="3">
        <f>VLOOKUP(DATE($A71,10,1),Patch!$A$4:$R$1028,17,FALSE)</f>
        <v>0.04</v>
      </c>
      <c r="C71" t="str">
        <f>VLOOKUP(DATE($A71,10,1),Patch!$A$4:$R$879,18,FALSE)</f>
        <v/>
      </c>
      <c r="D71" s="3">
        <f>VLOOKUP(DATE($A71,11,1),Patch!$A$4:$R$1028,17,FALSE)</f>
        <v>0.01</v>
      </c>
      <c r="E71" t="str">
        <f>VLOOKUP(DATE($A71,11,1),Patch!$A$4:$R$879,18,FALSE)</f>
        <v/>
      </c>
      <c r="F71" s="3">
        <f>VLOOKUP(DATE($A71,12,1),Patch!$A$4:$R$1028,17,FALSE)</f>
        <v>0</v>
      </c>
      <c r="G71" t="str">
        <f>VLOOKUP(DATE($A71,12,1),Patch!$A$4:$R$1028,18,FALSE)</f>
        <v/>
      </c>
      <c r="H71" s="3">
        <f>VLOOKUP(DATE($A71+1,1,1),Patch!$A$4:$R$1028,17,FALSE)</f>
        <v>14.3</v>
      </c>
      <c r="I71" t="str">
        <f>VLOOKUP(DATE($A71+1,1,1),Patch!$A$4:$R$1028,18,FALSE)</f>
        <v/>
      </c>
      <c r="J71" s="3">
        <f>VLOOKUP(DATE($A71+1,2,1),Patch!$A$4:$R$1028,17,FALSE)</f>
        <v>15.1</v>
      </c>
      <c r="K71" t="str">
        <f>VLOOKUP(DATE($A71+1,2,1),Patch!$A$4:$R$1028,18,FALSE)</f>
        <v/>
      </c>
      <c r="L71" s="3">
        <f>VLOOKUP(DATE($A71+1,3,1),Patch!$A$4:$R$1028,17,FALSE)</f>
        <v>2.83</v>
      </c>
      <c r="M71" t="str">
        <f>VLOOKUP(DATE($A71+1,3,1),Patch!$A$4:$R$1028,18,FALSE)</f>
        <v/>
      </c>
      <c r="N71" s="3">
        <f>VLOOKUP(DATE($A71+1,4,1),Patch!$A$4:$R$1028,17,FALSE)</f>
        <v>0.09</v>
      </c>
      <c r="O71" t="str">
        <f>VLOOKUP(DATE($A71+1,4,1),Patch!$A$4:$R$1028,18,FALSE)</f>
        <v/>
      </c>
      <c r="P71" s="3">
        <f>VLOOKUP(DATE($A71+1,5,1),Patch!$A$4:$R$1028,17,FALSE)</f>
        <v>7.0000000000000007E-2</v>
      </c>
      <c r="Q71" t="str">
        <f>VLOOKUP(DATE($A71+1,5,1),Patch!$A$4:$R$1028,18,FALSE)</f>
        <v/>
      </c>
      <c r="R71" s="3">
        <f>VLOOKUP(DATE($A71+1,6,1),Patch!$A$4:$R$1028,17,FALSE)</f>
        <v>0.09</v>
      </c>
      <c r="S71" t="str">
        <f>VLOOKUP(DATE($A71+1,6,1),Patch!$A$4:$R$1028,18,FALSE)</f>
        <v/>
      </c>
      <c r="T71" s="3">
        <f>VLOOKUP(DATE($A71+1,7,1),Patch!$A$4:$R$1028,17,FALSE)</f>
        <v>0.12</v>
      </c>
      <c r="U71" t="str">
        <f>VLOOKUP(DATE($A71+1,7,1),Patch!$A$4:$R$1028,18,FALSE)</f>
        <v/>
      </c>
      <c r="V71" s="3">
        <f>VLOOKUP(DATE($A71+1,8,1),Patch!$A$4:$R$1028,17,FALSE)</f>
        <v>0.11</v>
      </c>
      <c r="W71" t="str">
        <f>VLOOKUP(DATE($A71+1,8,1),Patch!$A$4:$R$1028,18,FALSE)</f>
        <v/>
      </c>
      <c r="X71" s="3">
        <f>VLOOKUP(DATE($A71+1,9,1),Patch!$A$4:$R$1028,17,FALSE)</f>
        <v>0.14000000000000001</v>
      </c>
      <c r="Y71" t="str">
        <f>VLOOKUP(DATE($A71+1,9,1),Patch!$A$4:$R$1028,18,FALSE)</f>
        <v/>
      </c>
      <c r="Z71" s="3">
        <f t="shared" si="1"/>
        <v>32.900000000000006</v>
      </c>
    </row>
    <row r="72" spans="1:26">
      <c r="A72">
        <v>1991</v>
      </c>
      <c r="B72" s="3">
        <f>VLOOKUP(DATE($A72,10,1),Patch!$A$4:$R$1028,17,FALSE)</f>
        <v>19.5</v>
      </c>
      <c r="C72" t="str">
        <f>VLOOKUP(DATE($A72,10,1),Patch!$A$4:$R$879,18,FALSE)</f>
        <v/>
      </c>
      <c r="D72" s="3">
        <f>VLOOKUP(DATE($A72,11,1),Patch!$A$4:$R$1028,17,FALSE)</f>
        <v>8.25</v>
      </c>
      <c r="E72" t="str">
        <f>VLOOKUP(DATE($A72,11,1),Patch!$A$4:$R$879,18,FALSE)</f>
        <v/>
      </c>
      <c r="F72" s="3">
        <f>VLOOKUP(DATE($A72,12,1),Patch!$A$4:$R$1028,17,FALSE)</f>
        <v>0.51</v>
      </c>
      <c r="G72" t="str">
        <f>VLOOKUP(DATE($A72,12,1),Patch!$A$4:$R$1028,18,FALSE)</f>
        <v/>
      </c>
      <c r="H72" s="3">
        <f>VLOOKUP(DATE($A72+1,1,1),Patch!$A$4:$R$1028,17,FALSE)</f>
        <v>0.09</v>
      </c>
      <c r="I72" t="str">
        <f>VLOOKUP(DATE($A72+1,1,1),Patch!$A$4:$R$1028,18,FALSE)</f>
        <v/>
      </c>
      <c r="J72" s="3">
        <f>VLOOKUP(DATE($A72+1,2,1),Patch!$A$4:$R$1028,17,FALSE)</f>
        <v>0.05</v>
      </c>
      <c r="K72" t="str">
        <f>VLOOKUP(DATE($A72+1,2,1),Patch!$A$4:$R$1028,18,FALSE)</f>
        <v/>
      </c>
      <c r="L72" s="3">
        <f>VLOOKUP(DATE($A72+1,3,1),Patch!$A$4:$R$1028,17,FALSE)</f>
        <v>0.11</v>
      </c>
      <c r="M72" t="str">
        <f>VLOOKUP(DATE($A72+1,3,1),Patch!$A$4:$R$1028,18,FALSE)</f>
        <v/>
      </c>
      <c r="N72" s="3">
        <f>VLOOKUP(DATE($A72+1,4,1),Patch!$A$4:$R$1028,17,FALSE)</f>
        <v>0.12</v>
      </c>
      <c r="O72" t="str">
        <f>VLOOKUP(DATE($A72+1,4,1),Patch!$A$4:$R$1028,18,FALSE)</f>
        <v/>
      </c>
      <c r="P72" s="3">
        <f>VLOOKUP(DATE($A72+1,5,1),Patch!$A$4:$R$1028,17,FALSE)</f>
        <v>0.09</v>
      </c>
      <c r="Q72" t="str">
        <f>VLOOKUP(DATE($A72+1,5,1),Patch!$A$4:$R$1028,18,FALSE)</f>
        <v/>
      </c>
      <c r="R72" s="3">
        <f>VLOOKUP(DATE($A72+1,6,1),Patch!$A$4:$R$1028,17,FALSE)</f>
        <v>0.06</v>
      </c>
      <c r="S72" t="str">
        <f>VLOOKUP(DATE($A72+1,6,1),Patch!$A$4:$R$1028,18,FALSE)</f>
        <v/>
      </c>
      <c r="T72" s="3">
        <f>VLOOKUP(DATE($A72+1,7,1),Patch!$A$4:$R$1028,17,FALSE)</f>
        <v>0.05</v>
      </c>
      <c r="U72" t="str">
        <f>VLOOKUP(DATE($A72+1,7,1),Patch!$A$4:$R$1028,18,FALSE)</f>
        <v/>
      </c>
      <c r="V72" s="3">
        <f>VLOOKUP(DATE($A72+1,8,1),Patch!$A$4:$R$1028,17,FALSE)</f>
        <v>0.06</v>
      </c>
      <c r="W72" t="str">
        <f>VLOOKUP(DATE($A72+1,8,1),Patch!$A$4:$R$1028,18,FALSE)</f>
        <v/>
      </c>
      <c r="X72" s="3">
        <f>VLOOKUP(DATE($A72+1,9,1),Patch!$A$4:$R$1028,17,FALSE)</f>
        <v>0.06</v>
      </c>
      <c r="Y72" t="str">
        <f>VLOOKUP(DATE($A72+1,9,1),Patch!$A$4:$R$1028,18,FALSE)</f>
        <v/>
      </c>
      <c r="Z72" s="3">
        <f t="shared" si="1"/>
        <v>28.95</v>
      </c>
    </row>
    <row r="73" spans="1:26">
      <c r="A73">
        <v>1992</v>
      </c>
      <c r="B73" s="3">
        <f>VLOOKUP(DATE($A73,10,1),Patch!$A$4:$R$1028,17,FALSE)</f>
        <v>0.1</v>
      </c>
      <c r="C73" t="str">
        <f>VLOOKUP(DATE($A73,10,1),Patch!$A$4:$R$879,18,FALSE)</f>
        <v/>
      </c>
      <c r="D73" s="3">
        <f>VLOOKUP(DATE($A73,11,1),Patch!$A$4:$R$1028,17,FALSE)</f>
        <v>0.06</v>
      </c>
      <c r="E73" t="str">
        <f>VLOOKUP(DATE($A73,11,1),Patch!$A$4:$R$879,18,FALSE)</f>
        <v/>
      </c>
      <c r="F73" s="3">
        <f>VLOOKUP(DATE($A73,12,1),Patch!$A$4:$R$1028,17,FALSE)</f>
        <v>0</v>
      </c>
      <c r="G73" t="str">
        <f>VLOOKUP(DATE($A73,12,1),Patch!$A$4:$R$1028,18,FALSE)</f>
        <v/>
      </c>
      <c r="H73" s="3">
        <f>VLOOKUP(DATE($A73+1,1,1),Patch!$A$4:$R$1028,17,FALSE)</f>
        <v>0.13</v>
      </c>
      <c r="I73" t="str">
        <f>VLOOKUP(DATE($A73+1,1,1),Patch!$A$4:$R$1028,18,FALSE)</f>
        <v/>
      </c>
      <c r="J73" s="3">
        <f>VLOOKUP(DATE($A73+1,2,1),Patch!$A$4:$R$1028,17,FALSE)</f>
        <v>0.1</v>
      </c>
      <c r="K73" t="str">
        <f>VLOOKUP(DATE($A73+1,2,1),Patch!$A$4:$R$1028,18,FALSE)</f>
        <v/>
      </c>
      <c r="L73" s="3">
        <f>VLOOKUP(DATE($A73+1,3,1),Patch!$A$4:$R$1028,17,FALSE)</f>
        <v>0.21</v>
      </c>
      <c r="M73" t="str">
        <f>VLOOKUP(DATE($A73+1,3,1),Patch!$A$4:$R$1028,18,FALSE)</f>
        <v/>
      </c>
      <c r="N73" s="3">
        <f>VLOOKUP(DATE($A73+1,4,1),Patch!$A$4:$R$1028,17,FALSE)</f>
        <v>0.12</v>
      </c>
      <c r="O73" t="str">
        <f>VLOOKUP(DATE($A73+1,4,1),Patch!$A$4:$R$1028,18,FALSE)</f>
        <v/>
      </c>
      <c r="P73" s="3">
        <f>VLOOKUP(DATE($A73+1,5,1),Patch!$A$4:$R$1028,17,FALSE)</f>
        <v>0.09</v>
      </c>
      <c r="Q73" t="str">
        <f>VLOOKUP(DATE($A73+1,5,1),Patch!$A$4:$R$1028,18,FALSE)</f>
        <v/>
      </c>
      <c r="R73" s="3">
        <f>VLOOKUP(DATE($A73+1,6,1),Patch!$A$4:$R$1028,17,FALSE)</f>
        <v>0.04</v>
      </c>
      <c r="S73" t="str">
        <f>VLOOKUP(DATE($A73+1,6,1),Patch!$A$4:$R$1028,18,FALSE)</f>
        <v/>
      </c>
      <c r="T73" s="3">
        <f>VLOOKUP(DATE($A73+1,7,1),Patch!$A$4:$R$1028,17,FALSE)</f>
        <v>0.05</v>
      </c>
      <c r="U73" t="str">
        <f>VLOOKUP(DATE($A73+1,7,1),Patch!$A$4:$R$1028,18,FALSE)</f>
        <v/>
      </c>
      <c r="V73" s="3">
        <f>VLOOKUP(DATE($A73+1,8,1),Patch!$A$4:$R$1028,17,FALSE)</f>
        <v>0.03</v>
      </c>
      <c r="W73" t="str">
        <f>VLOOKUP(DATE($A73+1,8,1),Patch!$A$4:$R$1028,18,FALSE)</f>
        <v/>
      </c>
      <c r="X73" s="3">
        <f>VLOOKUP(DATE($A73+1,9,1),Patch!$A$4:$R$1028,17,FALSE)</f>
        <v>0.01</v>
      </c>
      <c r="Y73" t="str">
        <f>VLOOKUP(DATE($A73+1,9,1),Patch!$A$4:$R$1028,18,FALSE)</f>
        <v/>
      </c>
      <c r="Z73" s="3">
        <f t="shared" si="1"/>
        <v>0.94000000000000006</v>
      </c>
    </row>
    <row r="74" spans="1:26">
      <c r="A74">
        <v>1993</v>
      </c>
      <c r="B74" s="3">
        <f>VLOOKUP(DATE($A74,10,1),Patch!$A$4:$R$1028,17,FALSE)</f>
        <v>0</v>
      </c>
      <c r="C74" t="e">
        <f>VLOOKUP(DATE($A74,10,1),Patch!$A$4:$R$879,18,FALSE)</f>
        <v>#N/A</v>
      </c>
      <c r="D74" s="3">
        <f>VLOOKUP(DATE($A74,11,1),Patch!$A$4:$R$1028,17,FALSE)</f>
        <v>0</v>
      </c>
      <c r="E74" t="e">
        <f>VLOOKUP(DATE($A74,11,1),Patch!$A$4:$R$879,18,FALSE)</f>
        <v>#N/A</v>
      </c>
      <c r="F74" s="3">
        <f>VLOOKUP(DATE($A74,12,1),Patch!$A$4:$R$1028,17,FALSE)</f>
        <v>0.06</v>
      </c>
      <c r="G74" t="str">
        <f>VLOOKUP(DATE($A74,12,1),Patch!$A$4:$R$1028,18,FALSE)</f>
        <v/>
      </c>
      <c r="H74" s="3">
        <f>VLOOKUP(DATE($A74+1,1,1),Patch!$A$4:$R$1028,17,FALSE)</f>
        <v>6.41</v>
      </c>
      <c r="I74" t="str">
        <f>VLOOKUP(DATE($A74+1,1,1),Patch!$A$4:$R$1028,18,FALSE)</f>
        <v/>
      </c>
      <c r="J74" s="3">
        <f>VLOOKUP(DATE($A74+1,2,1),Patch!$A$4:$R$1028,17,FALSE)</f>
        <v>13.4</v>
      </c>
      <c r="K74" t="str">
        <f>VLOOKUP(DATE($A74+1,2,1),Patch!$A$4:$R$1028,18,FALSE)</f>
        <v/>
      </c>
      <c r="L74" s="3">
        <f>VLOOKUP(DATE($A74+1,3,1),Patch!$A$4:$R$1028,17,FALSE)</f>
        <v>1.35</v>
      </c>
      <c r="M74" t="str">
        <f>VLOOKUP(DATE($A74+1,3,1),Patch!$A$4:$R$1028,18,FALSE)</f>
        <v/>
      </c>
      <c r="N74" s="3">
        <f>VLOOKUP(DATE($A74+1,4,1),Patch!$A$4:$R$1028,17,FALSE)</f>
        <v>0.13</v>
      </c>
      <c r="O74" t="str">
        <f>VLOOKUP(DATE($A74+1,4,1),Patch!$A$4:$R$1028,18,FALSE)</f>
        <v/>
      </c>
      <c r="P74" s="3">
        <f>VLOOKUP(DATE($A74+1,5,1),Patch!$A$4:$R$1028,17,FALSE)</f>
        <v>0.16</v>
      </c>
      <c r="Q74" t="str">
        <f>VLOOKUP(DATE($A74+1,5,1),Patch!$A$4:$R$1028,18,FALSE)</f>
        <v/>
      </c>
      <c r="R74" s="3">
        <f>VLOOKUP(DATE($A74+1,6,1),Patch!$A$4:$R$1028,17,FALSE)</f>
        <v>0.18</v>
      </c>
      <c r="S74" t="str">
        <f>VLOOKUP(DATE($A74+1,6,1),Patch!$A$4:$R$1028,18,FALSE)</f>
        <v/>
      </c>
      <c r="T74" s="3">
        <f>VLOOKUP(DATE($A74+1,7,1),Patch!$A$4:$R$1028,17,FALSE)</f>
        <v>0.18</v>
      </c>
      <c r="U74" t="str">
        <f>VLOOKUP(DATE($A74+1,7,1),Patch!$A$4:$R$1028,18,FALSE)</f>
        <v/>
      </c>
      <c r="V74" s="3">
        <f>VLOOKUP(DATE($A74+1,8,1),Patch!$A$4:$R$1028,17,FALSE)</f>
        <v>0.11</v>
      </c>
      <c r="W74" t="str">
        <f>VLOOKUP(DATE($A74+1,8,1),Patch!$A$4:$R$1028,18,FALSE)</f>
        <v/>
      </c>
      <c r="X74" s="3">
        <f>VLOOKUP(DATE($A74+1,9,1),Patch!$A$4:$R$1028,17,FALSE)</f>
        <v>0.04</v>
      </c>
      <c r="Y74" t="str">
        <f>VLOOKUP(DATE($A74+1,9,1),Patch!$A$4:$R$1028,18,FALSE)</f>
        <v/>
      </c>
      <c r="Z74" s="3">
        <f t="shared" si="1"/>
        <v>22.02</v>
      </c>
    </row>
    <row r="75" spans="1:26">
      <c r="A75">
        <v>1994</v>
      </c>
      <c r="B75" s="3">
        <f>VLOOKUP(DATE($A75,10,1),Patch!$A$4:$R$1028,17,FALSE)</f>
        <v>0.08</v>
      </c>
      <c r="C75" t="e">
        <f>VLOOKUP(DATE($A75,10,1),Patch!$A$4:$R$879,18,FALSE)</f>
        <v>#N/A</v>
      </c>
      <c r="D75" s="3">
        <f>VLOOKUP(DATE($A75,11,1),Patch!$A$4:$R$1028,17,FALSE)</f>
        <v>0.04</v>
      </c>
      <c r="E75" t="e">
        <f>VLOOKUP(DATE($A75,11,1),Patch!$A$4:$R$879,18,FALSE)</f>
        <v>#N/A</v>
      </c>
      <c r="F75" s="3">
        <f>VLOOKUP(DATE($A75,12,1),Patch!$A$4:$R$1028,17,FALSE)</f>
        <v>0</v>
      </c>
      <c r="G75" t="str">
        <f>VLOOKUP(DATE($A75,12,1),Patch!$A$4:$R$1028,18,FALSE)</f>
        <v/>
      </c>
      <c r="H75" s="3">
        <f>VLOOKUP(DATE($A75+1,1,1),Patch!$A$4:$R$1028,17,FALSE)</f>
        <v>0</v>
      </c>
      <c r="I75" t="str">
        <f>VLOOKUP(DATE($A75+1,1,1),Patch!$A$4:$R$1028,18,FALSE)</f>
        <v/>
      </c>
      <c r="J75" s="3">
        <f>VLOOKUP(DATE($A75+1,2,1),Patch!$A$4:$R$1028,17,FALSE)</f>
        <v>0</v>
      </c>
      <c r="K75" t="str">
        <f>VLOOKUP(DATE($A75+1,2,1),Patch!$A$4:$R$1028,18,FALSE)</f>
        <v/>
      </c>
      <c r="L75" s="3">
        <f>VLOOKUP(DATE($A75+1,3,1),Patch!$A$4:$R$1028,17,FALSE)</f>
        <v>0.01</v>
      </c>
      <c r="M75" t="str">
        <f>VLOOKUP(DATE($A75+1,3,1),Patch!$A$4:$R$1028,18,FALSE)</f>
        <v/>
      </c>
      <c r="N75" s="3">
        <f>VLOOKUP(DATE($A75+1,4,1),Patch!$A$4:$R$1028,17,FALSE)</f>
        <v>0.01</v>
      </c>
      <c r="O75" t="str">
        <f>VLOOKUP(DATE($A75+1,4,1),Patch!$A$4:$R$1028,18,FALSE)</f>
        <v/>
      </c>
      <c r="P75" s="3">
        <f>VLOOKUP(DATE($A75+1,5,1),Patch!$A$4:$R$1028,17,FALSE)</f>
        <v>0.03</v>
      </c>
      <c r="Q75" t="str">
        <f>VLOOKUP(DATE($A75+1,5,1),Patch!$A$4:$R$1028,18,FALSE)</f>
        <v/>
      </c>
      <c r="R75" s="3">
        <f>VLOOKUP(DATE($A75+1,6,1),Patch!$A$4:$R$1028,17,FALSE)</f>
        <v>0.02</v>
      </c>
      <c r="S75" t="str">
        <f>VLOOKUP(DATE($A75+1,6,1),Patch!$A$4:$R$1028,18,FALSE)</f>
        <v/>
      </c>
      <c r="T75" s="3">
        <f>VLOOKUP(DATE($A75+1,7,1),Patch!$A$4:$R$1028,17,FALSE)</f>
        <v>0.02</v>
      </c>
      <c r="U75" t="str">
        <f>VLOOKUP(DATE($A75+1,7,1),Patch!$A$4:$R$1028,18,FALSE)</f>
        <v/>
      </c>
      <c r="V75" s="3">
        <f>VLOOKUP(DATE($A75+1,8,1),Patch!$A$4:$R$1028,17,FALSE)</f>
        <v>0.02</v>
      </c>
      <c r="W75" t="str">
        <f>VLOOKUP(DATE($A75+1,8,1),Patch!$A$4:$R$1028,18,FALSE)</f>
        <v/>
      </c>
      <c r="X75" s="3">
        <f>VLOOKUP(DATE($A75+1,9,1),Patch!$A$4:$R$1028,17,FALSE)</f>
        <v>0.02</v>
      </c>
      <c r="Y75" t="str">
        <f>VLOOKUP(DATE($A75+1,9,1),Patch!$A$4:$R$1028,18,FALSE)</f>
        <v/>
      </c>
      <c r="Z75" s="3">
        <f t="shared" si="1"/>
        <v>0.24999999999999997</v>
      </c>
    </row>
    <row r="76" spans="1:26">
      <c r="A76">
        <v>1995</v>
      </c>
      <c r="B76" s="3">
        <f>VLOOKUP(DATE($A76,10,1),Patch!$A$4:$R$1028,17,FALSE)</f>
        <v>0.01</v>
      </c>
      <c r="C76" t="e">
        <f>VLOOKUP(DATE($A76,10,1),Patch!$A$4:$R$879,18,FALSE)</f>
        <v>#N/A</v>
      </c>
      <c r="D76" s="3">
        <f>VLOOKUP(DATE($A76,11,1),Patch!$A$4:$R$1028,17,FALSE)</f>
        <v>0</v>
      </c>
      <c r="E76" t="e">
        <f>VLOOKUP(DATE($A76,11,1),Patch!$A$4:$R$879,18,FALSE)</f>
        <v>#N/A</v>
      </c>
      <c r="F76" s="3">
        <f>VLOOKUP(DATE($A76,12,1),Patch!$A$4:$R$1028,17,FALSE)</f>
        <v>2.09</v>
      </c>
      <c r="G76" t="str">
        <f>VLOOKUP(DATE($A76,12,1),Patch!$A$4:$R$1028,18,FALSE)</f>
        <v/>
      </c>
      <c r="H76" s="3">
        <f>VLOOKUP(DATE($A76+1,1,1),Patch!$A$4:$R$1028,17,FALSE)</f>
        <v>1.86</v>
      </c>
      <c r="I76" t="str">
        <f>VLOOKUP(DATE($A76+1,1,1),Patch!$A$4:$R$1028,18,FALSE)</f>
        <v/>
      </c>
      <c r="J76" s="3">
        <f>VLOOKUP(DATE($A76+1,2,1),Patch!$A$4:$R$1028,17,FALSE)</f>
        <v>1.18</v>
      </c>
      <c r="K76" t="str">
        <f>VLOOKUP(DATE($A76+1,2,1),Patch!$A$4:$R$1028,18,FALSE)</f>
        <v/>
      </c>
      <c r="L76" s="3">
        <f>VLOOKUP(DATE($A76+1,3,1),Patch!$A$4:$R$1028,17,FALSE)</f>
        <v>7.0000000000000007E-2</v>
      </c>
      <c r="M76" t="str">
        <f>VLOOKUP(DATE($A76+1,3,1),Patch!$A$4:$R$1028,18,FALSE)</f>
        <v/>
      </c>
      <c r="N76" s="3">
        <f>VLOOKUP(DATE($A76+1,4,1),Patch!$A$4:$R$1028,17,FALSE)</f>
        <v>7.0000000000000007E-2</v>
      </c>
      <c r="O76" t="str">
        <f>VLOOKUP(DATE($A76+1,4,1),Patch!$A$4:$R$1028,18,FALSE)</f>
        <v/>
      </c>
      <c r="P76" s="3">
        <f>VLOOKUP(DATE($A76+1,5,1),Patch!$A$4:$R$1028,17,FALSE)</f>
        <v>0.04</v>
      </c>
      <c r="Q76" t="str">
        <f>VLOOKUP(DATE($A76+1,5,1),Patch!$A$4:$R$1028,18,FALSE)</f>
        <v/>
      </c>
      <c r="R76" s="3">
        <f>VLOOKUP(DATE($A76+1,6,1),Patch!$A$4:$R$1028,17,FALSE)</f>
        <v>0.03</v>
      </c>
      <c r="S76" t="str">
        <f>VLOOKUP(DATE($A76+1,6,1),Patch!$A$4:$R$1028,18,FALSE)</f>
        <v/>
      </c>
      <c r="T76" s="3">
        <f>VLOOKUP(DATE($A76+1,7,1),Patch!$A$4:$R$1028,17,FALSE)</f>
        <v>0.09</v>
      </c>
      <c r="U76" t="str">
        <f>VLOOKUP(DATE($A76+1,7,1),Patch!$A$4:$R$1028,18,FALSE)</f>
        <v/>
      </c>
      <c r="V76" s="3">
        <f>VLOOKUP(DATE($A76+1,8,1),Patch!$A$4:$R$1028,17,FALSE)</f>
        <v>0.1</v>
      </c>
      <c r="W76" t="str">
        <f>VLOOKUP(DATE($A76+1,8,1),Patch!$A$4:$R$1028,18,FALSE)</f>
        <v/>
      </c>
      <c r="X76" s="3">
        <f>VLOOKUP(DATE($A76+1,9,1),Patch!$A$4:$R$1028,17,FALSE)</f>
        <v>0.03</v>
      </c>
      <c r="Y76" t="str">
        <f>VLOOKUP(DATE($A76+1,9,1),Patch!$A$4:$R$1028,18,FALSE)</f>
        <v/>
      </c>
      <c r="Z76" s="3">
        <f t="shared" si="1"/>
        <v>5.57</v>
      </c>
    </row>
    <row r="77" spans="1:26">
      <c r="A77">
        <v>1996</v>
      </c>
      <c r="B77" s="3">
        <f>VLOOKUP(DATE($A77,10,1),Patch!$A$4:$R$1028,17,FALSE)</f>
        <v>0.01</v>
      </c>
      <c r="C77" t="e">
        <f>VLOOKUP(DATE($A77,10,1),Patch!$A$4:$R$879,18,FALSE)</f>
        <v>#N/A</v>
      </c>
      <c r="D77" s="3">
        <f>VLOOKUP(DATE($A77,11,1),Patch!$A$4:$R$1028,17,FALSE)</f>
        <v>1</v>
      </c>
      <c r="E77" t="e">
        <f>VLOOKUP(DATE($A77,11,1),Patch!$A$4:$R$879,18,FALSE)</f>
        <v>#N/A</v>
      </c>
      <c r="F77" s="3">
        <f>VLOOKUP(DATE($A77,12,1),Patch!$A$4:$R$1028,17,FALSE)</f>
        <v>0.93</v>
      </c>
      <c r="G77" t="str">
        <f>VLOOKUP(DATE($A77,12,1),Patch!$A$4:$R$1028,18,FALSE)</f>
        <v/>
      </c>
      <c r="H77" s="3">
        <f>VLOOKUP(DATE($A77+1,1,1),Patch!$A$4:$R$1028,17,FALSE)</f>
        <v>6.07</v>
      </c>
      <c r="I77" t="str">
        <f>VLOOKUP(DATE($A77+1,1,1),Patch!$A$4:$R$1028,18,FALSE)</f>
        <v/>
      </c>
      <c r="J77" s="3">
        <f>VLOOKUP(DATE($A77+1,2,1),Patch!$A$4:$R$1028,17,FALSE)</f>
        <v>0.31</v>
      </c>
      <c r="K77" t="str">
        <f>VLOOKUP(DATE($A77+1,2,1),Patch!$A$4:$R$1028,18,FALSE)</f>
        <v/>
      </c>
      <c r="L77" s="3">
        <f>VLOOKUP(DATE($A77+1,3,1),Patch!$A$4:$R$1028,17,FALSE)</f>
        <v>17.5</v>
      </c>
      <c r="M77" t="str">
        <f>VLOOKUP(DATE($A77+1,3,1),Patch!$A$4:$R$1028,18,FALSE)</f>
        <v/>
      </c>
      <c r="N77" s="3">
        <f>VLOOKUP(DATE($A77+1,4,1),Patch!$A$4:$R$1028,17,FALSE)</f>
        <v>4.74</v>
      </c>
      <c r="O77" t="str">
        <f>VLOOKUP(DATE($A77+1,4,1),Patch!$A$4:$R$1028,18,FALSE)</f>
        <v/>
      </c>
      <c r="P77" s="3">
        <f>VLOOKUP(DATE($A77+1,5,1),Patch!$A$4:$R$1028,17,FALSE)</f>
        <v>3.48</v>
      </c>
      <c r="Q77" t="str">
        <f>VLOOKUP(DATE($A77+1,5,1),Patch!$A$4:$R$1028,18,FALSE)</f>
        <v/>
      </c>
      <c r="R77" s="3">
        <f>VLOOKUP(DATE($A77+1,6,1),Patch!$A$4:$R$1028,17,FALSE)</f>
        <v>2.25</v>
      </c>
      <c r="S77" t="str">
        <f>VLOOKUP(DATE($A77+1,6,1),Patch!$A$4:$R$1028,18,FALSE)</f>
        <v/>
      </c>
      <c r="T77" s="3">
        <f>VLOOKUP(DATE($A77+1,7,1),Patch!$A$4:$R$1028,17,FALSE)</f>
        <v>0.61</v>
      </c>
      <c r="U77" t="str">
        <f>VLOOKUP(DATE($A77+1,7,1),Patch!$A$4:$R$1028,18,FALSE)</f>
        <v/>
      </c>
      <c r="V77" s="3">
        <f>VLOOKUP(DATE($A77+1,8,1),Patch!$A$4:$R$1028,17,FALSE)</f>
        <v>0.32</v>
      </c>
      <c r="W77" t="str">
        <f>VLOOKUP(DATE($A77+1,8,1),Patch!$A$4:$R$1028,18,FALSE)</f>
        <v/>
      </c>
      <c r="X77" s="3">
        <f>VLOOKUP(DATE($A77+1,9,1),Patch!$A$4:$R$1028,17,FALSE)</f>
        <v>0.15</v>
      </c>
      <c r="Y77" t="str">
        <f>VLOOKUP(DATE($A77+1,9,1),Patch!$A$4:$R$1028,18,FALSE)</f>
        <v/>
      </c>
      <c r="Z77" s="3">
        <f t="shared" si="1"/>
        <v>37.369999999999997</v>
      </c>
    </row>
    <row r="78" spans="1:26">
      <c r="A78">
        <v>1997</v>
      </c>
      <c r="B78" s="3">
        <f>VLOOKUP(DATE($A78,10,1),Patch!$A$4:$R$1028,17,FALSE)</f>
        <v>0.08</v>
      </c>
      <c r="C78" t="e">
        <f>VLOOKUP(DATE($A78,10,1),Patch!$A$4:$R$879,18,FALSE)</f>
        <v>#N/A</v>
      </c>
      <c r="D78" s="3">
        <f>VLOOKUP(DATE($A78,11,1),Patch!$A$4:$R$1028,17,FALSE)</f>
        <v>0</v>
      </c>
      <c r="E78" t="e">
        <f>VLOOKUP(DATE($A78,11,1),Patch!$A$4:$R$879,18,FALSE)</f>
        <v>#N/A</v>
      </c>
      <c r="F78" s="3">
        <f>VLOOKUP(DATE($A78,12,1),Patch!$A$4:$R$1028,17,FALSE)</f>
        <v>0.03</v>
      </c>
      <c r="G78" t="str">
        <f>VLOOKUP(DATE($A78,12,1),Patch!$A$4:$R$1028,18,FALSE)</f>
        <v/>
      </c>
      <c r="H78" s="3">
        <f>VLOOKUP(DATE($A78+1,1,1),Patch!$A$4:$R$1028,17,FALSE)</f>
        <v>0.05</v>
      </c>
      <c r="I78" t="str">
        <f>VLOOKUP(DATE($A78+1,1,1),Patch!$A$4:$R$1028,18,FALSE)</f>
        <v/>
      </c>
      <c r="J78" s="3">
        <f>VLOOKUP(DATE($A78+1,2,1),Patch!$A$4:$R$1028,17,FALSE)</f>
        <v>0</v>
      </c>
      <c r="K78" t="str">
        <f>VLOOKUP(DATE($A78+1,2,1),Patch!$A$4:$R$1028,18,FALSE)</f>
        <v/>
      </c>
      <c r="L78" s="3">
        <f>VLOOKUP(DATE($A78+1,3,1),Patch!$A$4:$R$1028,17,FALSE)</f>
        <v>0.08</v>
      </c>
      <c r="M78" t="str">
        <f>VLOOKUP(DATE($A78+1,3,1),Patch!$A$4:$R$1028,18,FALSE)</f>
        <v/>
      </c>
      <c r="N78" s="3">
        <f>VLOOKUP(DATE($A78+1,4,1),Patch!$A$4:$R$1028,17,FALSE)</f>
        <v>0.14000000000000001</v>
      </c>
      <c r="O78" t="str">
        <f>VLOOKUP(DATE($A78+1,4,1),Patch!$A$4:$R$1028,18,FALSE)</f>
        <v/>
      </c>
      <c r="P78" s="3">
        <f>VLOOKUP(DATE($A78+1,5,1),Patch!$A$4:$R$1028,17,FALSE)</f>
        <v>0.08</v>
      </c>
      <c r="Q78" t="str">
        <f>VLOOKUP(DATE($A78+1,5,1),Patch!$A$4:$R$1028,18,FALSE)</f>
        <v/>
      </c>
      <c r="R78" s="3">
        <f>VLOOKUP(DATE($A78+1,6,1),Patch!$A$4:$R$1028,17,FALSE)</f>
        <v>0.03</v>
      </c>
      <c r="S78" t="str">
        <f>VLOOKUP(DATE($A78+1,6,1),Patch!$A$4:$R$1028,18,FALSE)</f>
        <v/>
      </c>
      <c r="T78" s="3">
        <f>VLOOKUP(DATE($A78+1,7,1),Patch!$A$4:$R$1028,17,FALSE)</f>
        <v>0.02</v>
      </c>
      <c r="U78" t="str">
        <f>VLOOKUP(DATE($A78+1,7,1),Patch!$A$4:$R$1028,18,FALSE)</f>
        <v/>
      </c>
      <c r="V78" s="3">
        <f>VLOOKUP(DATE($A78+1,8,1),Patch!$A$4:$R$1028,17,FALSE)</f>
        <v>0.01</v>
      </c>
      <c r="W78" t="str">
        <f>VLOOKUP(DATE($A78+1,8,1),Patch!$A$4:$R$1028,18,FALSE)</f>
        <v/>
      </c>
      <c r="X78" s="3">
        <f>VLOOKUP(DATE($A78+1,9,1),Patch!$A$4:$R$1028,17,FALSE)</f>
        <v>0.03</v>
      </c>
      <c r="Y78" t="str">
        <f>VLOOKUP(DATE($A78+1,9,1),Patch!$A$4:$R$1028,18,FALSE)</f>
        <v/>
      </c>
      <c r="Z78" s="3">
        <f t="shared" si="1"/>
        <v>0.55000000000000004</v>
      </c>
    </row>
    <row r="79" spans="1:26">
      <c r="A79">
        <v>1998</v>
      </c>
      <c r="B79" s="3">
        <f>VLOOKUP(DATE($A79,10,1),Patch!$A$4:$R$1028,17,FALSE)</f>
        <v>0</v>
      </c>
      <c r="C79" t="e">
        <f>VLOOKUP(DATE($A79,10,1),Patch!$A$4:$R$879,18,FALSE)</f>
        <v>#N/A</v>
      </c>
      <c r="D79" s="3">
        <f>VLOOKUP(DATE($A79,11,1),Patch!$A$4:$R$1028,17,FALSE)</f>
        <v>3.26</v>
      </c>
      <c r="E79" t="e">
        <f>VLOOKUP(DATE($A79,11,1),Patch!$A$4:$R$879,18,FALSE)</f>
        <v>#N/A</v>
      </c>
      <c r="F79" s="3">
        <f>VLOOKUP(DATE($A79,12,1),Patch!$A$4:$R$1028,17,FALSE)</f>
        <v>0.02</v>
      </c>
      <c r="G79" t="str">
        <f>VLOOKUP(DATE($A79,12,1),Patch!$A$4:$R$1028,18,FALSE)</f>
        <v/>
      </c>
      <c r="H79" s="3">
        <f>VLOOKUP(DATE($A79+1,1,1),Patch!$A$4:$R$1028,17,FALSE)</f>
        <v>0</v>
      </c>
      <c r="I79" t="str">
        <f>VLOOKUP(DATE($A79+1,1,1),Patch!$A$4:$R$1028,18,FALSE)</f>
        <v/>
      </c>
      <c r="J79" s="3">
        <f>VLOOKUP(DATE($A79+1,2,1),Patch!$A$4:$R$1028,17,FALSE)</f>
        <v>0</v>
      </c>
      <c r="K79" t="str">
        <f>VLOOKUP(DATE($A79+1,2,1),Patch!$A$4:$R$1028,18,FALSE)</f>
        <v/>
      </c>
      <c r="L79" s="3">
        <f>VLOOKUP(DATE($A79+1,3,1),Patch!$A$4:$R$1028,17,FALSE)</f>
        <v>0</v>
      </c>
      <c r="M79" t="str">
        <f>VLOOKUP(DATE($A79+1,3,1),Patch!$A$4:$R$1028,18,FALSE)</f>
        <v/>
      </c>
      <c r="N79" s="3">
        <f>VLOOKUP(DATE($A79+1,4,1),Patch!$A$4:$R$1028,17,FALSE)</f>
        <v>0</v>
      </c>
      <c r="O79" t="str">
        <f>VLOOKUP(DATE($A79+1,4,1),Patch!$A$4:$R$1028,18,FALSE)</f>
        <v/>
      </c>
      <c r="P79" s="3">
        <f>VLOOKUP(DATE($A79+1,5,1),Patch!$A$4:$R$1028,17,FALSE)</f>
        <v>0.01</v>
      </c>
      <c r="Q79" t="str">
        <f>VLOOKUP(DATE($A79+1,5,1),Patch!$A$4:$R$1028,18,FALSE)</f>
        <v/>
      </c>
      <c r="R79" s="3">
        <f>VLOOKUP(DATE($A79+1,6,1),Patch!$A$4:$R$1028,17,FALSE)</f>
        <v>0.01</v>
      </c>
      <c r="S79" t="str">
        <f>VLOOKUP(DATE($A79+1,6,1),Patch!$A$4:$R$1028,18,FALSE)</f>
        <v/>
      </c>
      <c r="T79" s="3">
        <f>VLOOKUP(DATE($A79+1,7,1),Patch!$A$4:$R$1028,17,FALSE)</f>
        <v>0.05</v>
      </c>
      <c r="U79" t="str">
        <f>VLOOKUP(DATE($A79+1,7,1),Patch!$A$4:$R$1028,18,FALSE)</f>
        <v>*</v>
      </c>
      <c r="V79" s="3">
        <f>VLOOKUP(DATE($A79+1,8,1),Patch!$A$4:$R$1028,17,FALSE)</f>
        <v>0</v>
      </c>
      <c r="W79" t="str">
        <f>VLOOKUP(DATE($A79+1,8,1),Patch!$A$4:$R$1028,18,FALSE)</f>
        <v/>
      </c>
      <c r="X79" s="3">
        <f>VLOOKUP(DATE($A79+1,9,1),Patch!$A$4:$R$1028,17,FALSE)</f>
        <v>0</v>
      </c>
      <c r="Y79" t="str">
        <f>VLOOKUP(DATE($A79+1,9,1),Patch!$A$4:$R$1028,18,FALSE)</f>
        <v/>
      </c>
      <c r="Z79" s="3">
        <f t="shared" si="1"/>
        <v>3.3499999999999992</v>
      </c>
    </row>
    <row r="80" spans="1:26">
      <c r="A80">
        <v>1999</v>
      </c>
      <c r="B80" s="3">
        <f>VLOOKUP(DATE($A80,10,1),Patch!$A$4:$R$1028,17,FALSE)</f>
        <v>0</v>
      </c>
      <c r="C80" t="e">
        <f>VLOOKUP(DATE($A80,10,1),Patch!$A$4:$R$879,18,FALSE)</f>
        <v>#N/A</v>
      </c>
      <c r="D80" s="3">
        <f>VLOOKUP(DATE($A80,11,1),Patch!$A$4:$R$1028,17,FALSE)</f>
        <v>0</v>
      </c>
      <c r="E80" t="e">
        <f>VLOOKUP(DATE($A80,11,1),Patch!$A$4:$R$879,18,FALSE)</f>
        <v>#N/A</v>
      </c>
      <c r="F80" s="3">
        <f>VLOOKUP(DATE($A80,12,1),Patch!$A$4:$R$1028,17,FALSE)</f>
        <v>0.51</v>
      </c>
      <c r="G80" t="str">
        <f>VLOOKUP(DATE($A80,12,1),Patch!$A$4:$R$1028,18,FALSE)</f>
        <v/>
      </c>
      <c r="H80" s="3">
        <f>VLOOKUP(DATE($A80+1,1,1),Patch!$A$4:$R$1028,17,FALSE)</f>
        <v>4.34</v>
      </c>
      <c r="I80" t="str">
        <f>VLOOKUP(DATE($A80+1,1,1),Patch!$A$4:$R$1028,18,FALSE)</f>
        <v/>
      </c>
      <c r="J80" s="3">
        <f>VLOOKUP(DATE($A80+1,2,1),Patch!$A$4:$R$1028,17,FALSE)</f>
        <v>1.88</v>
      </c>
      <c r="K80" t="str">
        <f>VLOOKUP(DATE($A80+1,2,1),Patch!$A$4:$R$1028,18,FALSE)</f>
        <v/>
      </c>
      <c r="L80" s="3">
        <f>VLOOKUP(DATE($A80+1,3,1),Patch!$A$4:$R$1028,17,FALSE)</f>
        <v>5.12</v>
      </c>
      <c r="M80" t="str">
        <f>VLOOKUP(DATE($A80+1,3,1),Patch!$A$4:$R$1028,18,FALSE)</f>
        <v/>
      </c>
      <c r="N80" s="3">
        <f>VLOOKUP(DATE($A80+1,4,1),Patch!$A$4:$R$1028,17,FALSE)</f>
        <v>4.09</v>
      </c>
      <c r="O80" t="str">
        <f>VLOOKUP(DATE($A80+1,4,1),Patch!$A$4:$R$1028,18,FALSE)</f>
        <v/>
      </c>
      <c r="P80" s="3">
        <f>VLOOKUP(DATE($A80+1,5,1),Patch!$A$4:$R$1028,17,FALSE)</f>
        <v>0.84</v>
      </c>
      <c r="Q80" t="str">
        <f>VLOOKUP(DATE($A80+1,5,1),Patch!$A$4:$R$1028,18,FALSE)</f>
        <v/>
      </c>
      <c r="R80" s="3">
        <f>VLOOKUP(DATE($A80+1,6,1),Patch!$A$4:$R$1028,17,FALSE)</f>
        <v>0.22</v>
      </c>
      <c r="S80" t="str">
        <f>VLOOKUP(DATE($A80+1,6,1),Patch!$A$4:$R$1028,18,FALSE)</f>
        <v/>
      </c>
      <c r="T80" s="3">
        <f>VLOOKUP(DATE($A80+1,7,1),Patch!$A$4:$R$1028,17,FALSE)</f>
        <v>0.14000000000000001</v>
      </c>
      <c r="U80" t="str">
        <f>VLOOKUP(DATE($A80+1,7,1),Patch!$A$4:$R$1028,18,FALSE)</f>
        <v/>
      </c>
      <c r="V80" s="3">
        <f>VLOOKUP(DATE($A80+1,8,1),Patch!$A$4:$R$1028,17,FALSE)</f>
        <v>0.11</v>
      </c>
      <c r="W80" t="str">
        <f>VLOOKUP(DATE($A80+1,8,1),Patch!$A$4:$R$1028,18,FALSE)</f>
        <v/>
      </c>
      <c r="X80" s="3">
        <f>VLOOKUP(DATE($A80+1,9,1),Patch!$A$4:$R$1028,17,FALSE)</f>
        <v>5.5</v>
      </c>
      <c r="Y80" t="str">
        <f>VLOOKUP(DATE($A80+1,9,1),Patch!$A$4:$R$1028,18,FALSE)</f>
        <v/>
      </c>
      <c r="Z80" s="3">
        <f t="shared" si="1"/>
        <v>22.75</v>
      </c>
    </row>
    <row r="81" spans="1:26">
      <c r="A81">
        <v>2000</v>
      </c>
      <c r="B81" s="3">
        <f>VLOOKUP(DATE($A81,10,1),Patch!$A$4:$R$1028,17,FALSE)</f>
        <v>0.43</v>
      </c>
      <c r="C81" t="e">
        <f>VLOOKUP(DATE($A81,10,1),Patch!$A$4:$R$879,18,FALSE)</f>
        <v>#N/A</v>
      </c>
      <c r="D81" s="3">
        <f>VLOOKUP(DATE($A81,11,1),Patch!$A$4:$R$1028,17,FALSE)</f>
        <v>0.61</v>
      </c>
      <c r="E81" t="e">
        <f>VLOOKUP(DATE($A81,11,1),Patch!$A$4:$R$879,18,FALSE)</f>
        <v>#N/A</v>
      </c>
      <c r="F81" s="3">
        <f>VLOOKUP(DATE($A81,12,1),Patch!$A$4:$R$1028,17,FALSE)</f>
        <v>0.23</v>
      </c>
      <c r="G81" t="str">
        <f>VLOOKUP(DATE($A81,12,1),Patch!$A$4:$R$1028,18,FALSE)</f>
        <v/>
      </c>
      <c r="H81" s="3">
        <f>VLOOKUP(DATE($A81+1,1,1),Patch!$A$4:$R$1028,17,FALSE)</f>
        <v>0.17</v>
      </c>
      <c r="I81" t="str">
        <f>VLOOKUP(DATE($A81+1,1,1),Patch!$A$4:$R$1028,18,FALSE)</f>
        <v/>
      </c>
      <c r="J81" s="3">
        <f>VLOOKUP(DATE($A81+1,2,1),Patch!$A$4:$R$1028,17,FALSE)</f>
        <v>0.1</v>
      </c>
      <c r="K81" t="str">
        <f>VLOOKUP(DATE($A81+1,2,1),Patch!$A$4:$R$1028,18,FALSE)</f>
        <v>*</v>
      </c>
      <c r="L81" s="3">
        <f>VLOOKUP(DATE($A81+1,3,1),Patch!$A$4:$R$1028,17,FALSE)</f>
        <v>0.46</v>
      </c>
      <c r="M81" t="str">
        <f>VLOOKUP(DATE($A81+1,3,1),Patch!$A$4:$R$1028,18,FALSE)</f>
        <v>*</v>
      </c>
      <c r="N81" s="3">
        <f>VLOOKUP(DATE($A81+1,4,1),Patch!$A$4:$R$1028,17,FALSE)</f>
        <v>13.59</v>
      </c>
      <c r="O81" t="str">
        <f>VLOOKUP(DATE($A81+1,4,1),Patch!$A$4:$R$1028,18,FALSE)</f>
        <v>*</v>
      </c>
      <c r="P81" s="3">
        <f>VLOOKUP(DATE($A81+1,5,1),Patch!$A$4:$R$1028,17,FALSE)</f>
        <v>8.99</v>
      </c>
      <c r="Q81" t="str">
        <f>VLOOKUP(DATE($A81+1,5,1),Patch!$A$4:$R$1028,18,FALSE)</f>
        <v>*</v>
      </c>
      <c r="R81" s="3">
        <f>VLOOKUP(DATE($A81+1,6,1),Patch!$A$4:$R$1028,17,FALSE)</f>
        <v>3.02</v>
      </c>
      <c r="S81" t="str">
        <f>VLOOKUP(DATE($A81+1,6,1),Patch!$A$4:$R$1028,18,FALSE)</f>
        <v>*</v>
      </c>
      <c r="T81" s="3">
        <f>VLOOKUP(DATE($A81+1,7,1),Patch!$A$4:$R$1028,17,FALSE)</f>
        <v>0.23</v>
      </c>
      <c r="U81" t="str">
        <f>VLOOKUP(DATE($A81+1,7,1),Patch!$A$4:$R$1028,18,FALSE)</f>
        <v/>
      </c>
      <c r="V81" s="3">
        <f>VLOOKUP(DATE($A81+1,8,1),Patch!$A$4:$R$1028,17,FALSE)</f>
        <v>1.05</v>
      </c>
      <c r="W81" t="str">
        <f>VLOOKUP(DATE($A81+1,8,1),Patch!$A$4:$R$1028,18,FALSE)</f>
        <v>*</v>
      </c>
      <c r="X81" s="3">
        <f>VLOOKUP(DATE($A81+1,9,1),Patch!$A$4:$R$1028,17,FALSE)</f>
        <v>0.57999999999999996</v>
      </c>
      <c r="Y81" t="str">
        <f>VLOOKUP(DATE($A81+1,9,1),Patch!$A$4:$R$1028,18,FALSE)</f>
        <v>*</v>
      </c>
      <c r="Z81" s="3">
        <f t="shared" si="1"/>
        <v>29.459999999999997</v>
      </c>
    </row>
    <row r="82" spans="1:26">
      <c r="A82">
        <v>2001</v>
      </c>
      <c r="B82" s="3">
        <f>VLOOKUP(DATE($A82,10,1),Patch!$A$4:$R$1028,17,FALSE)</f>
        <v>0.28999999999999998</v>
      </c>
      <c r="C82" t="e">
        <f>VLOOKUP(DATE($A82,10,1),Patch!$A$4:$R$879,18,FALSE)</f>
        <v>#N/A</v>
      </c>
      <c r="D82" s="3">
        <f>VLOOKUP(DATE($A82,11,1),Patch!$A$4:$R$1028,17,FALSE)</f>
        <v>62.92</v>
      </c>
      <c r="E82" t="e">
        <f>VLOOKUP(DATE($A82,11,1),Patch!$A$4:$R$879,18,FALSE)</f>
        <v>#N/A</v>
      </c>
      <c r="F82" s="3">
        <f>VLOOKUP(DATE($A82,12,1),Patch!$A$4:$R$1028,17,FALSE)</f>
        <v>1.31</v>
      </c>
      <c r="G82" t="str">
        <f>VLOOKUP(DATE($A82,12,1),Patch!$A$4:$R$1028,18,FALSE)</f>
        <v/>
      </c>
      <c r="H82" s="3">
        <f>VLOOKUP(DATE($A82+1,1,1),Patch!$A$4:$R$1028,17,FALSE)</f>
        <v>1.21</v>
      </c>
      <c r="I82" t="str">
        <f>VLOOKUP(DATE($A82+1,1,1),Patch!$A$4:$R$1028,18,FALSE)</f>
        <v/>
      </c>
      <c r="J82" s="3">
        <f>VLOOKUP(DATE($A82+1,2,1),Patch!$A$4:$R$1028,17,FALSE)</f>
        <v>1.0900000000000001</v>
      </c>
      <c r="K82" t="str">
        <f>VLOOKUP(DATE($A82+1,2,1),Patch!$A$4:$R$1028,18,FALSE)</f>
        <v/>
      </c>
      <c r="L82" s="3">
        <f>VLOOKUP(DATE($A82+1,3,1),Patch!$A$4:$R$1028,17,FALSE)</f>
        <v>2.2400000000000002</v>
      </c>
      <c r="M82" t="str">
        <f>VLOOKUP(DATE($A82+1,3,1),Patch!$A$4:$R$1028,18,FALSE)</f>
        <v/>
      </c>
      <c r="N82" s="3">
        <f>VLOOKUP(DATE($A82+1,4,1),Patch!$A$4:$R$1028,17,FALSE)</f>
        <v>2.72</v>
      </c>
      <c r="O82" t="str">
        <f>VLOOKUP(DATE($A82+1,4,1),Patch!$A$4:$R$1028,18,FALSE)</f>
        <v/>
      </c>
      <c r="P82" s="3">
        <f>VLOOKUP(DATE($A82+1,5,1),Patch!$A$4:$R$1028,17,FALSE)</f>
        <v>0.36</v>
      </c>
      <c r="Q82" t="str">
        <f>VLOOKUP(DATE($A82+1,5,1),Patch!$A$4:$R$1028,18,FALSE)</f>
        <v/>
      </c>
      <c r="R82" s="3">
        <f>VLOOKUP(DATE($A82+1,6,1),Patch!$A$4:$R$1028,17,FALSE)</f>
        <v>0.42</v>
      </c>
      <c r="S82" t="str">
        <f>VLOOKUP(DATE($A82+1,6,1),Patch!$A$4:$R$1028,18,FALSE)</f>
        <v/>
      </c>
      <c r="T82" s="3">
        <f>VLOOKUP(DATE($A82+1,7,1),Patch!$A$4:$R$1028,17,FALSE)</f>
        <v>0.32</v>
      </c>
      <c r="U82" t="str">
        <f>VLOOKUP(DATE($A82+1,7,1),Patch!$A$4:$R$1028,18,FALSE)</f>
        <v/>
      </c>
      <c r="V82" s="3">
        <f>VLOOKUP(DATE($A82+1,8,1),Patch!$A$4:$R$1028,17,FALSE)</f>
        <v>3.21</v>
      </c>
      <c r="W82" t="str">
        <f>VLOOKUP(DATE($A82+1,8,1),Patch!$A$4:$R$1028,18,FALSE)</f>
        <v/>
      </c>
      <c r="X82" s="3">
        <f>VLOOKUP(DATE($A82+1,9,1),Patch!$A$4:$R$1028,17,FALSE)</f>
        <v>7.41</v>
      </c>
      <c r="Y82" t="str">
        <f>VLOOKUP(DATE($A82+1,9,1),Patch!$A$4:$R$1028,18,FALSE)</f>
        <v/>
      </c>
      <c r="Z82" s="3">
        <f t="shared" si="1"/>
        <v>83.499999999999972</v>
      </c>
    </row>
    <row r="83" spans="1:26">
      <c r="A83">
        <v>2002</v>
      </c>
      <c r="B83" s="3">
        <f>VLOOKUP(DATE($A83,10,1),Patch!$A$4:$R$1028,17,FALSE)</f>
        <v>0.5</v>
      </c>
      <c r="C83" t="e">
        <f>VLOOKUP(DATE($A83,10,1),Patch!$A$4:$R$879,18,FALSE)</f>
        <v>#N/A</v>
      </c>
      <c r="D83" s="3">
        <f>VLOOKUP(DATE($A83,11,1),Patch!$A$4:$R$1028,17,FALSE)</f>
        <v>0.15</v>
      </c>
      <c r="E83" t="e">
        <f>VLOOKUP(DATE($A83,11,1),Patch!$A$4:$R$879,18,FALSE)</f>
        <v>#N/A</v>
      </c>
      <c r="F83" s="3">
        <f>VLOOKUP(DATE($A83,12,1),Patch!$A$4:$R$1028,17,FALSE)</f>
        <v>0.66</v>
      </c>
      <c r="G83" t="str">
        <f>VLOOKUP(DATE($A83,12,1),Patch!$A$4:$R$1028,18,FALSE)</f>
        <v/>
      </c>
      <c r="H83" s="3">
        <f>VLOOKUP(DATE($A83+1,1,1),Patch!$A$4:$R$1028,17,FALSE)</f>
        <v>1.67</v>
      </c>
      <c r="I83" t="str">
        <f>VLOOKUP(DATE($A83+1,1,1),Patch!$A$4:$R$1028,18,FALSE)</f>
        <v/>
      </c>
      <c r="J83" s="3">
        <f>VLOOKUP(DATE($A83+1,2,1),Patch!$A$4:$R$1028,17,FALSE)</f>
        <v>0.56000000000000005</v>
      </c>
      <c r="K83" t="str">
        <f>VLOOKUP(DATE($A83+1,2,1),Patch!$A$4:$R$1028,18,FALSE)</f>
        <v/>
      </c>
      <c r="L83" s="3">
        <f>VLOOKUP(DATE($A83+1,3,1),Patch!$A$4:$R$1028,17,FALSE)</f>
        <v>2.67</v>
      </c>
      <c r="M83" t="str">
        <f>VLOOKUP(DATE($A83+1,3,1),Patch!$A$4:$R$1028,18,FALSE)</f>
        <v>*</v>
      </c>
      <c r="N83" s="3">
        <f>VLOOKUP(DATE($A83+1,4,1),Patch!$A$4:$R$1028,17,FALSE)</f>
        <v>0.71</v>
      </c>
      <c r="O83" t="str">
        <f>VLOOKUP(DATE($A83+1,4,1),Patch!$A$4:$R$1028,18,FALSE)</f>
        <v>*</v>
      </c>
      <c r="P83" s="3">
        <f>VLOOKUP(DATE($A83+1,5,1),Patch!$A$4:$R$1028,17,FALSE)</f>
        <v>0.22</v>
      </c>
      <c r="Q83" t="str">
        <f>VLOOKUP(DATE($A83+1,5,1),Patch!$A$4:$R$1028,18,FALSE)</f>
        <v/>
      </c>
      <c r="R83" s="3">
        <f>VLOOKUP(DATE($A83+1,6,1),Patch!$A$4:$R$1028,17,FALSE)</f>
        <v>0.2</v>
      </c>
      <c r="S83" t="str">
        <f>VLOOKUP(DATE($A83+1,6,1),Patch!$A$4:$R$1028,18,FALSE)</f>
        <v/>
      </c>
      <c r="T83" s="3">
        <f>VLOOKUP(DATE($A83+1,7,1),Patch!$A$4:$R$1028,17,FALSE)</f>
        <v>0.18</v>
      </c>
      <c r="U83" t="str">
        <f>VLOOKUP(DATE($A83+1,7,1),Patch!$A$4:$R$1028,18,FALSE)</f>
        <v/>
      </c>
      <c r="V83" s="3">
        <f>VLOOKUP(DATE($A83+1,8,1),Patch!$A$4:$R$1028,17,FALSE)</f>
        <v>0.16</v>
      </c>
      <c r="W83" t="str">
        <f>VLOOKUP(DATE($A83+1,8,1),Patch!$A$4:$R$1028,18,FALSE)</f>
        <v/>
      </c>
      <c r="X83" s="3">
        <f>VLOOKUP(DATE($A83+1,9,1),Patch!$A$4:$R$1028,17,FALSE)</f>
        <v>0.14000000000000001</v>
      </c>
      <c r="Y83" t="str">
        <f>VLOOKUP(DATE($A83+1,9,1),Patch!$A$4:$R$1028,18,FALSE)</f>
        <v/>
      </c>
      <c r="Z83" s="3">
        <f t="shared" si="1"/>
        <v>7.8199999999999994</v>
      </c>
    </row>
    <row r="84" spans="1:26">
      <c r="A84">
        <v>2003</v>
      </c>
      <c r="B84" s="3">
        <f>VLOOKUP(DATE($A84,10,1),Patch!$A$4:$R$1028,17,FALSE)</f>
        <v>0.14000000000000001</v>
      </c>
      <c r="C84" t="e">
        <f>VLOOKUP(DATE($A84,10,1),Patch!$A$4:$R$879,18,FALSE)</f>
        <v>#N/A</v>
      </c>
      <c r="D84" s="3">
        <f>VLOOKUP(DATE($A84,11,1),Patch!$A$4:$R$1028,17,FALSE)</f>
        <v>0.13</v>
      </c>
      <c r="E84" t="e">
        <f>VLOOKUP(DATE($A84,11,1),Patch!$A$4:$R$879,18,FALSE)</f>
        <v>#N/A</v>
      </c>
      <c r="F84" s="3">
        <f>VLOOKUP(DATE($A84,12,1),Patch!$A$4:$R$1028,17,FALSE)</f>
        <v>0.04</v>
      </c>
      <c r="G84" t="str">
        <f>VLOOKUP(DATE($A84,12,1),Patch!$A$4:$R$1028,18,FALSE)</f>
        <v/>
      </c>
      <c r="H84" s="3">
        <f>VLOOKUP(DATE($A84+1,1,1),Patch!$A$4:$R$1028,17,FALSE)</f>
        <v>0.22</v>
      </c>
      <c r="I84" t="str">
        <f>VLOOKUP(DATE($A84+1,1,1),Patch!$A$4:$R$1028,18,FALSE)</f>
        <v/>
      </c>
      <c r="J84" s="3">
        <f>VLOOKUP(DATE($A84+1,2,1),Patch!$A$4:$R$1028,17,FALSE)</f>
        <v>0.72</v>
      </c>
      <c r="K84" t="str">
        <f>VLOOKUP(DATE($A84+1,2,1),Patch!$A$4:$R$1028,18,FALSE)</f>
        <v/>
      </c>
      <c r="L84" s="3">
        <f>VLOOKUP(DATE($A84+1,3,1),Patch!$A$4:$R$1028,17,FALSE)</f>
        <v>2.79</v>
      </c>
      <c r="M84" t="str">
        <f>VLOOKUP(DATE($A84+1,3,1),Patch!$A$4:$R$1028,18,FALSE)</f>
        <v/>
      </c>
      <c r="N84" s="3">
        <f>VLOOKUP(DATE($A84+1,4,1),Patch!$A$4:$R$1028,17,FALSE)</f>
        <v>19.899999999999999</v>
      </c>
      <c r="O84" t="str">
        <f>VLOOKUP(DATE($A84+1,4,1),Patch!$A$4:$R$1028,18,FALSE)</f>
        <v/>
      </c>
      <c r="P84" s="3">
        <f>VLOOKUP(DATE($A84+1,5,1),Patch!$A$4:$R$1028,17,FALSE)</f>
        <v>0.57999999999999996</v>
      </c>
      <c r="Q84" t="str">
        <f>VLOOKUP(DATE($A84+1,5,1),Patch!$A$4:$R$1028,18,FALSE)</f>
        <v/>
      </c>
      <c r="R84" s="3">
        <f>VLOOKUP(DATE($A84+1,6,1),Patch!$A$4:$R$1028,17,FALSE)</f>
        <v>0.24</v>
      </c>
      <c r="S84" t="str">
        <f>VLOOKUP(DATE($A84+1,6,1),Patch!$A$4:$R$1028,18,FALSE)</f>
        <v>*</v>
      </c>
      <c r="T84" s="3">
        <f>VLOOKUP(DATE($A84+1,7,1),Patch!$A$4:$R$1028,17,FALSE)</f>
        <v>0.19</v>
      </c>
      <c r="U84" t="str">
        <f>VLOOKUP(DATE($A84+1,7,1),Patch!$A$4:$R$1028,18,FALSE)</f>
        <v>*</v>
      </c>
      <c r="V84" s="3">
        <f>VLOOKUP(DATE($A84+1,8,1),Patch!$A$4:$R$1028,17,FALSE)</f>
        <v>0.16</v>
      </c>
      <c r="W84" t="str">
        <f>VLOOKUP(DATE($A84+1,8,1),Patch!$A$4:$R$1028,18,FALSE)</f>
        <v>*</v>
      </c>
      <c r="X84" s="3">
        <f>VLOOKUP(DATE($A84+1,9,1),Patch!$A$4:$R$1028,17,FALSE)</f>
        <v>30.5</v>
      </c>
      <c r="Y84" t="str">
        <f>VLOOKUP(DATE($A84+1,9,1),Patch!$A$4:$R$1028,18,FALSE)</f>
        <v/>
      </c>
      <c r="Z84" s="3">
        <f t="shared" si="1"/>
        <v>55.61</v>
      </c>
    </row>
    <row r="85" spans="1:26">
      <c r="A85">
        <v>2004</v>
      </c>
      <c r="B85" s="3">
        <f>VLOOKUP(DATE($A85,10,1),Patch!$A$4:$R$1028,17,FALSE)</f>
        <v>3.02</v>
      </c>
      <c r="C85" t="e">
        <f>VLOOKUP(DATE($A85,10,1),Patch!$A$4:$R$879,18,FALSE)</f>
        <v>#N/A</v>
      </c>
      <c r="D85" s="3">
        <f>VLOOKUP(DATE($A85,11,1),Patch!$A$4:$R$1028,17,FALSE)</f>
        <v>0.48</v>
      </c>
      <c r="E85" t="e">
        <f>VLOOKUP(DATE($A85,11,1),Patch!$A$4:$R$879,18,FALSE)</f>
        <v>#N/A</v>
      </c>
      <c r="F85" s="3">
        <f>VLOOKUP(DATE($A85,12,1),Patch!$A$4:$R$1028,17,FALSE)</f>
        <v>7.19</v>
      </c>
      <c r="G85" t="str">
        <f>VLOOKUP(DATE($A85,12,1),Patch!$A$4:$R$1028,18,FALSE)</f>
        <v/>
      </c>
      <c r="H85" s="3">
        <f>VLOOKUP(DATE($A85+1,1,1),Patch!$A$4:$R$1028,17,FALSE)</f>
        <v>13.4</v>
      </c>
      <c r="I85" t="str">
        <f>VLOOKUP(DATE($A85+1,1,1),Patch!$A$4:$R$1028,18,FALSE)</f>
        <v/>
      </c>
      <c r="J85" s="3">
        <f>VLOOKUP(DATE($A85+1,2,1),Patch!$A$4:$R$1028,17,FALSE)</f>
        <v>4.04</v>
      </c>
      <c r="K85" t="str">
        <f>VLOOKUP(DATE($A85+1,2,1),Patch!$A$4:$R$1028,18,FALSE)</f>
        <v/>
      </c>
      <c r="L85" s="3">
        <f>VLOOKUP(DATE($A85+1,3,1),Patch!$A$4:$R$1028,17,FALSE)</f>
        <v>0.8</v>
      </c>
      <c r="M85" t="str">
        <f>VLOOKUP(DATE($A85+1,3,1),Patch!$A$4:$R$1028,18,FALSE)</f>
        <v/>
      </c>
      <c r="N85" s="3">
        <f>VLOOKUP(DATE($A85+1,4,1),Patch!$A$4:$R$1028,17,FALSE)</f>
        <v>0.31</v>
      </c>
      <c r="O85" t="str">
        <f>VLOOKUP(DATE($A85+1,4,1),Patch!$A$4:$R$1028,18,FALSE)</f>
        <v/>
      </c>
      <c r="P85" s="3">
        <f>VLOOKUP(DATE($A85+1,5,1),Patch!$A$4:$R$1028,17,FALSE)</f>
        <v>0.44</v>
      </c>
      <c r="Q85" t="str">
        <f>VLOOKUP(DATE($A85+1,5,1),Patch!$A$4:$R$1028,18,FALSE)</f>
        <v/>
      </c>
      <c r="R85" s="3">
        <f>VLOOKUP(DATE($A85+1,6,1),Patch!$A$4:$R$1028,17,FALSE)</f>
        <v>0.38</v>
      </c>
      <c r="S85" t="str">
        <f>VLOOKUP(DATE($A85+1,6,1),Patch!$A$4:$R$1028,18,FALSE)</f>
        <v/>
      </c>
      <c r="T85" s="3">
        <f>VLOOKUP(DATE($A85+1,7,1),Patch!$A$4:$R$1028,17,FALSE)</f>
        <v>0.3</v>
      </c>
      <c r="U85" t="str">
        <f>VLOOKUP(DATE($A85+1,7,1),Patch!$A$4:$R$1028,18,FALSE)</f>
        <v/>
      </c>
      <c r="V85" s="3">
        <f>VLOOKUP(DATE($A85+1,8,1),Patch!$A$4:$R$1028,17,FALSE)</f>
        <v>0.26</v>
      </c>
      <c r="W85" t="str">
        <f>VLOOKUP(DATE($A85+1,8,1),Patch!$A$4:$R$1028,18,FALSE)</f>
        <v/>
      </c>
      <c r="X85" s="3">
        <f>VLOOKUP(DATE($A85+1,9,1),Patch!$A$4:$R$1028,17,FALSE)</f>
        <v>0.2</v>
      </c>
      <c r="Y85" t="str">
        <f>VLOOKUP(DATE($A85+1,9,1),Patch!$A$4:$R$1028,18,FALSE)</f>
        <v/>
      </c>
      <c r="Z85" s="3">
        <f t="shared" si="1"/>
        <v>30.820000000000004</v>
      </c>
    </row>
    <row r="86" spans="1:26">
      <c r="Z86" s="3"/>
    </row>
    <row r="87" spans="1:26">
      <c r="Z87" s="3"/>
    </row>
    <row r="88" spans="1:26">
      <c r="Z88" s="3"/>
    </row>
    <row r="89" spans="1:26">
      <c r="Z89" s="3"/>
    </row>
    <row r="90" spans="1:26">
      <c r="Z90" s="3"/>
    </row>
    <row r="91" spans="1:26">
      <c r="Z91" s="3"/>
    </row>
    <row r="92" spans="1:26">
      <c r="Z92" s="3"/>
    </row>
    <row r="93" spans="1:26">
      <c r="Z93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 alignWithMargins="0">
    <oddHeader>&amp;CA4H002.pt4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5"/>
  <sheetViews>
    <sheetView topLeftCell="A16" zoomScale="55" zoomScaleNormal="55" workbookViewId="0">
      <selection activeCell="E94" sqref="E94"/>
    </sheetView>
  </sheetViews>
  <sheetFormatPr defaultColWidth="8.85546875" defaultRowHeight="12.75"/>
  <cols>
    <col min="1" max="16384" width="8.85546875" style="6"/>
  </cols>
  <sheetData>
    <row r="1" spans="1:29">
      <c r="A1">
        <v>1920</v>
      </c>
      <c r="B1">
        <v>35.89</v>
      </c>
      <c r="C1"/>
      <c r="D1">
        <v>16.579999999999998</v>
      </c>
      <c r="E1"/>
      <c r="F1">
        <v>14.33</v>
      </c>
      <c r="G1"/>
      <c r="H1">
        <v>99.45</v>
      </c>
      <c r="I1"/>
      <c r="J1">
        <v>277.51</v>
      </c>
      <c r="K1"/>
      <c r="L1">
        <v>428.6</v>
      </c>
      <c r="M1"/>
      <c r="N1">
        <v>169.36</v>
      </c>
      <c r="O1"/>
      <c r="P1">
        <v>31.36</v>
      </c>
      <c r="Q1"/>
      <c r="R1">
        <v>14.43</v>
      </c>
      <c r="S1"/>
      <c r="T1">
        <v>7.4</v>
      </c>
      <c r="U1"/>
      <c r="V1">
        <v>4.25</v>
      </c>
      <c r="W1"/>
      <c r="X1">
        <v>5.61</v>
      </c>
      <c r="Y1"/>
      <c r="Z1">
        <v>1104.75</v>
      </c>
      <c r="AA1"/>
      <c r="AB1">
        <v>92.06</v>
      </c>
      <c r="AC1"/>
    </row>
    <row r="2" spans="1:29">
      <c r="A2">
        <v>1921</v>
      </c>
      <c r="B2">
        <v>4.6500000000000004</v>
      </c>
      <c r="C2"/>
      <c r="D2">
        <v>150.76</v>
      </c>
      <c r="E2"/>
      <c r="F2">
        <v>171.3</v>
      </c>
      <c r="G2"/>
      <c r="H2">
        <v>95.95</v>
      </c>
      <c r="I2"/>
      <c r="J2">
        <v>27.68</v>
      </c>
      <c r="K2"/>
      <c r="L2">
        <v>17.23</v>
      </c>
      <c r="M2"/>
      <c r="N2">
        <v>8.83</v>
      </c>
      <c r="O2"/>
      <c r="P2">
        <v>5.84</v>
      </c>
      <c r="Q2"/>
      <c r="R2">
        <v>8.65</v>
      </c>
      <c r="S2"/>
      <c r="T2">
        <v>8.7100000000000009</v>
      </c>
      <c r="U2"/>
      <c r="V2">
        <v>10.83</v>
      </c>
      <c r="W2"/>
      <c r="X2">
        <v>7.45</v>
      </c>
      <c r="Y2"/>
      <c r="Z2">
        <v>517.89</v>
      </c>
      <c r="AA2"/>
      <c r="AB2">
        <v>43.16</v>
      </c>
      <c r="AC2"/>
    </row>
    <row r="3" spans="1:29">
      <c r="A3">
        <v>1922</v>
      </c>
      <c r="B3">
        <v>26.34</v>
      </c>
      <c r="C3"/>
      <c r="D3">
        <v>234.9</v>
      </c>
      <c r="E3"/>
      <c r="F3">
        <v>126.36</v>
      </c>
      <c r="G3"/>
      <c r="H3">
        <v>155.49</v>
      </c>
      <c r="I3"/>
      <c r="J3">
        <v>426.58</v>
      </c>
      <c r="K3"/>
      <c r="L3">
        <v>151.12</v>
      </c>
      <c r="M3"/>
      <c r="N3">
        <v>24.01</v>
      </c>
      <c r="O3"/>
      <c r="P3">
        <v>20.2</v>
      </c>
      <c r="Q3"/>
      <c r="R3">
        <v>105</v>
      </c>
      <c r="S3"/>
      <c r="T3">
        <v>49.95</v>
      </c>
      <c r="U3"/>
      <c r="V3">
        <v>16</v>
      </c>
      <c r="W3"/>
      <c r="X3">
        <v>8.18</v>
      </c>
      <c r="Y3"/>
      <c r="Z3">
        <v>1344.13</v>
      </c>
      <c r="AA3"/>
      <c r="AB3">
        <v>112.01</v>
      </c>
      <c r="AC3"/>
    </row>
    <row r="4" spans="1:29">
      <c r="A4">
        <v>1923</v>
      </c>
      <c r="B4">
        <v>5.05</v>
      </c>
      <c r="C4"/>
      <c r="D4">
        <v>7.14</v>
      </c>
      <c r="E4"/>
      <c r="F4">
        <v>24.69</v>
      </c>
      <c r="G4"/>
      <c r="H4">
        <v>57.31</v>
      </c>
      <c r="I4"/>
      <c r="J4">
        <v>35.200000000000003</v>
      </c>
      <c r="K4"/>
      <c r="L4">
        <v>971.56</v>
      </c>
      <c r="M4"/>
      <c r="N4">
        <v>386.5</v>
      </c>
      <c r="O4"/>
      <c r="P4">
        <v>24.84</v>
      </c>
      <c r="Q4"/>
      <c r="R4">
        <v>10.28</v>
      </c>
      <c r="S4"/>
      <c r="T4">
        <v>4.87</v>
      </c>
      <c r="U4"/>
      <c r="V4">
        <v>3.2</v>
      </c>
      <c r="W4"/>
      <c r="X4">
        <v>14.27</v>
      </c>
      <c r="Y4"/>
      <c r="Z4">
        <v>1544.93</v>
      </c>
      <c r="AA4"/>
      <c r="AB4">
        <v>128.74</v>
      </c>
      <c r="AC4"/>
    </row>
    <row r="5" spans="1:29">
      <c r="A5">
        <v>1924</v>
      </c>
      <c r="B5">
        <v>45.92</v>
      </c>
      <c r="C5"/>
      <c r="D5">
        <v>252.15</v>
      </c>
      <c r="E5"/>
      <c r="F5">
        <v>261.55</v>
      </c>
      <c r="G5"/>
      <c r="H5">
        <v>75.17</v>
      </c>
      <c r="I5"/>
      <c r="J5">
        <v>70.38</v>
      </c>
      <c r="K5"/>
      <c r="L5">
        <v>1327.75</v>
      </c>
      <c r="M5"/>
      <c r="N5">
        <v>827.81</v>
      </c>
      <c r="O5"/>
      <c r="P5">
        <v>307.19</v>
      </c>
      <c r="Q5"/>
      <c r="R5">
        <v>114.1</v>
      </c>
      <c r="S5"/>
      <c r="T5">
        <v>40.93</v>
      </c>
      <c r="U5"/>
      <c r="V5">
        <v>15.82</v>
      </c>
      <c r="W5"/>
      <c r="X5">
        <v>8.17</v>
      </c>
      <c r="Y5"/>
      <c r="Z5">
        <v>3346.93</v>
      </c>
      <c r="AA5"/>
      <c r="AB5">
        <v>278.91000000000003</v>
      </c>
      <c r="AC5"/>
    </row>
    <row r="6" spans="1:29">
      <c r="A6">
        <v>1925</v>
      </c>
      <c r="B6">
        <v>6.63</v>
      </c>
      <c r="C6"/>
      <c r="D6">
        <v>130.47999999999999</v>
      </c>
      <c r="E6"/>
      <c r="F6">
        <v>47.3</v>
      </c>
      <c r="G6"/>
      <c r="H6">
        <v>17.25</v>
      </c>
      <c r="I6"/>
      <c r="J6">
        <v>17.399999999999999</v>
      </c>
      <c r="K6"/>
      <c r="L6">
        <v>141.27000000000001</v>
      </c>
      <c r="M6"/>
      <c r="N6">
        <v>68.31</v>
      </c>
      <c r="O6"/>
      <c r="P6">
        <v>12.87</v>
      </c>
      <c r="Q6"/>
      <c r="R6">
        <v>6.87</v>
      </c>
      <c r="S6"/>
      <c r="T6">
        <v>4.55</v>
      </c>
      <c r="U6"/>
      <c r="V6">
        <v>2.93</v>
      </c>
      <c r="W6"/>
      <c r="X6">
        <v>18.149999999999999</v>
      </c>
      <c r="Y6"/>
      <c r="Z6">
        <v>474.02</v>
      </c>
      <c r="AA6"/>
      <c r="AB6">
        <v>39.5</v>
      </c>
      <c r="AC6"/>
    </row>
    <row r="7" spans="1:29">
      <c r="A7">
        <v>1926</v>
      </c>
      <c r="B7">
        <v>32.5</v>
      </c>
      <c r="C7"/>
      <c r="D7">
        <v>57.71</v>
      </c>
      <c r="E7"/>
      <c r="F7">
        <v>42.49</v>
      </c>
      <c r="G7"/>
      <c r="H7">
        <v>38.090000000000003</v>
      </c>
      <c r="I7"/>
      <c r="J7">
        <v>70.08</v>
      </c>
      <c r="K7"/>
      <c r="L7">
        <v>332.24</v>
      </c>
      <c r="M7"/>
      <c r="N7">
        <v>149</v>
      </c>
      <c r="O7"/>
      <c r="P7">
        <v>17.29</v>
      </c>
      <c r="Q7"/>
      <c r="R7">
        <v>7.15</v>
      </c>
      <c r="S7"/>
      <c r="T7">
        <v>6.06</v>
      </c>
      <c r="U7"/>
      <c r="V7">
        <v>5.89</v>
      </c>
      <c r="W7"/>
      <c r="X7">
        <v>3.77</v>
      </c>
      <c r="Y7"/>
      <c r="Z7">
        <v>762.28</v>
      </c>
      <c r="AA7"/>
      <c r="AB7">
        <v>63.52</v>
      </c>
      <c r="AC7"/>
    </row>
    <row r="8" spans="1:29">
      <c r="A8">
        <v>1927</v>
      </c>
      <c r="B8">
        <v>78.37</v>
      </c>
      <c r="C8"/>
      <c r="D8">
        <v>31.68</v>
      </c>
      <c r="E8"/>
      <c r="F8">
        <v>175.39</v>
      </c>
      <c r="G8"/>
      <c r="H8">
        <v>280.41000000000003</v>
      </c>
      <c r="I8"/>
      <c r="J8">
        <v>90.03</v>
      </c>
      <c r="K8"/>
      <c r="L8">
        <v>18.2</v>
      </c>
      <c r="M8"/>
      <c r="N8">
        <v>12.41</v>
      </c>
      <c r="O8"/>
      <c r="P8">
        <v>7.08</v>
      </c>
      <c r="Q8"/>
      <c r="R8">
        <v>4.37</v>
      </c>
      <c r="S8"/>
      <c r="T8">
        <v>2.99</v>
      </c>
      <c r="U8"/>
      <c r="V8">
        <v>2.4300000000000002</v>
      </c>
      <c r="W8"/>
      <c r="X8">
        <v>4.34</v>
      </c>
      <c r="Y8"/>
      <c r="Z8">
        <v>707.71</v>
      </c>
      <c r="AA8"/>
      <c r="AB8">
        <v>58.98</v>
      </c>
      <c r="AC8"/>
    </row>
    <row r="9" spans="1:29">
      <c r="A9">
        <v>1928</v>
      </c>
      <c r="B9">
        <v>11.04</v>
      </c>
      <c r="C9"/>
      <c r="D9">
        <v>12.81</v>
      </c>
      <c r="E9"/>
      <c r="F9">
        <v>22.3</v>
      </c>
      <c r="G9"/>
      <c r="H9">
        <v>58.04</v>
      </c>
      <c r="I9"/>
      <c r="J9">
        <v>32.409999999999997</v>
      </c>
      <c r="K9"/>
      <c r="L9">
        <v>65.97</v>
      </c>
      <c r="M9"/>
      <c r="N9">
        <v>30.24</v>
      </c>
      <c r="O9"/>
      <c r="P9">
        <v>9.99</v>
      </c>
      <c r="Q9"/>
      <c r="R9">
        <v>62.83</v>
      </c>
      <c r="S9"/>
      <c r="T9">
        <v>36.799999999999997</v>
      </c>
      <c r="U9"/>
      <c r="V9">
        <v>16.3</v>
      </c>
      <c r="W9"/>
      <c r="X9">
        <v>182.66</v>
      </c>
      <c r="Y9"/>
      <c r="Z9">
        <v>541.37</v>
      </c>
      <c r="AA9"/>
      <c r="AB9">
        <v>45.11</v>
      </c>
      <c r="AC9"/>
    </row>
    <row r="10" spans="1:29">
      <c r="A10">
        <v>1929</v>
      </c>
      <c r="B10">
        <v>107.52</v>
      </c>
      <c r="C10"/>
      <c r="D10">
        <v>69.569999999999993</v>
      </c>
      <c r="E10"/>
      <c r="F10">
        <v>194.25</v>
      </c>
      <c r="G10"/>
      <c r="H10">
        <v>212.42</v>
      </c>
      <c r="I10"/>
      <c r="J10">
        <v>76.989999999999995</v>
      </c>
      <c r="K10"/>
      <c r="L10">
        <v>245.17</v>
      </c>
      <c r="M10"/>
      <c r="N10">
        <v>121.33</v>
      </c>
      <c r="O10"/>
      <c r="P10">
        <v>36.450000000000003</v>
      </c>
      <c r="Q10"/>
      <c r="R10">
        <v>16.260000000000002</v>
      </c>
      <c r="S10"/>
      <c r="T10">
        <v>7.88</v>
      </c>
      <c r="U10"/>
      <c r="V10">
        <v>5.46</v>
      </c>
      <c r="W10"/>
      <c r="X10">
        <v>3.87</v>
      </c>
      <c r="Y10"/>
      <c r="Z10">
        <v>1097.18</v>
      </c>
      <c r="AA10"/>
      <c r="AB10">
        <v>91.43</v>
      </c>
      <c r="AC10"/>
    </row>
    <row r="11" spans="1:29">
      <c r="A11">
        <v>1930</v>
      </c>
      <c r="B11">
        <v>2.86</v>
      </c>
      <c r="C11"/>
      <c r="D11">
        <v>2.83</v>
      </c>
      <c r="E11"/>
      <c r="F11">
        <v>13.49</v>
      </c>
      <c r="G11"/>
      <c r="H11">
        <v>131.76</v>
      </c>
      <c r="I11"/>
      <c r="J11">
        <v>60.9</v>
      </c>
      <c r="K11"/>
      <c r="L11">
        <v>30.52</v>
      </c>
      <c r="M11"/>
      <c r="N11">
        <v>432.71</v>
      </c>
      <c r="O11"/>
      <c r="P11">
        <v>269.10000000000002</v>
      </c>
      <c r="Q11"/>
      <c r="R11">
        <v>58.87</v>
      </c>
      <c r="S11"/>
      <c r="T11">
        <v>24.43</v>
      </c>
      <c r="U11"/>
      <c r="V11">
        <v>12.5</v>
      </c>
      <c r="W11"/>
      <c r="X11">
        <v>5.78</v>
      </c>
      <c r="Y11"/>
      <c r="Z11">
        <v>1045.74</v>
      </c>
      <c r="AA11"/>
      <c r="AB11">
        <v>87.15</v>
      </c>
      <c r="AC11"/>
    </row>
    <row r="12" spans="1:29">
      <c r="A12">
        <v>1931</v>
      </c>
      <c r="B12">
        <v>6.84</v>
      </c>
      <c r="C12"/>
      <c r="D12">
        <v>113.83</v>
      </c>
      <c r="E12"/>
      <c r="F12">
        <v>49.29</v>
      </c>
      <c r="G12"/>
      <c r="H12">
        <v>10.82</v>
      </c>
      <c r="I12"/>
      <c r="J12">
        <v>187.44</v>
      </c>
      <c r="K12"/>
      <c r="L12">
        <v>148.36000000000001</v>
      </c>
      <c r="M12"/>
      <c r="N12">
        <v>43.7</v>
      </c>
      <c r="O12"/>
      <c r="P12">
        <v>11.8</v>
      </c>
      <c r="Q12"/>
      <c r="R12">
        <v>7.29</v>
      </c>
      <c r="S12"/>
      <c r="T12">
        <v>4.4000000000000004</v>
      </c>
      <c r="U12"/>
      <c r="V12">
        <v>2.72</v>
      </c>
      <c r="W12"/>
      <c r="X12">
        <v>2.1800000000000002</v>
      </c>
      <c r="Y12"/>
      <c r="Z12">
        <v>588.66999999999996</v>
      </c>
      <c r="AA12"/>
      <c r="AB12">
        <v>49.06</v>
      </c>
      <c r="AC12"/>
    </row>
    <row r="13" spans="1:29">
      <c r="A13">
        <v>1932</v>
      </c>
      <c r="B13">
        <v>2.0499999999999998</v>
      </c>
      <c r="C13"/>
      <c r="D13">
        <v>33.909999999999997</v>
      </c>
      <c r="E13"/>
      <c r="F13">
        <v>43.25</v>
      </c>
      <c r="G13"/>
      <c r="H13">
        <v>12.25</v>
      </c>
      <c r="I13"/>
      <c r="J13">
        <v>26.64</v>
      </c>
      <c r="K13"/>
      <c r="L13">
        <v>45.32</v>
      </c>
      <c r="M13"/>
      <c r="N13">
        <v>19.21</v>
      </c>
      <c r="O13"/>
      <c r="P13">
        <v>7.53</v>
      </c>
      <c r="Q13"/>
      <c r="R13">
        <v>5.67</v>
      </c>
      <c r="S13"/>
      <c r="T13">
        <v>4.34</v>
      </c>
      <c r="U13"/>
      <c r="V13">
        <v>3.05</v>
      </c>
      <c r="W13"/>
      <c r="X13">
        <v>2.0299999999999998</v>
      </c>
      <c r="Y13"/>
      <c r="Z13">
        <v>205.26</v>
      </c>
      <c r="AA13"/>
      <c r="AB13">
        <v>17.11</v>
      </c>
      <c r="AC13"/>
    </row>
    <row r="14" spans="1:29">
      <c r="A14">
        <v>1933</v>
      </c>
      <c r="B14">
        <v>1.62</v>
      </c>
      <c r="C14"/>
      <c r="D14">
        <v>759.42</v>
      </c>
      <c r="E14"/>
      <c r="F14">
        <v>645.4</v>
      </c>
      <c r="G14"/>
      <c r="H14">
        <v>1624.76</v>
      </c>
      <c r="I14"/>
      <c r="J14">
        <v>595.74</v>
      </c>
      <c r="K14"/>
      <c r="L14">
        <v>219.37</v>
      </c>
      <c r="M14"/>
      <c r="N14">
        <v>124.26</v>
      </c>
      <c r="O14"/>
      <c r="P14">
        <v>145.21</v>
      </c>
      <c r="Q14"/>
      <c r="R14">
        <v>107.62</v>
      </c>
      <c r="S14"/>
      <c r="T14">
        <v>52.3</v>
      </c>
      <c r="U14"/>
      <c r="V14">
        <v>53.16</v>
      </c>
      <c r="W14"/>
      <c r="X14">
        <v>21.52</v>
      </c>
      <c r="Y14"/>
      <c r="Z14">
        <v>4350.38</v>
      </c>
      <c r="AA14"/>
      <c r="AB14">
        <v>362.53</v>
      </c>
      <c r="AC14"/>
    </row>
    <row r="15" spans="1:29">
      <c r="A15">
        <v>1934</v>
      </c>
      <c r="B15">
        <v>29.34</v>
      </c>
      <c r="C15"/>
      <c r="D15">
        <v>482.87</v>
      </c>
      <c r="E15"/>
      <c r="F15">
        <v>315.42</v>
      </c>
      <c r="G15"/>
      <c r="H15">
        <v>66.89</v>
      </c>
      <c r="I15"/>
      <c r="J15">
        <v>32.71</v>
      </c>
      <c r="K15"/>
      <c r="L15">
        <v>170.94</v>
      </c>
      <c r="M15"/>
      <c r="N15">
        <v>94.87</v>
      </c>
      <c r="O15"/>
      <c r="P15">
        <v>33.42</v>
      </c>
      <c r="Q15"/>
      <c r="R15">
        <v>18.489999999999998</v>
      </c>
      <c r="S15"/>
      <c r="T15">
        <v>9.99</v>
      </c>
      <c r="U15"/>
      <c r="V15">
        <v>5.95</v>
      </c>
      <c r="W15"/>
      <c r="X15">
        <v>3.91</v>
      </c>
      <c r="Y15"/>
      <c r="Z15">
        <v>1264.79</v>
      </c>
      <c r="AA15"/>
      <c r="AB15">
        <v>105.4</v>
      </c>
      <c r="AC15"/>
    </row>
    <row r="16" spans="1:29">
      <c r="A16">
        <v>1935</v>
      </c>
      <c r="B16">
        <v>4.3</v>
      </c>
      <c r="C16"/>
      <c r="D16">
        <v>10.19</v>
      </c>
      <c r="E16"/>
      <c r="F16">
        <v>74.3</v>
      </c>
      <c r="G16"/>
      <c r="H16">
        <v>45.15</v>
      </c>
      <c r="I16"/>
      <c r="J16">
        <v>30.23</v>
      </c>
      <c r="K16"/>
      <c r="L16">
        <v>59.06</v>
      </c>
      <c r="M16"/>
      <c r="N16">
        <v>26.01</v>
      </c>
      <c r="O16"/>
      <c r="P16">
        <v>42.72</v>
      </c>
      <c r="Q16"/>
      <c r="R16">
        <v>22.31</v>
      </c>
      <c r="S16"/>
      <c r="T16">
        <v>7.75</v>
      </c>
      <c r="U16"/>
      <c r="V16">
        <v>4.18</v>
      </c>
      <c r="W16"/>
      <c r="X16">
        <v>2.09</v>
      </c>
      <c r="Y16"/>
      <c r="Z16">
        <v>328.3</v>
      </c>
      <c r="AA16"/>
      <c r="AB16">
        <v>27.36</v>
      </c>
      <c r="AC16"/>
    </row>
    <row r="17" spans="1:29">
      <c r="A17">
        <v>1936</v>
      </c>
      <c r="B17">
        <v>20.29</v>
      </c>
      <c r="C17"/>
      <c r="D17">
        <v>677.03</v>
      </c>
      <c r="E17"/>
      <c r="F17">
        <v>310.57</v>
      </c>
      <c r="G17"/>
      <c r="H17">
        <v>626.45000000000005</v>
      </c>
      <c r="I17"/>
      <c r="J17">
        <v>457.65</v>
      </c>
      <c r="K17"/>
      <c r="L17">
        <v>217.09</v>
      </c>
      <c r="M17"/>
      <c r="N17">
        <v>60.71</v>
      </c>
      <c r="O17"/>
      <c r="P17">
        <v>12.22</v>
      </c>
      <c r="Q17"/>
      <c r="R17">
        <v>5.81</v>
      </c>
      <c r="S17"/>
      <c r="T17">
        <v>3.46</v>
      </c>
      <c r="U17"/>
      <c r="V17">
        <v>2.61</v>
      </c>
      <c r="W17"/>
      <c r="X17">
        <v>2.0299999999999998</v>
      </c>
      <c r="Y17"/>
      <c r="Z17">
        <v>2395.91</v>
      </c>
      <c r="AA17"/>
      <c r="AB17">
        <v>199.66</v>
      </c>
      <c r="AC17"/>
    </row>
    <row r="18" spans="1:29">
      <c r="A18">
        <v>1937</v>
      </c>
      <c r="B18">
        <v>7.33</v>
      </c>
      <c r="C18"/>
      <c r="D18">
        <v>4.8899999999999997</v>
      </c>
      <c r="E18"/>
      <c r="F18">
        <v>8.8800000000000008</v>
      </c>
      <c r="G18"/>
      <c r="H18">
        <v>89.77</v>
      </c>
      <c r="I18"/>
      <c r="J18">
        <v>384.94</v>
      </c>
      <c r="K18"/>
      <c r="L18">
        <v>131.26</v>
      </c>
      <c r="M18"/>
      <c r="N18">
        <v>38.86</v>
      </c>
      <c r="O18"/>
      <c r="P18">
        <v>30.57</v>
      </c>
      <c r="Q18"/>
      <c r="R18">
        <v>89.02</v>
      </c>
      <c r="S18"/>
      <c r="T18">
        <v>39.409999999999997</v>
      </c>
      <c r="U18"/>
      <c r="V18">
        <v>66.86</v>
      </c>
      <c r="W18"/>
      <c r="X18">
        <v>31.15</v>
      </c>
      <c r="Y18"/>
      <c r="Z18">
        <v>922.94</v>
      </c>
      <c r="AA18"/>
      <c r="AB18">
        <v>76.91</v>
      </c>
      <c r="AC18"/>
    </row>
    <row r="19" spans="1:29">
      <c r="A19">
        <v>1938</v>
      </c>
      <c r="B19">
        <v>48.62</v>
      </c>
      <c r="C19"/>
      <c r="D19">
        <v>19.82</v>
      </c>
      <c r="E19"/>
      <c r="F19">
        <v>14.08</v>
      </c>
      <c r="G19"/>
      <c r="H19">
        <v>265.29000000000002</v>
      </c>
      <c r="I19"/>
      <c r="J19">
        <v>355.06</v>
      </c>
      <c r="K19"/>
      <c r="L19">
        <v>103.73</v>
      </c>
      <c r="M19"/>
      <c r="N19">
        <v>10.25</v>
      </c>
      <c r="O19"/>
      <c r="P19">
        <v>13.61</v>
      </c>
      <c r="Q19"/>
      <c r="R19">
        <v>10.89</v>
      </c>
      <c r="S19"/>
      <c r="T19">
        <v>10.53</v>
      </c>
      <c r="U19"/>
      <c r="V19">
        <v>12.8</v>
      </c>
      <c r="W19"/>
      <c r="X19">
        <v>10.54</v>
      </c>
      <c r="Y19"/>
      <c r="Z19">
        <v>875.21</v>
      </c>
      <c r="AA19"/>
      <c r="AB19">
        <v>72.930000000000007</v>
      </c>
      <c r="AC19"/>
    </row>
    <row r="20" spans="1:29">
      <c r="A20">
        <v>1939</v>
      </c>
      <c r="B20">
        <v>79.25</v>
      </c>
      <c r="C20"/>
      <c r="D20">
        <v>171.9</v>
      </c>
      <c r="E20"/>
      <c r="F20">
        <v>61.58</v>
      </c>
      <c r="G20"/>
      <c r="H20">
        <v>34.04</v>
      </c>
      <c r="I20"/>
      <c r="J20">
        <v>31.23</v>
      </c>
      <c r="K20"/>
      <c r="L20">
        <v>40.82</v>
      </c>
      <c r="M20"/>
      <c r="N20">
        <v>109.85</v>
      </c>
      <c r="O20"/>
      <c r="P20">
        <v>106.32</v>
      </c>
      <c r="Q20"/>
      <c r="R20">
        <v>36.799999999999997</v>
      </c>
      <c r="S20"/>
      <c r="T20">
        <v>11.11</v>
      </c>
      <c r="U20"/>
      <c r="V20">
        <v>5.6</v>
      </c>
      <c r="W20"/>
      <c r="X20">
        <v>13.85</v>
      </c>
      <c r="Y20"/>
      <c r="Z20">
        <v>702.35</v>
      </c>
      <c r="AA20"/>
      <c r="AB20">
        <v>58.53</v>
      </c>
      <c r="AC20"/>
    </row>
    <row r="21" spans="1:29">
      <c r="A21">
        <v>1940</v>
      </c>
      <c r="B21">
        <v>8.9499999999999993</v>
      </c>
      <c r="C21"/>
      <c r="D21">
        <v>31.13</v>
      </c>
      <c r="E21"/>
      <c r="F21">
        <v>101.13</v>
      </c>
      <c r="G21"/>
      <c r="H21">
        <v>110.92</v>
      </c>
      <c r="I21"/>
      <c r="J21">
        <v>369.73</v>
      </c>
      <c r="K21"/>
      <c r="L21">
        <v>145.25</v>
      </c>
      <c r="M21"/>
      <c r="N21">
        <v>46.03</v>
      </c>
      <c r="O21"/>
      <c r="P21">
        <v>26.69</v>
      </c>
      <c r="Q21"/>
      <c r="R21">
        <v>9.74</v>
      </c>
      <c r="S21"/>
      <c r="T21">
        <v>6.64</v>
      </c>
      <c r="U21"/>
      <c r="V21">
        <v>5.12</v>
      </c>
      <c r="W21"/>
      <c r="X21">
        <v>6.56</v>
      </c>
      <c r="Y21"/>
      <c r="Z21">
        <v>867.89</v>
      </c>
      <c r="AA21"/>
      <c r="AB21">
        <v>72.319999999999993</v>
      </c>
      <c r="AC21"/>
    </row>
    <row r="22" spans="1:29">
      <c r="A22">
        <v>1941</v>
      </c>
      <c r="B22">
        <v>72.12</v>
      </c>
      <c r="C22"/>
      <c r="D22">
        <v>26.55</v>
      </c>
      <c r="E22"/>
      <c r="F22">
        <v>3.94</v>
      </c>
      <c r="G22"/>
      <c r="H22">
        <v>275.17</v>
      </c>
      <c r="I22"/>
      <c r="J22">
        <v>173.09</v>
      </c>
      <c r="K22"/>
      <c r="L22">
        <v>242.62</v>
      </c>
      <c r="M22"/>
      <c r="N22">
        <v>118.49</v>
      </c>
      <c r="O22"/>
      <c r="P22">
        <v>30.73</v>
      </c>
      <c r="Q22"/>
      <c r="R22">
        <v>15.9</v>
      </c>
      <c r="S22"/>
      <c r="T22">
        <v>7.8</v>
      </c>
      <c r="U22"/>
      <c r="V22">
        <v>9.6</v>
      </c>
      <c r="W22"/>
      <c r="X22">
        <v>8.52</v>
      </c>
      <c r="Y22"/>
      <c r="Z22">
        <v>984.53</v>
      </c>
      <c r="AA22"/>
      <c r="AB22">
        <v>82.04</v>
      </c>
      <c r="AC22"/>
    </row>
    <row r="23" spans="1:29">
      <c r="A23">
        <v>1942</v>
      </c>
      <c r="B23">
        <v>45.72</v>
      </c>
      <c r="C23"/>
      <c r="D23">
        <v>83.97</v>
      </c>
      <c r="E23"/>
      <c r="F23">
        <v>268.77</v>
      </c>
      <c r="G23"/>
      <c r="H23">
        <v>284.48</v>
      </c>
      <c r="I23"/>
      <c r="J23">
        <v>75.02</v>
      </c>
      <c r="K23"/>
      <c r="L23">
        <v>42.92</v>
      </c>
      <c r="M23"/>
      <c r="N23">
        <v>280.11</v>
      </c>
      <c r="O23"/>
      <c r="P23">
        <v>377.26</v>
      </c>
      <c r="Q23"/>
      <c r="R23">
        <v>207.77</v>
      </c>
      <c r="S23"/>
      <c r="T23">
        <v>179.53</v>
      </c>
      <c r="U23"/>
      <c r="V23">
        <v>119.6</v>
      </c>
      <c r="W23"/>
      <c r="X23">
        <v>61.06</v>
      </c>
      <c r="Y23"/>
      <c r="Z23">
        <v>2026.19</v>
      </c>
      <c r="AA23"/>
      <c r="AB23">
        <v>168.85</v>
      </c>
      <c r="AC23"/>
    </row>
    <row r="24" spans="1:29">
      <c r="A24">
        <v>1943</v>
      </c>
      <c r="B24">
        <v>274.07</v>
      </c>
      <c r="C24"/>
      <c r="D24">
        <v>780.57</v>
      </c>
      <c r="E24"/>
      <c r="F24">
        <v>610.88</v>
      </c>
      <c r="G24"/>
      <c r="H24">
        <v>213.89</v>
      </c>
      <c r="I24"/>
      <c r="J24">
        <v>201.65</v>
      </c>
      <c r="K24"/>
      <c r="L24">
        <v>74.7</v>
      </c>
      <c r="M24"/>
      <c r="N24">
        <v>11.23</v>
      </c>
      <c r="O24"/>
      <c r="P24">
        <v>6.65</v>
      </c>
      <c r="Q24"/>
      <c r="R24">
        <v>27.51</v>
      </c>
      <c r="S24"/>
      <c r="T24">
        <v>19.63</v>
      </c>
      <c r="U24"/>
      <c r="V24">
        <v>8.5500000000000007</v>
      </c>
      <c r="W24"/>
      <c r="X24">
        <v>20.86</v>
      </c>
      <c r="Y24"/>
      <c r="Z24">
        <v>2250.1999999999998</v>
      </c>
      <c r="AA24"/>
      <c r="AB24">
        <v>187.52</v>
      </c>
      <c r="AC24"/>
    </row>
    <row r="25" spans="1:29">
      <c r="A25">
        <v>1944</v>
      </c>
      <c r="B25">
        <v>41.15</v>
      </c>
      <c r="C25"/>
      <c r="D25">
        <v>49.3</v>
      </c>
      <c r="E25"/>
      <c r="F25">
        <v>14.73</v>
      </c>
      <c r="G25"/>
      <c r="H25">
        <v>3.85</v>
      </c>
      <c r="I25"/>
      <c r="J25">
        <v>31.81</v>
      </c>
      <c r="K25"/>
      <c r="L25">
        <v>395.57</v>
      </c>
      <c r="M25"/>
      <c r="N25">
        <v>167.89</v>
      </c>
      <c r="O25"/>
      <c r="P25">
        <v>23.3</v>
      </c>
      <c r="Q25"/>
      <c r="R25">
        <v>12.17</v>
      </c>
      <c r="S25"/>
      <c r="T25">
        <v>6.1</v>
      </c>
      <c r="U25"/>
      <c r="V25">
        <v>3.55</v>
      </c>
      <c r="W25"/>
      <c r="X25">
        <v>1.83</v>
      </c>
      <c r="Y25"/>
      <c r="Z25">
        <v>751.24</v>
      </c>
      <c r="AA25"/>
      <c r="AB25">
        <v>62.6</v>
      </c>
      <c r="AC25"/>
    </row>
    <row r="26" spans="1:29">
      <c r="A26">
        <v>1945</v>
      </c>
      <c r="B26">
        <v>1.1399999999999999</v>
      </c>
      <c r="C26"/>
      <c r="D26">
        <v>1.41</v>
      </c>
      <c r="E26"/>
      <c r="F26">
        <v>7.37</v>
      </c>
      <c r="G26"/>
      <c r="H26">
        <v>304.39999999999998</v>
      </c>
      <c r="I26"/>
      <c r="J26">
        <v>135.69999999999999</v>
      </c>
      <c r="K26"/>
      <c r="L26">
        <v>83.33</v>
      </c>
      <c r="M26"/>
      <c r="N26">
        <v>47.69</v>
      </c>
      <c r="O26"/>
      <c r="P26">
        <v>42.43</v>
      </c>
      <c r="Q26"/>
      <c r="R26">
        <v>23.39</v>
      </c>
      <c r="S26"/>
      <c r="T26">
        <v>10.039999999999999</v>
      </c>
      <c r="U26"/>
      <c r="V26">
        <v>5.38</v>
      </c>
      <c r="W26"/>
      <c r="X26">
        <v>2.81</v>
      </c>
      <c r="Y26"/>
      <c r="Z26">
        <v>665.08</v>
      </c>
      <c r="AA26"/>
      <c r="AB26">
        <v>55.42</v>
      </c>
      <c r="AC26"/>
    </row>
    <row r="27" spans="1:29">
      <c r="A27">
        <v>1946</v>
      </c>
      <c r="B27">
        <v>165.19</v>
      </c>
      <c r="C27"/>
      <c r="D27">
        <v>129.80000000000001</v>
      </c>
      <c r="E27"/>
      <c r="F27">
        <v>37.83</v>
      </c>
      <c r="G27"/>
      <c r="H27">
        <v>26.57</v>
      </c>
      <c r="I27"/>
      <c r="J27">
        <v>110.36</v>
      </c>
      <c r="K27"/>
      <c r="L27">
        <v>129.77000000000001</v>
      </c>
      <c r="M27"/>
      <c r="N27">
        <v>128.99</v>
      </c>
      <c r="O27"/>
      <c r="P27">
        <v>57.35</v>
      </c>
      <c r="Q27"/>
      <c r="R27">
        <v>15.97</v>
      </c>
      <c r="S27"/>
      <c r="T27">
        <v>8.27</v>
      </c>
      <c r="U27"/>
      <c r="V27">
        <v>4.75</v>
      </c>
      <c r="W27"/>
      <c r="X27">
        <v>8.01</v>
      </c>
      <c r="Y27"/>
      <c r="Z27">
        <v>822.86</v>
      </c>
      <c r="AA27"/>
      <c r="AB27">
        <v>68.569999999999993</v>
      </c>
      <c r="AC27"/>
    </row>
    <row r="28" spans="1:29">
      <c r="A28">
        <v>1947</v>
      </c>
      <c r="B28">
        <v>58.57</v>
      </c>
      <c r="C28"/>
      <c r="D28">
        <v>90.19</v>
      </c>
      <c r="E28"/>
      <c r="F28">
        <v>283.60000000000002</v>
      </c>
      <c r="G28"/>
      <c r="H28">
        <v>110.12</v>
      </c>
      <c r="I28"/>
      <c r="J28">
        <v>16.41</v>
      </c>
      <c r="K28"/>
      <c r="L28">
        <v>1050.4100000000001</v>
      </c>
      <c r="M28"/>
      <c r="N28">
        <v>500.8</v>
      </c>
      <c r="O28"/>
      <c r="P28">
        <v>69.58</v>
      </c>
      <c r="Q28"/>
      <c r="R28">
        <v>21.16</v>
      </c>
      <c r="S28"/>
      <c r="T28">
        <v>9.5</v>
      </c>
      <c r="U28"/>
      <c r="V28">
        <v>4.7699999999999996</v>
      </c>
      <c r="W28"/>
      <c r="X28">
        <v>2.58</v>
      </c>
      <c r="Y28"/>
      <c r="Z28">
        <v>2217.6799999999998</v>
      </c>
      <c r="AA28"/>
      <c r="AB28">
        <v>184.81</v>
      </c>
      <c r="AC28"/>
    </row>
    <row r="29" spans="1:29">
      <c r="A29">
        <v>1948</v>
      </c>
      <c r="B29">
        <v>9.59</v>
      </c>
      <c r="C29"/>
      <c r="D29">
        <v>5.43</v>
      </c>
      <c r="E29"/>
      <c r="F29">
        <v>1.43</v>
      </c>
      <c r="G29"/>
      <c r="H29">
        <v>73.38</v>
      </c>
      <c r="I29"/>
      <c r="J29">
        <v>32.79</v>
      </c>
      <c r="K29"/>
      <c r="L29">
        <v>50.25</v>
      </c>
      <c r="M29"/>
      <c r="N29">
        <v>38.1</v>
      </c>
      <c r="O29"/>
      <c r="P29">
        <v>15.46</v>
      </c>
      <c r="Q29"/>
      <c r="R29">
        <v>8</v>
      </c>
      <c r="S29"/>
      <c r="T29">
        <v>6.02</v>
      </c>
      <c r="U29"/>
      <c r="V29">
        <v>4.28</v>
      </c>
      <c r="W29"/>
      <c r="X29">
        <v>2.99</v>
      </c>
      <c r="Y29"/>
      <c r="Z29">
        <v>247.74</v>
      </c>
      <c r="AA29"/>
      <c r="AB29">
        <v>20.64</v>
      </c>
      <c r="AC29"/>
    </row>
    <row r="30" spans="1:29">
      <c r="A30">
        <v>1949</v>
      </c>
      <c r="B30">
        <v>12.54</v>
      </c>
      <c r="C30"/>
      <c r="D30">
        <v>17.13</v>
      </c>
      <c r="E30"/>
      <c r="F30">
        <v>72.569999999999993</v>
      </c>
      <c r="G30"/>
      <c r="H30">
        <v>84.28</v>
      </c>
      <c r="I30"/>
      <c r="J30">
        <v>90.86</v>
      </c>
      <c r="K30"/>
      <c r="L30">
        <v>509.77</v>
      </c>
      <c r="M30"/>
      <c r="N30">
        <v>767.15</v>
      </c>
      <c r="O30"/>
      <c r="P30">
        <v>553.45000000000005</v>
      </c>
      <c r="Q30"/>
      <c r="R30">
        <v>228.59</v>
      </c>
      <c r="S30"/>
      <c r="T30">
        <v>72.89</v>
      </c>
      <c r="U30"/>
      <c r="V30">
        <v>86.1</v>
      </c>
      <c r="W30"/>
      <c r="X30">
        <v>81.209999999999994</v>
      </c>
      <c r="Y30"/>
      <c r="Z30">
        <v>2576.54</v>
      </c>
      <c r="AA30"/>
      <c r="AB30">
        <v>214.71</v>
      </c>
      <c r="AC30"/>
    </row>
    <row r="31" spans="1:29">
      <c r="A31">
        <v>1950</v>
      </c>
      <c r="B31">
        <v>31.44</v>
      </c>
      <c r="C31"/>
      <c r="D31">
        <v>14.37</v>
      </c>
      <c r="E31"/>
      <c r="F31">
        <v>167.31</v>
      </c>
      <c r="G31"/>
      <c r="H31">
        <v>266</v>
      </c>
      <c r="I31"/>
      <c r="J31">
        <v>91.3</v>
      </c>
      <c r="K31"/>
      <c r="L31">
        <v>18.86</v>
      </c>
      <c r="M31"/>
      <c r="N31">
        <v>36.76</v>
      </c>
      <c r="O31"/>
      <c r="P31">
        <v>29.08</v>
      </c>
      <c r="Q31"/>
      <c r="R31">
        <v>15.88</v>
      </c>
      <c r="S31"/>
      <c r="T31">
        <v>8.94</v>
      </c>
      <c r="U31"/>
      <c r="V31">
        <v>6</v>
      </c>
      <c r="W31"/>
      <c r="X31">
        <v>4.7699999999999996</v>
      </c>
      <c r="Y31"/>
      <c r="Z31">
        <v>690.69</v>
      </c>
      <c r="AA31"/>
      <c r="AB31">
        <v>57.56</v>
      </c>
      <c r="AC31"/>
    </row>
    <row r="32" spans="1:29">
      <c r="A32">
        <v>1951</v>
      </c>
      <c r="B32">
        <v>364.87</v>
      </c>
      <c r="C32"/>
      <c r="D32">
        <v>133.1</v>
      </c>
      <c r="E32"/>
      <c r="F32">
        <v>21.59</v>
      </c>
      <c r="G32"/>
      <c r="H32">
        <v>97.62</v>
      </c>
      <c r="I32"/>
      <c r="J32">
        <v>292.11</v>
      </c>
      <c r="K32"/>
      <c r="L32">
        <v>114.26</v>
      </c>
      <c r="M32"/>
      <c r="N32">
        <v>18.82</v>
      </c>
      <c r="O32"/>
      <c r="P32">
        <v>9.7799999999999994</v>
      </c>
      <c r="Q32"/>
      <c r="R32">
        <v>5.72</v>
      </c>
      <c r="S32"/>
      <c r="T32">
        <v>12.45</v>
      </c>
      <c r="U32"/>
      <c r="V32">
        <v>14.3</v>
      </c>
      <c r="W32"/>
      <c r="X32">
        <v>8.9600000000000009</v>
      </c>
      <c r="Y32"/>
      <c r="Z32">
        <v>1093.58</v>
      </c>
      <c r="AA32"/>
      <c r="AB32">
        <v>91.13</v>
      </c>
      <c r="AC32"/>
    </row>
    <row r="33" spans="1:29">
      <c r="A33">
        <v>1952</v>
      </c>
      <c r="B33">
        <v>9.56</v>
      </c>
      <c r="C33"/>
      <c r="D33">
        <v>26.09</v>
      </c>
      <c r="E33"/>
      <c r="F33">
        <v>45.85</v>
      </c>
      <c r="G33"/>
      <c r="H33">
        <v>18.559999999999999</v>
      </c>
      <c r="I33"/>
      <c r="J33">
        <v>490.26</v>
      </c>
      <c r="K33"/>
      <c r="L33">
        <v>187.27</v>
      </c>
      <c r="M33"/>
      <c r="N33">
        <v>81.02</v>
      </c>
      <c r="O33"/>
      <c r="P33">
        <v>70.180000000000007</v>
      </c>
      <c r="Q33"/>
      <c r="R33">
        <v>25.3</v>
      </c>
      <c r="S33"/>
      <c r="T33">
        <v>11.19</v>
      </c>
      <c r="U33"/>
      <c r="V33">
        <v>5.79</v>
      </c>
      <c r="W33"/>
      <c r="X33">
        <v>3.45</v>
      </c>
      <c r="Y33"/>
      <c r="Z33">
        <v>974.54</v>
      </c>
      <c r="AA33"/>
      <c r="AB33">
        <v>81.209999999999994</v>
      </c>
      <c r="AC33"/>
    </row>
    <row r="34" spans="1:29">
      <c r="A34">
        <v>1953</v>
      </c>
      <c r="B34">
        <v>25.41</v>
      </c>
      <c r="C34"/>
      <c r="D34">
        <v>25.45</v>
      </c>
      <c r="E34"/>
      <c r="F34">
        <v>103.27</v>
      </c>
      <c r="G34"/>
      <c r="H34">
        <v>127.25</v>
      </c>
      <c r="I34"/>
      <c r="J34">
        <v>66.28</v>
      </c>
      <c r="K34"/>
      <c r="L34">
        <v>274.12</v>
      </c>
      <c r="M34"/>
      <c r="N34">
        <v>139.61000000000001</v>
      </c>
      <c r="O34"/>
      <c r="P34">
        <v>28.27</v>
      </c>
      <c r="Q34"/>
      <c r="R34">
        <v>14.81</v>
      </c>
      <c r="S34"/>
      <c r="T34">
        <v>8.34</v>
      </c>
      <c r="U34"/>
      <c r="V34">
        <v>4.51</v>
      </c>
      <c r="W34"/>
      <c r="X34">
        <v>2.95</v>
      </c>
      <c r="Y34"/>
      <c r="Z34">
        <v>820.27</v>
      </c>
      <c r="AA34"/>
      <c r="AB34">
        <v>68.36</v>
      </c>
      <c r="AC34"/>
    </row>
    <row r="35" spans="1:29">
      <c r="A35">
        <v>1954</v>
      </c>
      <c r="B35">
        <v>2.35</v>
      </c>
      <c r="C35"/>
      <c r="D35">
        <v>22.97</v>
      </c>
      <c r="E35"/>
      <c r="F35">
        <v>20.66</v>
      </c>
      <c r="G35"/>
      <c r="H35">
        <v>898.99</v>
      </c>
      <c r="I35"/>
      <c r="J35">
        <v>897.38</v>
      </c>
      <c r="K35"/>
      <c r="L35">
        <v>240.66</v>
      </c>
      <c r="M35"/>
      <c r="N35">
        <v>39.89</v>
      </c>
      <c r="O35"/>
      <c r="P35">
        <v>33.25</v>
      </c>
      <c r="Q35"/>
      <c r="R35">
        <v>18.72</v>
      </c>
      <c r="S35"/>
      <c r="T35">
        <v>10.54</v>
      </c>
      <c r="U35"/>
      <c r="V35">
        <v>5.86</v>
      </c>
      <c r="W35"/>
      <c r="X35">
        <v>3.04</v>
      </c>
      <c r="Y35"/>
      <c r="Z35">
        <v>2194.3000000000002</v>
      </c>
      <c r="AA35"/>
      <c r="AB35">
        <v>182.86</v>
      </c>
      <c r="AC35"/>
    </row>
    <row r="36" spans="1:29">
      <c r="A36">
        <v>1955</v>
      </c>
      <c r="B36">
        <v>19.62</v>
      </c>
      <c r="C36"/>
      <c r="D36">
        <v>144.47999999999999</v>
      </c>
      <c r="E36"/>
      <c r="F36">
        <v>235.04</v>
      </c>
      <c r="G36"/>
      <c r="H36">
        <v>64.8</v>
      </c>
      <c r="I36"/>
      <c r="J36">
        <v>518.6</v>
      </c>
      <c r="K36"/>
      <c r="L36">
        <v>403.54</v>
      </c>
      <c r="M36"/>
      <c r="N36">
        <v>149.25</v>
      </c>
      <c r="O36"/>
      <c r="P36">
        <v>58.46</v>
      </c>
      <c r="Q36"/>
      <c r="R36">
        <v>27.61</v>
      </c>
      <c r="S36"/>
      <c r="T36">
        <v>10.97</v>
      </c>
      <c r="U36"/>
      <c r="V36">
        <v>5.23</v>
      </c>
      <c r="W36"/>
      <c r="X36">
        <v>3.16</v>
      </c>
      <c r="Y36"/>
      <c r="Z36">
        <v>1640.75</v>
      </c>
      <c r="AA36"/>
      <c r="AB36">
        <v>136.72999999999999</v>
      </c>
      <c r="AC36"/>
    </row>
    <row r="37" spans="1:29">
      <c r="A37">
        <v>1956</v>
      </c>
      <c r="B37">
        <v>165.89</v>
      </c>
      <c r="C37"/>
      <c r="D37">
        <v>145.22</v>
      </c>
      <c r="E37"/>
      <c r="F37">
        <v>883.45</v>
      </c>
      <c r="G37"/>
      <c r="H37">
        <v>417.35</v>
      </c>
      <c r="I37"/>
      <c r="J37">
        <v>87.83</v>
      </c>
      <c r="K37"/>
      <c r="L37">
        <v>88.7</v>
      </c>
      <c r="M37"/>
      <c r="N37">
        <v>37.35</v>
      </c>
      <c r="O37"/>
      <c r="P37">
        <v>12.39</v>
      </c>
      <c r="Q37"/>
      <c r="R37">
        <v>9.67</v>
      </c>
      <c r="S37"/>
      <c r="T37">
        <v>11.68</v>
      </c>
      <c r="U37"/>
      <c r="V37">
        <v>14.47</v>
      </c>
      <c r="W37"/>
      <c r="X37">
        <v>691.23</v>
      </c>
      <c r="Y37"/>
      <c r="Z37">
        <v>2565.2199999999998</v>
      </c>
      <c r="AA37"/>
      <c r="AB37">
        <v>213.77</v>
      </c>
      <c r="AC37"/>
    </row>
    <row r="38" spans="1:29">
      <c r="A38">
        <v>1957</v>
      </c>
      <c r="B38">
        <v>1104.3499999999999</v>
      </c>
      <c r="C38"/>
      <c r="D38">
        <v>430.78</v>
      </c>
      <c r="E38"/>
      <c r="F38">
        <v>90.15</v>
      </c>
      <c r="G38"/>
      <c r="H38">
        <v>312.86</v>
      </c>
      <c r="I38"/>
      <c r="J38">
        <v>110.55</v>
      </c>
      <c r="K38"/>
      <c r="L38">
        <v>14.58</v>
      </c>
      <c r="M38"/>
      <c r="N38">
        <v>36.86</v>
      </c>
      <c r="O38"/>
      <c r="P38">
        <v>43.2</v>
      </c>
      <c r="Q38"/>
      <c r="R38">
        <v>35.729999999999997</v>
      </c>
      <c r="S38"/>
      <c r="T38">
        <v>15.59</v>
      </c>
      <c r="U38"/>
      <c r="V38">
        <v>7.09</v>
      </c>
      <c r="W38"/>
      <c r="X38">
        <v>8.7799999999999994</v>
      </c>
      <c r="Y38"/>
      <c r="Z38">
        <v>2210.52</v>
      </c>
      <c r="AA38"/>
      <c r="AB38">
        <v>184.21</v>
      </c>
      <c r="AC38"/>
    </row>
    <row r="39" spans="1:29">
      <c r="A39">
        <v>1958</v>
      </c>
      <c r="B39">
        <v>7.78</v>
      </c>
      <c r="C39"/>
      <c r="D39">
        <v>45.84</v>
      </c>
      <c r="E39"/>
      <c r="F39">
        <v>97.92</v>
      </c>
      <c r="G39"/>
      <c r="H39">
        <v>40.61</v>
      </c>
      <c r="I39"/>
      <c r="J39">
        <v>8.26</v>
      </c>
      <c r="K39"/>
      <c r="L39">
        <v>10.220000000000001</v>
      </c>
      <c r="M39"/>
      <c r="N39">
        <v>142.91</v>
      </c>
      <c r="O39"/>
      <c r="P39">
        <v>359.79</v>
      </c>
      <c r="Q39"/>
      <c r="R39">
        <v>154.22999999999999</v>
      </c>
      <c r="S39"/>
      <c r="T39">
        <v>37.01</v>
      </c>
      <c r="U39"/>
      <c r="V39">
        <v>19.66</v>
      </c>
      <c r="W39"/>
      <c r="X39">
        <v>8.2899999999999991</v>
      </c>
      <c r="Y39"/>
      <c r="Z39">
        <v>932.53</v>
      </c>
      <c r="AA39"/>
      <c r="AB39">
        <v>77.709999999999994</v>
      </c>
      <c r="AC39"/>
    </row>
    <row r="40" spans="1:29">
      <c r="A40">
        <v>1959</v>
      </c>
      <c r="B40">
        <v>57.58</v>
      </c>
      <c r="C40"/>
      <c r="D40">
        <v>47.11</v>
      </c>
      <c r="E40"/>
      <c r="F40">
        <v>288.37</v>
      </c>
      <c r="G40"/>
      <c r="H40">
        <v>110.7</v>
      </c>
      <c r="I40"/>
      <c r="J40">
        <v>116.99</v>
      </c>
      <c r="K40"/>
      <c r="L40">
        <v>251.45</v>
      </c>
      <c r="M40"/>
      <c r="N40">
        <v>125.94</v>
      </c>
      <c r="O40"/>
      <c r="P40">
        <v>29.51</v>
      </c>
      <c r="Q40"/>
      <c r="R40">
        <v>11.78</v>
      </c>
      <c r="S40"/>
      <c r="T40">
        <v>8.0399999999999991</v>
      </c>
      <c r="U40"/>
      <c r="V40">
        <v>10.27</v>
      </c>
      <c r="W40"/>
      <c r="X40">
        <v>9.7799999999999994</v>
      </c>
      <c r="Y40"/>
      <c r="Z40">
        <v>1067.52</v>
      </c>
      <c r="AA40"/>
      <c r="AB40">
        <v>88.96</v>
      </c>
      <c r="AC40"/>
    </row>
    <row r="41" spans="1:29">
      <c r="A41">
        <v>1960</v>
      </c>
      <c r="B41">
        <v>27.25</v>
      </c>
      <c r="C41"/>
      <c r="D41">
        <v>103.75</v>
      </c>
      <c r="E41"/>
      <c r="F41">
        <v>127.51</v>
      </c>
      <c r="G41"/>
      <c r="H41">
        <v>162.78</v>
      </c>
      <c r="I41"/>
      <c r="J41">
        <v>48.11</v>
      </c>
      <c r="K41"/>
      <c r="L41">
        <v>102.55</v>
      </c>
      <c r="M41"/>
      <c r="N41">
        <v>263.44</v>
      </c>
      <c r="O41"/>
      <c r="P41">
        <v>220.66</v>
      </c>
      <c r="Q41"/>
      <c r="R41">
        <v>93.15</v>
      </c>
      <c r="S41"/>
      <c r="T41">
        <v>39.9</v>
      </c>
      <c r="U41"/>
      <c r="V41">
        <v>17.78</v>
      </c>
      <c r="W41"/>
      <c r="X41">
        <v>9.3000000000000007</v>
      </c>
      <c r="Y41"/>
      <c r="Z41">
        <v>1216.18</v>
      </c>
      <c r="AA41"/>
      <c r="AB41">
        <v>101.35</v>
      </c>
      <c r="AC41"/>
    </row>
    <row r="42" spans="1:29">
      <c r="A42">
        <v>1961</v>
      </c>
      <c r="B42">
        <v>4.2300000000000004</v>
      </c>
      <c r="C42"/>
      <c r="D42">
        <v>247.03</v>
      </c>
      <c r="E42"/>
      <c r="F42">
        <v>110.64</v>
      </c>
      <c r="G42"/>
      <c r="H42">
        <v>16.739999999999998</v>
      </c>
      <c r="I42"/>
      <c r="J42">
        <v>608.59</v>
      </c>
      <c r="K42"/>
      <c r="L42">
        <v>244.18</v>
      </c>
      <c r="M42"/>
      <c r="N42">
        <v>37.74</v>
      </c>
      <c r="O42"/>
      <c r="P42">
        <v>18.29</v>
      </c>
      <c r="Q42"/>
      <c r="R42">
        <v>8.2200000000000006</v>
      </c>
      <c r="S42"/>
      <c r="T42">
        <v>4.3</v>
      </c>
      <c r="U42"/>
      <c r="V42">
        <v>2.97</v>
      </c>
      <c r="W42"/>
      <c r="X42">
        <v>2.39</v>
      </c>
      <c r="Y42"/>
      <c r="Z42">
        <v>1305.33</v>
      </c>
      <c r="AA42"/>
      <c r="AB42">
        <v>108.78</v>
      </c>
      <c r="AC42"/>
    </row>
    <row r="43" spans="1:29">
      <c r="A43">
        <v>1962</v>
      </c>
      <c r="B43">
        <v>3.43</v>
      </c>
      <c r="C43"/>
      <c r="D43">
        <v>134.37</v>
      </c>
      <c r="E43"/>
      <c r="F43">
        <v>50.6</v>
      </c>
      <c r="G43"/>
      <c r="H43">
        <v>512.53</v>
      </c>
      <c r="I43"/>
      <c r="J43">
        <v>192.11</v>
      </c>
      <c r="K43"/>
      <c r="L43">
        <v>109.73</v>
      </c>
      <c r="M43"/>
      <c r="N43">
        <v>358.42</v>
      </c>
      <c r="O43"/>
      <c r="P43">
        <v>232.58</v>
      </c>
      <c r="Q43"/>
      <c r="R43">
        <v>63.85</v>
      </c>
      <c r="S43"/>
      <c r="T43">
        <v>31.1</v>
      </c>
      <c r="U43"/>
      <c r="V43">
        <v>15.55</v>
      </c>
      <c r="W43"/>
      <c r="X43">
        <v>6.46</v>
      </c>
      <c r="Y43"/>
      <c r="Z43">
        <v>1710.73</v>
      </c>
      <c r="AA43"/>
      <c r="AB43">
        <v>142.56</v>
      </c>
      <c r="AC43"/>
    </row>
    <row r="44" spans="1:29">
      <c r="A44">
        <v>1963</v>
      </c>
      <c r="B44">
        <v>9.52</v>
      </c>
      <c r="C44"/>
      <c r="D44">
        <v>310</v>
      </c>
      <c r="E44"/>
      <c r="F44">
        <v>126.45</v>
      </c>
      <c r="G44"/>
      <c r="H44">
        <v>60.75</v>
      </c>
      <c r="I44"/>
      <c r="J44">
        <v>35.01</v>
      </c>
      <c r="K44"/>
      <c r="L44">
        <v>479.86</v>
      </c>
      <c r="M44"/>
      <c r="N44">
        <v>192.54</v>
      </c>
      <c r="O44"/>
      <c r="P44">
        <v>19.72</v>
      </c>
      <c r="Q44"/>
      <c r="R44">
        <v>19.190000000000001</v>
      </c>
      <c r="S44"/>
      <c r="T44">
        <v>14.62</v>
      </c>
      <c r="U44"/>
      <c r="V44">
        <v>9.89</v>
      </c>
      <c r="W44"/>
      <c r="X44">
        <v>6.25</v>
      </c>
      <c r="Y44"/>
      <c r="Z44">
        <v>1283.79</v>
      </c>
      <c r="AA44"/>
      <c r="AB44">
        <v>106.98</v>
      </c>
      <c r="AC44"/>
    </row>
    <row r="45" spans="1:29">
      <c r="A45">
        <v>1964</v>
      </c>
      <c r="B45">
        <v>218.96</v>
      </c>
      <c r="C45"/>
      <c r="D45">
        <v>85.14</v>
      </c>
      <c r="E45"/>
      <c r="F45">
        <v>75.260000000000005</v>
      </c>
      <c r="G45"/>
      <c r="H45">
        <v>92.56</v>
      </c>
      <c r="I45"/>
      <c r="J45">
        <v>25.43</v>
      </c>
      <c r="K45"/>
      <c r="L45">
        <v>3.76</v>
      </c>
      <c r="M45"/>
      <c r="N45">
        <v>30.83</v>
      </c>
      <c r="O45"/>
      <c r="P45">
        <v>17.350000000000001</v>
      </c>
      <c r="Q45"/>
      <c r="R45">
        <v>7.79</v>
      </c>
      <c r="S45"/>
      <c r="T45">
        <v>8.11</v>
      </c>
      <c r="U45"/>
      <c r="V45">
        <v>7.4</v>
      </c>
      <c r="W45"/>
      <c r="X45">
        <v>4.8600000000000003</v>
      </c>
      <c r="Y45"/>
      <c r="Z45">
        <v>577.44000000000005</v>
      </c>
      <c r="AA45"/>
      <c r="AB45">
        <v>48.12</v>
      </c>
      <c r="AC45"/>
    </row>
    <row r="46" spans="1:29">
      <c r="A46">
        <v>1965</v>
      </c>
      <c r="B46">
        <v>3.85</v>
      </c>
      <c r="C46"/>
      <c r="D46">
        <v>39.69</v>
      </c>
      <c r="E46"/>
      <c r="F46">
        <v>14.11</v>
      </c>
      <c r="G46"/>
      <c r="H46">
        <v>900.28</v>
      </c>
      <c r="I46"/>
      <c r="J46">
        <v>360.02</v>
      </c>
      <c r="K46"/>
      <c r="L46">
        <v>18.98</v>
      </c>
      <c r="M46"/>
      <c r="N46">
        <v>7.15</v>
      </c>
      <c r="O46"/>
      <c r="P46">
        <v>4.57</v>
      </c>
      <c r="Q46"/>
      <c r="R46">
        <v>3.77</v>
      </c>
      <c r="S46"/>
      <c r="T46">
        <v>3.12</v>
      </c>
      <c r="U46"/>
      <c r="V46">
        <v>2.61</v>
      </c>
      <c r="W46"/>
      <c r="X46">
        <v>1.97</v>
      </c>
      <c r="Y46"/>
      <c r="Z46">
        <v>1360.13</v>
      </c>
      <c r="AA46"/>
      <c r="AB46">
        <v>113.34</v>
      </c>
      <c r="AC46"/>
    </row>
    <row r="47" spans="1:29">
      <c r="A47">
        <v>1966</v>
      </c>
      <c r="B47">
        <v>3.56</v>
      </c>
      <c r="C47"/>
      <c r="D47">
        <v>12.4</v>
      </c>
      <c r="E47"/>
      <c r="F47">
        <v>56.68</v>
      </c>
      <c r="G47"/>
      <c r="H47">
        <v>940.5</v>
      </c>
      <c r="I47"/>
      <c r="J47">
        <v>747.28</v>
      </c>
      <c r="K47"/>
      <c r="L47">
        <v>225.34</v>
      </c>
      <c r="M47"/>
      <c r="N47">
        <v>375.29</v>
      </c>
      <c r="O47"/>
      <c r="P47">
        <v>293.32</v>
      </c>
      <c r="Q47"/>
      <c r="R47">
        <v>88.61</v>
      </c>
      <c r="S47"/>
      <c r="T47">
        <v>31.26</v>
      </c>
      <c r="U47"/>
      <c r="V47">
        <v>12.31</v>
      </c>
      <c r="W47"/>
      <c r="X47">
        <v>5.68</v>
      </c>
      <c r="Y47"/>
      <c r="Z47">
        <v>2792.24</v>
      </c>
      <c r="AA47"/>
      <c r="AB47">
        <v>232.69</v>
      </c>
      <c r="AC47"/>
    </row>
    <row r="48" spans="1:29">
      <c r="A48">
        <v>1967</v>
      </c>
      <c r="B48">
        <v>11.92</v>
      </c>
      <c r="C48"/>
      <c r="D48">
        <v>26.61</v>
      </c>
      <c r="E48"/>
      <c r="F48">
        <v>15.39</v>
      </c>
      <c r="G48"/>
      <c r="H48">
        <v>4.29</v>
      </c>
      <c r="I48"/>
      <c r="J48">
        <v>1.95</v>
      </c>
      <c r="K48"/>
      <c r="L48">
        <v>67.260000000000005</v>
      </c>
      <c r="M48"/>
      <c r="N48">
        <v>116.99</v>
      </c>
      <c r="O48"/>
      <c r="P48">
        <v>139.68</v>
      </c>
      <c r="Q48"/>
      <c r="R48">
        <v>68.55</v>
      </c>
      <c r="S48"/>
      <c r="T48">
        <v>24.62</v>
      </c>
      <c r="U48"/>
      <c r="V48">
        <v>11.66</v>
      </c>
      <c r="W48"/>
      <c r="X48">
        <v>5.78</v>
      </c>
      <c r="Y48"/>
      <c r="Z48">
        <v>494.7</v>
      </c>
      <c r="AA48"/>
      <c r="AB48">
        <v>41.23</v>
      </c>
      <c r="AC48"/>
    </row>
    <row r="49" spans="1:29">
      <c r="A49">
        <v>1968</v>
      </c>
      <c r="B49">
        <v>5.3</v>
      </c>
      <c r="C49"/>
      <c r="D49">
        <v>9</v>
      </c>
      <c r="E49"/>
      <c r="F49">
        <v>82.42</v>
      </c>
      <c r="G49"/>
      <c r="H49">
        <v>30.63</v>
      </c>
      <c r="I49"/>
      <c r="J49">
        <v>41.92</v>
      </c>
      <c r="K49"/>
      <c r="L49">
        <v>228.1</v>
      </c>
      <c r="M49"/>
      <c r="N49">
        <v>166.49</v>
      </c>
      <c r="O49"/>
      <c r="P49">
        <v>134.99</v>
      </c>
      <c r="Q49"/>
      <c r="R49">
        <v>71.19</v>
      </c>
      <c r="S49"/>
      <c r="T49">
        <v>25.73</v>
      </c>
      <c r="U49"/>
      <c r="V49">
        <v>10.64</v>
      </c>
      <c r="W49"/>
      <c r="X49">
        <v>4.8600000000000003</v>
      </c>
      <c r="Y49"/>
      <c r="Z49">
        <v>811.26</v>
      </c>
      <c r="AA49"/>
      <c r="AB49">
        <v>67.61</v>
      </c>
      <c r="AC49"/>
    </row>
    <row r="50" spans="1:29">
      <c r="A50">
        <v>1969</v>
      </c>
      <c r="B50">
        <v>105.04</v>
      </c>
      <c r="C50"/>
      <c r="D50">
        <v>43.7</v>
      </c>
      <c r="E50"/>
      <c r="F50">
        <v>56.26</v>
      </c>
      <c r="G50"/>
      <c r="H50">
        <v>51.83</v>
      </c>
      <c r="I50"/>
      <c r="J50">
        <v>19.420000000000002</v>
      </c>
      <c r="K50"/>
      <c r="L50">
        <v>8.44</v>
      </c>
      <c r="M50"/>
      <c r="N50">
        <v>5.67</v>
      </c>
      <c r="O50"/>
      <c r="P50">
        <v>4.45</v>
      </c>
      <c r="Q50"/>
      <c r="R50">
        <v>5.74</v>
      </c>
      <c r="S50"/>
      <c r="T50">
        <v>9.1999999999999993</v>
      </c>
      <c r="U50"/>
      <c r="V50">
        <v>10.33</v>
      </c>
      <c r="W50"/>
      <c r="X50">
        <v>10.4</v>
      </c>
      <c r="Y50"/>
      <c r="Z50">
        <v>330.48</v>
      </c>
      <c r="AA50"/>
      <c r="AB50">
        <v>27.54</v>
      </c>
      <c r="AC50"/>
    </row>
    <row r="51" spans="1:29">
      <c r="A51">
        <v>1970</v>
      </c>
      <c r="B51">
        <v>9.82</v>
      </c>
      <c r="C51"/>
      <c r="D51">
        <v>6.32</v>
      </c>
      <c r="E51"/>
      <c r="F51">
        <v>307.85000000000002</v>
      </c>
      <c r="G51"/>
      <c r="H51">
        <v>274.05</v>
      </c>
      <c r="I51"/>
      <c r="J51">
        <v>100.61</v>
      </c>
      <c r="K51"/>
      <c r="L51">
        <v>42.24</v>
      </c>
      <c r="M51"/>
      <c r="N51">
        <v>42</v>
      </c>
      <c r="O51"/>
      <c r="P51">
        <v>53.03</v>
      </c>
      <c r="Q51"/>
      <c r="R51">
        <v>23.82</v>
      </c>
      <c r="S51"/>
      <c r="T51">
        <v>9.61</v>
      </c>
      <c r="U51"/>
      <c r="V51">
        <v>6.03</v>
      </c>
      <c r="W51"/>
      <c r="X51">
        <v>3.07</v>
      </c>
      <c r="Y51"/>
      <c r="Z51">
        <v>878.45</v>
      </c>
      <c r="AA51"/>
      <c r="AB51">
        <v>73.2</v>
      </c>
      <c r="AC51"/>
    </row>
    <row r="52" spans="1:29">
      <c r="A52">
        <v>1971</v>
      </c>
      <c r="B52">
        <v>1.38</v>
      </c>
      <c r="C52"/>
      <c r="D52">
        <v>3.26</v>
      </c>
      <c r="E52"/>
      <c r="F52">
        <v>13.3</v>
      </c>
      <c r="G52"/>
      <c r="H52">
        <v>312.11</v>
      </c>
      <c r="I52"/>
      <c r="J52">
        <v>758.06</v>
      </c>
      <c r="K52"/>
      <c r="L52">
        <v>719.42</v>
      </c>
      <c r="M52"/>
      <c r="N52">
        <v>258.85000000000002</v>
      </c>
      <c r="O52"/>
      <c r="P52">
        <v>50.07</v>
      </c>
      <c r="Q52"/>
      <c r="R52">
        <v>22.12</v>
      </c>
      <c r="S52"/>
      <c r="T52">
        <v>10.63</v>
      </c>
      <c r="U52"/>
      <c r="V52">
        <v>5.72</v>
      </c>
      <c r="W52"/>
      <c r="X52">
        <v>4.37</v>
      </c>
      <c r="Y52"/>
      <c r="Z52">
        <v>2159.29</v>
      </c>
      <c r="AA52"/>
      <c r="AB52">
        <v>179.94</v>
      </c>
      <c r="AC52"/>
    </row>
    <row r="53" spans="1:29">
      <c r="A53">
        <v>1972</v>
      </c>
      <c r="B53">
        <v>9.36</v>
      </c>
      <c r="C53"/>
      <c r="D53">
        <v>100.14</v>
      </c>
      <c r="E53"/>
      <c r="F53">
        <v>31.66</v>
      </c>
      <c r="G53"/>
      <c r="H53">
        <v>3.41</v>
      </c>
      <c r="I53"/>
      <c r="J53">
        <v>247.08</v>
      </c>
      <c r="K53"/>
      <c r="L53">
        <v>93.6</v>
      </c>
      <c r="M53"/>
      <c r="N53">
        <v>17.48</v>
      </c>
      <c r="O53"/>
      <c r="P53">
        <v>11.41</v>
      </c>
      <c r="Q53"/>
      <c r="R53">
        <v>5.75</v>
      </c>
      <c r="S53"/>
      <c r="T53">
        <v>4.4400000000000004</v>
      </c>
      <c r="U53"/>
      <c r="V53">
        <v>51.6</v>
      </c>
      <c r="W53"/>
      <c r="X53">
        <v>30.43</v>
      </c>
      <c r="Y53"/>
      <c r="Z53">
        <v>606.38</v>
      </c>
      <c r="AA53"/>
      <c r="AB53">
        <v>50.53</v>
      </c>
      <c r="AC53"/>
    </row>
    <row r="54" spans="1:29">
      <c r="A54">
        <v>1973</v>
      </c>
      <c r="B54">
        <v>8</v>
      </c>
      <c r="C54"/>
      <c r="D54">
        <v>16.989999999999998</v>
      </c>
      <c r="E54"/>
      <c r="F54">
        <v>34.11</v>
      </c>
      <c r="G54"/>
      <c r="H54">
        <v>852.91</v>
      </c>
      <c r="I54"/>
      <c r="J54">
        <v>464.41</v>
      </c>
      <c r="K54"/>
      <c r="L54">
        <v>129.68</v>
      </c>
      <c r="M54"/>
      <c r="N54">
        <v>37.6</v>
      </c>
      <c r="O54"/>
      <c r="P54">
        <v>12.58</v>
      </c>
      <c r="Q54"/>
      <c r="R54">
        <v>7.98</v>
      </c>
      <c r="S54"/>
      <c r="T54">
        <v>5.27</v>
      </c>
      <c r="U54"/>
      <c r="V54">
        <v>3.81</v>
      </c>
      <c r="W54"/>
      <c r="X54">
        <v>2.61</v>
      </c>
      <c r="Y54"/>
      <c r="Z54">
        <v>1575.95</v>
      </c>
      <c r="AA54"/>
      <c r="AB54">
        <v>131.33000000000001</v>
      </c>
      <c r="AC54"/>
    </row>
    <row r="55" spans="1:29">
      <c r="A55">
        <v>1974</v>
      </c>
      <c r="B55">
        <v>1.02</v>
      </c>
      <c r="C55"/>
      <c r="D55">
        <v>466.94</v>
      </c>
      <c r="E55"/>
      <c r="F55">
        <v>162.74</v>
      </c>
      <c r="G55"/>
      <c r="H55">
        <v>302.75</v>
      </c>
      <c r="I55"/>
      <c r="J55">
        <v>436.75</v>
      </c>
      <c r="K55"/>
      <c r="L55">
        <v>305.13</v>
      </c>
      <c r="M55"/>
      <c r="N55">
        <v>113.79</v>
      </c>
      <c r="O55"/>
      <c r="P55">
        <v>30.76</v>
      </c>
      <c r="Q55"/>
      <c r="R55">
        <v>14.25</v>
      </c>
      <c r="S55"/>
      <c r="T55">
        <v>8.34</v>
      </c>
      <c r="U55"/>
      <c r="V55">
        <v>5.97</v>
      </c>
      <c r="W55"/>
      <c r="X55">
        <v>19.11</v>
      </c>
      <c r="Y55"/>
      <c r="Z55">
        <v>1867.55</v>
      </c>
      <c r="AA55"/>
      <c r="AB55">
        <v>155.63</v>
      </c>
      <c r="AC55"/>
    </row>
    <row r="56" spans="1:29">
      <c r="A56">
        <v>1975</v>
      </c>
      <c r="B56">
        <v>14.06</v>
      </c>
      <c r="C56"/>
      <c r="D56">
        <v>229.9</v>
      </c>
      <c r="E56"/>
      <c r="F56">
        <v>344.07</v>
      </c>
      <c r="G56"/>
      <c r="H56">
        <v>434.95</v>
      </c>
      <c r="I56"/>
      <c r="J56">
        <v>492.23</v>
      </c>
      <c r="K56"/>
      <c r="L56">
        <v>763.92</v>
      </c>
      <c r="M56"/>
      <c r="N56">
        <v>396.73</v>
      </c>
      <c r="O56"/>
      <c r="P56">
        <v>108.34</v>
      </c>
      <c r="Q56"/>
      <c r="R56">
        <v>38.270000000000003</v>
      </c>
      <c r="S56"/>
      <c r="T56">
        <v>17.14</v>
      </c>
      <c r="U56"/>
      <c r="V56">
        <v>7.59</v>
      </c>
      <c r="W56"/>
      <c r="X56">
        <v>17.98</v>
      </c>
      <c r="Y56"/>
      <c r="Z56">
        <v>2865.18</v>
      </c>
      <c r="AA56"/>
      <c r="AB56">
        <v>238.77</v>
      </c>
      <c r="AC56"/>
    </row>
    <row r="57" spans="1:29">
      <c r="A57">
        <v>1976</v>
      </c>
      <c r="B57">
        <v>383.81</v>
      </c>
      <c r="C57"/>
      <c r="D57">
        <v>290.93</v>
      </c>
      <c r="E57"/>
      <c r="F57">
        <v>74.790000000000006</v>
      </c>
      <c r="G57"/>
      <c r="H57">
        <v>157.41</v>
      </c>
      <c r="I57"/>
      <c r="J57">
        <v>65.010000000000005</v>
      </c>
      <c r="K57"/>
      <c r="L57">
        <v>345.13</v>
      </c>
      <c r="M57"/>
      <c r="N57">
        <v>161.83000000000001</v>
      </c>
      <c r="O57"/>
      <c r="P57">
        <v>23.24</v>
      </c>
      <c r="Q57"/>
      <c r="R57">
        <v>9.74</v>
      </c>
      <c r="S57"/>
      <c r="T57">
        <v>4.45</v>
      </c>
      <c r="U57"/>
      <c r="V57">
        <v>2.56</v>
      </c>
      <c r="W57"/>
      <c r="X57">
        <v>8.2100000000000009</v>
      </c>
      <c r="Y57"/>
      <c r="Z57">
        <v>1527.11</v>
      </c>
      <c r="AA57"/>
      <c r="AB57">
        <v>127.26</v>
      </c>
      <c r="AC57"/>
    </row>
    <row r="58" spans="1:29">
      <c r="A58">
        <v>1977</v>
      </c>
      <c r="B58">
        <v>105.92</v>
      </c>
      <c r="C58"/>
      <c r="D58">
        <v>45.48</v>
      </c>
      <c r="E58"/>
      <c r="F58">
        <v>39.56</v>
      </c>
      <c r="G58"/>
      <c r="H58">
        <v>487.11</v>
      </c>
      <c r="I58"/>
      <c r="J58">
        <v>172.75</v>
      </c>
      <c r="K58"/>
      <c r="L58">
        <v>362.59</v>
      </c>
      <c r="M58"/>
      <c r="N58">
        <v>417.1</v>
      </c>
      <c r="O58"/>
      <c r="P58">
        <v>221.74</v>
      </c>
      <c r="Q58"/>
      <c r="R58">
        <v>60.97</v>
      </c>
      <c r="S58"/>
      <c r="T58">
        <v>22.52</v>
      </c>
      <c r="U58"/>
      <c r="V58">
        <v>10.63</v>
      </c>
      <c r="W58"/>
      <c r="X58">
        <v>9.4499999999999993</v>
      </c>
      <c r="Y58"/>
      <c r="Z58">
        <v>1955.82</v>
      </c>
      <c r="AA58"/>
      <c r="AB58">
        <v>162.99</v>
      </c>
      <c r="AC58"/>
    </row>
    <row r="59" spans="1:29">
      <c r="A59">
        <v>1978</v>
      </c>
      <c r="B59">
        <v>8.98</v>
      </c>
      <c r="C59"/>
      <c r="D59">
        <v>3.21</v>
      </c>
      <c r="E59"/>
      <c r="F59">
        <v>333.33</v>
      </c>
      <c r="G59"/>
      <c r="H59">
        <v>123.26</v>
      </c>
      <c r="I59"/>
      <c r="J59">
        <v>27.82</v>
      </c>
      <c r="K59"/>
      <c r="L59">
        <v>14.33</v>
      </c>
      <c r="M59"/>
      <c r="N59">
        <v>6.82</v>
      </c>
      <c r="O59"/>
      <c r="P59">
        <v>7.77</v>
      </c>
      <c r="Q59"/>
      <c r="R59">
        <v>7.69</v>
      </c>
      <c r="S59"/>
      <c r="T59">
        <v>19.62</v>
      </c>
      <c r="U59"/>
      <c r="V59">
        <v>274.58999999999997</v>
      </c>
      <c r="W59"/>
      <c r="X59">
        <v>131.93</v>
      </c>
      <c r="Y59"/>
      <c r="Z59">
        <v>959.37</v>
      </c>
      <c r="AA59"/>
      <c r="AB59">
        <v>79.95</v>
      </c>
      <c r="AC59"/>
    </row>
    <row r="60" spans="1:29">
      <c r="A60">
        <v>1979</v>
      </c>
      <c r="B60">
        <v>41.99</v>
      </c>
      <c r="C60"/>
      <c r="D60">
        <v>80.599999999999994</v>
      </c>
      <c r="E60"/>
      <c r="F60">
        <v>50.21</v>
      </c>
      <c r="G60"/>
      <c r="H60">
        <v>18.04</v>
      </c>
      <c r="I60"/>
      <c r="J60">
        <v>102.1</v>
      </c>
      <c r="K60"/>
      <c r="L60">
        <v>37.729999999999997</v>
      </c>
      <c r="M60"/>
      <c r="N60">
        <v>5.87</v>
      </c>
      <c r="O60"/>
      <c r="P60">
        <v>3.85</v>
      </c>
      <c r="Q60"/>
      <c r="R60">
        <v>2.93</v>
      </c>
      <c r="S60"/>
      <c r="T60">
        <v>2.38</v>
      </c>
      <c r="U60"/>
      <c r="V60">
        <v>2.0699999999999998</v>
      </c>
      <c r="W60"/>
      <c r="X60">
        <v>42.9</v>
      </c>
      <c r="Y60"/>
      <c r="Z60">
        <v>390.69</v>
      </c>
      <c r="AA60"/>
      <c r="AB60">
        <v>32.56</v>
      </c>
      <c r="AC60"/>
    </row>
    <row r="61" spans="1:29">
      <c r="A61">
        <v>1980</v>
      </c>
      <c r="B61">
        <v>16.07</v>
      </c>
      <c r="C61"/>
      <c r="D61">
        <v>130.07</v>
      </c>
      <c r="E61"/>
      <c r="F61">
        <v>48.67</v>
      </c>
      <c r="G61"/>
      <c r="H61">
        <v>775.74</v>
      </c>
      <c r="I61"/>
      <c r="J61">
        <v>404.53</v>
      </c>
      <c r="K61"/>
      <c r="L61">
        <v>76.7</v>
      </c>
      <c r="M61"/>
      <c r="N61">
        <v>26.04</v>
      </c>
      <c r="O61"/>
      <c r="P61">
        <v>13.7</v>
      </c>
      <c r="Q61"/>
      <c r="R61">
        <v>10.49</v>
      </c>
      <c r="S61"/>
      <c r="T61">
        <v>7.97</v>
      </c>
      <c r="U61"/>
      <c r="V61">
        <v>19.96</v>
      </c>
      <c r="W61"/>
      <c r="X61">
        <v>17.41</v>
      </c>
      <c r="Y61"/>
      <c r="Z61">
        <v>1547.34</v>
      </c>
      <c r="AA61"/>
      <c r="AB61">
        <v>128.94999999999999</v>
      </c>
      <c r="AC61"/>
    </row>
    <row r="62" spans="1:29">
      <c r="A62">
        <v>1981</v>
      </c>
      <c r="B62">
        <v>4.71</v>
      </c>
      <c r="C62"/>
      <c r="D62">
        <v>33.340000000000003</v>
      </c>
      <c r="E62"/>
      <c r="F62">
        <v>141.59</v>
      </c>
      <c r="G62"/>
      <c r="H62">
        <v>56.86</v>
      </c>
      <c r="I62"/>
      <c r="J62">
        <v>8.3800000000000008</v>
      </c>
      <c r="K62"/>
      <c r="L62">
        <v>5.73</v>
      </c>
      <c r="M62"/>
      <c r="N62">
        <v>237.33</v>
      </c>
      <c r="O62"/>
      <c r="P62">
        <v>145.66</v>
      </c>
      <c r="Q62"/>
      <c r="R62">
        <v>32.49</v>
      </c>
      <c r="S62"/>
      <c r="T62">
        <v>15.38</v>
      </c>
      <c r="U62"/>
      <c r="V62">
        <v>7.54</v>
      </c>
      <c r="W62"/>
      <c r="X62">
        <v>5.34</v>
      </c>
      <c r="Y62"/>
      <c r="Z62">
        <v>694.34</v>
      </c>
      <c r="AA62"/>
      <c r="AB62">
        <v>57.86</v>
      </c>
      <c r="AC62"/>
    </row>
    <row r="63" spans="1:29">
      <c r="A63">
        <v>1982</v>
      </c>
      <c r="B63">
        <v>115.21</v>
      </c>
      <c r="C63"/>
      <c r="D63">
        <v>80.150000000000006</v>
      </c>
      <c r="E63"/>
      <c r="F63">
        <v>17.05</v>
      </c>
      <c r="G63"/>
      <c r="H63">
        <v>3.58</v>
      </c>
      <c r="I63"/>
      <c r="J63">
        <v>7.75</v>
      </c>
      <c r="K63"/>
      <c r="L63">
        <v>12.12</v>
      </c>
      <c r="M63"/>
      <c r="N63">
        <v>8.92</v>
      </c>
      <c r="O63"/>
      <c r="P63">
        <v>5.81</v>
      </c>
      <c r="Q63"/>
      <c r="R63">
        <v>5.34</v>
      </c>
      <c r="S63"/>
      <c r="T63">
        <v>7.04</v>
      </c>
      <c r="U63"/>
      <c r="V63">
        <v>6.03</v>
      </c>
      <c r="W63"/>
      <c r="X63">
        <v>3.82</v>
      </c>
      <c r="Y63"/>
      <c r="Z63">
        <v>272.79000000000002</v>
      </c>
      <c r="AA63"/>
      <c r="AB63">
        <v>22.73</v>
      </c>
      <c r="AC63"/>
    </row>
    <row r="64" spans="1:29">
      <c r="A64">
        <v>1983</v>
      </c>
      <c r="B64">
        <v>30.52</v>
      </c>
      <c r="C64"/>
      <c r="D64">
        <v>158.11000000000001</v>
      </c>
      <c r="E64"/>
      <c r="F64">
        <v>89.26</v>
      </c>
      <c r="G64"/>
      <c r="H64">
        <v>50.24</v>
      </c>
      <c r="I64"/>
      <c r="J64">
        <v>14.87</v>
      </c>
      <c r="K64"/>
      <c r="L64">
        <v>25.08</v>
      </c>
      <c r="M64"/>
      <c r="N64">
        <v>15.47</v>
      </c>
      <c r="O64"/>
      <c r="P64">
        <v>10.45</v>
      </c>
      <c r="Q64"/>
      <c r="R64">
        <v>8.81</v>
      </c>
      <c r="S64"/>
      <c r="T64">
        <v>6</v>
      </c>
      <c r="U64"/>
      <c r="V64">
        <v>11.57</v>
      </c>
      <c r="W64"/>
      <c r="X64">
        <v>7.95</v>
      </c>
      <c r="Y64"/>
      <c r="Z64">
        <v>428.33</v>
      </c>
      <c r="AA64"/>
      <c r="AB64">
        <v>35.69</v>
      </c>
      <c r="AC64"/>
    </row>
    <row r="65" spans="1:29">
      <c r="A65">
        <v>1984</v>
      </c>
      <c r="B65">
        <v>16.46</v>
      </c>
      <c r="C65"/>
      <c r="D65">
        <v>17.46</v>
      </c>
      <c r="E65"/>
      <c r="F65">
        <v>13.42</v>
      </c>
      <c r="G65"/>
      <c r="H65">
        <v>15.72</v>
      </c>
      <c r="I65"/>
      <c r="J65">
        <v>59.05</v>
      </c>
      <c r="K65"/>
      <c r="L65">
        <v>23.42</v>
      </c>
      <c r="M65"/>
      <c r="N65">
        <v>7.02</v>
      </c>
      <c r="O65"/>
      <c r="P65">
        <v>4.4800000000000004</v>
      </c>
      <c r="Q65"/>
      <c r="R65">
        <v>3.2</v>
      </c>
      <c r="S65"/>
      <c r="T65">
        <v>2.62</v>
      </c>
      <c r="U65"/>
      <c r="V65">
        <v>2.02</v>
      </c>
      <c r="W65"/>
      <c r="X65">
        <v>1.23</v>
      </c>
      <c r="Y65"/>
      <c r="Z65">
        <v>166.1</v>
      </c>
      <c r="AA65"/>
      <c r="AB65">
        <v>13.84</v>
      </c>
      <c r="AC65"/>
    </row>
    <row r="66" spans="1:29">
      <c r="A66">
        <v>1985</v>
      </c>
      <c r="B66">
        <v>17.46</v>
      </c>
      <c r="C66"/>
      <c r="D66">
        <v>43.57</v>
      </c>
      <c r="E66"/>
      <c r="F66">
        <v>194.29</v>
      </c>
      <c r="G66"/>
      <c r="H66">
        <v>85.8</v>
      </c>
      <c r="I66"/>
      <c r="J66">
        <v>42.59</v>
      </c>
      <c r="K66"/>
      <c r="L66">
        <v>21.6</v>
      </c>
      <c r="M66"/>
      <c r="N66">
        <v>52.98</v>
      </c>
      <c r="O66"/>
      <c r="P66">
        <v>22.37</v>
      </c>
      <c r="Q66"/>
      <c r="R66">
        <v>12.14</v>
      </c>
      <c r="S66"/>
      <c r="T66">
        <v>10.64</v>
      </c>
      <c r="U66"/>
      <c r="V66">
        <v>14.12</v>
      </c>
      <c r="W66"/>
      <c r="X66">
        <v>10.32</v>
      </c>
      <c r="Y66"/>
      <c r="Z66">
        <v>527.87</v>
      </c>
      <c r="AA66"/>
      <c r="AB66">
        <v>43.99</v>
      </c>
      <c r="AC66"/>
    </row>
    <row r="67" spans="1:29">
      <c r="A67">
        <v>1986</v>
      </c>
      <c r="B67">
        <v>153.86000000000001</v>
      </c>
      <c r="C67"/>
      <c r="D67">
        <v>207.91</v>
      </c>
      <c r="E67"/>
      <c r="F67">
        <v>73.73</v>
      </c>
      <c r="G67"/>
      <c r="H67">
        <v>19.510000000000002</v>
      </c>
      <c r="I67"/>
      <c r="J67">
        <v>24.22</v>
      </c>
      <c r="K67"/>
      <c r="L67">
        <v>36.57</v>
      </c>
      <c r="M67"/>
      <c r="N67">
        <v>53.64</v>
      </c>
      <c r="O67"/>
      <c r="P67">
        <v>23.57</v>
      </c>
      <c r="Q67"/>
      <c r="R67">
        <v>7.28</v>
      </c>
      <c r="S67"/>
      <c r="T67">
        <v>4.4800000000000004</v>
      </c>
      <c r="U67"/>
      <c r="V67">
        <v>14.52</v>
      </c>
      <c r="W67"/>
      <c r="X67">
        <v>865.94</v>
      </c>
      <c r="Y67"/>
      <c r="Z67">
        <v>1485.22</v>
      </c>
      <c r="AA67"/>
      <c r="AB67">
        <v>123.77</v>
      </c>
      <c r="AC67"/>
    </row>
    <row r="68" spans="1:29">
      <c r="A68">
        <v>1987</v>
      </c>
      <c r="B68">
        <v>415.67</v>
      </c>
      <c r="C68"/>
      <c r="D68">
        <v>130.63999999999999</v>
      </c>
      <c r="E68"/>
      <c r="F68">
        <v>234.47</v>
      </c>
      <c r="G68"/>
      <c r="H68">
        <v>239.25</v>
      </c>
      <c r="I68"/>
      <c r="J68">
        <v>977.24</v>
      </c>
      <c r="K68"/>
      <c r="L68">
        <v>1001.22</v>
      </c>
      <c r="M68"/>
      <c r="N68">
        <v>439.11</v>
      </c>
      <c r="O68"/>
      <c r="P68">
        <v>162.91999999999999</v>
      </c>
      <c r="Q68"/>
      <c r="R68">
        <v>56.2</v>
      </c>
      <c r="S68"/>
      <c r="T68">
        <v>24.48</v>
      </c>
      <c r="U68"/>
      <c r="V68">
        <v>11.38</v>
      </c>
      <c r="W68"/>
      <c r="X68">
        <v>7.99</v>
      </c>
      <c r="Y68"/>
      <c r="Z68">
        <v>3700.57</v>
      </c>
      <c r="AA68"/>
      <c r="AB68">
        <v>308.38</v>
      </c>
      <c r="AC68"/>
    </row>
    <row r="69" spans="1:29">
      <c r="A69">
        <v>1988</v>
      </c>
      <c r="B69">
        <v>137.18</v>
      </c>
      <c r="C69"/>
      <c r="D69">
        <v>89.41</v>
      </c>
      <c r="E69"/>
      <c r="F69">
        <v>80.349999999999994</v>
      </c>
      <c r="G69"/>
      <c r="H69">
        <v>98.8</v>
      </c>
      <c r="I69"/>
      <c r="J69">
        <v>655.46</v>
      </c>
      <c r="K69"/>
      <c r="L69">
        <v>271.64</v>
      </c>
      <c r="M69"/>
      <c r="N69">
        <v>62.29</v>
      </c>
      <c r="O69"/>
      <c r="P69">
        <v>34.200000000000003</v>
      </c>
      <c r="Q69"/>
      <c r="R69">
        <v>27.61</v>
      </c>
      <c r="S69"/>
      <c r="T69">
        <v>17.739999999999998</v>
      </c>
      <c r="U69"/>
      <c r="V69">
        <v>8.56</v>
      </c>
      <c r="W69"/>
      <c r="X69">
        <v>3.7</v>
      </c>
      <c r="Y69"/>
      <c r="Z69">
        <v>1486.94</v>
      </c>
      <c r="AA69"/>
      <c r="AB69">
        <v>123.91</v>
      </c>
      <c r="AC69"/>
    </row>
    <row r="70" spans="1:29">
      <c r="A70">
        <v>1989</v>
      </c>
      <c r="B70">
        <v>6.94</v>
      </c>
      <c r="C70"/>
      <c r="D70">
        <v>162.88999999999999</v>
      </c>
      <c r="E70"/>
      <c r="F70">
        <v>56.77</v>
      </c>
      <c r="G70"/>
      <c r="H70">
        <v>137.12</v>
      </c>
      <c r="I70"/>
      <c r="J70">
        <v>86.46</v>
      </c>
      <c r="K70"/>
      <c r="L70">
        <v>389.71</v>
      </c>
      <c r="M70"/>
      <c r="N70">
        <v>373.17</v>
      </c>
      <c r="O70"/>
      <c r="P70">
        <v>153.43</v>
      </c>
      <c r="Q70"/>
      <c r="R70">
        <v>41.87</v>
      </c>
      <c r="S70"/>
      <c r="T70">
        <v>18.260000000000002</v>
      </c>
      <c r="U70"/>
      <c r="V70">
        <v>10.43</v>
      </c>
      <c r="W70"/>
      <c r="X70">
        <v>4.67</v>
      </c>
      <c r="Y70"/>
      <c r="Z70">
        <v>1441.73</v>
      </c>
      <c r="AA70"/>
      <c r="AB70">
        <v>120.14</v>
      </c>
      <c r="AC70"/>
    </row>
    <row r="71" spans="1:29">
      <c r="A71">
        <v>1990</v>
      </c>
      <c r="B71">
        <v>2.0099999999999998</v>
      </c>
      <c r="C71"/>
      <c r="D71">
        <v>0.16</v>
      </c>
      <c r="E71"/>
      <c r="F71">
        <v>14.35</v>
      </c>
      <c r="G71"/>
      <c r="H71">
        <v>805.02</v>
      </c>
      <c r="I71"/>
      <c r="J71">
        <v>500.48</v>
      </c>
      <c r="K71"/>
      <c r="L71">
        <v>486.8</v>
      </c>
      <c r="M71"/>
      <c r="N71">
        <v>214.4</v>
      </c>
      <c r="O71"/>
      <c r="P71">
        <v>35.369999999999997</v>
      </c>
      <c r="Q71"/>
      <c r="R71">
        <v>13.89</v>
      </c>
      <c r="S71"/>
      <c r="T71">
        <v>6.25</v>
      </c>
      <c r="U71"/>
      <c r="V71">
        <v>3.15</v>
      </c>
      <c r="W71"/>
      <c r="X71">
        <v>9.41</v>
      </c>
      <c r="Y71"/>
      <c r="Z71">
        <v>2091.2800000000002</v>
      </c>
      <c r="AA71"/>
      <c r="AB71">
        <v>174.27</v>
      </c>
      <c r="AC71"/>
    </row>
    <row r="72" spans="1:29">
      <c r="A72">
        <v>1991</v>
      </c>
      <c r="B72">
        <v>226.1</v>
      </c>
      <c r="C72"/>
      <c r="D72">
        <v>108.99</v>
      </c>
      <c r="E72"/>
      <c r="F72">
        <v>26.07</v>
      </c>
      <c r="G72"/>
      <c r="H72">
        <v>7.53</v>
      </c>
      <c r="I72"/>
      <c r="J72">
        <v>5.93</v>
      </c>
      <c r="K72"/>
      <c r="L72">
        <v>17.829999999999998</v>
      </c>
      <c r="M72"/>
      <c r="N72">
        <v>10.35</v>
      </c>
      <c r="O72"/>
      <c r="P72">
        <v>3.61</v>
      </c>
      <c r="Q72"/>
      <c r="R72">
        <v>2.06</v>
      </c>
      <c r="S72"/>
      <c r="T72">
        <v>1.63</v>
      </c>
      <c r="U72"/>
      <c r="V72">
        <v>8.19</v>
      </c>
      <c r="W72"/>
      <c r="X72">
        <v>5.72</v>
      </c>
      <c r="Y72"/>
      <c r="Z72">
        <v>424.01</v>
      </c>
      <c r="AA72"/>
      <c r="AB72">
        <v>35.33</v>
      </c>
      <c r="AC72"/>
    </row>
    <row r="73" spans="1:29">
      <c r="A73">
        <v>1992</v>
      </c>
      <c r="B73">
        <v>28.72</v>
      </c>
      <c r="C73"/>
      <c r="D73">
        <v>227.85</v>
      </c>
      <c r="E73"/>
      <c r="F73">
        <v>75.52</v>
      </c>
      <c r="G73"/>
      <c r="H73">
        <v>8.0399999999999991</v>
      </c>
      <c r="I73"/>
      <c r="J73">
        <v>158.83000000000001</v>
      </c>
      <c r="K73"/>
      <c r="L73">
        <v>64.52</v>
      </c>
      <c r="M73"/>
      <c r="N73">
        <v>15.73</v>
      </c>
      <c r="O73"/>
      <c r="P73">
        <v>10.29</v>
      </c>
      <c r="Q73"/>
      <c r="R73">
        <v>6.27</v>
      </c>
      <c r="S73"/>
      <c r="T73">
        <v>4.1399999999999997</v>
      </c>
      <c r="U73"/>
      <c r="V73">
        <v>3.68</v>
      </c>
      <c r="W73"/>
      <c r="X73">
        <v>2.74</v>
      </c>
      <c r="Y73"/>
      <c r="Z73">
        <v>606.30999999999995</v>
      </c>
      <c r="AA73"/>
      <c r="AB73">
        <v>50.53</v>
      </c>
      <c r="AC73"/>
    </row>
    <row r="74" spans="1:29">
      <c r="A74">
        <v>1993</v>
      </c>
      <c r="B74">
        <v>323.68</v>
      </c>
      <c r="C74"/>
      <c r="D74">
        <v>116.85</v>
      </c>
      <c r="E74"/>
      <c r="F74">
        <v>55.09</v>
      </c>
      <c r="G74"/>
      <c r="H74">
        <v>413.64</v>
      </c>
      <c r="I74"/>
      <c r="J74">
        <v>386.62</v>
      </c>
      <c r="K74"/>
      <c r="L74">
        <v>149.12</v>
      </c>
      <c r="M74"/>
      <c r="N74">
        <v>82.9</v>
      </c>
      <c r="O74"/>
      <c r="P74">
        <v>29.26</v>
      </c>
      <c r="Q74"/>
      <c r="R74">
        <v>6.41</v>
      </c>
      <c r="S74"/>
      <c r="T74">
        <v>4.47</v>
      </c>
      <c r="U74"/>
      <c r="V74">
        <v>3.3</v>
      </c>
      <c r="W74"/>
      <c r="X74">
        <v>1.89</v>
      </c>
      <c r="Y74"/>
      <c r="Z74">
        <v>1573.22</v>
      </c>
      <c r="AA74"/>
      <c r="AB74">
        <v>131.1</v>
      </c>
      <c r="AC74"/>
    </row>
    <row r="75" spans="1:29">
      <c r="A75">
        <v>1994</v>
      </c>
      <c r="B75">
        <v>0.05</v>
      </c>
      <c r="C75"/>
      <c r="D75">
        <v>1.1200000000000001</v>
      </c>
      <c r="E75"/>
      <c r="F75">
        <v>1.37</v>
      </c>
      <c r="G75"/>
      <c r="H75">
        <v>8.8699999999999992</v>
      </c>
      <c r="I75"/>
      <c r="J75">
        <v>6.61</v>
      </c>
      <c r="K75"/>
      <c r="L75">
        <v>96.42</v>
      </c>
      <c r="M75"/>
      <c r="N75">
        <v>50.32</v>
      </c>
      <c r="O75"/>
      <c r="P75">
        <v>13.69</v>
      </c>
      <c r="Q75"/>
      <c r="R75">
        <v>7.41</v>
      </c>
      <c r="S75"/>
      <c r="T75">
        <v>4.1900000000000004</v>
      </c>
      <c r="U75"/>
      <c r="V75">
        <v>2.61</v>
      </c>
      <c r="W75"/>
      <c r="X75">
        <v>1.95</v>
      </c>
      <c r="Y75"/>
      <c r="Z75">
        <v>194.62</v>
      </c>
      <c r="AA75"/>
      <c r="AB75">
        <v>16.22</v>
      </c>
      <c r="AC75"/>
    </row>
    <row r="76" spans="1:29">
      <c r="A76">
        <v>1995</v>
      </c>
      <c r="B76">
        <v>27.11</v>
      </c>
      <c r="C76"/>
      <c r="D76">
        <v>71.8</v>
      </c>
      <c r="E76"/>
      <c r="F76">
        <v>287.3</v>
      </c>
      <c r="G76"/>
      <c r="H76">
        <v>189.06</v>
      </c>
      <c r="I76"/>
      <c r="J76">
        <v>472.07</v>
      </c>
      <c r="K76"/>
      <c r="L76">
        <v>199.01</v>
      </c>
      <c r="M76"/>
      <c r="N76">
        <v>51.04</v>
      </c>
      <c r="O76"/>
      <c r="P76">
        <v>26.42</v>
      </c>
      <c r="Q76"/>
      <c r="R76">
        <v>15.06</v>
      </c>
      <c r="S76"/>
      <c r="T76">
        <v>16.489999999999998</v>
      </c>
      <c r="U76"/>
      <c r="V76">
        <v>15.61</v>
      </c>
      <c r="W76"/>
      <c r="X76">
        <v>10.97</v>
      </c>
      <c r="Y76"/>
      <c r="Z76">
        <v>1381.94</v>
      </c>
      <c r="AA76"/>
      <c r="AB76">
        <v>115.16</v>
      </c>
      <c r="AC76"/>
    </row>
    <row r="77" spans="1:29">
      <c r="A77">
        <v>1996</v>
      </c>
      <c r="B77">
        <v>28.74</v>
      </c>
      <c r="C77"/>
      <c r="D77">
        <v>234.39</v>
      </c>
      <c r="E77"/>
      <c r="F77">
        <v>127.22</v>
      </c>
      <c r="G77"/>
      <c r="H77">
        <v>174.92</v>
      </c>
      <c r="I77"/>
      <c r="J77">
        <v>78.48</v>
      </c>
      <c r="K77"/>
      <c r="L77">
        <v>216.98</v>
      </c>
      <c r="M77"/>
      <c r="N77">
        <v>118.35</v>
      </c>
      <c r="O77"/>
      <c r="P77">
        <v>155.68</v>
      </c>
      <c r="Q77"/>
      <c r="R77">
        <v>82.69</v>
      </c>
      <c r="S77"/>
      <c r="T77">
        <v>25.8</v>
      </c>
      <c r="U77"/>
      <c r="V77">
        <v>13.04</v>
      </c>
      <c r="W77"/>
      <c r="X77">
        <v>6.6</v>
      </c>
      <c r="Y77"/>
      <c r="Z77">
        <v>1262.8800000000001</v>
      </c>
      <c r="AA77"/>
      <c r="AB77">
        <v>105.24</v>
      </c>
      <c r="AC77"/>
    </row>
    <row r="78" spans="1:29">
      <c r="A78">
        <v>1997</v>
      </c>
      <c r="B78">
        <v>4.28</v>
      </c>
      <c r="C78"/>
      <c r="D78">
        <v>5.26</v>
      </c>
      <c r="E78"/>
      <c r="F78">
        <v>1.7</v>
      </c>
      <c r="G78"/>
      <c r="H78">
        <v>240.24</v>
      </c>
      <c r="I78"/>
      <c r="J78">
        <v>339.12</v>
      </c>
      <c r="K78"/>
      <c r="L78">
        <v>484.93</v>
      </c>
      <c r="M78"/>
      <c r="N78">
        <v>205.12</v>
      </c>
      <c r="O78"/>
      <c r="P78">
        <v>29.58</v>
      </c>
      <c r="Q78"/>
      <c r="R78">
        <v>12.18</v>
      </c>
      <c r="S78"/>
      <c r="T78">
        <v>6.14</v>
      </c>
      <c r="U78"/>
      <c r="V78">
        <v>3.37</v>
      </c>
      <c r="W78"/>
      <c r="X78">
        <v>6.26</v>
      </c>
      <c r="Y78"/>
      <c r="Z78">
        <v>1338.18</v>
      </c>
      <c r="AA78"/>
      <c r="AB78">
        <v>111.52</v>
      </c>
      <c r="AC78"/>
    </row>
    <row r="79" spans="1:29">
      <c r="A79">
        <v>1998</v>
      </c>
      <c r="B79">
        <v>11.78</v>
      </c>
      <c r="C79"/>
      <c r="D79">
        <v>317.77999999999997</v>
      </c>
      <c r="E79"/>
      <c r="F79">
        <v>149.80000000000001</v>
      </c>
      <c r="G79"/>
      <c r="H79">
        <v>26.69</v>
      </c>
      <c r="I79"/>
      <c r="J79">
        <v>34.369999999999997</v>
      </c>
      <c r="K79"/>
      <c r="L79">
        <v>54.45</v>
      </c>
      <c r="M79"/>
      <c r="N79">
        <v>27.78</v>
      </c>
      <c r="O79"/>
      <c r="P79">
        <v>9.3800000000000008</v>
      </c>
      <c r="Q79"/>
      <c r="R79">
        <v>5.5</v>
      </c>
      <c r="S79"/>
      <c r="T79">
        <v>3.67</v>
      </c>
      <c r="U79"/>
      <c r="V79">
        <v>3.94</v>
      </c>
      <c r="W79"/>
      <c r="X79">
        <v>3.15</v>
      </c>
      <c r="Y79"/>
      <c r="Z79">
        <v>648.29999999999995</v>
      </c>
      <c r="AA79"/>
      <c r="AB79">
        <v>54.02</v>
      </c>
      <c r="AC79"/>
    </row>
    <row r="80" spans="1:29">
      <c r="A80">
        <v>1999</v>
      </c>
      <c r="B80">
        <v>5.95</v>
      </c>
      <c r="C80"/>
      <c r="D80">
        <v>100.55</v>
      </c>
      <c r="E80"/>
      <c r="F80">
        <v>274.89</v>
      </c>
      <c r="G80"/>
      <c r="H80">
        <v>538.97</v>
      </c>
      <c r="I80"/>
      <c r="J80">
        <v>264.87</v>
      </c>
      <c r="K80"/>
      <c r="L80">
        <v>95.44</v>
      </c>
      <c r="M80"/>
      <c r="N80">
        <v>34.799999999999997</v>
      </c>
      <c r="O80"/>
      <c r="P80">
        <v>15.68</v>
      </c>
      <c r="Q80"/>
      <c r="R80">
        <v>10.76</v>
      </c>
      <c r="S80"/>
      <c r="T80">
        <v>8.26</v>
      </c>
      <c r="U80"/>
      <c r="V80">
        <v>5.25</v>
      </c>
      <c r="W80"/>
      <c r="X80">
        <v>4.28</v>
      </c>
      <c r="Y80"/>
      <c r="Z80">
        <v>1359.7</v>
      </c>
      <c r="AA80"/>
      <c r="AB80">
        <v>113.31</v>
      </c>
      <c r="AC80"/>
    </row>
    <row r="81" spans="1:29">
      <c r="A81">
        <v>2000</v>
      </c>
      <c r="B81">
        <v>25.58</v>
      </c>
      <c r="C81"/>
      <c r="D81">
        <v>152.57</v>
      </c>
      <c r="E81"/>
      <c r="F81">
        <v>73.819999999999993</v>
      </c>
      <c r="G81"/>
      <c r="H81">
        <v>12.33</v>
      </c>
      <c r="I81"/>
      <c r="J81">
        <v>13.36</v>
      </c>
      <c r="K81"/>
      <c r="L81">
        <v>93.12</v>
      </c>
      <c r="M81"/>
      <c r="N81">
        <v>337.08</v>
      </c>
      <c r="O81"/>
      <c r="P81">
        <v>216.51</v>
      </c>
      <c r="Q81"/>
      <c r="R81">
        <v>59.51</v>
      </c>
      <c r="S81"/>
      <c r="T81">
        <v>26.87</v>
      </c>
      <c r="U81"/>
      <c r="V81">
        <v>57.65</v>
      </c>
      <c r="W81"/>
      <c r="X81">
        <v>31.57</v>
      </c>
      <c r="Y81"/>
      <c r="Z81">
        <v>1099.97</v>
      </c>
      <c r="AA81"/>
      <c r="AB81">
        <v>91.66</v>
      </c>
      <c r="AC81"/>
    </row>
    <row r="82" spans="1:29">
      <c r="A82">
        <v>2001</v>
      </c>
      <c r="B82">
        <v>43.52</v>
      </c>
      <c r="C82"/>
      <c r="D82">
        <v>338.72</v>
      </c>
      <c r="E82"/>
      <c r="F82">
        <v>428.92</v>
      </c>
      <c r="G82"/>
      <c r="H82">
        <v>448.38</v>
      </c>
      <c r="I82"/>
      <c r="J82">
        <v>185.72</v>
      </c>
      <c r="K82"/>
      <c r="L82">
        <v>144.65</v>
      </c>
      <c r="M82"/>
      <c r="N82">
        <v>105.4</v>
      </c>
      <c r="O82"/>
      <c r="P82">
        <v>44.27</v>
      </c>
      <c r="Q82"/>
      <c r="R82">
        <v>30.57</v>
      </c>
      <c r="S82"/>
      <c r="T82">
        <v>20.09</v>
      </c>
      <c r="U82"/>
      <c r="V82">
        <v>67.510000000000005</v>
      </c>
      <c r="W82"/>
      <c r="X82">
        <v>71.27</v>
      </c>
      <c r="Y82"/>
      <c r="Z82">
        <v>1929.03</v>
      </c>
      <c r="AA82"/>
      <c r="AB82">
        <v>160.75</v>
      </c>
      <c r="AC82"/>
    </row>
    <row r="83" spans="1:29">
      <c r="A83">
        <v>2002</v>
      </c>
      <c r="B83">
        <v>27.05</v>
      </c>
      <c r="C83"/>
      <c r="D83">
        <v>5.63</v>
      </c>
      <c r="E83"/>
      <c r="F83">
        <v>114.22</v>
      </c>
      <c r="G83"/>
      <c r="H83">
        <v>54.37</v>
      </c>
      <c r="I83"/>
      <c r="J83">
        <v>219.53</v>
      </c>
      <c r="K83"/>
      <c r="L83">
        <v>209.49</v>
      </c>
      <c r="M83"/>
      <c r="N83">
        <v>72.03</v>
      </c>
      <c r="O83"/>
      <c r="P83">
        <v>15.16</v>
      </c>
      <c r="Q83"/>
      <c r="R83">
        <v>6.61</v>
      </c>
      <c r="S83"/>
      <c r="T83">
        <v>3.66</v>
      </c>
      <c r="U83"/>
      <c r="V83">
        <v>2.86</v>
      </c>
      <c r="W83"/>
      <c r="X83">
        <v>2.92</v>
      </c>
      <c r="Y83"/>
      <c r="Z83">
        <v>733.53</v>
      </c>
      <c r="AA83"/>
      <c r="AB83">
        <v>61.13</v>
      </c>
      <c r="AC83"/>
    </row>
    <row r="84" spans="1:29">
      <c r="A84">
        <v>2003</v>
      </c>
      <c r="B84">
        <v>0.43</v>
      </c>
      <c r="C84"/>
      <c r="D84">
        <v>66.17</v>
      </c>
      <c r="E84"/>
      <c r="F84">
        <v>40.270000000000003</v>
      </c>
      <c r="G84"/>
      <c r="H84">
        <v>30.95</v>
      </c>
      <c r="I84"/>
      <c r="J84">
        <v>16.11</v>
      </c>
      <c r="K84"/>
      <c r="L84">
        <v>247.75</v>
      </c>
      <c r="M84"/>
      <c r="N84">
        <v>104.7</v>
      </c>
      <c r="O84"/>
      <c r="P84">
        <v>13.02</v>
      </c>
      <c r="Q84"/>
      <c r="R84">
        <v>7.99</v>
      </c>
      <c r="S84"/>
      <c r="T84">
        <v>6.8</v>
      </c>
      <c r="U84"/>
      <c r="V84">
        <v>6.07</v>
      </c>
      <c r="W84"/>
      <c r="X84">
        <v>5.12</v>
      </c>
      <c r="Y84"/>
      <c r="Z84">
        <v>545.39</v>
      </c>
      <c r="AA84"/>
      <c r="AB84">
        <v>45.45</v>
      </c>
      <c r="AC84"/>
    </row>
    <row r="85" spans="1:29">
      <c r="A85">
        <v>2004</v>
      </c>
      <c r="B85">
        <v>0.83</v>
      </c>
      <c r="C85"/>
      <c r="D85">
        <v>3.44</v>
      </c>
      <c r="E85"/>
      <c r="F85">
        <v>62.83</v>
      </c>
      <c r="G85"/>
      <c r="H85">
        <v>365.52</v>
      </c>
      <c r="I85"/>
      <c r="J85">
        <v>119.82</v>
      </c>
      <c r="K85"/>
      <c r="L85">
        <v>24.45</v>
      </c>
      <c r="M85"/>
      <c r="N85">
        <v>17.5</v>
      </c>
      <c r="O85"/>
      <c r="P85">
        <v>10.029999999999999</v>
      </c>
      <c r="Q85"/>
      <c r="R85">
        <v>6.3</v>
      </c>
      <c r="S85"/>
      <c r="T85">
        <v>3.75</v>
      </c>
      <c r="U85"/>
      <c r="V85">
        <v>3.01</v>
      </c>
      <c r="W85"/>
      <c r="X85">
        <v>2.4300000000000002</v>
      </c>
      <c r="Y85"/>
      <c r="Z85">
        <v>619.91999999999996</v>
      </c>
      <c r="AA85"/>
      <c r="AB85">
        <v>51.66</v>
      </c>
      <c r="AC85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topLeftCell="A34" zoomScale="80" workbookViewId="0">
      <selection activeCell="AA73" sqref="AA73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  <col min="27" max="27" width="1.7109375" customWidth="1"/>
  </cols>
  <sheetData>
    <row r="1" spans="1:26">
      <c r="A1">
        <v>1920</v>
      </c>
      <c r="B1" s="3">
        <f>VLOOKUP(DATE($A1,10,1),Patch!$A$4:$AA$879,23,FALSE)</f>
        <v>0</v>
      </c>
      <c r="C1" t="str">
        <f>VLOOKUP(DATE($A1,10,1),Patch!$A$4:$AA$879,24,FALSE)</f>
        <v/>
      </c>
      <c r="D1" s="3">
        <f>VLOOKUP(DATE($A1,11,1),Patch!$A$4:$AA$879,23,FALSE)</f>
        <v>0</v>
      </c>
      <c r="E1" t="str">
        <f>VLOOKUP(DATE($A1,11,1),Patch!$A$4:$AA$879,24,FALSE)</f>
        <v/>
      </c>
      <c r="F1" s="3">
        <f>VLOOKUP(DATE($A1,12,1),Patch!$A$4:$AA$879,23,FALSE)</f>
        <v>0.1</v>
      </c>
      <c r="G1" t="str">
        <f>VLOOKUP(DATE($A1,12,1),Patch!$A$4:$AA$879,24,FALSE)</f>
        <v/>
      </c>
      <c r="H1" s="3">
        <f>VLOOKUP(DATE($A1+1,1,1),Patch!$A$4:$AA$879,23,FALSE)</f>
        <v>0</v>
      </c>
      <c r="I1" t="str">
        <f>VLOOKUP(DATE($A1+1,1,1),Patch!$A$4:$AA$879,24,FALSE)</f>
        <v/>
      </c>
      <c r="J1" s="3">
        <f>VLOOKUP(DATE($A1+1,2,1),Patch!$A$4:$AA$879,23,FALSE)</f>
        <v>11.6</v>
      </c>
      <c r="K1" t="str">
        <f>VLOOKUP(DATE($A1+1,2,1),Patch!$A$4:$AA$879,24,FALSE)</f>
        <v/>
      </c>
      <c r="L1" s="3">
        <f>VLOOKUP(DATE($A1+1,3,1),Patch!$A$4:$AA$879,23,FALSE)</f>
        <v>4.8499999999999996</v>
      </c>
      <c r="M1" t="str">
        <f>VLOOKUP(DATE($A1+1,3,1),Patch!$A$4:$AA$879,24,FALSE)</f>
        <v/>
      </c>
      <c r="N1" s="3">
        <f>VLOOKUP(DATE($A1+1,4,1),Patch!$A$4:$AA$879,23,FALSE)</f>
        <v>17.399999999999999</v>
      </c>
      <c r="O1" t="str">
        <f>VLOOKUP(DATE($A1+1,4,1),Patch!$A$4:$AA$879,24,FALSE)</f>
        <v/>
      </c>
      <c r="P1" s="3">
        <f>VLOOKUP(DATE($A1+1,5,1),Patch!$A$4:$AA$879,23,FALSE)</f>
        <v>0.21</v>
      </c>
      <c r="Q1" t="str">
        <f>VLOOKUP(DATE($A1+1,5,1),Patch!$A$4:$AA$879,24,FALSE)</f>
        <v/>
      </c>
      <c r="R1" s="3">
        <f>VLOOKUP(DATE($A1+1,6,1),Patch!$A$4:$AA$879,23,FALSE)</f>
        <v>0</v>
      </c>
      <c r="S1" t="str">
        <f>VLOOKUP(DATE($A1+1,6,1),Patch!$A$4:$AA$879,24,FALSE)</f>
        <v/>
      </c>
      <c r="T1" s="3">
        <f>VLOOKUP(DATE($A1+1,7,1),Patch!$A$4:$AA$879,23,FALSE)</f>
        <v>0</v>
      </c>
      <c r="U1" t="str">
        <f>VLOOKUP(DATE($A1+1,7,1),Patch!$A$4:$AA$879,24,FALSE)</f>
        <v/>
      </c>
      <c r="V1" s="3">
        <f>VLOOKUP(DATE($A1+1,8,1),Patch!$A$4:$AA$879,23,FALSE)</f>
        <v>0</v>
      </c>
      <c r="W1" t="str">
        <f>VLOOKUP(DATE($A1+1,8,1),Patch!$A$4:$AA$879,24,FALSE)</f>
        <v/>
      </c>
      <c r="X1" s="3">
        <f>VLOOKUP(DATE($A1+1,9,1),Patch!$A$4:$AA$879,23,FALSE)</f>
        <v>0</v>
      </c>
      <c r="Y1" t="str">
        <f>VLOOKUP(DATE($A1+1,9,1),Patch!$A$4:$AA$879,24,FALSE)</f>
        <v/>
      </c>
      <c r="Z1" s="3">
        <f t="shared" ref="Z1:Z14" si="0">SUM(B1,D1,F1,H1,J1,L1,N1,P1,R1,T1,V1,X1)</f>
        <v>34.159999999999997</v>
      </c>
    </row>
    <row r="2" spans="1:26">
      <c r="A2">
        <v>1921</v>
      </c>
      <c r="B2" s="3">
        <f>VLOOKUP(DATE($A2,10,1),Patch!$A$4:$AA$879,23,FALSE)</f>
        <v>0.37</v>
      </c>
      <c r="C2" t="str">
        <f>VLOOKUP(DATE($A2,10,1),Patch!$A$4:$AA$879,24,FALSE)</f>
        <v/>
      </c>
      <c r="D2" s="3">
        <f>VLOOKUP(DATE($A2,11,1),Patch!$A$4:$AA$879,23,FALSE)</f>
        <v>0.63</v>
      </c>
      <c r="E2" t="str">
        <f>VLOOKUP(DATE($A2,11,1),Patch!$A$4:$AA$879,24,FALSE)</f>
        <v/>
      </c>
      <c r="F2" s="3">
        <f>VLOOKUP(DATE($A2,12,1),Patch!$A$4:$AA$879,23,FALSE)</f>
        <v>5.33</v>
      </c>
      <c r="G2" t="str">
        <f>VLOOKUP(DATE($A2,12,1),Patch!$A$4:$AA$879,24,FALSE)</f>
        <v/>
      </c>
      <c r="H2" s="3">
        <f>VLOOKUP(DATE($A2+1,1,1),Patch!$A$4:$AA$879,23,FALSE)</f>
        <v>2.93</v>
      </c>
      <c r="I2" t="str">
        <f>VLOOKUP(DATE($A2+1,1,1),Patch!$A$4:$AA$879,24,FALSE)</f>
        <v/>
      </c>
      <c r="J2" s="3">
        <f>VLOOKUP(DATE($A2+1,2,1),Patch!$A$4:$AA$879,23,FALSE)</f>
        <v>0.03</v>
      </c>
      <c r="K2" t="str">
        <f>VLOOKUP(DATE($A2+1,2,1),Patch!$A$4:$AA$879,24,FALSE)</f>
        <v/>
      </c>
      <c r="L2" s="3">
        <f>VLOOKUP(DATE($A2+1,3,1),Patch!$A$4:$AA$879,23,FALSE)</f>
        <v>0.15</v>
      </c>
      <c r="M2" t="str">
        <f>VLOOKUP(DATE($A2+1,3,1),Patch!$A$4:$AA$879,24,FALSE)</f>
        <v/>
      </c>
      <c r="N2" s="3">
        <f>VLOOKUP(DATE($A2+1,4,1),Patch!$A$4:$AA$879,23,FALSE)</f>
        <v>0</v>
      </c>
      <c r="O2" t="str">
        <f>VLOOKUP(DATE($A2+1,4,1),Patch!$A$4:$AA$879,24,FALSE)</f>
        <v/>
      </c>
      <c r="P2" s="3">
        <f>VLOOKUP(DATE($A2+1,5,1),Patch!$A$4:$AA$879,23,FALSE)</f>
        <v>0</v>
      </c>
      <c r="Q2" t="str">
        <f>VLOOKUP(DATE($A2+1,5,1),Patch!$A$4:$AA$879,24,FALSE)</f>
        <v/>
      </c>
      <c r="R2" s="3">
        <f>VLOOKUP(DATE($A2+1,6,1),Patch!$A$4:$AA$879,23,FALSE)</f>
        <v>0.01</v>
      </c>
      <c r="S2" t="str">
        <f>VLOOKUP(DATE($A2+1,6,1),Patch!$A$4:$AA$879,24,FALSE)</f>
        <v/>
      </c>
      <c r="T2" s="3">
        <f>VLOOKUP(DATE($A2+1,7,1),Patch!$A$4:$AA$879,23,FALSE)</f>
        <v>0</v>
      </c>
      <c r="U2" t="str">
        <f>VLOOKUP(DATE($A2+1,7,1),Patch!$A$4:$AA$879,24,FALSE)</f>
        <v/>
      </c>
      <c r="V2" s="3">
        <f>VLOOKUP(DATE($A2+1,8,1),Patch!$A$4:$AA$879,23,FALSE)</f>
        <v>0</v>
      </c>
      <c r="W2" t="str">
        <f>VLOOKUP(DATE($A2+1,8,1),Patch!$A$4:$AA$879,24,FALSE)</f>
        <v/>
      </c>
      <c r="X2" s="3">
        <f>VLOOKUP(DATE($A2+1,9,1),Patch!$A$4:$AA$879,23,FALSE)</f>
        <v>0</v>
      </c>
      <c r="Y2" t="str">
        <f>VLOOKUP(DATE($A2+1,9,1),Patch!$A$4:$AA$879,24,FALSE)</f>
        <v/>
      </c>
      <c r="Z2" s="3">
        <f t="shared" si="0"/>
        <v>9.4499999999999993</v>
      </c>
    </row>
    <row r="3" spans="1:26">
      <c r="A3">
        <v>1922</v>
      </c>
      <c r="B3" s="3">
        <f>VLOOKUP(DATE($A3,10,1),Patch!$A$4:$AA$879,23,FALSE)</f>
        <v>0</v>
      </c>
      <c r="C3" t="str">
        <f>VLOOKUP(DATE($A3,10,1),Patch!$A$4:$AA$879,24,FALSE)</f>
        <v/>
      </c>
      <c r="D3" s="3">
        <f>VLOOKUP(DATE($A3,11,1),Patch!$A$4:$AA$879,23,FALSE)</f>
        <v>8.08</v>
      </c>
      <c r="E3" t="str">
        <f>VLOOKUP(DATE($A3,11,1),Patch!$A$4:$AA$879,24,FALSE)</f>
        <v/>
      </c>
      <c r="F3" s="3">
        <f>VLOOKUP(DATE($A3,12,1),Patch!$A$4:$AA$879,23,FALSE)</f>
        <v>0.22</v>
      </c>
      <c r="G3" t="str">
        <f>VLOOKUP(DATE($A3,12,1),Patch!$A$4:$AA$879,24,FALSE)</f>
        <v/>
      </c>
      <c r="H3" s="3">
        <f>VLOOKUP(DATE($A3+1,1,1),Patch!$A$4:$AA$879,23,FALSE)</f>
        <v>4.63</v>
      </c>
      <c r="I3" t="str">
        <f>VLOOKUP(DATE($A3+1,1,1),Patch!$A$4:$AA$879,24,FALSE)</f>
        <v/>
      </c>
      <c r="J3" s="3">
        <f>VLOOKUP(DATE($A3+1,2,1),Patch!$A$4:$AA$879,23,FALSE)</f>
        <v>8.93</v>
      </c>
      <c r="K3" t="str">
        <f>VLOOKUP(DATE($A3+1,2,1),Patch!$A$4:$AA$879,24,FALSE)</f>
        <v/>
      </c>
      <c r="L3" s="3">
        <f>VLOOKUP(DATE($A3+1,3,1),Patch!$A$4:$AA$879,23,FALSE)</f>
        <v>1.31</v>
      </c>
      <c r="M3" t="str">
        <f>VLOOKUP(DATE($A3+1,3,1),Patch!$A$4:$AA$879,24,FALSE)</f>
        <v/>
      </c>
      <c r="N3" s="3">
        <f>VLOOKUP(DATE($A3+1,4,1),Patch!$A$4:$AA$879,23,FALSE)</f>
        <v>0</v>
      </c>
      <c r="O3" t="str">
        <f>VLOOKUP(DATE($A3+1,4,1),Patch!$A$4:$AA$879,24,FALSE)</f>
        <v/>
      </c>
      <c r="P3" s="3">
        <f>VLOOKUP(DATE($A3+1,5,1),Patch!$A$4:$AA$879,23,FALSE)</f>
        <v>0.39</v>
      </c>
      <c r="Q3" t="str">
        <f>VLOOKUP(DATE($A3+1,5,1),Patch!$A$4:$AA$879,24,FALSE)</f>
        <v/>
      </c>
      <c r="R3" s="3">
        <f>VLOOKUP(DATE($A3+1,6,1),Patch!$A$4:$AA$879,23,FALSE)</f>
        <v>0.91</v>
      </c>
      <c r="S3" t="str">
        <f>VLOOKUP(DATE($A3+1,6,1),Patch!$A$4:$AA$879,24,FALSE)</f>
        <v/>
      </c>
      <c r="T3" s="3">
        <f>VLOOKUP(DATE($A3+1,7,1),Patch!$A$4:$AA$879,23,FALSE)</f>
        <v>0</v>
      </c>
      <c r="U3" t="str">
        <f>VLOOKUP(DATE($A3+1,7,1),Patch!$A$4:$AA$879,24,FALSE)</f>
        <v/>
      </c>
      <c r="V3" s="3">
        <f>VLOOKUP(DATE($A3+1,8,1),Patch!$A$4:$AA$879,23,FALSE)</f>
        <v>0.01</v>
      </c>
      <c r="W3" t="str">
        <f>VLOOKUP(DATE($A3+1,8,1),Patch!$A$4:$AA$879,24,FALSE)</f>
        <v/>
      </c>
      <c r="X3" s="3">
        <f>VLOOKUP(DATE($A3+1,9,1),Patch!$A$4:$AA$879,23,FALSE)</f>
        <v>0</v>
      </c>
      <c r="Y3" t="str">
        <f>VLOOKUP(DATE($A3+1,9,1),Patch!$A$4:$AA$879,24,FALSE)</f>
        <v/>
      </c>
      <c r="Z3" s="3">
        <f t="shared" si="0"/>
        <v>24.48</v>
      </c>
    </row>
    <row r="4" spans="1:26">
      <c r="A4">
        <v>1923</v>
      </c>
      <c r="B4" s="3">
        <f>VLOOKUP(DATE($A4,10,1),Patch!$A$4:$AA$879,23,FALSE)</f>
        <v>0</v>
      </c>
      <c r="C4" t="str">
        <f>VLOOKUP(DATE($A4,10,1),Patch!$A$4:$AA$879,24,FALSE)</f>
        <v/>
      </c>
      <c r="D4" s="3">
        <f>VLOOKUP(DATE($A4,11,1),Patch!$A$4:$AA$879,23,FALSE)</f>
        <v>0.47</v>
      </c>
      <c r="E4" t="str">
        <f>VLOOKUP(DATE($A4,11,1),Patch!$A$4:$AA$879,24,FALSE)</f>
        <v/>
      </c>
      <c r="F4" s="3">
        <f>VLOOKUP(DATE($A4,12,1),Patch!$A$4:$AA$879,23,FALSE)</f>
        <v>0.69</v>
      </c>
      <c r="G4" t="str">
        <f>VLOOKUP(DATE($A4,12,1),Patch!$A$4:$AA$879,24,FALSE)</f>
        <v/>
      </c>
      <c r="H4" s="3">
        <f>VLOOKUP(DATE($A4+1,1,1),Patch!$A$4:$AA$879,23,FALSE)</f>
        <v>1.34</v>
      </c>
      <c r="I4" t="str">
        <f>VLOOKUP(DATE($A4+1,1,1),Patch!$A$4:$AA$879,24,FALSE)</f>
        <v/>
      </c>
      <c r="J4" s="3">
        <f>VLOOKUP(DATE($A4+1,2,1),Patch!$A$4:$AA$879,23,FALSE)</f>
        <v>1.31</v>
      </c>
      <c r="K4" t="str">
        <f>VLOOKUP(DATE($A4+1,2,1),Patch!$A$4:$AA$879,24,FALSE)</f>
        <v/>
      </c>
      <c r="L4" s="3">
        <f>VLOOKUP(DATE($A4+1,3,1),Patch!$A$4:$AA$879,23,FALSE)</f>
        <v>24.1</v>
      </c>
      <c r="M4" t="str">
        <f>VLOOKUP(DATE($A4+1,3,1),Patch!$A$4:$AA$879,24,FALSE)</f>
        <v/>
      </c>
      <c r="N4" s="3">
        <f>VLOOKUP(DATE($A4+1,4,1),Patch!$A$4:$AA$879,23,FALSE)</f>
        <v>0.38</v>
      </c>
      <c r="O4" t="str">
        <f>VLOOKUP(DATE($A4+1,4,1),Patch!$A$4:$AA$879,24,FALSE)</f>
        <v/>
      </c>
      <c r="P4" s="3">
        <f>VLOOKUP(DATE($A4+1,5,1),Patch!$A$4:$AA$879,23,FALSE)</f>
        <v>0</v>
      </c>
      <c r="Q4" t="str">
        <f>VLOOKUP(DATE($A4+1,5,1),Patch!$A$4:$AA$879,24,FALSE)</f>
        <v/>
      </c>
      <c r="R4" s="3">
        <f>VLOOKUP(DATE($A4+1,6,1),Patch!$A$4:$AA$879,23,FALSE)</f>
        <v>0</v>
      </c>
      <c r="S4" t="str">
        <f>VLOOKUP(DATE($A4+1,6,1),Patch!$A$4:$AA$879,24,FALSE)</f>
        <v/>
      </c>
      <c r="T4" s="3">
        <f>VLOOKUP(DATE($A4+1,7,1),Patch!$A$4:$AA$879,23,FALSE)</f>
        <v>0</v>
      </c>
      <c r="U4" t="str">
        <f>VLOOKUP(DATE($A4+1,7,1),Patch!$A$4:$AA$879,24,FALSE)</f>
        <v/>
      </c>
      <c r="V4" s="3">
        <f>VLOOKUP(DATE($A4+1,8,1),Patch!$A$4:$AA$879,23,FALSE)</f>
        <v>0</v>
      </c>
      <c r="W4" t="str">
        <f>VLOOKUP(DATE($A4+1,8,1),Patch!$A$4:$AA$879,24,FALSE)</f>
        <v/>
      </c>
      <c r="X4" s="3">
        <f>VLOOKUP(DATE($A4+1,9,1),Patch!$A$4:$AA$879,23,FALSE)</f>
        <v>0.45</v>
      </c>
      <c r="Y4" t="str">
        <f>VLOOKUP(DATE($A4+1,9,1),Patch!$A$4:$AA$879,24,FALSE)</f>
        <v/>
      </c>
      <c r="Z4" s="3">
        <f t="shared" si="0"/>
        <v>28.74</v>
      </c>
    </row>
    <row r="5" spans="1:26">
      <c r="A5">
        <v>1924</v>
      </c>
      <c r="B5" s="3">
        <f>VLOOKUP(DATE($A5,10,1),Patch!$A$4:$AA$879,23,FALSE)</f>
        <v>0.02</v>
      </c>
      <c r="C5" t="str">
        <f>VLOOKUP(DATE($A5,10,1),Patch!$A$4:$AA$879,24,FALSE)</f>
        <v/>
      </c>
      <c r="D5" s="3">
        <f>VLOOKUP(DATE($A5,11,1),Patch!$A$4:$AA$879,23,FALSE)</f>
        <v>4.2300000000000004</v>
      </c>
      <c r="E5" t="str">
        <f>VLOOKUP(DATE($A5,11,1),Patch!$A$4:$AA$879,24,FALSE)</f>
        <v/>
      </c>
      <c r="F5" s="3">
        <f>VLOOKUP(DATE($A5,12,1),Patch!$A$4:$AA$879,23,FALSE)</f>
        <v>2.66</v>
      </c>
      <c r="G5" t="str">
        <f>VLOOKUP(DATE($A5,12,1),Patch!$A$4:$AA$879,24,FALSE)</f>
        <v/>
      </c>
      <c r="H5" s="3">
        <f>VLOOKUP(DATE($A5+1,1,1),Patch!$A$4:$AA$879,23,FALSE)</f>
        <v>2.0499999999999998</v>
      </c>
      <c r="I5" t="str">
        <f>VLOOKUP(DATE($A5+1,1,1),Patch!$A$4:$AA$879,24,FALSE)</f>
        <v/>
      </c>
      <c r="J5" s="3">
        <f>VLOOKUP(DATE($A5+1,2,1),Patch!$A$4:$AA$879,23,FALSE)</f>
        <v>17</v>
      </c>
      <c r="K5" t="str">
        <f>VLOOKUP(DATE($A5+1,2,1),Patch!$A$4:$AA$879,24,FALSE)</f>
        <v/>
      </c>
      <c r="L5" s="3">
        <f>VLOOKUP(DATE($A5+1,3,1),Patch!$A$4:$AA$879,23,FALSE)</f>
        <v>47.9</v>
      </c>
      <c r="M5" t="str">
        <f>VLOOKUP(DATE($A5+1,3,1),Patch!$A$4:$AA$879,24,FALSE)</f>
        <v>*</v>
      </c>
      <c r="N5" s="3">
        <f>VLOOKUP(DATE($A5+1,4,1),Patch!$A$4:$AA$879,23,FALSE)</f>
        <v>29.8</v>
      </c>
      <c r="O5" t="str">
        <f>VLOOKUP(DATE($A5+1,4,1),Patch!$A$4:$AA$879,24,FALSE)</f>
        <v/>
      </c>
      <c r="P5" s="3">
        <f>VLOOKUP(DATE($A5+1,5,1),Patch!$A$4:$AA$879,23,FALSE)</f>
        <v>11.5</v>
      </c>
      <c r="Q5" t="str">
        <f>VLOOKUP(DATE($A5+1,5,1),Patch!$A$4:$AA$879,24,FALSE)</f>
        <v>*</v>
      </c>
      <c r="R5" s="3">
        <f>VLOOKUP(DATE($A5+1,6,1),Patch!$A$4:$AA$879,23,FALSE)</f>
        <v>9.39</v>
      </c>
      <c r="S5" t="str">
        <f>VLOOKUP(DATE($A5+1,6,1),Patch!$A$4:$AA$879,24,FALSE)</f>
        <v/>
      </c>
      <c r="T5" s="3">
        <f>VLOOKUP(DATE($A5+1,7,1),Patch!$A$4:$AA$879,23,FALSE)</f>
        <v>0.87</v>
      </c>
      <c r="U5" t="str">
        <f>VLOOKUP(DATE($A5+1,7,1),Patch!$A$4:$AA$879,24,FALSE)</f>
        <v/>
      </c>
      <c r="V5" s="3">
        <f>VLOOKUP(DATE($A5+1,8,1),Patch!$A$4:$AA$879,23,FALSE)</f>
        <v>0.86</v>
      </c>
      <c r="W5" t="str">
        <f>VLOOKUP(DATE($A5+1,8,1),Patch!$A$4:$AA$879,24,FALSE)</f>
        <v/>
      </c>
      <c r="X5" s="3">
        <f>VLOOKUP(DATE($A5+1,9,1),Patch!$A$4:$AA$879,23,FALSE)</f>
        <v>0.22</v>
      </c>
      <c r="Y5" t="str">
        <f>VLOOKUP(DATE($A5+1,9,1),Patch!$A$4:$AA$879,24,FALSE)</f>
        <v/>
      </c>
      <c r="Z5" s="3">
        <f t="shared" si="0"/>
        <v>126.5</v>
      </c>
    </row>
    <row r="6" spans="1:26">
      <c r="A6">
        <v>1925</v>
      </c>
      <c r="B6" s="3">
        <f>VLOOKUP(DATE($A6,10,1),Patch!$A$4:$AA$879,23,FALSE)</f>
        <v>0.09</v>
      </c>
      <c r="C6" t="str">
        <f>VLOOKUP(DATE($A6,10,1),Patch!$A$4:$AA$879,24,FALSE)</f>
        <v/>
      </c>
      <c r="D6" s="3">
        <f>VLOOKUP(DATE($A6,11,1),Patch!$A$4:$AA$879,23,FALSE)</f>
        <v>5.04</v>
      </c>
      <c r="E6" t="str">
        <f>VLOOKUP(DATE($A6,11,1),Patch!$A$4:$AA$879,24,FALSE)</f>
        <v/>
      </c>
      <c r="F6" s="3">
        <f>VLOOKUP(DATE($A6,12,1),Patch!$A$4:$AA$879,23,FALSE)</f>
        <v>0.13</v>
      </c>
      <c r="G6" t="str">
        <f>VLOOKUP(DATE($A6,12,1),Patch!$A$4:$AA$879,24,FALSE)</f>
        <v/>
      </c>
      <c r="H6" s="3">
        <f>VLOOKUP(DATE($A6+1,1,1),Patch!$A$4:$AA$879,23,FALSE)</f>
        <v>0.95</v>
      </c>
      <c r="I6" t="str">
        <f>VLOOKUP(DATE($A6+1,1,1),Patch!$A$4:$AA$879,24,FALSE)</f>
        <v/>
      </c>
      <c r="J6" s="3">
        <f>VLOOKUP(DATE($A6+1,2,1),Patch!$A$4:$AA$879,23,FALSE)</f>
        <v>1.02</v>
      </c>
      <c r="K6" t="str">
        <f>VLOOKUP(DATE($A6+1,2,1),Patch!$A$4:$AA$879,24,FALSE)</f>
        <v/>
      </c>
      <c r="L6" s="3">
        <f>VLOOKUP(DATE($A6+1,3,1),Patch!$A$4:$AA$879,23,FALSE)</f>
        <v>1.81</v>
      </c>
      <c r="M6" t="str">
        <f>VLOOKUP(DATE($A6+1,3,1),Patch!$A$4:$AA$879,24,FALSE)</f>
        <v/>
      </c>
      <c r="N6" s="3">
        <f>VLOOKUP(DATE($A6+1,4,1),Patch!$A$4:$AA$879,23,FALSE)</f>
        <v>0.5</v>
      </c>
      <c r="O6" t="str">
        <f>VLOOKUP(DATE($A6+1,4,1),Patch!$A$4:$AA$879,24,FALSE)</f>
        <v/>
      </c>
      <c r="P6" s="3">
        <f>VLOOKUP(DATE($A6+1,5,1),Patch!$A$4:$AA$879,23,FALSE)</f>
        <v>0.97</v>
      </c>
      <c r="Q6" t="str">
        <f>VLOOKUP(DATE($A6+1,5,1),Patch!$A$4:$AA$879,24,FALSE)</f>
        <v/>
      </c>
      <c r="R6" s="3">
        <f>VLOOKUP(DATE($A6+1,6,1),Patch!$A$4:$AA$879,23,FALSE)</f>
        <v>0</v>
      </c>
      <c r="S6" t="str">
        <f>VLOOKUP(DATE($A6+1,6,1),Patch!$A$4:$AA$879,24,FALSE)</f>
        <v/>
      </c>
      <c r="T6" s="3">
        <f>VLOOKUP(DATE($A6+1,7,1),Patch!$A$4:$AA$879,23,FALSE)</f>
        <v>0</v>
      </c>
      <c r="U6" t="str">
        <f>VLOOKUP(DATE($A6+1,7,1),Patch!$A$4:$AA$879,24,FALSE)</f>
        <v/>
      </c>
      <c r="V6" s="3">
        <f>VLOOKUP(DATE($A6+1,8,1),Patch!$A$4:$AA$879,23,FALSE)</f>
        <v>0</v>
      </c>
      <c r="W6" t="str">
        <f>VLOOKUP(DATE($A6+1,8,1),Patch!$A$4:$AA$879,24,FALSE)</f>
        <v/>
      </c>
      <c r="X6" s="3">
        <f>VLOOKUP(DATE($A6+1,9,1),Patch!$A$4:$AA$879,23,FALSE)</f>
        <v>0</v>
      </c>
      <c r="Y6" t="str">
        <f>VLOOKUP(DATE($A6+1,9,1),Patch!$A$4:$AA$879,24,FALSE)</f>
        <v/>
      </c>
      <c r="Z6" s="3">
        <f t="shared" si="0"/>
        <v>10.510000000000002</v>
      </c>
    </row>
    <row r="7" spans="1:26">
      <c r="A7">
        <v>1926</v>
      </c>
      <c r="B7" s="3">
        <f>VLOOKUP(DATE($A7,10,1),Patch!$A$4:$AA$879,23,FALSE)</f>
        <v>0.02</v>
      </c>
      <c r="C7" t="str">
        <f>VLOOKUP(DATE($A7,10,1),Patch!$A$4:$AA$879,24,FALSE)</f>
        <v/>
      </c>
      <c r="D7" s="3">
        <f>VLOOKUP(DATE($A7,11,1),Patch!$A$4:$AA$879,23,FALSE)</f>
        <v>0.41</v>
      </c>
      <c r="E7" t="str">
        <f>VLOOKUP(DATE($A7,11,1),Patch!$A$4:$AA$879,24,FALSE)</f>
        <v/>
      </c>
      <c r="F7" s="3">
        <f>VLOOKUP(DATE($A7,12,1),Patch!$A$4:$AA$879,23,FALSE)</f>
        <v>0.35</v>
      </c>
      <c r="G7" t="str">
        <f>VLOOKUP(DATE($A7,12,1),Patch!$A$4:$AA$879,24,FALSE)</f>
        <v/>
      </c>
      <c r="H7" s="3">
        <f>VLOOKUP(DATE($A7+1,1,1),Patch!$A$4:$AA$879,23,FALSE)</f>
        <v>5.81</v>
      </c>
      <c r="I7" t="str">
        <f>VLOOKUP(DATE($A7+1,1,1),Patch!$A$4:$AA$879,24,FALSE)</f>
        <v/>
      </c>
      <c r="J7" s="3">
        <f>VLOOKUP(DATE($A7+1,2,1),Patch!$A$4:$AA$879,23,FALSE)</f>
        <v>3.76</v>
      </c>
      <c r="K7" t="str">
        <f>VLOOKUP(DATE($A7+1,2,1),Patch!$A$4:$AA$879,24,FALSE)</f>
        <v/>
      </c>
      <c r="L7" s="3">
        <f>VLOOKUP(DATE($A7+1,3,1),Patch!$A$4:$AA$879,23,FALSE)</f>
        <v>7.32</v>
      </c>
      <c r="M7" t="str">
        <f>VLOOKUP(DATE($A7+1,3,1),Patch!$A$4:$AA$879,24,FALSE)</f>
        <v/>
      </c>
      <c r="N7" s="3">
        <f>VLOOKUP(DATE($A7+1,4,1),Patch!$A$4:$AA$879,23,FALSE)</f>
        <v>2.76</v>
      </c>
      <c r="O7" t="str">
        <f>VLOOKUP(DATE($A7+1,4,1),Patch!$A$4:$AA$879,24,FALSE)</f>
        <v/>
      </c>
      <c r="P7" s="3">
        <f>VLOOKUP(DATE($A7+1,5,1),Patch!$A$4:$AA$879,23,FALSE)</f>
        <v>0</v>
      </c>
      <c r="Q7" t="str">
        <f>VLOOKUP(DATE($A7+1,5,1),Patch!$A$4:$AA$879,24,FALSE)</f>
        <v/>
      </c>
      <c r="R7" s="3">
        <f>VLOOKUP(DATE($A7+1,6,1),Patch!$A$4:$AA$879,23,FALSE)</f>
        <v>0</v>
      </c>
      <c r="S7" t="str">
        <f>VLOOKUP(DATE($A7+1,6,1),Patch!$A$4:$AA$879,24,FALSE)</f>
        <v/>
      </c>
      <c r="T7" s="3">
        <f>VLOOKUP(DATE($A7+1,7,1),Patch!$A$4:$AA$879,23,FALSE)</f>
        <v>0.02</v>
      </c>
      <c r="U7" t="str">
        <f>VLOOKUP(DATE($A7+1,7,1),Patch!$A$4:$AA$879,24,FALSE)</f>
        <v/>
      </c>
      <c r="V7" s="3">
        <f>VLOOKUP(DATE($A7+1,8,1),Patch!$A$4:$AA$879,23,FALSE)</f>
        <v>0</v>
      </c>
      <c r="W7" t="str">
        <f>VLOOKUP(DATE($A7+1,8,1),Patch!$A$4:$AA$879,24,FALSE)</f>
        <v/>
      </c>
      <c r="X7" s="3">
        <f>VLOOKUP(DATE($A7+1,9,1),Patch!$A$4:$AA$879,23,FALSE)</f>
        <v>0</v>
      </c>
      <c r="Y7" t="str">
        <f>VLOOKUP(DATE($A7+1,9,1),Patch!$A$4:$AA$879,24,FALSE)</f>
        <v/>
      </c>
      <c r="Z7" s="3">
        <f t="shared" si="0"/>
        <v>20.45</v>
      </c>
    </row>
    <row r="8" spans="1:26">
      <c r="A8">
        <v>1927</v>
      </c>
      <c r="B8" s="3">
        <f>VLOOKUP(DATE($A8,10,1),Patch!$A$4:$AA$879,23,FALSE)</f>
        <v>1.1599999999999999</v>
      </c>
      <c r="C8" t="str">
        <f>VLOOKUP(DATE($A8,10,1),Patch!$A$4:$AA$879,24,FALSE)</f>
        <v/>
      </c>
      <c r="D8" s="3">
        <f>VLOOKUP(DATE($A8,11,1),Patch!$A$4:$AA$879,23,FALSE)</f>
        <v>0.2</v>
      </c>
      <c r="E8" t="str">
        <f>VLOOKUP(DATE($A8,11,1),Patch!$A$4:$AA$879,24,FALSE)</f>
        <v/>
      </c>
      <c r="F8" s="3">
        <f>VLOOKUP(DATE($A8,12,1),Patch!$A$4:$AA$879,23,FALSE)</f>
        <v>4.51</v>
      </c>
      <c r="G8" t="str">
        <f>VLOOKUP(DATE($A8,12,1),Patch!$A$4:$AA$879,24,FALSE)</f>
        <v/>
      </c>
      <c r="H8" s="3">
        <f>VLOOKUP(DATE($A8+1,1,1),Patch!$A$4:$AA$879,23,FALSE)</f>
        <v>8.1300000000000008</v>
      </c>
      <c r="I8" t="str">
        <f>VLOOKUP(DATE($A8+1,1,1),Patch!$A$4:$AA$879,24,FALSE)</f>
        <v/>
      </c>
      <c r="J8" s="3">
        <f>VLOOKUP(DATE($A8+1,2,1),Patch!$A$4:$AA$879,23,FALSE)</f>
        <v>1.02</v>
      </c>
      <c r="K8" t="str">
        <f>VLOOKUP(DATE($A8+1,2,1),Patch!$A$4:$AA$879,24,FALSE)</f>
        <v/>
      </c>
      <c r="L8" s="3">
        <f>VLOOKUP(DATE($A8+1,3,1),Patch!$A$4:$AA$879,23,FALSE)</f>
        <v>0.03</v>
      </c>
      <c r="M8" t="str">
        <f>VLOOKUP(DATE($A8+1,3,1),Patch!$A$4:$AA$879,24,FALSE)</f>
        <v/>
      </c>
      <c r="N8" s="3">
        <f>VLOOKUP(DATE($A8+1,4,1),Patch!$A$4:$AA$879,23,FALSE)</f>
        <v>0.06</v>
      </c>
      <c r="O8" t="str">
        <f>VLOOKUP(DATE($A8+1,4,1),Patch!$A$4:$AA$879,24,FALSE)</f>
        <v/>
      </c>
      <c r="P8" s="3">
        <f>VLOOKUP(DATE($A8+1,5,1),Patch!$A$4:$AA$879,23,FALSE)</f>
        <v>0</v>
      </c>
      <c r="Q8" t="str">
        <f>VLOOKUP(DATE($A8+1,5,1),Patch!$A$4:$AA$879,24,FALSE)</f>
        <v/>
      </c>
      <c r="R8" s="3">
        <f>VLOOKUP(DATE($A8+1,6,1),Patch!$A$4:$AA$879,23,FALSE)</f>
        <v>0</v>
      </c>
      <c r="S8" t="str">
        <f>VLOOKUP(DATE($A8+1,6,1),Patch!$A$4:$AA$879,24,FALSE)</f>
        <v/>
      </c>
      <c r="T8" s="3">
        <f>VLOOKUP(DATE($A8+1,7,1),Patch!$A$4:$AA$879,23,FALSE)</f>
        <v>0</v>
      </c>
      <c r="U8" t="str">
        <f>VLOOKUP(DATE($A8+1,7,1),Patch!$A$4:$AA$879,24,FALSE)</f>
        <v/>
      </c>
      <c r="V8" s="3">
        <f>VLOOKUP(DATE($A8+1,8,1),Patch!$A$4:$AA$879,23,FALSE)</f>
        <v>0</v>
      </c>
      <c r="W8" t="str">
        <f>VLOOKUP(DATE($A8+1,8,1),Patch!$A$4:$AA$879,24,FALSE)</f>
        <v/>
      </c>
      <c r="X8" s="3">
        <f>VLOOKUP(DATE($A8+1,9,1),Patch!$A$4:$AA$879,23,FALSE)</f>
        <v>0.62</v>
      </c>
      <c r="Y8" t="str">
        <f>VLOOKUP(DATE($A8+1,9,1),Patch!$A$4:$AA$879,24,FALSE)</f>
        <v/>
      </c>
      <c r="Z8" s="3">
        <f t="shared" si="0"/>
        <v>15.729999999999999</v>
      </c>
    </row>
    <row r="9" spans="1:26">
      <c r="A9">
        <v>1928</v>
      </c>
      <c r="B9" s="3">
        <f>VLOOKUP(DATE($A9,10,1),Patch!$A$4:$AA$879,23,FALSE)</f>
        <v>0.71</v>
      </c>
      <c r="C9" t="str">
        <f>VLOOKUP(DATE($A9,10,1),Patch!$A$4:$AA$879,24,FALSE)</f>
        <v/>
      </c>
      <c r="D9" s="3">
        <f>VLOOKUP(DATE($A9,11,1),Patch!$A$4:$AA$879,23,FALSE)</f>
        <v>2.9</v>
      </c>
      <c r="E9" t="str">
        <f>VLOOKUP(DATE($A9,11,1),Patch!$A$4:$AA$879,24,FALSE)</f>
        <v/>
      </c>
      <c r="F9" s="3">
        <f>VLOOKUP(DATE($A9,12,1),Patch!$A$4:$AA$879,23,FALSE)</f>
        <v>7.33</v>
      </c>
      <c r="G9" t="str">
        <f>VLOOKUP(DATE($A9,12,1),Patch!$A$4:$AA$879,24,FALSE)</f>
        <v/>
      </c>
      <c r="H9" s="3">
        <f>VLOOKUP(DATE($A9+1,1,1),Patch!$A$4:$AA$879,23,FALSE)</f>
        <v>6.53</v>
      </c>
      <c r="I9" t="str">
        <f>VLOOKUP(DATE($A9+1,1,1),Patch!$A$4:$AA$879,24,FALSE)</f>
        <v/>
      </c>
      <c r="J9" s="3">
        <f>VLOOKUP(DATE($A9+1,2,1),Patch!$A$4:$AA$879,23,FALSE)</f>
        <v>0.56999999999999995</v>
      </c>
      <c r="K9" t="str">
        <f>VLOOKUP(DATE($A9+1,2,1),Patch!$A$4:$AA$879,24,FALSE)</f>
        <v/>
      </c>
      <c r="L9" s="3">
        <f>VLOOKUP(DATE($A9+1,3,1),Patch!$A$4:$AA$879,23,FALSE)</f>
        <v>9.41</v>
      </c>
      <c r="M9" t="str">
        <f>VLOOKUP(DATE($A9+1,3,1),Patch!$A$4:$AA$879,24,FALSE)</f>
        <v/>
      </c>
      <c r="N9" s="3">
        <f>VLOOKUP(DATE($A9+1,4,1),Patch!$A$4:$AA$879,23,FALSE)</f>
        <v>0.01</v>
      </c>
      <c r="O9" t="str">
        <f>VLOOKUP(DATE($A9+1,4,1),Patch!$A$4:$AA$879,24,FALSE)</f>
        <v/>
      </c>
      <c r="P9" s="3">
        <f>VLOOKUP(DATE($A9+1,5,1),Patch!$A$4:$AA$879,23,FALSE)</f>
        <v>1.1299999999999999</v>
      </c>
      <c r="Q9" t="str">
        <f>VLOOKUP(DATE($A9+1,5,1),Patch!$A$4:$AA$879,24,FALSE)</f>
        <v/>
      </c>
      <c r="R9" s="3">
        <f>VLOOKUP(DATE($A9+1,6,1),Patch!$A$4:$AA$879,23,FALSE)</f>
        <v>0.64</v>
      </c>
      <c r="S9" t="str">
        <f>VLOOKUP(DATE($A9+1,6,1),Patch!$A$4:$AA$879,24,FALSE)</f>
        <v/>
      </c>
      <c r="T9" s="3">
        <f>VLOOKUP(DATE($A9+1,7,1),Patch!$A$4:$AA$879,23,FALSE)</f>
        <v>2.1800000000000002</v>
      </c>
      <c r="U9" t="str">
        <f>VLOOKUP(DATE($A9+1,7,1),Patch!$A$4:$AA$879,24,FALSE)</f>
        <v/>
      </c>
      <c r="V9" s="3">
        <f>VLOOKUP(DATE($A9+1,8,1),Patch!$A$4:$AA$879,23,FALSE)</f>
        <v>0</v>
      </c>
      <c r="W9" t="str">
        <f>VLOOKUP(DATE($A9+1,8,1),Patch!$A$4:$AA$879,24,FALSE)</f>
        <v/>
      </c>
      <c r="X9" s="3">
        <f>VLOOKUP(DATE($A9+1,9,1),Patch!$A$4:$AA$879,23,FALSE)</f>
        <v>18.3</v>
      </c>
      <c r="Y9" t="str">
        <f>VLOOKUP(DATE($A9+1,9,1),Patch!$A$4:$AA$879,24,FALSE)</f>
        <v/>
      </c>
      <c r="Z9" s="3">
        <f t="shared" si="0"/>
        <v>49.71</v>
      </c>
    </row>
    <row r="10" spans="1:26">
      <c r="A10">
        <v>1929</v>
      </c>
      <c r="B10" s="3">
        <f>VLOOKUP(DATE($A10,10,1),Patch!$A$4:$AA$879,23,FALSE)</f>
        <v>107.52</v>
      </c>
      <c r="C10" t="str">
        <f>VLOOKUP(DATE($A10,10,1),Patch!$A$4:$AA$879,24,FALSE)</f>
        <v>*</v>
      </c>
      <c r="D10" s="3">
        <f>VLOOKUP(DATE($A10,11,1),Patch!$A$4:$AA$879,23,FALSE)</f>
        <v>1.32</v>
      </c>
      <c r="E10" t="str">
        <f>VLOOKUP(DATE($A10,11,1),Patch!$A$4:$AA$879,24,FALSE)</f>
        <v/>
      </c>
      <c r="F10" s="3">
        <f>VLOOKUP(DATE($A10,12,1),Patch!$A$4:$AA$879,23,FALSE)</f>
        <v>9.83</v>
      </c>
      <c r="G10" t="str">
        <f>VLOOKUP(DATE($A10,12,1),Patch!$A$4:$AA$879,24,FALSE)</f>
        <v/>
      </c>
      <c r="H10" s="3">
        <f>VLOOKUP(DATE($A10+1,1,1),Patch!$A$4:$AA$879,23,FALSE)</f>
        <v>4.21</v>
      </c>
      <c r="I10" t="str">
        <f>VLOOKUP(DATE($A10+1,1,1),Patch!$A$4:$AA$879,24,FALSE)</f>
        <v/>
      </c>
      <c r="J10" s="3">
        <f>VLOOKUP(DATE($A10+1,2,1),Patch!$A$4:$AA$879,23,FALSE)</f>
        <v>3.23</v>
      </c>
      <c r="K10" t="str">
        <f>VLOOKUP(DATE($A10+1,2,1),Patch!$A$4:$AA$879,24,FALSE)</f>
        <v/>
      </c>
      <c r="L10" s="3">
        <f>VLOOKUP(DATE($A10+1,3,1),Patch!$A$4:$AA$879,23,FALSE)</f>
        <v>3.31</v>
      </c>
      <c r="M10" t="str">
        <f>VLOOKUP(DATE($A10+1,3,1),Patch!$A$4:$AA$879,24,FALSE)</f>
        <v>*</v>
      </c>
      <c r="N10" s="3">
        <f>VLOOKUP(DATE($A10+1,4,1),Patch!$A$4:$AA$879,23,FALSE)</f>
        <v>2.5299999999999998</v>
      </c>
      <c r="O10" t="str">
        <f>VLOOKUP(DATE($A10+1,4,1),Patch!$A$4:$AA$879,24,FALSE)</f>
        <v/>
      </c>
      <c r="P10" s="3">
        <f>VLOOKUP(DATE($A10+1,5,1),Patch!$A$4:$AA$879,23,FALSE)</f>
        <v>0</v>
      </c>
      <c r="Q10" t="str">
        <f>VLOOKUP(DATE($A10+1,5,1),Patch!$A$4:$AA$879,24,FALSE)</f>
        <v/>
      </c>
      <c r="R10" s="3">
        <f>VLOOKUP(DATE($A10+1,6,1),Patch!$A$4:$AA$879,23,FALSE)</f>
        <v>0</v>
      </c>
      <c r="S10" t="str">
        <f>VLOOKUP(DATE($A10+1,6,1),Patch!$A$4:$AA$879,24,FALSE)</f>
        <v/>
      </c>
      <c r="T10" s="3">
        <f>VLOOKUP(DATE($A10+1,7,1),Patch!$A$4:$AA$879,23,FALSE)</f>
        <v>0</v>
      </c>
      <c r="U10" t="str">
        <f>VLOOKUP(DATE($A10+1,7,1),Patch!$A$4:$AA$879,24,FALSE)</f>
        <v/>
      </c>
      <c r="V10" s="3">
        <f>VLOOKUP(DATE($A10+1,8,1),Patch!$A$4:$AA$879,23,FALSE)</f>
        <v>2.48</v>
      </c>
      <c r="W10" t="str">
        <f>VLOOKUP(DATE($A10+1,8,1),Patch!$A$4:$AA$879,24,FALSE)</f>
        <v/>
      </c>
      <c r="X10" s="3">
        <f>VLOOKUP(DATE($A10+1,9,1),Patch!$A$4:$AA$879,23,FALSE)</f>
        <v>0</v>
      </c>
      <c r="Y10" t="str">
        <f>VLOOKUP(DATE($A10+1,9,1),Patch!$A$4:$AA$879,24,FALSE)</f>
        <v/>
      </c>
      <c r="Z10" s="3">
        <f t="shared" si="0"/>
        <v>134.42999999999998</v>
      </c>
    </row>
    <row r="11" spans="1:26">
      <c r="A11">
        <v>1930</v>
      </c>
      <c r="B11" s="3">
        <f>VLOOKUP(DATE($A11,10,1),Patch!$A$4:$AA$879,23,FALSE)</f>
        <v>1.0900000000000001</v>
      </c>
      <c r="C11" t="str">
        <f>VLOOKUP(DATE($A11,10,1),Patch!$A$4:$AA$879,24,FALSE)</f>
        <v/>
      </c>
      <c r="D11" s="3">
        <f>VLOOKUP(DATE($A11,11,1),Patch!$A$4:$AA$879,23,FALSE)</f>
        <v>0.52</v>
      </c>
      <c r="E11" t="str">
        <f>VLOOKUP(DATE($A11,11,1),Patch!$A$4:$AA$879,24,FALSE)</f>
        <v/>
      </c>
      <c r="F11" s="3">
        <f>VLOOKUP(DATE($A11,12,1),Patch!$A$4:$AA$879,23,FALSE)</f>
        <v>0.74</v>
      </c>
      <c r="G11" t="str">
        <f>VLOOKUP(DATE($A11,12,1),Patch!$A$4:$AA$879,24,FALSE)</f>
        <v/>
      </c>
      <c r="H11" s="3">
        <f>VLOOKUP(DATE($A11+1,1,1),Patch!$A$4:$AA$879,23,FALSE)</f>
        <v>4.2300000000000004</v>
      </c>
      <c r="I11" t="str">
        <f>VLOOKUP(DATE($A11+1,1,1),Patch!$A$4:$AA$879,24,FALSE)</f>
        <v/>
      </c>
      <c r="J11" s="3">
        <f>VLOOKUP(DATE($A11+1,2,1),Patch!$A$4:$AA$879,23,FALSE)</f>
        <v>2.31</v>
      </c>
      <c r="K11" t="str">
        <f>VLOOKUP(DATE($A11+1,2,1),Patch!$A$4:$AA$879,24,FALSE)</f>
        <v/>
      </c>
      <c r="L11" s="3">
        <f>VLOOKUP(DATE($A11+1,3,1),Patch!$A$4:$AA$879,23,FALSE)</f>
        <v>1.55</v>
      </c>
      <c r="M11" t="str">
        <f>VLOOKUP(DATE($A11+1,3,1),Patch!$A$4:$AA$879,24,FALSE)</f>
        <v/>
      </c>
      <c r="N11" s="3">
        <f>VLOOKUP(DATE($A11+1,4,1),Patch!$A$4:$AA$879,23,FALSE)</f>
        <v>7.24</v>
      </c>
      <c r="O11" t="str">
        <f>VLOOKUP(DATE($A11+1,4,1),Patch!$A$4:$AA$879,24,FALSE)</f>
        <v/>
      </c>
      <c r="P11" s="3">
        <f>VLOOKUP(DATE($A11+1,5,1),Patch!$A$4:$AA$879,23,FALSE)</f>
        <v>0.02</v>
      </c>
      <c r="Q11" t="str">
        <f>VLOOKUP(DATE($A11+1,5,1),Patch!$A$4:$AA$879,24,FALSE)</f>
        <v/>
      </c>
      <c r="R11" s="3">
        <f>VLOOKUP(DATE($A11+1,6,1),Patch!$A$4:$AA$879,23,FALSE)</f>
        <v>0</v>
      </c>
      <c r="S11" t="str">
        <f>VLOOKUP(DATE($A11+1,6,1),Patch!$A$4:$AA$879,24,FALSE)</f>
        <v/>
      </c>
      <c r="T11" s="3">
        <f>VLOOKUP(DATE($A11+1,7,1),Patch!$A$4:$AA$879,23,FALSE)</f>
        <v>5.37</v>
      </c>
      <c r="U11" t="str">
        <f>VLOOKUP(DATE($A11+1,7,1),Patch!$A$4:$AA$879,24,FALSE)</f>
        <v/>
      </c>
      <c r="V11" s="3">
        <f>VLOOKUP(DATE($A11+1,8,1),Patch!$A$4:$AA$879,23,FALSE)</f>
        <v>0.06</v>
      </c>
      <c r="W11" t="str">
        <f>VLOOKUP(DATE($A11+1,8,1),Patch!$A$4:$AA$879,24,FALSE)</f>
        <v/>
      </c>
      <c r="X11" s="3">
        <f>VLOOKUP(DATE($A11+1,9,1),Patch!$A$4:$AA$879,23,FALSE)</f>
        <v>0</v>
      </c>
      <c r="Y11" t="str">
        <f>VLOOKUP(DATE($A11+1,9,1),Patch!$A$4:$AA$879,24,FALSE)</f>
        <v/>
      </c>
      <c r="Z11" s="3">
        <f t="shared" si="0"/>
        <v>23.13</v>
      </c>
    </row>
    <row r="12" spans="1:26">
      <c r="A12">
        <v>1931</v>
      </c>
      <c r="B12" s="3">
        <f>VLOOKUP(DATE($A12,10,1),Patch!$A$4:$AA$879,23,FALSE)</f>
        <v>0.42</v>
      </c>
      <c r="C12" t="str">
        <f>VLOOKUP(DATE($A12,10,1),Patch!$A$4:$AA$879,24,FALSE)</f>
        <v/>
      </c>
      <c r="D12" s="3">
        <f>VLOOKUP(DATE($A12,11,1),Patch!$A$4:$AA$879,23,FALSE)</f>
        <v>4.47</v>
      </c>
      <c r="E12" t="str">
        <f>VLOOKUP(DATE($A12,11,1),Patch!$A$4:$AA$879,24,FALSE)</f>
        <v/>
      </c>
      <c r="F12" s="3">
        <f>VLOOKUP(DATE($A12,12,1),Patch!$A$4:$AA$879,23,FALSE)</f>
        <v>8.14</v>
      </c>
      <c r="G12" t="str">
        <f>VLOOKUP(DATE($A12,12,1),Patch!$A$4:$AA$879,24,FALSE)</f>
        <v/>
      </c>
      <c r="H12" s="3">
        <f>VLOOKUP(DATE($A12+1,1,1),Patch!$A$4:$AA$879,23,FALSE)</f>
        <v>9.1300000000000008</v>
      </c>
      <c r="I12" t="str">
        <f>VLOOKUP(DATE($A12+1,1,1),Patch!$A$4:$AA$879,24,FALSE)</f>
        <v/>
      </c>
      <c r="J12" s="3">
        <f>VLOOKUP(DATE($A12+1,2,1),Patch!$A$4:$AA$879,23,FALSE)</f>
        <v>5.74</v>
      </c>
      <c r="K12" t="str">
        <f>VLOOKUP(DATE($A12+1,2,1),Patch!$A$4:$AA$879,24,FALSE)</f>
        <v/>
      </c>
      <c r="L12" s="3">
        <f>VLOOKUP(DATE($A12+1,3,1),Patch!$A$4:$AA$879,23,FALSE)</f>
        <v>0.36</v>
      </c>
      <c r="M12" t="str">
        <f>VLOOKUP(DATE($A12+1,3,1),Patch!$A$4:$AA$879,24,FALSE)</f>
        <v/>
      </c>
      <c r="N12" s="3">
        <f>VLOOKUP(DATE($A12+1,4,1),Patch!$A$4:$AA$879,23,FALSE)</f>
        <v>0</v>
      </c>
      <c r="O12" t="str">
        <f>VLOOKUP(DATE($A12+1,4,1),Patch!$A$4:$AA$879,24,FALSE)</f>
        <v/>
      </c>
      <c r="P12" s="3">
        <f>VLOOKUP(DATE($A12+1,5,1),Patch!$A$4:$AA$879,23,FALSE)</f>
        <v>0</v>
      </c>
      <c r="Q12" t="str">
        <f>VLOOKUP(DATE($A12+1,5,1),Patch!$A$4:$AA$879,24,FALSE)</f>
        <v/>
      </c>
      <c r="R12" s="3">
        <f>VLOOKUP(DATE($A12+1,6,1),Patch!$A$4:$AA$879,23,FALSE)</f>
        <v>0</v>
      </c>
      <c r="S12" t="str">
        <f>VLOOKUP(DATE($A12+1,6,1),Patch!$A$4:$AA$879,24,FALSE)</f>
        <v/>
      </c>
      <c r="T12" s="3">
        <f>VLOOKUP(DATE($A12+1,7,1),Patch!$A$4:$AA$879,23,FALSE)</f>
        <v>0</v>
      </c>
      <c r="U12" t="str">
        <f>VLOOKUP(DATE($A12+1,7,1),Patch!$A$4:$AA$879,24,FALSE)</f>
        <v/>
      </c>
      <c r="V12" s="3">
        <f>VLOOKUP(DATE($A12+1,8,1),Patch!$A$4:$AA$879,23,FALSE)</f>
        <v>0</v>
      </c>
      <c r="W12" t="str">
        <f>VLOOKUP(DATE($A12+1,8,1),Patch!$A$4:$AA$879,24,FALSE)</f>
        <v/>
      </c>
      <c r="X12" s="3">
        <f>VLOOKUP(DATE($A12+1,9,1),Patch!$A$4:$AA$879,23,FALSE)</f>
        <v>2.0299999999999998</v>
      </c>
      <c r="Y12" t="str">
        <f>VLOOKUP(DATE($A12+1,9,1),Patch!$A$4:$AA$879,24,FALSE)</f>
        <v/>
      </c>
      <c r="Z12" s="3">
        <f t="shared" si="0"/>
        <v>30.290000000000006</v>
      </c>
    </row>
    <row r="13" spans="1:26">
      <c r="A13">
        <v>1932</v>
      </c>
      <c r="B13" s="3">
        <f>VLOOKUP(DATE($A13,10,1),Patch!$A$4:$AA$879,23,FALSE)</f>
        <v>0</v>
      </c>
      <c r="C13" t="str">
        <f>VLOOKUP(DATE($A13,10,1),Patch!$A$4:$AA$879,24,FALSE)</f>
        <v/>
      </c>
      <c r="D13" s="3">
        <f>VLOOKUP(DATE($A13,11,1),Patch!$A$4:$AA$879,23,FALSE)</f>
        <v>0.11</v>
      </c>
      <c r="E13" t="str">
        <f>VLOOKUP(DATE($A13,11,1),Patch!$A$4:$AA$879,24,FALSE)</f>
        <v/>
      </c>
      <c r="F13" s="3">
        <f>VLOOKUP(DATE($A13,12,1),Patch!$A$4:$AA$879,23,FALSE)</f>
        <v>0</v>
      </c>
      <c r="G13" t="str">
        <f>VLOOKUP(DATE($A13,12,1),Patch!$A$4:$AA$879,24,FALSE)</f>
        <v/>
      </c>
      <c r="H13" s="3">
        <f>VLOOKUP(DATE($A13+1,1,1),Patch!$A$4:$AA$879,23,FALSE)</f>
        <v>1.1299999999999999</v>
      </c>
      <c r="I13" t="str">
        <f>VLOOKUP(DATE($A13+1,1,1),Patch!$A$4:$AA$879,24,FALSE)</f>
        <v/>
      </c>
      <c r="J13" s="3">
        <f>VLOOKUP(DATE($A13+1,2,1),Patch!$A$4:$AA$879,23,FALSE)</f>
        <v>0.09</v>
      </c>
      <c r="K13" t="str">
        <f>VLOOKUP(DATE($A13+1,2,1),Patch!$A$4:$AA$879,24,FALSE)</f>
        <v/>
      </c>
      <c r="L13" s="3">
        <f>VLOOKUP(DATE($A13+1,3,1),Patch!$A$4:$AA$879,23,FALSE)</f>
        <v>7.57</v>
      </c>
      <c r="M13" t="str">
        <f>VLOOKUP(DATE($A13+1,3,1),Patch!$A$4:$AA$879,24,FALSE)</f>
        <v/>
      </c>
      <c r="N13" s="3">
        <f>VLOOKUP(DATE($A13+1,4,1),Patch!$A$4:$AA$879,23,FALSE)</f>
        <v>12.25</v>
      </c>
      <c r="O13" t="str">
        <f>VLOOKUP(DATE($A13+1,4,1),Patch!$A$4:$AA$879,24,FALSE)</f>
        <v>*</v>
      </c>
      <c r="P13" s="3">
        <f>VLOOKUP(DATE($A13+1,5,1),Patch!$A$4:$AA$879,23,FALSE)</f>
        <v>0</v>
      </c>
      <c r="Q13" t="str">
        <f>VLOOKUP(DATE($A13+1,5,1),Patch!$A$4:$AA$879,24,FALSE)</f>
        <v/>
      </c>
      <c r="R13" s="3">
        <f>VLOOKUP(DATE($A13+1,6,1),Patch!$A$4:$AA$879,23,FALSE)</f>
        <v>0</v>
      </c>
      <c r="S13" t="str">
        <f>VLOOKUP(DATE($A13+1,6,1),Patch!$A$4:$AA$879,24,FALSE)</f>
        <v/>
      </c>
      <c r="T13" s="3">
        <f>VLOOKUP(DATE($A13+1,7,1),Patch!$A$4:$AA$879,23,FALSE)</f>
        <v>0</v>
      </c>
      <c r="U13" t="str">
        <f>VLOOKUP(DATE($A13+1,7,1),Patch!$A$4:$AA$879,24,FALSE)</f>
        <v/>
      </c>
      <c r="V13" s="3">
        <f>VLOOKUP(DATE($A13+1,8,1),Patch!$A$4:$AA$879,23,FALSE)</f>
        <v>0</v>
      </c>
      <c r="W13" t="str">
        <f>VLOOKUP(DATE($A13+1,8,1),Patch!$A$4:$AA$879,24,FALSE)</f>
        <v/>
      </c>
      <c r="X13" s="3">
        <f>VLOOKUP(DATE($A13+1,9,1),Patch!$A$4:$AA$879,23,FALSE)</f>
        <v>0</v>
      </c>
      <c r="Y13" t="str">
        <f>VLOOKUP(DATE($A13+1,9,1),Patch!$A$4:$AA$879,24,FALSE)</f>
        <v/>
      </c>
      <c r="Z13" s="3">
        <f t="shared" si="0"/>
        <v>21.15</v>
      </c>
    </row>
    <row r="14" spans="1:26">
      <c r="A14">
        <v>1933</v>
      </c>
      <c r="B14" s="3">
        <f>VLOOKUP(DATE($A14,10,1),Patch!$A$4:$AA$879,23,FALSE)</f>
        <v>0</v>
      </c>
      <c r="C14" t="str">
        <f>VLOOKUP(DATE($A14,10,1),Patch!$A$4:$AA$879,24,FALSE)</f>
        <v/>
      </c>
      <c r="D14" s="3">
        <f>VLOOKUP(DATE($A14,11,1),Patch!$A$4:$AA$879,23,FALSE)</f>
        <v>21.6</v>
      </c>
      <c r="E14" t="str">
        <f>VLOOKUP(DATE($A14,11,1),Patch!$A$4:$AA$879,24,FALSE)</f>
        <v/>
      </c>
      <c r="F14" s="3">
        <f>VLOOKUP(DATE($A14,12,1),Patch!$A$4:$AA$879,23,FALSE)</f>
        <v>759.42</v>
      </c>
      <c r="G14" t="str">
        <f>VLOOKUP(DATE($A14,12,1),Patch!$A$4:$AA$879,24,FALSE)</f>
        <v>*</v>
      </c>
      <c r="H14" s="3">
        <f>VLOOKUP(DATE($A14+1,1,1),Patch!$A$4:$AA$879,23,FALSE)</f>
        <v>11.7</v>
      </c>
      <c r="I14" t="str">
        <f>VLOOKUP(DATE($A14+1,1,1),Patch!$A$4:$AA$879,24,FALSE)</f>
        <v>*</v>
      </c>
      <c r="J14" s="3">
        <f>VLOOKUP(DATE($A14+1,2,1),Patch!$A$4:$AA$879,23,FALSE)</f>
        <v>6.2</v>
      </c>
      <c r="K14" t="str">
        <f>VLOOKUP(DATE($A14+1,2,1),Patch!$A$4:$AA$879,24,FALSE)</f>
        <v/>
      </c>
      <c r="L14" s="3">
        <f>VLOOKUP(DATE($A14+1,3,1),Patch!$A$4:$AA$879,23,FALSE)</f>
        <v>20.6</v>
      </c>
      <c r="M14" t="str">
        <f>VLOOKUP(DATE($A14+1,3,1),Patch!$A$4:$AA$879,24,FALSE)</f>
        <v/>
      </c>
      <c r="N14" s="3">
        <f>VLOOKUP(DATE($A14+1,4,1),Patch!$A$4:$AA$879,23,FALSE)</f>
        <v>3.13</v>
      </c>
      <c r="O14" t="str">
        <f>VLOOKUP(DATE($A14+1,4,1),Patch!$A$4:$AA$879,24,FALSE)</f>
        <v/>
      </c>
      <c r="P14" s="3">
        <f>VLOOKUP(DATE($A14+1,5,1),Patch!$A$4:$AA$879,23,FALSE)</f>
        <v>0.02</v>
      </c>
      <c r="Q14" t="str">
        <f>VLOOKUP(DATE($A14+1,5,1),Patch!$A$4:$AA$879,24,FALSE)</f>
        <v/>
      </c>
      <c r="R14" s="3">
        <f>VLOOKUP(DATE($A14+1,6,1),Patch!$A$4:$AA$879,23,FALSE)</f>
        <v>0</v>
      </c>
      <c r="S14" t="str">
        <f>VLOOKUP(DATE($A14+1,6,1),Patch!$A$4:$AA$879,24,FALSE)</f>
        <v/>
      </c>
      <c r="T14" s="3">
        <f>VLOOKUP(DATE($A14+1,7,1),Patch!$A$4:$AA$879,23,FALSE)</f>
        <v>0.21</v>
      </c>
      <c r="U14" t="str">
        <f>VLOOKUP(DATE($A14+1,7,1),Patch!$A$4:$AA$879,24,FALSE)</f>
        <v/>
      </c>
      <c r="V14" s="3">
        <f>VLOOKUP(DATE($A14+1,8,1),Patch!$A$4:$AA$879,23,FALSE)</f>
        <v>0</v>
      </c>
      <c r="W14" t="str">
        <f>VLOOKUP(DATE($A14+1,8,1),Patch!$A$4:$AA$879,24,FALSE)</f>
        <v/>
      </c>
      <c r="X14" s="3">
        <f>VLOOKUP(DATE($A14+1,9,1),Patch!$A$4:$AA$879,23,FALSE)</f>
        <v>0</v>
      </c>
      <c r="Y14" t="str">
        <f>VLOOKUP(DATE($A14+1,9,1),Patch!$A$4:$AA$879,24,FALSE)</f>
        <v/>
      </c>
      <c r="Z14" s="3">
        <f t="shared" si="0"/>
        <v>822.88000000000011</v>
      </c>
    </row>
    <row r="15" spans="1:26">
      <c r="A15">
        <v>1934</v>
      </c>
      <c r="B15" s="3">
        <f>VLOOKUP(DATE($A15,10,1),Patch!$A$4:$AA$879,23,FALSE)</f>
        <v>1.01</v>
      </c>
      <c r="C15" t="str">
        <f>VLOOKUP(DATE($A15,10,1),Patch!$A$4:$AA$879,24,FALSE)</f>
        <v/>
      </c>
      <c r="D15" s="3">
        <f>VLOOKUP(DATE($A15,11,1),Patch!$A$4:$AA$879,23,FALSE)</f>
        <v>5.26</v>
      </c>
      <c r="E15" t="str">
        <f>VLOOKUP(DATE($A15,11,1),Patch!$A$4:$AA$879,24,FALSE)</f>
        <v/>
      </c>
      <c r="F15" s="3">
        <f>VLOOKUP(DATE($A15,12,1),Patch!$A$4:$AA$879,23,FALSE)</f>
        <v>5.53</v>
      </c>
      <c r="G15" t="str">
        <f>VLOOKUP(DATE($A15,12,1),Patch!$A$4:$AA$879,24,FALSE)</f>
        <v/>
      </c>
      <c r="H15" s="3">
        <f>VLOOKUP(DATE($A15+1,1,1),Patch!$A$4:$AA$879,23,FALSE)</f>
        <v>1.97</v>
      </c>
      <c r="I15" t="str">
        <f>VLOOKUP(DATE($A15+1,1,1),Patch!$A$4:$AA$879,24,FALSE)</f>
        <v/>
      </c>
      <c r="J15" s="3">
        <f>VLOOKUP(DATE($A15+1,2,1),Patch!$A$4:$AA$879,23,FALSE)</f>
        <v>0.63</v>
      </c>
      <c r="K15" t="str">
        <f>VLOOKUP(DATE($A15+1,2,1),Patch!$A$4:$AA$879,24,FALSE)</f>
        <v/>
      </c>
      <c r="L15" s="3">
        <f>VLOOKUP(DATE($A15+1,3,1),Patch!$A$4:$AA$879,23,FALSE)</f>
        <v>8.08</v>
      </c>
      <c r="M15" t="str">
        <f>VLOOKUP(DATE($A15+1,3,1),Patch!$A$4:$AA$879,24,FALSE)</f>
        <v/>
      </c>
      <c r="N15" s="3">
        <f>VLOOKUP(DATE($A15+1,4,1),Patch!$A$4:$AA$879,23,FALSE)</f>
        <v>3.63</v>
      </c>
      <c r="O15" t="str">
        <f>VLOOKUP(DATE($A15+1,4,1),Patch!$A$4:$AA$879,24,FALSE)</f>
        <v/>
      </c>
      <c r="P15" s="3">
        <f>VLOOKUP(DATE($A15+1,5,1),Patch!$A$4:$AA$879,23,FALSE)</f>
        <v>14.1</v>
      </c>
      <c r="Q15" t="str">
        <f>VLOOKUP(DATE($A15+1,5,1),Patch!$A$4:$AA$879,24,FALSE)</f>
        <v>*</v>
      </c>
      <c r="R15" s="3">
        <f>VLOOKUP(DATE($A15+1,6,1),Patch!$A$4:$AA$879,23,FALSE)</f>
        <v>0.38</v>
      </c>
      <c r="S15" t="str">
        <f>VLOOKUP(DATE($A15+1,6,1),Patch!$A$4:$AA$879,24,FALSE)</f>
        <v/>
      </c>
      <c r="T15" s="3">
        <f>VLOOKUP(DATE($A15+1,7,1),Patch!$A$4:$AA$879,23,FALSE)</f>
        <v>0.06</v>
      </c>
      <c r="U15" t="str">
        <f>VLOOKUP(DATE($A15+1,7,1),Patch!$A$4:$AA$879,24,FALSE)</f>
        <v/>
      </c>
      <c r="V15" s="3">
        <f>VLOOKUP(DATE($A15+1,8,1),Patch!$A$4:$AA$879,23,FALSE)</f>
        <v>0.57999999999999996</v>
      </c>
      <c r="W15" t="str">
        <f>VLOOKUP(DATE($A15+1,8,1),Patch!$A$4:$AA$879,24,FALSE)</f>
        <v/>
      </c>
      <c r="X15" s="3">
        <f>VLOOKUP(DATE($A15+1,9,1),Patch!$A$4:$AA$879,23,FALSE)</f>
        <v>0.02</v>
      </c>
      <c r="Y15" t="str">
        <f>VLOOKUP(DATE($A15+1,9,1),Patch!$A$4:$AA$879,24,FALSE)</f>
        <v/>
      </c>
      <c r="Z15" s="3">
        <f>SUM(B15,D15,F15,H15,J15,L15,N15,P15,R15,T15,V15,X15)</f>
        <v>41.250000000000007</v>
      </c>
    </row>
    <row r="16" spans="1:26">
      <c r="A16">
        <v>1935</v>
      </c>
      <c r="B16" s="3">
        <f>VLOOKUP(DATE($A16,10,1),Patch!$A$4:$AA$879,23,FALSE)</f>
        <v>0.56000000000000005</v>
      </c>
      <c r="C16" t="str">
        <f>VLOOKUP(DATE($A16,10,1),Patch!$A$4:$AA$879,24,FALSE)</f>
        <v/>
      </c>
      <c r="D16" s="3">
        <f>VLOOKUP(DATE($A16,11,1),Patch!$A$4:$AA$879,23,FALSE)</f>
        <v>2.0299999999999998</v>
      </c>
      <c r="E16" t="str">
        <f>VLOOKUP(DATE($A16,11,1),Patch!$A$4:$AA$879,24,FALSE)</f>
        <v/>
      </c>
      <c r="F16" s="3">
        <f>VLOOKUP(DATE($A16,12,1),Patch!$A$4:$AA$879,23,FALSE)</f>
        <v>0.61</v>
      </c>
      <c r="G16" t="str">
        <f>VLOOKUP(DATE($A16,12,1),Patch!$A$4:$AA$879,24,FALSE)</f>
        <v/>
      </c>
      <c r="H16" s="3">
        <f>VLOOKUP(DATE($A16+1,1,1),Patch!$A$4:$AA$879,23,FALSE)</f>
        <v>0.66</v>
      </c>
      <c r="I16" t="str">
        <f>VLOOKUP(DATE($A16+1,1,1),Patch!$A$4:$AA$879,24,FALSE)</f>
        <v/>
      </c>
      <c r="J16" s="3">
        <f>VLOOKUP(DATE($A16+1,2,1),Patch!$A$4:$AA$879,23,FALSE)</f>
        <v>0.62</v>
      </c>
      <c r="K16" t="str">
        <f>VLOOKUP(DATE($A16+1,2,1),Patch!$A$4:$AA$879,24,FALSE)</f>
        <v/>
      </c>
      <c r="L16" s="3">
        <f>VLOOKUP(DATE($A16+1,3,1),Patch!$A$4:$AA$879,23,FALSE)</f>
        <v>0.54</v>
      </c>
      <c r="M16" t="str">
        <f>VLOOKUP(DATE($A16+1,3,1),Patch!$A$4:$AA$879,24,FALSE)</f>
        <v/>
      </c>
      <c r="N16" s="3">
        <f>VLOOKUP(DATE($A16+1,4,1),Patch!$A$4:$AA$879,23,FALSE)</f>
        <v>0</v>
      </c>
      <c r="O16" t="str">
        <f>VLOOKUP(DATE($A16+1,4,1),Patch!$A$4:$AA$879,24,FALSE)</f>
        <v/>
      </c>
      <c r="P16" s="3">
        <f>VLOOKUP(DATE($A16+1,5,1),Patch!$A$4:$AA$879,23,FALSE)</f>
        <v>0.2</v>
      </c>
      <c r="Q16" t="str">
        <f>VLOOKUP(DATE($A16+1,5,1),Patch!$A$4:$AA$879,24,FALSE)</f>
        <v/>
      </c>
      <c r="R16" s="3">
        <f>VLOOKUP(DATE($A16+1,6,1),Patch!$A$4:$AA$879,23,FALSE)</f>
        <v>0.02</v>
      </c>
      <c r="S16" t="str">
        <f>VLOOKUP(DATE($A16+1,6,1),Patch!$A$4:$AA$879,24,FALSE)</f>
        <v/>
      </c>
      <c r="T16" s="3">
        <f>VLOOKUP(DATE($A16+1,7,1),Patch!$A$4:$AA$879,23,FALSE)</f>
        <v>7.0000000000000007E-2</v>
      </c>
      <c r="U16" t="str">
        <f>VLOOKUP(DATE($A16+1,7,1),Patch!$A$4:$AA$879,24,FALSE)</f>
        <v/>
      </c>
      <c r="V16" s="3">
        <f>VLOOKUP(DATE($A16+1,8,1),Patch!$A$4:$AA$879,23,FALSE)</f>
        <v>0</v>
      </c>
      <c r="W16" t="str">
        <f>VLOOKUP(DATE($A16+1,8,1),Patch!$A$4:$AA$879,24,FALSE)</f>
        <v/>
      </c>
      <c r="X16" s="3">
        <f>VLOOKUP(DATE($A16+1,9,1),Patch!$A$4:$AA$879,23,FALSE)</f>
        <v>0.13</v>
      </c>
      <c r="Y16" t="str">
        <f>VLOOKUP(DATE($A16+1,9,1),Patch!$A$4:$AA$879,24,FALSE)</f>
        <v/>
      </c>
      <c r="Z16" s="3">
        <f t="shared" ref="Z16:Z56" si="1">SUM(B16,D16,F16,H16,J16,L16,N16,P16,R16,T16,V16,X16)</f>
        <v>5.4399999999999995</v>
      </c>
    </row>
    <row r="17" spans="1:26">
      <c r="A17">
        <v>1936</v>
      </c>
      <c r="B17" s="3">
        <f>VLOOKUP(DATE($A17,10,1),Patch!$A$4:$AA$879,23,FALSE)</f>
        <v>0.43</v>
      </c>
      <c r="C17" t="str">
        <f>VLOOKUP(DATE($A17,10,1),Patch!$A$4:$AA$879,24,FALSE)</f>
        <v/>
      </c>
      <c r="D17" s="3">
        <f>VLOOKUP(DATE($A17,11,1),Patch!$A$4:$AA$879,23,FALSE)</f>
        <v>8.6</v>
      </c>
      <c r="E17" t="str">
        <f>VLOOKUP(DATE($A17,11,1),Patch!$A$4:$AA$879,24,FALSE)</f>
        <v/>
      </c>
      <c r="F17" s="3">
        <f>VLOOKUP(DATE($A17,12,1),Patch!$A$4:$AA$879,23,FALSE)</f>
        <v>1.1499999999999999</v>
      </c>
      <c r="G17" t="str">
        <f>VLOOKUP(DATE($A17,12,1),Patch!$A$4:$AA$879,24,FALSE)</f>
        <v/>
      </c>
      <c r="H17" s="3">
        <f>VLOOKUP(DATE($A17+1,1,1),Patch!$A$4:$AA$879,23,FALSE)</f>
        <v>2.83</v>
      </c>
      <c r="I17" t="str">
        <f>VLOOKUP(DATE($A17+1,1,1),Patch!$A$4:$AA$879,24,FALSE)</f>
        <v/>
      </c>
      <c r="J17" s="3">
        <f>VLOOKUP(DATE($A17+1,2,1),Patch!$A$4:$AA$879,23,FALSE)</f>
        <v>2.14</v>
      </c>
      <c r="K17" t="str">
        <f>VLOOKUP(DATE($A17+1,2,1),Patch!$A$4:$AA$879,24,FALSE)</f>
        <v/>
      </c>
      <c r="L17" s="3">
        <f>VLOOKUP(DATE($A17+1,3,1),Patch!$A$4:$AA$879,23,FALSE)</f>
        <v>1.98</v>
      </c>
      <c r="M17" t="str">
        <f>VLOOKUP(DATE($A17+1,3,1),Patch!$A$4:$AA$879,24,FALSE)</f>
        <v/>
      </c>
      <c r="N17" s="3">
        <f>VLOOKUP(DATE($A17+1,4,1),Patch!$A$4:$AA$879,23,FALSE)</f>
        <v>0.62</v>
      </c>
      <c r="O17" t="str">
        <f>VLOOKUP(DATE($A17+1,4,1),Patch!$A$4:$AA$879,24,FALSE)</f>
        <v/>
      </c>
      <c r="P17" s="3">
        <f>VLOOKUP(DATE($A17+1,5,1),Patch!$A$4:$AA$879,23,FALSE)</f>
        <v>0</v>
      </c>
      <c r="Q17" t="str">
        <f>VLOOKUP(DATE($A17+1,5,1),Patch!$A$4:$AA$879,24,FALSE)</f>
        <v/>
      </c>
      <c r="R17" s="3">
        <f>VLOOKUP(DATE($A17+1,6,1),Patch!$A$4:$AA$879,23,FALSE)</f>
        <v>0</v>
      </c>
      <c r="S17" t="str">
        <f>VLOOKUP(DATE($A17+1,6,1),Patch!$A$4:$AA$879,24,FALSE)</f>
        <v/>
      </c>
      <c r="T17" s="3">
        <f>VLOOKUP(DATE($A17+1,7,1),Patch!$A$4:$AA$879,23,FALSE)</f>
        <v>0</v>
      </c>
      <c r="U17" t="str">
        <f>VLOOKUP(DATE($A17+1,7,1),Patch!$A$4:$AA$879,24,FALSE)</f>
        <v/>
      </c>
      <c r="V17" s="3">
        <f>VLOOKUP(DATE($A17+1,8,1),Patch!$A$4:$AA$879,23,FALSE)</f>
        <v>0</v>
      </c>
      <c r="W17" t="str">
        <f>VLOOKUP(DATE($A17+1,8,1),Patch!$A$4:$AA$879,24,FALSE)</f>
        <v/>
      </c>
      <c r="X17" s="3">
        <f>VLOOKUP(DATE($A17+1,9,1),Patch!$A$4:$AA$879,23,FALSE)</f>
        <v>0</v>
      </c>
      <c r="Y17" t="str">
        <f>VLOOKUP(DATE($A17+1,9,1),Patch!$A$4:$AA$879,24,FALSE)</f>
        <v/>
      </c>
      <c r="Z17" s="3">
        <f t="shared" si="1"/>
        <v>17.75</v>
      </c>
    </row>
    <row r="18" spans="1:26">
      <c r="A18">
        <v>1937</v>
      </c>
      <c r="B18" s="3">
        <f>VLOOKUP(DATE($A18,10,1),Patch!$A$4:$AA$879,23,FALSE)</f>
        <v>0</v>
      </c>
      <c r="C18" t="str">
        <f>VLOOKUP(DATE($A18,10,1),Patch!$A$4:$AA$879,24,FALSE)</f>
        <v/>
      </c>
      <c r="D18" s="3">
        <f>VLOOKUP(DATE($A18,11,1),Patch!$A$4:$AA$879,23,FALSE)</f>
        <v>0</v>
      </c>
      <c r="E18" t="str">
        <f>VLOOKUP(DATE($A18,11,1),Patch!$A$4:$AA$879,24,FALSE)</f>
        <v/>
      </c>
      <c r="F18" s="3">
        <f>VLOOKUP(DATE($A18,12,1),Patch!$A$4:$AA$879,23,FALSE)</f>
        <v>8.89</v>
      </c>
      <c r="G18" t="str">
        <f>VLOOKUP(DATE($A18,12,1),Patch!$A$4:$AA$879,24,FALSE)</f>
        <v/>
      </c>
      <c r="H18" s="3">
        <f>VLOOKUP(DATE($A18+1,1,1),Patch!$A$4:$AA$879,23,FALSE)</f>
        <v>6.53</v>
      </c>
      <c r="I18" t="str">
        <f>VLOOKUP(DATE($A18+1,1,1),Patch!$A$4:$AA$879,24,FALSE)</f>
        <v/>
      </c>
      <c r="J18" s="3">
        <f>VLOOKUP(DATE($A18+1,2,1),Patch!$A$4:$AA$879,23,FALSE)</f>
        <v>13.2</v>
      </c>
      <c r="K18" t="str">
        <f>VLOOKUP(DATE($A18+1,2,1),Patch!$A$4:$AA$879,24,FALSE)</f>
        <v>*</v>
      </c>
      <c r="L18" s="3">
        <f>VLOOKUP(DATE($A18+1,3,1),Patch!$A$4:$AA$879,23,FALSE)</f>
        <v>5.21</v>
      </c>
      <c r="M18" t="str">
        <f>VLOOKUP(DATE($A18+1,3,1),Patch!$A$4:$AA$879,24,FALSE)</f>
        <v/>
      </c>
      <c r="N18" s="3">
        <f>VLOOKUP(DATE($A18+1,4,1),Patch!$A$4:$AA$879,23,FALSE)</f>
        <v>0</v>
      </c>
      <c r="O18" t="str">
        <f>VLOOKUP(DATE($A18+1,4,1),Patch!$A$4:$AA$879,24,FALSE)</f>
        <v/>
      </c>
      <c r="P18" s="3">
        <f>VLOOKUP(DATE($A18+1,5,1),Patch!$A$4:$AA$879,23,FALSE)</f>
        <v>0</v>
      </c>
      <c r="Q18" t="str">
        <f>VLOOKUP(DATE($A18+1,5,1),Patch!$A$4:$AA$879,24,FALSE)</f>
        <v/>
      </c>
      <c r="R18" s="3">
        <f>VLOOKUP(DATE($A18+1,6,1),Patch!$A$4:$AA$879,23,FALSE)</f>
        <v>0.13</v>
      </c>
      <c r="S18" t="str">
        <f>VLOOKUP(DATE($A18+1,6,1),Patch!$A$4:$AA$879,24,FALSE)</f>
        <v/>
      </c>
      <c r="T18" s="3">
        <f>VLOOKUP(DATE($A18+1,7,1),Patch!$A$4:$AA$879,23,FALSE)</f>
        <v>0</v>
      </c>
      <c r="U18" t="str">
        <f>VLOOKUP(DATE($A18+1,7,1),Patch!$A$4:$AA$879,24,FALSE)</f>
        <v/>
      </c>
      <c r="V18" s="3">
        <f>VLOOKUP(DATE($A18+1,8,1),Patch!$A$4:$AA$879,23,FALSE)</f>
        <v>0</v>
      </c>
      <c r="W18" t="str">
        <f>VLOOKUP(DATE($A18+1,8,1),Patch!$A$4:$AA$879,24,FALSE)</f>
        <v/>
      </c>
      <c r="X18" s="3">
        <f>VLOOKUP(DATE($A18+1,9,1),Patch!$A$4:$AA$879,23,FALSE)</f>
        <v>0</v>
      </c>
      <c r="Y18" t="str">
        <f>VLOOKUP(DATE($A18+1,9,1),Patch!$A$4:$AA$879,24,FALSE)</f>
        <v/>
      </c>
      <c r="Z18" s="3">
        <f t="shared" si="1"/>
        <v>33.96</v>
      </c>
    </row>
    <row r="19" spans="1:26">
      <c r="A19">
        <v>1938</v>
      </c>
      <c r="B19" s="3">
        <f>VLOOKUP(DATE($A19,10,1),Patch!$A$4:$AA$879,23,FALSE)</f>
        <v>48.62</v>
      </c>
      <c r="C19" t="str">
        <f>VLOOKUP(DATE($A19,10,1),Patch!$A$4:$AA$879,24,FALSE)</f>
        <v>*</v>
      </c>
      <c r="D19" s="3">
        <f>VLOOKUP(DATE($A19,11,1),Patch!$A$4:$AA$879,23,FALSE)</f>
        <v>1.46</v>
      </c>
      <c r="E19" t="str">
        <f>VLOOKUP(DATE($A19,11,1),Patch!$A$4:$AA$879,24,FALSE)</f>
        <v/>
      </c>
      <c r="F19" s="3">
        <f>VLOOKUP(DATE($A19,12,1),Patch!$A$4:$AA$879,23,FALSE)</f>
        <v>9.74</v>
      </c>
      <c r="G19" t="str">
        <f>VLOOKUP(DATE($A19,12,1),Patch!$A$4:$AA$879,24,FALSE)</f>
        <v/>
      </c>
      <c r="H19" s="3">
        <f>VLOOKUP(DATE($A19+1,1,1),Patch!$A$4:$AA$879,23,FALSE)</f>
        <v>12.6</v>
      </c>
      <c r="I19" t="str">
        <f>VLOOKUP(DATE($A19+1,1,1),Patch!$A$4:$AA$879,24,FALSE)</f>
        <v/>
      </c>
      <c r="J19" s="3">
        <f>VLOOKUP(DATE($A19+1,2,1),Patch!$A$4:$AA$879,23,FALSE)</f>
        <v>38.700000000000003</v>
      </c>
      <c r="K19" t="str">
        <f>VLOOKUP(DATE($A19+1,2,1),Patch!$A$4:$AA$879,24,FALSE)</f>
        <v/>
      </c>
      <c r="L19" s="3">
        <f>VLOOKUP(DATE($A19+1,3,1),Patch!$A$4:$AA$879,23,FALSE)</f>
        <v>0.28000000000000003</v>
      </c>
      <c r="M19" t="str">
        <f>VLOOKUP(DATE($A19+1,3,1),Patch!$A$4:$AA$879,24,FALSE)</f>
        <v/>
      </c>
      <c r="N19" s="3">
        <f>VLOOKUP(DATE($A19+1,4,1),Patch!$A$4:$AA$879,23,FALSE)</f>
        <v>0.7</v>
      </c>
      <c r="O19" t="str">
        <f>VLOOKUP(DATE($A19+1,4,1),Patch!$A$4:$AA$879,24,FALSE)</f>
        <v/>
      </c>
      <c r="P19" s="3">
        <f>VLOOKUP(DATE($A19+1,5,1),Patch!$A$4:$AA$879,23,FALSE)</f>
        <v>0.73</v>
      </c>
      <c r="Q19" t="str">
        <f>VLOOKUP(DATE($A19+1,5,1),Patch!$A$4:$AA$879,24,FALSE)</f>
        <v/>
      </c>
      <c r="R19" s="3">
        <f>VLOOKUP(DATE($A19+1,6,1),Patch!$A$4:$AA$879,23,FALSE)</f>
        <v>0</v>
      </c>
      <c r="S19" t="str">
        <f>VLOOKUP(DATE($A19+1,6,1),Patch!$A$4:$AA$879,24,FALSE)</f>
        <v/>
      </c>
      <c r="T19" s="3">
        <f>VLOOKUP(DATE($A19+1,7,1),Patch!$A$4:$AA$879,23,FALSE)</f>
        <v>0.02</v>
      </c>
      <c r="U19" t="str">
        <f>VLOOKUP(DATE($A19+1,7,1),Patch!$A$4:$AA$879,24,FALSE)</f>
        <v/>
      </c>
      <c r="V19" s="3">
        <f>VLOOKUP(DATE($A19+1,8,1),Patch!$A$4:$AA$879,23,FALSE)</f>
        <v>3.85</v>
      </c>
      <c r="W19" t="str">
        <f>VLOOKUP(DATE($A19+1,8,1),Patch!$A$4:$AA$879,24,FALSE)</f>
        <v/>
      </c>
      <c r="X19" s="3">
        <f>VLOOKUP(DATE($A19+1,9,1),Patch!$A$4:$AA$879,23,FALSE)</f>
        <v>0.38</v>
      </c>
      <c r="Y19" t="str">
        <f>VLOOKUP(DATE($A19+1,9,1),Patch!$A$4:$AA$879,24,FALSE)</f>
        <v/>
      </c>
      <c r="Z19" s="3">
        <f t="shared" si="1"/>
        <v>117.08</v>
      </c>
    </row>
    <row r="20" spans="1:26">
      <c r="A20">
        <v>1939</v>
      </c>
      <c r="B20" s="3">
        <f>VLOOKUP(DATE($A20,10,1),Patch!$A$4:$AA$879,23,FALSE)</f>
        <v>0.44</v>
      </c>
      <c r="C20" t="str">
        <f>VLOOKUP(DATE($A20,10,1),Patch!$A$4:$AA$879,24,FALSE)</f>
        <v/>
      </c>
      <c r="D20" s="3">
        <f>VLOOKUP(DATE($A20,11,1),Patch!$A$4:$AA$879,23,FALSE)</f>
        <v>0.01</v>
      </c>
      <c r="E20" t="str">
        <f>VLOOKUP(DATE($A20,11,1),Patch!$A$4:$AA$879,24,FALSE)</f>
        <v/>
      </c>
      <c r="F20" s="3">
        <f>VLOOKUP(DATE($A20,12,1),Patch!$A$4:$AA$879,23,FALSE)</f>
        <v>3.22</v>
      </c>
      <c r="G20" t="str">
        <f>VLOOKUP(DATE($A20,12,1),Patch!$A$4:$AA$879,24,FALSE)</f>
        <v/>
      </c>
      <c r="H20" s="3">
        <f>VLOOKUP(DATE($A20+1,1,1),Patch!$A$4:$AA$879,23,FALSE)</f>
        <v>0.16</v>
      </c>
      <c r="I20" t="str">
        <f>VLOOKUP(DATE($A20+1,1,1),Patch!$A$4:$AA$879,24,FALSE)</f>
        <v/>
      </c>
      <c r="J20" s="3">
        <f>VLOOKUP(DATE($A20+1,2,1),Patch!$A$4:$AA$879,23,FALSE)</f>
        <v>3.36</v>
      </c>
      <c r="K20" t="str">
        <f>VLOOKUP(DATE($A20+1,2,1),Patch!$A$4:$AA$879,24,FALSE)</f>
        <v/>
      </c>
      <c r="L20" s="3">
        <f>VLOOKUP(DATE($A20+1,3,1),Patch!$A$4:$AA$879,23,FALSE)</f>
        <v>8.3800000000000008</v>
      </c>
      <c r="M20" t="str">
        <f>VLOOKUP(DATE($A20+1,3,1),Patch!$A$4:$AA$879,24,FALSE)</f>
        <v>*</v>
      </c>
      <c r="N20" s="3">
        <f>VLOOKUP(DATE($A20+1,4,1),Patch!$A$4:$AA$879,23,FALSE)</f>
        <v>5.33</v>
      </c>
      <c r="O20" t="str">
        <f>VLOOKUP(DATE($A20+1,4,1),Patch!$A$4:$AA$879,24,FALSE)</f>
        <v/>
      </c>
      <c r="P20" s="3">
        <f>VLOOKUP(DATE($A20+1,5,1),Patch!$A$4:$AA$879,23,FALSE)</f>
        <v>9.01</v>
      </c>
      <c r="Q20" t="str">
        <f>VLOOKUP(DATE($A20+1,5,1),Patch!$A$4:$AA$879,24,FALSE)</f>
        <v/>
      </c>
      <c r="R20" s="3">
        <f>VLOOKUP(DATE($A20+1,6,1),Patch!$A$4:$AA$879,23,FALSE)</f>
        <v>0</v>
      </c>
      <c r="S20" t="str">
        <f>VLOOKUP(DATE($A20+1,6,1),Patch!$A$4:$AA$879,24,FALSE)</f>
        <v/>
      </c>
      <c r="T20" s="3">
        <f>VLOOKUP(DATE($A20+1,7,1),Patch!$A$4:$AA$879,23,FALSE)</f>
        <v>0</v>
      </c>
      <c r="U20" t="str">
        <f>VLOOKUP(DATE($A20+1,7,1),Patch!$A$4:$AA$879,24,FALSE)</f>
        <v/>
      </c>
      <c r="V20" s="3">
        <f>VLOOKUP(DATE($A20+1,8,1),Patch!$A$4:$AA$879,23,FALSE)</f>
        <v>0</v>
      </c>
      <c r="W20" t="str">
        <f>VLOOKUP(DATE($A20+1,8,1),Patch!$A$4:$AA$879,24,FALSE)</f>
        <v/>
      </c>
      <c r="X20" s="3">
        <f>VLOOKUP(DATE($A20+1,9,1),Patch!$A$4:$AA$879,23,FALSE)</f>
        <v>0.95</v>
      </c>
      <c r="Y20" t="str">
        <f>VLOOKUP(DATE($A20+1,9,1),Patch!$A$4:$AA$879,24,FALSE)</f>
        <v/>
      </c>
      <c r="Z20" s="3">
        <f t="shared" si="1"/>
        <v>30.859999999999996</v>
      </c>
    </row>
    <row r="21" spans="1:26">
      <c r="A21">
        <v>1940</v>
      </c>
      <c r="B21" s="3">
        <f>VLOOKUP(DATE($A21,10,1),Patch!$A$4:$AA$879,23,FALSE)</f>
        <v>0.05</v>
      </c>
      <c r="C21" t="str">
        <f>VLOOKUP(DATE($A21,10,1),Patch!$A$4:$AA$879,24,FALSE)</f>
        <v/>
      </c>
      <c r="D21" s="3">
        <f>VLOOKUP(DATE($A21,11,1),Patch!$A$4:$AA$879,23,FALSE)</f>
        <v>1.36</v>
      </c>
      <c r="E21" t="str">
        <f>VLOOKUP(DATE($A21,11,1),Patch!$A$4:$AA$879,24,FALSE)</f>
        <v/>
      </c>
      <c r="F21" s="3">
        <f>VLOOKUP(DATE($A21,12,1),Patch!$A$4:$AA$879,23,FALSE)</f>
        <v>0</v>
      </c>
      <c r="G21" t="str">
        <f>VLOOKUP(DATE($A21,12,1),Patch!$A$4:$AA$879,24,FALSE)</f>
        <v/>
      </c>
      <c r="H21" s="3">
        <f>VLOOKUP(DATE($A21+1,1,1),Patch!$A$4:$AA$879,23,FALSE)</f>
        <v>1.61</v>
      </c>
      <c r="I21" t="str">
        <f>VLOOKUP(DATE($A21+1,1,1),Patch!$A$4:$AA$879,24,FALSE)</f>
        <v/>
      </c>
      <c r="J21" s="3">
        <f>VLOOKUP(DATE($A21+1,2,1),Patch!$A$4:$AA$879,23,FALSE)</f>
        <v>33.299999999999997</v>
      </c>
      <c r="K21" t="str">
        <f>VLOOKUP(DATE($A21+1,2,1),Patch!$A$4:$AA$879,24,FALSE)</f>
        <v/>
      </c>
      <c r="L21" s="3">
        <f>VLOOKUP(DATE($A21+1,3,1),Patch!$A$4:$AA$879,23,FALSE)</f>
        <v>4.18</v>
      </c>
      <c r="M21" t="str">
        <f>VLOOKUP(DATE($A21+1,3,1),Patch!$A$4:$AA$879,24,FALSE)</f>
        <v/>
      </c>
      <c r="N21" s="3">
        <f>VLOOKUP(DATE($A21+1,4,1),Patch!$A$4:$AA$879,23,FALSE)</f>
        <v>7.08</v>
      </c>
      <c r="O21" t="str">
        <f>VLOOKUP(DATE($A21+1,4,1),Patch!$A$4:$AA$879,24,FALSE)</f>
        <v/>
      </c>
      <c r="P21" s="3">
        <f>VLOOKUP(DATE($A21+1,5,1),Patch!$A$4:$AA$879,23,FALSE)</f>
        <v>0.05</v>
      </c>
      <c r="Q21" t="str">
        <f>VLOOKUP(DATE($A21+1,5,1),Patch!$A$4:$AA$879,24,FALSE)</f>
        <v/>
      </c>
      <c r="R21" s="3">
        <f>VLOOKUP(DATE($A21+1,6,1),Patch!$A$4:$AA$879,23,FALSE)</f>
        <v>0</v>
      </c>
      <c r="S21" t="str">
        <f>VLOOKUP(DATE($A21+1,6,1),Patch!$A$4:$AA$879,24,FALSE)</f>
        <v/>
      </c>
      <c r="T21" s="3">
        <f>VLOOKUP(DATE($A21+1,7,1),Patch!$A$4:$AA$879,23,FALSE)</f>
        <v>0</v>
      </c>
      <c r="U21" t="str">
        <f>VLOOKUP(DATE($A21+1,7,1),Patch!$A$4:$AA$879,24,FALSE)</f>
        <v/>
      </c>
      <c r="V21" s="3">
        <f>VLOOKUP(DATE($A21+1,8,1),Patch!$A$4:$AA$879,23,FALSE)</f>
        <v>0.51</v>
      </c>
      <c r="W21" t="str">
        <f>VLOOKUP(DATE($A21+1,8,1),Patch!$A$4:$AA$879,24,FALSE)</f>
        <v/>
      </c>
      <c r="X21" s="3">
        <f>VLOOKUP(DATE($A21+1,9,1),Patch!$A$4:$AA$879,23,FALSE)</f>
        <v>0</v>
      </c>
      <c r="Y21" t="str">
        <f>VLOOKUP(DATE($A21+1,9,1),Patch!$A$4:$AA$879,24,FALSE)</f>
        <v/>
      </c>
      <c r="Z21" s="3">
        <f t="shared" si="1"/>
        <v>48.139999999999993</v>
      </c>
    </row>
    <row r="22" spans="1:26">
      <c r="A22">
        <v>1941</v>
      </c>
      <c r="B22" s="3">
        <f>VLOOKUP(DATE($A22,10,1),Patch!$A$4:$AA$879,23,FALSE)</f>
        <v>0.21</v>
      </c>
      <c r="C22" t="str">
        <f>VLOOKUP(DATE($A22,10,1),Patch!$A$4:$AA$879,24,FALSE)</f>
        <v/>
      </c>
      <c r="D22" s="3">
        <f>VLOOKUP(DATE($A22,11,1),Patch!$A$4:$AA$879,23,FALSE)</f>
        <v>0</v>
      </c>
      <c r="E22" t="str">
        <f>VLOOKUP(DATE($A22,11,1),Patch!$A$4:$AA$879,24,FALSE)</f>
        <v/>
      </c>
      <c r="F22" s="3">
        <f>VLOOKUP(DATE($A22,12,1),Patch!$A$4:$AA$879,23,FALSE)</f>
        <v>0</v>
      </c>
      <c r="G22" t="str">
        <f>VLOOKUP(DATE($A22,12,1),Patch!$A$4:$AA$879,24,FALSE)</f>
        <v/>
      </c>
      <c r="H22" s="3">
        <f>VLOOKUP(DATE($A22+1,1,1),Patch!$A$4:$AA$879,23,FALSE)</f>
        <v>0.22</v>
      </c>
      <c r="I22" t="str">
        <f>VLOOKUP(DATE($A22+1,1,1),Patch!$A$4:$AA$879,24,FALSE)</f>
        <v/>
      </c>
      <c r="J22" s="3">
        <f>VLOOKUP(DATE($A22+1,2,1),Patch!$A$4:$AA$879,23,FALSE)</f>
        <v>8.5399999999999991</v>
      </c>
      <c r="K22" t="str">
        <f>VLOOKUP(DATE($A22+1,2,1),Patch!$A$4:$AA$879,24,FALSE)</f>
        <v>*</v>
      </c>
      <c r="L22" s="3">
        <f>VLOOKUP(DATE($A22+1,3,1),Patch!$A$4:$AA$879,23,FALSE)</f>
        <v>18.3</v>
      </c>
      <c r="M22" t="str">
        <f>VLOOKUP(DATE($A22+1,3,1),Patch!$A$4:$AA$879,24,FALSE)</f>
        <v>*</v>
      </c>
      <c r="N22" s="3">
        <f>VLOOKUP(DATE($A22+1,4,1),Patch!$A$4:$AA$879,23,FALSE)</f>
        <v>5.95</v>
      </c>
      <c r="O22" t="str">
        <f>VLOOKUP(DATE($A22+1,4,1),Patch!$A$4:$AA$879,24,FALSE)</f>
        <v/>
      </c>
      <c r="P22" s="3">
        <f>VLOOKUP(DATE($A22+1,5,1),Patch!$A$4:$AA$879,23,FALSE)</f>
        <v>0</v>
      </c>
      <c r="Q22" t="str">
        <f>VLOOKUP(DATE($A22+1,5,1),Patch!$A$4:$AA$879,24,FALSE)</f>
        <v/>
      </c>
      <c r="R22" s="3">
        <f>VLOOKUP(DATE($A22+1,6,1),Patch!$A$4:$AA$879,23,FALSE)</f>
        <v>0</v>
      </c>
      <c r="S22" t="str">
        <f>VLOOKUP(DATE($A22+1,6,1),Patch!$A$4:$AA$879,24,FALSE)</f>
        <v/>
      </c>
      <c r="T22" s="3">
        <f>VLOOKUP(DATE($A22+1,7,1),Patch!$A$4:$AA$879,23,FALSE)</f>
        <v>0</v>
      </c>
      <c r="U22" t="str">
        <f>VLOOKUP(DATE($A22+1,7,1),Patch!$A$4:$AA$879,24,FALSE)</f>
        <v/>
      </c>
      <c r="V22" s="3">
        <f>VLOOKUP(DATE($A22+1,8,1),Patch!$A$4:$AA$879,23,FALSE)</f>
        <v>2.08</v>
      </c>
      <c r="W22" t="str">
        <f>VLOOKUP(DATE($A22+1,8,1),Patch!$A$4:$AA$879,24,FALSE)</f>
        <v/>
      </c>
      <c r="X22" s="3">
        <f>VLOOKUP(DATE($A22+1,9,1),Patch!$A$4:$AA$879,23,FALSE)</f>
        <v>1.5</v>
      </c>
      <c r="Y22" t="str">
        <f>VLOOKUP(DATE($A22+1,9,1),Patch!$A$4:$AA$879,24,FALSE)</f>
        <v/>
      </c>
      <c r="Z22" s="3">
        <f t="shared" si="1"/>
        <v>36.799999999999997</v>
      </c>
    </row>
    <row r="23" spans="1:26">
      <c r="A23">
        <v>1942</v>
      </c>
      <c r="B23" s="3">
        <f>VLOOKUP(DATE($A23,10,1),Patch!$A$4:$AA$879,23,FALSE)</f>
        <v>5.05</v>
      </c>
      <c r="C23" t="str">
        <f>VLOOKUP(DATE($A23,10,1),Patch!$A$4:$AA$879,24,FALSE)</f>
        <v/>
      </c>
      <c r="D23" s="3">
        <f>VLOOKUP(DATE($A23,11,1),Patch!$A$4:$AA$879,23,FALSE)</f>
        <v>10.1</v>
      </c>
      <c r="E23" t="str">
        <f>VLOOKUP(DATE($A23,11,1),Patch!$A$4:$AA$879,24,FALSE)</f>
        <v/>
      </c>
      <c r="F23" s="3">
        <f>VLOOKUP(DATE($A23,12,1),Patch!$A$4:$AA$879,23,FALSE)</f>
        <v>4.4000000000000004</v>
      </c>
      <c r="G23" t="str">
        <f>VLOOKUP(DATE($A23,12,1),Patch!$A$4:$AA$879,24,FALSE)</f>
        <v/>
      </c>
      <c r="H23" s="3">
        <f>VLOOKUP(DATE($A23+1,1,1),Patch!$A$4:$AA$879,23,FALSE)</f>
        <v>1.42</v>
      </c>
      <c r="I23" t="str">
        <f>VLOOKUP(DATE($A23+1,1,1),Patch!$A$4:$AA$879,24,FALSE)</f>
        <v/>
      </c>
      <c r="J23" s="3">
        <f>VLOOKUP(DATE($A23+1,2,1),Patch!$A$4:$AA$879,23,FALSE)</f>
        <v>0.28000000000000003</v>
      </c>
      <c r="K23" t="str">
        <f>VLOOKUP(DATE($A23+1,2,1),Patch!$A$4:$AA$879,24,FALSE)</f>
        <v/>
      </c>
      <c r="L23" s="3">
        <f>VLOOKUP(DATE($A23+1,3,1),Patch!$A$4:$AA$879,23,FALSE)</f>
        <v>1.65</v>
      </c>
      <c r="M23" t="str">
        <f>VLOOKUP(DATE($A23+1,3,1),Patch!$A$4:$AA$879,24,FALSE)</f>
        <v/>
      </c>
      <c r="N23" s="3">
        <f>VLOOKUP(DATE($A23+1,4,1),Patch!$A$4:$AA$879,23,FALSE)</f>
        <v>284.48</v>
      </c>
      <c r="O23" t="str">
        <f>VLOOKUP(DATE($A23+1,4,1),Patch!$A$4:$AA$879,24,FALSE)</f>
        <v>*</v>
      </c>
      <c r="P23" s="3">
        <f>VLOOKUP(DATE($A23+1,5,1),Patch!$A$4:$AA$879,23,FALSE)</f>
        <v>18.5</v>
      </c>
      <c r="Q23" t="str">
        <f>VLOOKUP(DATE($A23+1,5,1),Patch!$A$4:$AA$879,24,FALSE)</f>
        <v/>
      </c>
      <c r="R23" s="3">
        <f>VLOOKUP(DATE($A23+1,6,1),Patch!$A$4:$AA$879,23,FALSE)</f>
        <v>1.5</v>
      </c>
      <c r="S23" t="str">
        <f>VLOOKUP(DATE($A23+1,6,1),Patch!$A$4:$AA$879,24,FALSE)</f>
        <v/>
      </c>
      <c r="T23" s="3">
        <f>VLOOKUP(DATE($A23+1,7,1),Patch!$A$4:$AA$879,23,FALSE)</f>
        <v>0.38</v>
      </c>
      <c r="U23" t="str">
        <f>VLOOKUP(DATE($A23+1,7,1),Patch!$A$4:$AA$879,24,FALSE)</f>
        <v/>
      </c>
      <c r="V23" s="3">
        <f>VLOOKUP(DATE($A23+1,8,1),Patch!$A$4:$AA$879,23,FALSE)</f>
        <v>1.0900000000000001</v>
      </c>
      <c r="W23" t="str">
        <f>VLOOKUP(DATE($A23+1,8,1),Patch!$A$4:$AA$879,24,FALSE)</f>
        <v/>
      </c>
      <c r="X23" s="3">
        <f>VLOOKUP(DATE($A23+1,9,1),Patch!$A$4:$AA$879,23,FALSE)</f>
        <v>2.38</v>
      </c>
      <c r="Y23" t="str">
        <f>VLOOKUP(DATE($A23+1,9,1),Patch!$A$4:$AA$879,24,FALSE)</f>
        <v/>
      </c>
      <c r="Z23" s="3">
        <f t="shared" si="1"/>
        <v>331.22999999999996</v>
      </c>
    </row>
    <row r="24" spans="1:26">
      <c r="A24">
        <v>1943</v>
      </c>
      <c r="B24" s="3">
        <f>VLOOKUP(DATE($A24,10,1),Patch!$A$4:$AA$879,23,FALSE)</f>
        <v>1.06</v>
      </c>
      <c r="C24" t="str">
        <f>VLOOKUP(DATE($A24,10,1),Patch!$A$4:$AA$879,24,FALSE)</f>
        <v/>
      </c>
      <c r="D24" s="3">
        <f>VLOOKUP(DATE($A24,11,1),Patch!$A$4:$AA$879,23,FALSE)</f>
        <v>20.7</v>
      </c>
      <c r="E24" t="str">
        <f>VLOOKUP(DATE($A24,11,1),Patch!$A$4:$AA$879,24,FALSE)</f>
        <v/>
      </c>
      <c r="F24" s="3">
        <f>VLOOKUP(DATE($A24,12,1),Patch!$A$4:$AA$879,23,FALSE)</f>
        <v>10.199999999999999</v>
      </c>
      <c r="G24" t="str">
        <f>VLOOKUP(DATE($A24,12,1),Patch!$A$4:$AA$879,24,FALSE)</f>
        <v/>
      </c>
      <c r="H24" s="3">
        <f>VLOOKUP(DATE($A24+1,1,1),Patch!$A$4:$AA$879,23,FALSE)</f>
        <v>12.9</v>
      </c>
      <c r="I24" t="str">
        <f>VLOOKUP(DATE($A24+1,1,1),Patch!$A$4:$AA$879,24,FALSE)</f>
        <v/>
      </c>
      <c r="J24" s="3">
        <f>VLOOKUP(DATE($A24+1,2,1),Patch!$A$4:$AA$879,23,FALSE)</f>
        <v>1.93</v>
      </c>
      <c r="K24" t="str">
        <f>VLOOKUP(DATE($A24+1,2,1),Patch!$A$4:$AA$879,24,FALSE)</f>
        <v/>
      </c>
      <c r="L24" s="3">
        <f>VLOOKUP(DATE($A24+1,3,1),Patch!$A$4:$AA$879,23,FALSE)</f>
        <v>8.06</v>
      </c>
      <c r="M24" t="str">
        <f>VLOOKUP(DATE($A24+1,3,1),Patch!$A$4:$AA$879,24,FALSE)</f>
        <v/>
      </c>
      <c r="N24" s="3">
        <f>VLOOKUP(DATE($A24+1,4,1),Patch!$A$4:$AA$879,23,FALSE)</f>
        <v>0.44</v>
      </c>
      <c r="O24" t="str">
        <f>VLOOKUP(DATE($A24+1,4,1),Patch!$A$4:$AA$879,24,FALSE)</f>
        <v/>
      </c>
      <c r="P24" s="3">
        <f>VLOOKUP(DATE($A24+1,5,1),Patch!$A$4:$AA$879,23,FALSE)</f>
        <v>1.02</v>
      </c>
      <c r="Q24" t="str">
        <f>VLOOKUP(DATE($A24+1,5,1),Patch!$A$4:$AA$879,24,FALSE)</f>
        <v/>
      </c>
      <c r="R24" s="3">
        <f>VLOOKUP(DATE($A24+1,6,1),Patch!$A$4:$AA$879,23,FALSE)</f>
        <v>3.06</v>
      </c>
      <c r="S24" t="str">
        <f>VLOOKUP(DATE($A24+1,6,1),Patch!$A$4:$AA$879,24,FALSE)</f>
        <v/>
      </c>
      <c r="T24" s="3">
        <f>VLOOKUP(DATE($A24+1,7,1),Patch!$A$4:$AA$879,23,FALSE)</f>
        <v>0.44</v>
      </c>
      <c r="U24" t="str">
        <f>VLOOKUP(DATE($A24+1,7,1),Patch!$A$4:$AA$879,24,FALSE)</f>
        <v/>
      </c>
      <c r="V24" s="3">
        <f>VLOOKUP(DATE($A24+1,8,1),Patch!$A$4:$AA$879,23,FALSE)</f>
        <v>0.04</v>
      </c>
      <c r="W24" t="str">
        <f>VLOOKUP(DATE($A24+1,8,1),Patch!$A$4:$AA$879,24,FALSE)</f>
        <v/>
      </c>
      <c r="X24" s="3">
        <f>VLOOKUP(DATE($A24+1,9,1),Patch!$A$4:$AA$879,23,FALSE)</f>
        <v>4.0599999999999996</v>
      </c>
      <c r="Y24" t="str">
        <f>VLOOKUP(DATE($A24+1,9,1),Patch!$A$4:$AA$879,24,FALSE)</f>
        <v/>
      </c>
      <c r="Z24" s="3">
        <f t="shared" si="1"/>
        <v>63.910000000000004</v>
      </c>
    </row>
    <row r="25" spans="1:26">
      <c r="A25">
        <v>1944</v>
      </c>
      <c r="B25" s="3">
        <f>VLOOKUP(DATE($A25,10,1),Patch!$A$4:$AA$879,23,FALSE)</f>
        <v>3.81</v>
      </c>
      <c r="C25" t="str">
        <f>VLOOKUP(DATE($A25,10,1),Patch!$A$4:$AA$879,24,FALSE)</f>
        <v/>
      </c>
      <c r="D25" s="3">
        <f>VLOOKUP(DATE($A25,11,1),Patch!$A$4:$AA$879,23,FALSE)</f>
        <v>0.01</v>
      </c>
      <c r="E25" t="str">
        <f>VLOOKUP(DATE($A25,11,1),Patch!$A$4:$AA$879,24,FALSE)</f>
        <v/>
      </c>
      <c r="F25" s="3">
        <f>VLOOKUP(DATE($A25,12,1),Patch!$A$4:$AA$879,23,FALSE)</f>
        <v>0</v>
      </c>
      <c r="G25" t="str">
        <f>VLOOKUP(DATE($A25,12,1),Patch!$A$4:$AA$879,24,FALSE)</f>
        <v/>
      </c>
      <c r="H25" s="3">
        <f>VLOOKUP(DATE($A25+1,1,1),Patch!$A$4:$AA$879,23,FALSE)</f>
        <v>0</v>
      </c>
      <c r="I25" t="str">
        <f>VLOOKUP(DATE($A25+1,1,1),Patch!$A$4:$AA$879,24,FALSE)</f>
        <v/>
      </c>
      <c r="J25" s="3">
        <f>VLOOKUP(DATE($A25+1,2,1),Patch!$A$4:$AA$879,23,FALSE)</f>
        <v>0</v>
      </c>
      <c r="K25" t="str">
        <f>VLOOKUP(DATE($A25+1,2,1),Patch!$A$4:$AA$879,24,FALSE)</f>
        <v/>
      </c>
      <c r="L25" s="3">
        <f>VLOOKUP(DATE($A25+1,3,1),Patch!$A$4:$AA$879,23,FALSE)</f>
        <v>3.12</v>
      </c>
      <c r="M25" t="str">
        <f>VLOOKUP(DATE($A25+1,3,1),Patch!$A$4:$AA$879,24,FALSE)</f>
        <v/>
      </c>
      <c r="N25" s="3">
        <f>VLOOKUP(DATE($A25+1,4,1),Patch!$A$4:$AA$879,23,FALSE)</f>
        <v>0.86</v>
      </c>
      <c r="O25" t="str">
        <f>VLOOKUP(DATE($A25+1,4,1),Patch!$A$4:$AA$879,24,FALSE)</f>
        <v/>
      </c>
      <c r="P25" s="3">
        <f>VLOOKUP(DATE($A25+1,5,1),Patch!$A$4:$AA$879,23,FALSE)</f>
        <v>0</v>
      </c>
      <c r="Q25" t="str">
        <f>VLOOKUP(DATE($A25+1,5,1),Patch!$A$4:$AA$879,24,FALSE)</f>
        <v/>
      </c>
      <c r="R25" s="3">
        <f>VLOOKUP(DATE($A25+1,6,1),Patch!$A$4:$AA$879,23,FALSE)</f>
        <v>0</v>
      </c>
      <c r="S25" t="str">
        <f>VLOOKUP(DATE($A25+1,6,1),Patch!$A$4:$AA$879,24,FALSE)</f>
        <v/>
      </c>
      <c r="T25" s="3">
        <f>VLOOKUP(DATE($A25+1,7,1),Patch!$A$4:$AA$879,23,FALSE)</f>
        <v>0</v>
      </c>
      <c r="U25" t="str">
        <f>VLOOKUP(DATE($A25+1,7,1),Patch!$A$4:$AA$879,24,FALSE)</f>
        <v/>
      </c>
      <c r="V25" s="3">
        <f>VLOOKUP(DATE($A25+1,8,1),Patch!$A$4:$AA$879,23,FALSE)</f>
        <v>0</v>
      </c>
      <c r="W25" t="str">
        <f>VLOOKUP(DATE($A25+1,8,1),Patch!$A$4:$AA$879,24,FALSE)</f>
        <v/>
      </c>
      <c r="X25" s="3">
        <f>VLOOKUP(DATE($A25+1,9,1),Patch!$A$4:$AA$879,23,FALSE)</f>
        <v>0</v>
      </c>
      <c r="Y25" t="str">
        <f>VLOOKUP(DATE($A25+1,9,1),Patch!$A$4:$AA$879,24,FALSE)</f>
        <v/>
      </c>
      <c r="Z25" s="3">
        <f t="shared" si="1"/>
        <v>7.8</v>
      </c>
    </row>
    <row r="26" spans="1:26">
      <c r="A26">
        <v>1945</v>
      </c>
      <c r="B26" s="3">
        <f>VLOOKUP(DATE($A26,10,1),Patch!$A$4:$AA$879,23,FALSE)</f>
        <v>0.1</v>
      </c>
      <c r="C26" t="str">
        <f>VLOOKUP(DATE($A26,10,1),Patch!$A$4:$AA$879,24,FALSE)</f>
        <v/>
      </c>
      <c r="D26" s="3">
        <f>VLOOKUP(DATE($A26,11,1),Patch!$A$4:$AA$879,23,FALSE)</f>
        <v>0.2</v>
      </c>
      <c r="E26" t="str">
        <f>VLOOKUP(DATE($A26,11,1),Patch!$A$4:$AA$879,24,FALSE)</f>
        <v/>
      </c>
      <c r="F26" s="3">
        <f>VLOOKUP(DATE($A26,12,1),Patch!$A$4:$AA$879,23,FALSE)</f>
        <v>0.77</v>
      </c>
      <c r="G26" t="str">
        <f>VLOOKUP(DATE($A26,12,1),Patch!$A$4:$AA$879,24,FALSE)</f>
        <v/>
      </c>
      <c r="H26" s="3">
        <f>VLOOKUP(DATE($A26+1,1,1),Patch!$A$4:$AA$879,23,FALSE)</f>
        <v>8.1300000000000008</v>
      </c>
      <c r="I26" t="str">
        <f>VLOOKUP(DATE($A26+1,1,1),Patch!$A$4:$AA$879,24,FALSE)</f>
        <v/>
      </c>
      <c r="J26" s="3">
        <f>VLOOKUP(DATE($A26+1,2,1),Patch!$A$4:$AA$879,23,FALSE)</f>
        <v>2.89</v>
      </c>
      <c r="K26" t="str">
        <f>VLOOKUP(DATE($A26+1,2,1),Patch!$A$4:$AA$879,24,FALSE)</f>
        <v/>
      </c>
      <c r="L26" s="3">
        <f>VLOOKUP(DATE($A26+1,3,1),Patch!$A$4:$AA$879,23,FALSE)</f>
        <v>1.78</v>
      </c>
      <c r="M26" t="str">
        <f>VLOOKUP(DATE($A26+1,3,1),Patch!$A$4:$AA$879,24,FALSE)</f>
        <v/>
      </c>
      <c r="N26" s="3">
        <f>VLOOKUP(DATE($A26+1,4,1),Patch!$A$4:$AA$879,23,FALSE)</f>
        <v>12.3</v>
      </c>
      <c r="O26" t="str">
        <f>VLOOKUP(DATE($A26+1,4,1),Patch!$A$4:$AA$879,24,FALSE)</f>
        <v/>
      </c>
      <c r="P26" s="3">
        <f>VLOOKUP(DATE($A26+1,5,1),Patch!$A$4:$AA$879,23,FALSE)</f>
        <v>30.2</v>
      </c>
      <c r="Q26" t="str">
        <f>VLOOKUP(DATE($A26+1,5,1),Patch!$A$4:$AA$879,24,FALSE)</f>
        <v/>
      </c>
      <c r="R26" s="3">
        <f>VLOOKUP(DATE($A26+1,6,1),Patch!$A$4:$AA$879,23,FALSE)</f>
        <v>0.78</v>
      </c>
      <c r="S26" t="str">
        <f>VLOOKUP(DATE($A26+1,6,1),Patch!$A$4:$AA$879,24,FALSE)</f>
        <v/>
      </c>
      <c r="T26" s="3">
        <f>VLOOKUP(DATE($A26+1,7,1),Patch!$A$4:$AA$879,23,FALSE)</f>
        <v>0.12</v>
      </c>
      <c r="U26" t="str">
        <f>VLOOKUP(DATE($A26+1,7,1),Patch!$A$4:$AA$879,24,FALSE)</f>
        <v/>
      </c>
      <c r="V26" s="3">
        <f>VLOOKUP(DATE($A26+1,8,1),Patch!$A$4:$AA$879,23,FALSE)</f>
        <v>0</v>
      </c>
      <c r="W26" t="str">
        <f>VLOOKUP(DATE($A26+1,8,1),Patch!$A$4:$AA$879,24,FALSE)</f>
        <v/>
      </c>
      <c r="X26" s="3">
        <f>VLOOKUP(DATE($A26+1,9,1),Patch!$A$4:$AA$879,23,FALSE)</f>
        <v>0</v>
      </c>
      <c r="Y26" t="str">
        <f>VLOOKUP(DATE($A26+1,9,1),Patch!$A$4:$AA$879,24,FALSE)</f>
        <v/>
      </c>
      <c r="Z26" s="3">
        <f t="shared" si="1"/>
        <v>57.27</v>
      </c>
    </row>
    <row r="27" spans="1:26">
      <c r="A27">
        <v>1946</v>
      </c>
      <c r="B27" s="3">
        <f>VLOOKUP(DATE($A27,10,1),Patch!$A$4:$AA$879,23,FALSE)</f>
        <v>8.93</v>
      </c>
      <c r="C27" t="str">
        <f>VLOOKUP(DATE($A27,10,1),Patch!$A$4:$AA$879,24,FALSE)</f>
        <v/>
      </c>
      <c r="D27" s="3">
        <f>VLOOKUP(DATE($A27,11,1),Patch!$A$4:$AA$879,23,FALSE)</f>
        <v>7.0000000000000007E-2</v>
      </c>
      <c r="E27" t="str">
        <f>VLOOKUP(DATE($A27,11,1),Patch!$A$4:$AA$879,24,FALSE)</f>
        <v/>
      </c>
      <c r="F27" s="3">
        <f>VLOOKUP(DATE($A27,12,1),Patch!$A$4:$AA$879,23,FALSE)</f>
        <v>0.08</v>
      </c>
      <c r="G27" t="str">
        <f>VLOOKUP(DATE($A27,12,1),Patch!$A$4:$AA$879,24,FALSE)</f>
        <v/>
      </c>
      <c r="H27" s="3">
        <f>VLOOKUP(DATE($A27+1,1,1),Patch!$A$4:$AA$879,23,FALSE)</f>
        <v>1.1000000000000001</v>
      </c>
      <c r="I27" t="str">
        <f>VLOOKUP(DATE($A27+1,1,1),Patch!$A$4:$AA$879,24,FALSE)</f>
        <v/>
      </c>
      <c r="J27" s="3">
        <f>VLOOKUP(DATE($A27+1,2,1),Patch!$A$4:$AA$879,23,FALSE)</f>
        <v>3.23</v>
      </c>
      <c r="K27" t="str">
        <f>VLOOKUP(DATE($A27+1,2,1),Patch!$A$4:$AA$879,24,FALSE)</f>
        <v/>
      </c>
      <c r="L27" s="3">
        <f>VLOOKUP(DATE($A27+1,3,1),Patch!$A$4:$AA$879,23,FALSE)</f>
        <v>2.31</v>
      </c>
      <c r="M27" t="str">
        <f>VLOOKUP(DATE($A27+1,3,1),Patch!$A$4:$AA$879,24,FALSE)</f>
        <v/>
      </c>
      <c r="N27" s="3">
        <f>VLOOKUP(DATE($A27+1,4,1),Patch!$A$4:$AA$879,23,FALSE)</f>
        <v>1.02</v>
      </c>
      <c r="O27" t="str">
        <f>VLOOKUP(DATE($A27+1,4,1),Patch!$A$4:$AA$879,24,FALSE)</f>
        <v/>
      </c>
      <c r="P27" s="3">
        <f>VLOOKUP(DATE($A27+1,5,1),Patch!$A$4:$AA$879,23,FALSE)</f>
        <v>0.82</v>
      </c>
      <c r="Q27" t="str">
        <f>VLOOKUP(DATE($A27+1,5,1),Patch!$A$4:$AA$879,24,FALSE)</f>
        <v/>
      </c>
      <c r="R27" s="3">
        <f>VLOOKUP(DATE($A27+1,6,1),Patch!$A$4:$AA$879,23,FALSE)</f>
        <v>0</v>
      </c>
      <c r="S27" t="str">
        <f>VLOOKUP(DATE($A27+1,6,1),Patch!$A$4:$AA$879,24,FALSE)</f>
        <v/>
      </c>
      <c r="T27" s="3">
        <f>VLOOKUP(DATE($A27+1,7,1),Patch!$A$4:$AA$879,23,FALSE)</f>
        <v>0</v>
      </c>
      <c r="U27" t="str">
        <f>VLOOKUP(DATE($A27+1,7,1),Patch!$A$4:$AA$879,24,FALSE)</f>
        <v/>
      </c>
      <c r="V27" s="3">
        <f>VLOOKUP(DATE($A27+1,8,1),Patch!$A$4:$AA$879,23,FALSE)</f>
        <v>0</v>
      </c>
      <c r="W27" t="str">
        <f>VLOOKUP(DATE($A27+1,8,1),Patch!$A$4:$AA$879,24,FALSE)</f>
        <v/>
      </c>
      <c r="X27" s="3">
        <f>VLOOKUP(DATE($A27+1,9,1),Patch!$A$4:$AA$879,23,FALSE)</f>
        <v>0.56999999999999995</v>
      </c>
      <c r="Y27" t="str">
        <f>VLOOKUP(DATE($A27+1,9,1),Patch!$A$4:$AA$879,24,FALSE)</f>
        <v/>
      </c>
      <c r="Z27" s="3">
        <f t="shared" si="1"/>
        <v>18.130000000000003</v>
      </c>
    </row>
    <row r="28" spans="1:26">
      <c r="A28">
        <v>1947</v>
      </c>
      <c r="B28" s="3">
        <f>VLOOKUP(DATE($A28,10,1),Patch!$A$4:$AA$879,23,FALSE)</f>
        <v>1.59</v>
      </c>
      <c r="C28" t="str">
        <f>VLOOKUP(DATE($A28,10,1),Patch!$A$4:$AA$879,24,FALSE)</f>
        <v/>
      </c>
      <c r="D28" s="3">
        <f>VLOOKUP(DATE($A28,11,1),Patch!$A$4:$AA$879,23,FALSE)</f>
        <v>0.05</v>
      </c>
      <c r="E28" t="str">
        <f>VLOOKUP(DATE($A28,11,1),Patch!$A$4:$AA$879,24,FALSE)</f>
        <v/>
      </c>
      <c r="F28" s="3">
        <f>VLOOKUP(DATE($A28,12,1),Patch!$A$4:$AA$879,23,FALSE)</f>
        <v>10.6</v>
      </c>
      <c r="G28" t="str">
        <f>VLOOKUP(DATE($A28,12,1),Patch!$A$4:$AA$879,24,FALSE)</f>
        <v/>
      </c>
      <c r="H28" s="3">
        <f>VLOOKUP(DATE($A28+1,1,1),Patch!$A$4:$AA$879,23,FALSE)</f>
        <v>2.44</v>
      </c>
      <c r="I28" t="str">
        <f>VLOOKUP(DATE($A28+1,1,1),Patch!$A$4:$AA$879,24,FALSE)</f>
        <v/>
      </c>
      <c r="J28" s="3">
        <f>VLOOKUP(DATE($A28+1,2,1),Patch!$A$4:$AA$879,23,FALSE)</f>
        <v>9.51</v>
      </c>
      <c r="K28" t="str">
        <f>VLOOKUP(DATE($A28+1,2,1),Patch!$A$4:$AA$879,24,FALSE)</f>
        <v/>
      </c>
      <c r="L28" s="3">
        <f>VLOOKUP(DATE($A28+1,3,1),Patch!$A$4:$AA$879,23,FALSE)</f>
        <v>47.3</v>
      </c>
      <c r="M28" t="str">
        <f>VLOOKUP(DATE($A28+1,3,1),Patch!$A$4:$AA$879,24,FALSE)</f>
        <v/>
      </c>
      <c r="N28" s="3">
        <f>VLOOKUP(DATE($A28+1,4,1),Patch!$A$4:$AA$879,23,FALSE)</f>
        <v>4.54</v>
      </c>
      <c r="O28" t="str">
        <f>VLOOKUP(DATE($A28+1,4,1),Patch!$A$4:$AA$879,24,FALSE)</f>
        <v/>
      </c>
      <c r="P28" s="3">
        <f>VLOOKUP(DATE($A28+1,5,1),Patch!$A$4:$AA$879,23,FALSE)</f>
        <v>0.41</v>
      </c>
      <c r="Q28" t="str">
        <f>VLOOKUP(DATE($A28+1,5,1),Patch!$A$4:$AA$879,24,FALSE)</f>
        <v/>
      </c>
      <c r="R28" s="3">
        <f>VLOOKUP(DATE($A28+1,6,1),Patch!$A$4:$AA$879,23,FALSE)</f>
        <v>0</v>
      </c>
      <c r="S28" t="str">
        <f>VLOOKUP(DATE($A28+1,6,1),Patch!$A$4:$AA$879,24,FALSE)</f>
        <v/>
      </c>
      <c r="T28" s="3">
        <f>VLOOKUP(DATE($A28+1,7,1),Patch!$A$4:$AA$879,23,FALSE)</f>
        <v>0</v>
      </c>
      <c r="U28" t="str">
        <f>VLOOKUP(DATE($A28+1,7,1),Patch!$A$4:$AA$879,24,FALSE)</f>
        <v/>
      </c>
      <c r="V28" s="3">
        <f>VLOOKUP(DATE($A28+1,8,1),Patch!$A$4:$AA$879,23,FALSE)</f>
        <v>0</v>
      </c>
      <c r="W28" t="str">
        <f>VLOOKUP(DATE($A28+1,8,1),Patch!$A$4:$AA$879,24,FALSE)</f>
        <v/>
      </c>
      <c r="X28" s="3">
        <f>VLOOKUP(DATE($A28+1,9,1),Patch!$A$4:$AA$879,23,FALSE)</f>
        <v>0</v>
      </c>
      <c r="Y28" t="str">
        <f>VLOOKUP(DATE($A28+1,9,1),Patch!$A$4:$AA$879,24,FALSE)</f>
        <v/>
      </c>
      <c r="Z28" s="3">
        <f t="shared" si="1"/>
        <v>76.44</v>
      </c>
    </row>
    <row r="29" spans="1:26">
      <c r="A29">
        <v>1948</v>
      </c>
      <c r="B29" s="3">
        <f>VLOOKUP(DATE($A29,10,1),Patch!$A$4:$AA$879,23,FALSE)</f>
        <v>0.85</v>
      </c>
      <c r="C29" t="str">
        <f>VLOOKUP(DATE($A29,10,1),Patch!$A$4:$AA$879,24,FALSE)</f>
        <v/>
      </c>
      <c r="D29" s="3">
        <f>VLOOKUP(DATE($A29,11,1),Patch!$A$4:$AA$879,23,FALSE)</f>
        <v>0</v>
      </c>
      <c r="E29" t="str">
        <f>VLOOKUP(DATE($A29,11,1),Patch!$A$4:$AA$879,24,FALSE)</f>
        <v/>
      </c>
      <c r="F29" s="3">
        <f>VLOOKUP(DATE($A29,12,1),Patch!$A$4:$AA$879,23,FALSE)</f>
        <v>0</v>
      </c>
      <c r="G29" t="str">
        <f>VLOOKUP(DATE($A29,12,1),Patch!$A$4:$AA$879,24,FALSE)</f>
        <v/>
      </c>
      <c r="H29" s="3">
        <f>VLOOKUP(DATE($A29+1,1,1),Patch!$A$4:$AA$879,23,FALSE)</f>
        <v>0.2</v>
      </c>
      <c r="I29" t="str">
        <f>VLOOKUP(DATE($A29+1,1,1),Patch!$A$4:$AA$879,24,FALSE)</f>
        <v/>
      </c>
      <c r="J29" s="3">
        <f>VLOOKUP(DATE($A29+1,2,1),Patch!$A$4:$AA$879,23,FALSE)</f>
        <v>0.14000000000000001</v>
      </c>
      <c r="K29" t="str">
        <f>VLOOKUP(DATE($A29+1,2,1),Patch!$A$4:$AA$879,24,FALSE)</f>
        <v/>
      </c>
      <c r="L29" s="3">
        <f>VLOOKUP(DATE($A29+1,3,1),Patch!$A$4:$AA$879,23,FALSE)</f>
        <v>1.19</v>
      </c>
      <c r="M29" t="str">
        <f>VLOOKUP(DATE($A29+1,3,1),Patch!$A$4:$AA$879,24,FALSE)</f>
        <v/>
      </c>
      <c r="N29" s="3">
        <f>VLOOKUP(DATE($A29+1,4,1),Patch!$A$4:$AA$879,23,FALSE)</f>
        <v>0</v>
      </c>
      <c r="O29" t="str">
        <f>VLOOKUP(DATE($A29+1,4,1),Patch!$A$4:$AA$879,24,FALSE)</f>
        <v/>
      </c>
      <c r="P29" s="3">
        <f>VLOOKUP(DATE($A29+1,5,1),Patch!$A$4:$AA$879,23,FALSE)</f>
        <v>0.06</v>
      </c>
      <c r="Q29" t="str">
        <f>VLOOKUP(DATE($A29+1,5,1),Patch!$A$4:$AA$879,24,FALSE)</f>
        <v/>
      </c>
      <c r="R29" s="3">
        <f>VLOOKUP(DATE($A29+1,6,1),Patch!$A$4:$AA$879,23,FALSE)</f>
        <v>0.05</v>
      </c>
      <c r="S29" t="str">
        <f>VLOOKUP(DATE($A29+1,6,1),Patch!$A$4:$AA$879,24,FALSE)</f>
        <v/>
      </c>
      <c r="T29" s="3">
        <f>VLOOKUP(DATE($A29+1,7,1),Patch!$A$4:$AA$879,23,FALSE)</f>
        <v>0</v>
      </c>
      <c r="U29" t="str">
        <f>VLOOKUP(DATE($A29+1,7,1),Patch!$A$4:$AA$879,24,FALSE)</f>
        <v/>
      </c>
      <c r="V29" s="3">
        <f>VLOOKUP(DATE($A29+1,8,1),Patch!$A$4:$AA$879,23,FALSE)</f>
        <v>0</v>
      </c>
      <c r="W29" t="str">
        <f>VLOOKUP(DATE($A29+1,8,1),Patch!$A$4:$AA$879,24,FALSE)</f>
        <v/>
      </c>
      <c r="X29" s="3">
        <f>VLOOKUP(DATE($A29+1,9,1),Patch!$A$4:$AA$879,23,FALSE)</f>
        <v>0</v>
      </c>
      <c r="Y29" t="str">
        <f>VLOOKUP(DATE($A29+1,9,1),Patch!$A$4:$AA$879,24,FALSE)</f>
        <v/>
      </c>
      <c r="Z29" s="3">
        <f t="shared" si="1"/>
        <v>2.4899999999999998</v>
      </c>
    </row>
    <row r="30" spans="1:26">
      <c r="A30">
        <v>1949</v>
      </c>
      <c r="B30" s="3">
        <f>VLOOKUP(DATE($A30,10,1),Patch!$A$4:$AA$879,23,FALSE)</f>
        <v>0</v>
      </c>
      <c r="C30" t="str">
        <f>VLOOKUP(DATE($A30,10,1),Patch!$A$4:$AA$879,24,FALSE)</f>
        <v/>
      </c>
      <c r="D30" s="3">
        <f>VLOOKUP(DATE($A30,11,1),Patch!$A$4:$AA$879,23,FALSE)</f>
        <v>9.36</v>
      </c>
      <c r="E30" t="str">
        <f>VLOOKUP(DATE($A30,11,1),Patch!$A$4:$AA$879,24,FALSE)</f>
        <v/>
      </c>
      <c r="F30" s="3">
        <f>VLOOKUP(DATE($A30,12,1),Patch!$A$4:$AA$879,23,FALSE)</f>
        <v>0.69</v>
      </c>
      <c r="G30" t="str">
        <f>VLOOKUP(DATE($A30,12,1),Patch!$A$4:$AA$879,24,FALSE)</f>
        <v/>
      </c>
      <c r="H30" s="3">
        <f>VLOOKUP(DATE($A30+1,1,1),Patch!$A$4:$AA$879,23,FALSE)</f>
        <v>3.48</v>
      </c>
      <c r="I30" t="str">
        <f>VLOOKUP(DATE($A30+1,1,1),Patch!$A$4:$AA$879,24,FALSE)</f>
        <v/>
      </c>
      <c r="J30" s="3">
        <f>VLOOKUP(DATE($A30+1,2,1),Patch!$A$4:$AA$879,23,FALSE)</f>
        <v>72.569999999999993</v>
      </c>
      <c r="K30" t="str">
        <f>VLOOKUP(DATE($A30+1,2,1),Patch!$A$4:$AA$879,24,FALSE)</f>
        <v>*</v>
      </c>
      <c r="L30" s="3">
        <f>VLOOKUP(DATE($A30+1,3,1),Patch!$A$4:$AA$879,23,FALSE)</f>
        <v>23.2</v>
      </c>
      <c r="M30" t="str">
        <f>VLOOKUP(DATE($A30+1,3,1),Patch!$A$4:$AA$879,24,FALSE)</f>
        <v/>
      </c>
      <c r="N30" s="3">
        <f>VLOOKUP(DATE($A30+1,4,1),Patch!$A$4:$AA$879,23,FALSE)</f>
        <v>33.5</v>
      </c>
      <c r="O30" t="str">
        <f>VLOOKUP(DATE($A30+1,4,1),Patch!$A$4:$AA$879,24,FALSE)</f>
        <v/>
      </c>
      <c r="P30" s="3">
        <f>VLOOKUP(DATE($A30+1,5,1),Patch!$A$4:$AA$879,23,FALSE)</f>
        <v>38.4</v>
      </c>
      <c r="Q30" t="str">
        <f>VLOOKUP(DATE($A30+1,5,1),Patch!$A$4:$AA$879,24,FALSE)</f>
        <v/>
      </c>
      <c r="R30" s="3">
        <f>VLOOKUP(DATE($A30+1,6,1),Patch!$A$4:$AA$879,23,FALSE)</f>
        <v>1.32</v>
      </c>
      <c r="S30" t="str">
        <f>VLOOKUP(DATE($A30+1,6,1),Patch!$A$4:$AA$879,24,FALSE)</f>
        <v/>
      </c>
      <c r="T30" s="3">
        <f>VLOOKUP(DATE($A30+1,7,1),Patch!$A$4:$AA$879,23,FALSE)</f>
        <v>0.53</v>
      </c>
      <c r="U30" t="str">
        <f>VLOOKUP(DATE($A30+1,7,1),Patch!$A$4:$AA$879,24,FALSE)</f>
        <v/>
      </c>
      <c r="V30" s="3">
        <f>VLOOKUP(DATE($A30+1,8,1),Patch!$A$4:$AA$879,23,FALSE)</f>
        <v>1.31</v>
      </c>
      <c r="W30" t="str">
        <f>VLOOKUP(DATE($A30+1,8,1),Patch!$A$4:$AA$879,24,FALSE)</f>
        <v/>
      </c>
      <c r="X30" s="3">
        <f>VLOOKUP(DATE($A30+1,9,1),Patch!$A$4:$AA$879,23,FALSE)</f>
        <v>3.93</v>
      </c>
      <c r="Y30" t="str">
        <f>VLOOKUP(DATE($A30+1,9,1),Patch!$A$4:$AA$879,24,FALSE)</f>
        <v/>
      </c>
      <c r="Z30" s="3">
        <f t="shared" si="1"/>
        <v>188.29000000000002</v>
      </c>
    </row>
    <row r="31" spans="1:26">
      <c r="A31">
        <v>1950</v>
      </c>
      <c r="B31" s="3">
        <f>VLOOKUP(DATE($A31,10,1),Patch!$A$4:$AA$879,23,FALSE)</f>
        <v>0.56000000000000005</v>
      </c>
      <c r="C31" t="str">
        <f>VLOOKUP(DATE($A31,10,1),Patch!$A$4:$AA$879,24,FALSE)</f>
        <v/>
      </c>
      <c r="D31" s="3">
        <f>VLOOKUP(DATE($A31,11,1),Patch!$A$4:$AA$879,23,FALSE)</f>
        <v>0</v>
      </c>
      <c r="E31" t="str">
        <f>VLOOKUP(DATE($A31,11,1),Patch!$A$4:$AA$879,24,FALSE)</f>
        <v/>
      </c>
      <c r="F31" s="3">
        <f>VLOOKUP(DATE($A31,12,1),Patch!$A$4:$AA$879,23,FALSE)</f>
        <v>8.5</v>
      </c>
      <c r="G31" t="str">
        <f>VLOOKUP(DATE($A31,12,1),Patch!$A$4:$AA$879,24,FALSE)</f>
        <v/>
      </c>
      <c r="H31" s="3">
        <f>VLOOKUP(DATE($A31+1,1,1),Patch!$A$4:$AA$879,23,FALSE)</f>
        <v>9.23</v>
      </c>
      <c r="I31" t="str">
        <f>VLOOKUP(DATE($A31+1,1,1),Patch!$A$4:$AA$879,24,FALSE)</f>
        <v/>
      </c>
      <c r="J31" s="3">
        <f>VLOOKUP(DATE($A31+1,2,1),Patch!$A$4:$AA$879,23,FALSE)</f>
        <v>4.16</v>
      </c>
      <c r="K31" t="str">
        <f>VLOOKUP(DATE($A31+1,2,1),Patch!$A$4:$AA$879,24,FALSE)</f>
        <v/>
      </c>
      <c r="L31" s="3">
        <f>VLOOKUP(DATE($A31+1,3,1),Patch!$A$4:$AA$879,23,FALSE)</f>
        <v>4.67</v>
      </c>
      <c r="M31" t="str">
        <f>VLOOKUP(DATE($A31+1,3,1),Patch!$A$4:$AA$879,24,FALSE)</f>
        <v/>
      </c>
      <c r="N31" s="3">
        <f>VLOOKUP(DATE($A31+1,4,1),Patch!$A$4:$AA$879,23,FALSE)</f>
        <v>0.98</v>
      </c>
      <c r="O31" t="str">
        <f>VLOOKUP(DATE($A31+1,4,1),Patch!$A$4:$AA$879,24,FALSE)</f>
        <v/>
      </c>
      <c r="P31" s="3">
        <f>VLOOKUP(DATE($A31+1,5,1),Patch!$A$4:$AA$879,23,FALSE)</f>
        <v>0</v>
      </c>
      <c r="Q31" t="str">
        <f>VLOOKUP(DATE($A31+1,5,1),Patch!$A$4:$AA$879,24,FALSE)</f>
        <v/>
      </c>
      <c r="R31" s="3">
        <f>VLOOKUP(DATE($A31+1,6,1),Patch!$A$4:$AA$879,23,FALSE)</f>
        <v>0</v>
      </c>
      <c r="S31" t="str">
        <f>VLOOKUP(DATE($A31+1,6,1),Patch!$A$4:$AA$879,24,FALSE)</f>
        <v/>
      </c>
      <c r="T31" s="3">
        <f>VLOOKUP(DATE($A31+1,7,1),Patch!$A$4:$AA$879,23,FALSE)</f>
        <v>0</v>
      </c>
      <c r="U31" t="str">
        <f>VLOOKUP(DATE($A31+1,7,1),Patch!$A$4:$AA$879,24,FALSE)</f>
        <v/>
      </c>
      <c r="V31" s="3">
        <f>VLOOKUP(DATE($A31+1,8,1),Patch!$A$4:$AA$879,23,FALSE)</f>
        <v>0</v>
      </c>
      <c r="W31" t="str">
        <f>VLOOKUP(DATE($A31+1,8,1),Patch!$A$4:$AA$879,24,FALSE)</f>
        <v/>
      </c>
      <c r="X31" s="3">
        <f>VLOOKUP(DATE($A31+1,9,1),Patch!$A$4:$AA$879,23,FALSE)</f>
        <v>0</v>
      </c>
      <c r="Y31" t="str">
        <f>VLOOKUP(DATE($A31+1,9,1),Patch!$A$4:$AA$879,24,FALSE)</f>
        <v/>
      </c>
      <c r="Z31" s="3">
        <f t="shared" si="1"/>
        <v>28.099999999999998</v>
      </c>
    </row>
    <row r="32" spans="1:26">
      <c r="A32">
        <v>1951</v>
      </c>
      <c r="B32" s="3">
        <f>VLOOKUP(DATE($A32,10,1),Patch!$A$4:$AA$879,23,FALSE)</f>
        <v>4.9000000000000004</v>
      </c>
      <c r="C32" t="str">
        <f>VLOOKUP(DATE($A32,10,1),Patch!$A$4:$AA$879,24,FALSE)</f>
        <v/>
      </c>
      <c r="D32" s="3">
        <f>VLOOKUP(DATE($A32,11,1),Patch!$A$4:$AA$879,23,FALSE)</f>
        <v>0.41</v>
      </c>
      <c r="E32" t="str">
        <f>VLOOKUP(DATE($A32,11,1),Patch!$A$4:$AA$879,24,FALSE)</f>
        <v/>
      </c>
      <c r="F32" s="3">
        <f>VLOOKUP(DATE($A32,12,1),Patch!$A$4:$AA$879,23,FALSE)</f>
        <v>0</v>
      </c>
      <c r="G32" t="str">
        <f>VLOOKUP(DATE($A32,12,1),Patch!$A$4:$AA$879,24,FALSE)</f>
        <v/>
      </c>
      <c r="H32" s="3">
        <f>VLOOKUP(DATE($A32+1,1,1),Patch!$A$4:$AA$879,23,FALSE)</f>
        <v>1.27</v>
      </c>
      <c r="I32" t="str">
        <f>VLOOKUP(DATE($A32+1,1,1),Patch!$A$4:$AA$879,24,FALSE)</f>
        <v/>
      </c>
      <c r="J32" s="3">
        <f>VLOOKUP(DATE($A32+1,2,1),Patch!$A$4:$AA$879,23,FALSE)</f>
        <v>10.199999999999999</v>
      </c>
      <c r="K32" t="str">
        <f>VLOOKUP(DATE($A32+1,2,1),Patch!$A$4:$AA$879,24,FALSE)</f>
        <v/>
      </c>
      <c r="L32" s="3">
        <f>VLOOKUP(DATE($A32+1,3,1),Patch!$A$4:$AA$879,23,FALSE)</f>
        <v>0.43</v>
      </c>
      <c r="M32" t="str">
        <f>VLOOKUP(DATE($A32+1,3,1),Patch!$A$4:$AA$879,24,FALSE)</f>
        <v/>
      </c>
      <c r="N32" s="3">
        <f>VLOOKUP(DATE($A32+1,4,1),Patch!$A$4:$AA$879,23,FALSE)</f>
        <v>1.44</v>
      </c>
      <c r="O32" t="str">
        <f>VLOOKUP(DATE($A32+1,4,1),Patch!$A$4:$AA$879,24,FALSE)</f>
        <v/>
      </c>
      <c r="P32" s="3">
        <f>VLOOKUP(DATE($A32+1,5,1),Patch!$A$4:$AA$879,23,FALSE)</f>
        <v>0</v>
      </c>
      <c r="Q32" t="str">
        <f>VLOOKUP(DATE($A32+1,5,1),Patch!$A$4:$AA$879,24,FALSE)</f>
        <v/>
      </c>
      <c r="R32" s="3">
        <f>VLOOKUP(DATE($A32+1,6,1),Patch!$A$4:$AA$879,23,FALSE)</f>
        <v>0</v>
      </c>
      <c r="S32" t="str">
        <f>VLOOKUP(DATE($A32+1,6,1),Patch!$A$4:$AA$879,24,FALSE)</f>
        <v/>
      </c>
      <c r="T32" s="3">
        <f>VLOOKUP(DATE($A32+1,7,1),Patch!$A$4:$AA$879,23,FALSE)</f>
        <v>2.0499999999999998</v>
      </c>
      <c r="U32" t="str">
        <f>VLOOKUP(DATE($A32+1,7,1),Patch!$A$4:$AA$879,24,FALSE)</f>
        <v/>
      </c>
      <c r="V32" s="3">
        <f>VLOOKUP(DATE($A32+1,8,1),Patch!$A$4:$AA$879,23,FALSE)</f>
        <v>0</v>
      </c>
      <c r="W32" t="str">
        <f>VLOOKUP(DATE($A32+1,8,1),Patch!$A$4:$AA$879,24,FALSE)</f>
        <v/>
      </c>
      <c r="X32" s="3">
        <f>VLOOKUP(DATE($A32+1,9,1),Patch!$A$4:$AA$879,23,FALSE)</f>
        <v>0.61</v>
      </c>
      <c r="Y32" t="str">
        <f>VLOOKUP(DATE($A32+1,9,1),Patch!$A$4:$AA$879,24,FALSE)</f>
        <v/>
      </c>
      <c r="Z32" s="3">
        <f t="shared" si="1"/>
        <v>21.310000000000002</v>
      </c>
    </row>
    <row r="33" spans="1:26">
      <c r="A33">
        <v>1952</v>
      </c>
      <c r="B33" s="3">
        <f>VLOOKUP(DATE($A33,10,1),Patch!$A$4:$AA$879,23,FALSE)</f>
        <v>0.79</v>
      </c>
      <c r="C33" t="str">
        <f>VLOOKUP(DATE($A33,10,1),Patch!$A$4:$AA$879,24,FALSE)</f>
        <v/>
      </c>
      <c r="D33" s="3">
        <f>VLOOKUP(DATE($A33,11,1),Patch!$A$4:$AA$879,23,FALSE)</f>
        <v>2.15</v>
      </c>
      <c r="E33" t="str">
        <f>VLOOKUP(DATE($A33,11,1),Patch!$A$4:$AA$879,24,FALSE)</f>
        <v/>
      </c>
      <c r="F33" s="3">
        <f>VLOOKUP(DATE($A33,12,1),Patch!$A$4:$AA$879,23,FALSE)</f>
        <v>11.2</v>
      </c>
      <c r="G33" t="str">
        <f>VLOOKUP(DATE($A33,12,1),Patch!$A$4:$AA$879,24,FALSE)</f>
        <v/>
      </c>
      <c r="H33" s="3">
        <f>VLOOKUP(DATE($A33+1,1,1),Patch!$A$4:$AA$879,23,FALSE)</f>
        <v>0.31</v>
      </c>
      <c r="I33" t="str">
        <f>VLOOKUP(DATE($A33+1,1,1),Patch!$A$4:$AA$879,24,FALSE)</f>
        <v/>
      </c>
      <c r="J33" s="3">
        <f>VLOOKUP(DATE($A33+1,2,1),Patch!$A$4:$AA$879,23,FALSE)</f>
        <v>1.22</v>
      </c>
      <c r="K33" t="str">
        <f>VLOOKUP(DATE($A33+1,2,1),Patch!$A$4:$AA$879,24,FALSE)</f>
        <v/>
      </c>
      <c r="L33" s="3">
        <f>VLOOKUP(DATE($A33+1,3,1),Patch!$A$4:$AA$879,23,FALSE)</f>
        <v>0.64</v>
      </c>
      <c r="M33" t="str">
        <f>VLOOKUP(DATE($A33+1,3,1),Patch!$A$4:$AA$879,24,FALSE)</f>
        <v/>
      </c>
      <c r="N33" s="3">
        <f>VLOOKUP(DATE($A33+1,4,1),Patch!$A$4:$AA$879,23,FALSE)</f>
        <v>0.78</v>
      </c>
      <c r="O33" t="str">
        <f>VLOOKUP(DATE($A33+1,4,1),Patch!$A$4:$AA$879,24,FALSE)</f>
        <v/>
      </c>
      <c r="P33" s="3">
        <f>VLOOKUP(DATE($A33+1,5,1),Patch!$A$4:$AA$879,23,FALSE)</f>
        <v>0</v>
      </c>
      <c r="Q33" t="str">
        <f>VLOOKUP(DATE($A33+1,5,1),Patch!$A$4:$AA$879,24,FALSE)</f>
        <v/>
      </c>
      <c r="R33" s="3">
        <f>VLOOKUP(DATE($A33+1,6,1),Patch!$A$4:$AA$879,23,FALSE)</f>
        <v>0</v>
      </c>
      <c r="S33" t="str">
        <f>VLOOKUP(DATE($A33+1,6,1),Patch!$A$4:$AA$879,24,FALSE)</f>
        <v/>
      </c>
      <c r="T33" s="3">
        <f>VLOOKUP(DATE($A33+1,7,1),Patch!$A$4:$AA$879,23,FALSE)</f>
        <v>0</v>
      </c>
      <c r="U33" t="str">
        <f>VLOOKUP(DATE($A33+1,7,1),Patch!$A$4:$AA$879,24,FALSE)</f>
        <v/>
      </c>
      <c r="V33" s="3">
        <f>VLOOKUP(DATE($A33+1,8,1),Patch!$A$4:$AA$879,23,FALSE)</f>
        <v>0</v>
      </c>
      <c r="W33" t="str">
        <f>VLOOKUP(DATE($A33+1,8,1),Patch!$A$4:$AA$879,24,FALSE)</f>
        <v/>
      </c>
      <c r="X33" s="3">
        <f>VLOOKUP(DATE($A33+1,9,1),Patch!$A$4:$AA$879,23,FALSE)</f>
        <v>1.74</v>
      </c>
      <c r="Y33" t="str">
        <f>VLOOKUP(DATE($A33+1,9,1),Patch!$A$4:$AA$879,24,FALSE)</f>
        <v/>
      </c>
      <c r="Z33" s="3">
        <f t="shared" si="1"/>
        <v>18.829999999999998</v>
      </c>
    </row>
    <row r="34" spans="1:26">
      <c r="A34">
        <v>1953</v>
      </c>
      <c r="B34" s="3">
        <f>VLOOKUP(DATE($A34,10,1),Patch!$A$4:$AA$879,23,FALSE)</f>
        <v>0.04</v>
      </c>
      <c r="C34" t="str">
        <f>VLOOKUP(DATE($A34,10,1),Patch!$A$4:$AA$879,24,FALSE)</f>
        <v/>
      </c>
      <c r="D34" s="3">
        <f>VLOOKUP(DATE($A34,11,1),Patch!$A$4:$AA$879,23,FALSE)</f>
        <v>23</v>
      </c>
      <c r="E34" t="str">
        <f>VLOOKUP(DATE($A34,11,1),Patch!$A$4:$AA$879,24,FALSE)</f>
        <v/>
      </c>
      <c r="F34" s="3">
        <f>VLOOKUP(DATE($A34,12,1),Patch!$A$4:$AA$879,23,FALSE)</f>
        <v>0.09</v>
      </c>
      <c r="G34" t="str">
        <f>VLOOKUP(DATE($A34,12,1),Patch!$A$4:$AA$879,24,FALSE)</f>
        <v/>
      </c>
      <c r="H34" s="3">
        <f>VLOOKUP(DATE($A34+1,1,1),Patch!$A$4:$AA$879,23,FALSE)</f>
        <v>1</v>
      </c>
      <c r="I34" t="str">
        <f>VLOOKUP(DATE($A34+1,1,1),Patch!$A$4:$AA$879,24,FALSE)</f>
        <v/>
      </c>
      <c r="J34" s="3">
        <f>VLOOKUP(DATE($A34+1,2,1),Patch!$A$4:$AA$879,23,FALSE)</f>
        <v>0.7</v>
      </c>
      <c r="K34" t="str">
        <f>VLOOKUP(DATE($A34+1,2,1),Patch!$A$4:$AA$879,24,FALSE)</f>
        <v/>
      </c>
      <c r="L34" s="3">
        <f>VLOOKUP(DATE($A34+1,3,1),Patch!$A$4:$AA$879,23,FALSE)</f>
        <v>4.45</v>
      </c>
      <c r="M34" t="str">
        <f>VLOOKUP(DATE($A34+1,3,1),Patch!$A$4:$AA$879,24,FALSE)</f>
        <v/>
      </c>
      <c r="N34" s="3">
        <f>VLOOKUP(DATE($A34+1,4,1),Patch!$A$4:$AA$879,23,FALSE)</f>
        <v>0.69</v>
      </c>
      <c r="O34" t="str">
        <f>VLOOKUP(DATE($A34+1,4,1),Patch!$A$4:$AA$879,24,FALSE)</f>
        <v/>
      </c>
      <c r="P34" s="3">
        <f>VLOOKUP(DATE($A34+1,5,1),Patch!$A$4:$AA$879,23,FALSE)</f>
        <v>0.52</v>
      </c>
      <c r="Q34" t="str">
        <f>VLOOKUP(DATE($A34+1,5,1),Patch!$A$4:$AA$879,24,FALSE)</f>
        <v/>
      </c>
      <c r="R34" s="3">
        <f>VLOOKUP(DATE($A34+1,6,1),Patch!$A$4:$AA$879,23,FALSE)</f>
        <v>0</v>
      </c>
      <c r="S34" t="str">
        <f>VLOOKUP(DATE($A34+1,6,1),Patch!$A$4:$AA$879,24,FALSE)</f>
        <v/>
      </c>
      <c r="T34" s="3">
        <f>VLOOKUP(DATE($A34+1,7,1),Patch!$A$4:$AA$879,23,FALSE)</f>
        <v>0</v>
      </c>
      <c r="U34" t="str">
        <f>VLOOKUP(DATE($A34+1,7,1),Patch!$A$4:$AA$879,24,FALSE)</f>
        <v/>
      </c>
      <c r="V34" s="3">
        <f>VLOOKUP(DATE($A34+1,8,1),Patch!$A$4:$AA$879,23,FALSE)</f>
        <v>0</v>
      </c>
      <c r="W34" t="str">
        <f>VLOOKUP(DATE($A34+1,8,1),Patch!$A$4:$AA$879,24,FALSE)</f>
        <v/>
      </c>
      <c r="X34" s="3">
        <f>VLOOKUP(DATE($A34+1,9,1),Patch!$A$4:$AA$879,23,FALSE)</f>
        <v>0</v>
      </c>
      <c r="Y34" t="str">
        <f>VLOOKUP(DATE($A34+1,9,1),Patch!$A$4:$AA$879,24,FALSE)</f>
        <v/>
      </c>
      <c r="Z34" s="3">
        <f t="shared" si="1"/>
        <v>30.49</v>
      </c>
    </row>
    <row r="35" spans="1:26">
      <c r="A35">
        <v>1954</v>
      </c>
      <c r="B35" s="3">
        <f>VLOOKUP(DATE($A35,10,1),Patch!$A$4:$AA$879,23,FALSE)</f>
        <v>0</v>
      </c>
      <c r="C35" t="str">
        <f>VLOOKUP(DATE($A35,10,1),Patch!$A$4:$AA$879,24,FALSE)</f>
        <v/>
      </c>
      <c r="D35" s="3">
        <f>VLOOKUP(DATE($A35,11,1),Patch!$A$4:$AA$879,23,FALSE)</f>
        <v>2.0699999999999998</v>
      </c>
      <c r="E35" t="str">
        <f>VLOOKUP(DATE($A35,11,1),Patch!$A$4:$AA$879,24,FALSE)</f>
        <v/>
      </c>
      <c r="F35" s="3">
        <f>VLOOKUP(DATE($A35,12,1),Patch!$A$4:$AA$879,23,FALSE)</f>
        <v>0.19</v>
      </c>
      <c r="G35" t="str">
        <f>VLOOKUP(DATE($A35,12,1),Patch!$A$4:$AA$879,24,FALSE)</f>
        <v/>
      </c>
      <c r="H35" s="3">
        <f>VLOOKUP(DATE($A35+1,1,1),Patch!$A$4:$AA$879,23,FALSE)</f>
        <v>4.51</v>
      </c>
      <c r="I35" t="str">
        <f>VLOOKUP(DATE($A35+1,1,1),Patch!$A$4:$AA$879,24,FALSE)</f>
        <v/>
      </c>
      <c r="J35" s="3">
        <f>VLOOKUP(DATE($A35+1,2,1),Patch!$A$4:$AA$879,23,FALSE)</f>
        <v>10.9</v>
      </c>
      <c r="K35" t="str">
        <f>VLOOKUP(DATE($A35+1,2,1),Patch!$A$4:$AA$879,24,FALSE)</f>
        <v/>
      </c>
      <c r="L35" s="3">
        <f>VLOOKUP(DATE($A35+1,3,1),Patch!$A$4:$AA$879,23,FALSE)</f>
        <v>17.7</v>
      </c>
      <c r="M35" t="str">
        <f>VLOOKUP(DATE($A35+1,3,1),Patch!$A$4:$AA$879,24,FALSE)</f>
        <v/>
      </c>
      <c r="N35" s="3">
        <f>VLOOKUP(DATE($A35+1,4,1),Patch!$A$4:$AA$879,23,FALSE)</f>
        <v>1.33</v>
      </c>
      <c r="O35" t="str">
        <f>VLOOKUP(DATE($A35+1,4,1),Patch!$A$4:$AA$879,24,FALSE)</f>
        <v/>
      </c>
      <c r="P35" s="3">
        <f>VLOOKUP(DATE($A35+1,5,1),Patch!$A$4:$AA$879,23,FALSE)</f>
        <v>0.35</v>
      </c>
      <c r="Q35" t="str">
        <f>VLOOKUP(DATE($A35+1,5,1),Patch!$A$4:$AA$879,24,FALSE)</f>
        <v/>
      </c>
      <c r="R35" s="3">
        <f>VLOOKUP(DATE($A35+1,6,1),Patch!$A$4:$AA$879,23,FALSE)</f>
        <v>0.08</v>
      </c>
      <c r="S35" t="str">
        <f>VLOOKUP(DATE($A35+1,6,1),Patch!$A$4:$AA$879,24,FALSE)</f>
        <v/>
      </c>
      <c r="T35" s="3">
        <f>VLOOKUP(DATE($A35+1,7,1),Patch!$A$4:$AA$879,23,FALSE)</f>
        <v>0</v>
      </c>
      <c r="U35" t="str">
        <f>VLOOKUP(DATE($A35+1,7,1),Patch!$A$4:$AA$879,24,FALSE)</f>
        <v/>
      </c>
      <c r="V35" s="3">
        <f>VLOOKUP(DATE($A35+1,8,1),Patch!$A$4:$AA$879,23,FALSE)</f>
        <v>0</v>
      </c>
      <c r="W35" t="str">
        <f>VLOOKUP(DATE($A35+1,8,1),Patch!$A$4:$AA$879,24,FALSE)</f>
        <v/>
      </c>
      <c r="X35" s="3">
        <f>VLOOKUP(DATE($A35+1,9,1),Patch!$A$4:$AA$879,23,FALSE)</f>
        <v>0</v>
      </c>
      <c r="Y35" t="str">
        <f>VLOOKUP(DATE($A35+1,9,1),Patch!$A$4:$AA$879,24,FALSE)</f>
        <v/>
      </c>
      <c r="Z35" s="3">
        <f t="shared" si="1"/>
        <v>37.130000000000003</v>
      </c>
    </row>
    <row r="36" spans="1:26">
      <c r="A36">
        <v>1955</v>
      </c>
      <c r="B36" s="3">
        <f>VLOOKUP(DATE($A36,10,1),Patch!$A$4:$AA$879,23,FALSE)</f>
        <v>1.05</v>
      </c>
      <c r="C36" t="str">
        <f>VLOOKUP(DATE($A36,10,1),Patch!$A$4:$AA$879,24,FALSE)</f>
        <v/>
      </c>
      <c r="D36" s="3">
        <f>VLOOKUP(DATE($A36,11,1),Patch!$A$4:$AA$879,23,FALSE)</f>
        <v>0.75</v>
      </c>
      <c r="E36" t="str">
        <f>VLOOKUP(DATE($A36,11,1),Patch!$A$4:$AA$879,24,FALSE)</f>
        <v/>
      </c>
      <c r="F36" s="3">
        <f>VLOOKUP(DATE($A36,12,1),Patch!$A$4:$AA$879,23,FALSE)</f>
        <v>0.85</v>
      </c>
      <c r="G36" t="str">
        <f>VLOOKUP(DATE($A36,12,1),Patch!$A$4:$AA$879,24,FALSE)</f>
        <v/>
      </c>
      <c r="H36" s="3">
        <f>VLOOKUP(DATE($A36+1,1,1),Patch!$A$4:$AA$879,23,FALSE)</f>
        <v>1.83</v>
      </c>
      <c r="I36" t="str">
        <f>VLOOKUP(DATE($A36+1,1,1),Patch!$A$4:$AA$879,24,FALSE)</f>
        <v/>
      </c>
      <c r="J36" s="3">
        <f>VLOOKUP(DATE($A36+1,2,1),Patch!$A$4:$AA$879,23,FALSE)</f>
        <v>2.73</v>
      </c>
      <c r="K36" t="str">
        <f>VLOOKUP(DATE($A36+1,2,1),Patch!$A$4:$AA$879,24,FALSE)</f>
        <v/>
      </c>
      <c r="L36" s="3">
        <f>VLOOKUP(DATE($A36+1,3,1),Patch!$A$4:$AA$879,23,FALSE)</f>
        <v>7.21</v>
      </c>
      <c r="M36" t="str">
        <f>VLOOKUP(DATE($A36+1,3,1),Patch!$A$4:$AA$879,24,FALSE)</f>
        <v/>
      </c>
      <c r="N36" s="3">
        <f>VLOOKUP(DATE($A36+1,4,1),Patch!$A$4:$AA$879,23,FALSE)</f>
        <v>64.8</v>
      </c>
      <c r="O36" t="str">
        <f>VLOOKUP(DATE($A36+1,4,1),Patch!$A$4:$AA$879,24,FALSE)</f>
        <v>*</v>
      </c>
      <c r="P36" s="3">
        <f>VLOOKUP(DATE($A36+1,5,1),Patch!$A$4:$AA$879,23,FALSE)</f>
        <v>0</v>
      </c>
      <c r="Q36" t="str">
        <f>VLOOKUP(DATE($A36+1,5,1),Patch!$A$4:$AA$879,24,FALSE)</f>
        <v>*</v>
      </c>
      <c r="R36" s="3">
        <f>VLOOKUP(DATE($A36+1,6,1),Patch!$A$4:$AA$879,23,FALSE)</f>
        <v>518.6</v>
      </c>
      <c r="S36" t="str">
        <f>VLOOKUP(DATE($A36+1,6,1),Patch!$A$4:$AA$879,24,FALSE)</f>
        <v>*</v>
      </c>
      <c r="T36" s="3">
        <f>VLOOKUP(DATE($A36+1,7,1),Patch!$A$4:$AA$879,23,FALSE)</f>
        <v>0</v>
      </c>
      <c r="U36" t="str">
        <f>VLOOKUP(DATE($A36+1,7,1),Patch!$A$4:$AA$879,24,FALSE)</f>
        <v>*</v>
      </c>
      <c r="V36" s="3">
        <f>VLOOKUP(DATE($A36+1,8,1),Patch!$A$4:$AA$879,23,FALSE)</f>
        <v>403.54</v>
      </c>
      <c r="W36" t="str">
        <f>VLOOKUP(DATE($A36+1,8,1),Patch!$A$4:$AA$879,24,FALSE)</f>
        <v>*</v>
      </c>
      <c r="X36" s="3">
        <f>VLOOKUP(DATE($A36+1,9,1),Patch!$A$4:$AA$879,23,FALSE)</f>
        <v>0</v>
      </c>
      <c r="Y36" t="str">
        <f>VLOOKUP(DATE($A36+1,9,1),Patch!$A$4:$AA$879,24,FALSE)</f>
        <v>*</v>
      </c>
      <c r="Z36" s="3">
        <f t="shared" si="1"/>
        <v>1001.3600000000001</v>
      </c>
    </row>
    <row r="37" spans="1:26">
      <c r="A37">
        <v>1956</v>
      </c>
      <c r="B37" s="3">
        <f>VLOOKUP(DATE($A37,10,1),Patch!$A$4:$AA$879,23,FALSE)</f>
        <v>165.89</v>
      </c>
      <c r="C37" t="str">
        <f>VLOOKUP(DATE($A37,10,1),Patch!$A$4:$AA$879,24,FALSE)</f>
        <v>*</v>
      </c>
      <c r="D37" s="3">
        <f>VLOOKUP(DATE($A37,11,1),Patch!$A$4:$AA$879,23,FALSE)</f>
        <v>4.67</v>
      </c>
      <c r="E37" t="str">
        <f>VLOOKUP(DATE($A37,11,1),Patch!$A$4:$AA$879,24,FALSE)</f>
        <v/>
      </c>
      <c r="F37" s="3">
        <f>VLOOKUP(DATE($A37,12,1),Patch!$A$4:$AA$879,23,FALSE)</f>
        <v>4</v>
      </c>
      <c r="G37" t="str">
        <f>VLOOKUP(DATE($A37,12,1),Patch!$A$4:$AA$879,24,FALSE)</f>
        <v/>
      </c>
      <c r="H37" s="3">
        <f>VLOOKUP(DATE($A37+1,1,1),Patch!$A$4:$AA$879,23,FALSE)</f>
        <v>1.1100000000000001</v>
      </c>
      <c r="I37" t="str">
        <f>VLOOKUP(DATE($A37+1,1,1),Patch!$A$4:$AA$879,24,FALSE)</f>
        <v/>
      </c>
      <c r="J37" s="3">
        <f>VLOOKUP(DATE($A37+1,2,1),Patch!$A$4:$AA$879,23,FALSE)</f>
        <v>1.66</v>
      </c>
      <c r="K37" t="str">
        <f>VLOOKUP(DATE($A37+1,2,1),Patch!$A$4:$AA$879,24,FALSE)</f>
        <v/>
      </c>
      <c r="L37" s="3">
        <f>VLOOKUP(DATE($A37+1,3,1),Patch!$A$4:$AA$879,23,FALSE)</f>
        <v>5.17</v>
      </c>
      <c r="M37" t="str">
        <f>VLOOKUP(DATE($A37+1,3,1),Patch!$A$4:$AA$879,24,FALSE)</f>
        <v/>
      </c>
      <c r="N37" s="3">
        <f>VLOOKUP(DATE($A37+1,4,1),Patch!$A$4:$AA$879,23,FALSE)</f>
        <v>0.6</v>
      </c>
      <c r="O37" t="str">
        <f>VLOOKUP(DATE($A37+1,4,1),Patch!$A$4:$AA$879,24,FALSE)</f>
        <v/>
      </c>
      <c r="P37" s="3">
        <f>VLOOKUP(DATE($A37+1,5,1),Patch!$A$4:$AA$879,23,FALSE)</f>
        <v>0</v>
      </c>
      <c r="Q37" t="str">
        <f>VLOOKUP(DATE($A37+1,5,1),Patch!$A$4:$AA$879,24,FALSE)</f>
        <v/>
      </c>
      <c r="R37" s="3">
        <f>VLOOKUP(DATE($A37+1,6,1),Patch!$A$4:$AA$879,23,FALSE)</f>
        <v>7.0000000000000007E-2</v>
      </c>
      <c r="S37" t="str">
        <f>VLOOKUP(DATE($A37+1,6,1),Patch!$A$4:$AA$879,24,FALSE)</f>
        <v/>
      </c>
      <c r="T37" s="3">
        <f>VLOOKUP(DATE($A37+1,7,1),Patch!$A$4:$AA$879,23,FALSE)</f>
        <v>0</v>
      </c>
      <c r="U37" t="str">
        <f>VLOOKUP(DATE($A37+1,7,1),Patch!$A$4:$AA$879,24,FALSE)</f>
        <v>*</v>
      </c>
      <c r="V37" s="3">
        <f>VLOOKUP(DATE($A37+1,8,1),Patch!$A$4:$AA$879,23,FALSE)</f>
        <v>0.75</v>
      </c>
      <c r="W37" t="str">
        <f>VLOOKUP(DATE($A37+1,8,1),Patch!$A$4:$AA$879,24,FALSE)</f>
        <v/>
      </c>
      <c r="X37" s="3">
        <f>VLOOKUP(DATE($A37+1,9,1),Patch!$A$4:$AA$879,23,FALSE)</f>
        <v>0.41</v>
      </c>
      <c r="Y37" t="str">
        <f>VLOOKUP(DATE($A37+1,9,1),Patch!$A$4:$AA$879,24,FALSE)</f>
        <v/>
      </c>
      <c r="Z37" s="3">
        <f t="shared" si="1"/>
        <v>184.32999999999996</v>
      </c>
    </row>
    <row r="38" spans="1:26">
      <c r="A38">
        <v>1957</v>
      </c>
      <c r="B38" s="3">
        <f>VLOOKUP(DATE($A38,10,1),Patch!$A$4:$AA$879,23,FALSE)</f>
        <v>0.55000000000000004</v>
      </c>
      <c r="C38" t="str">
        <f>VLOOKUP(DATE($A38,10,1),Patch!$A$4:$AA$879,24,FALSE)</f>
        <v/>
      </c>
      <c r="D38" s="3">
        <f>VLOOKUP(DATE($A38,11,1),Patch!$A$4:$AA$879,23,FALSE)</f>
        <v>0.83</v>
      </c>
      <c r="E38" t="str">
        <f>VLOOKUP(DATE($A38,11,1),Patch!$A$4:$AA$879,24,FALSE)</f>
        <v/>
      </c>
      <c r="F38" s="3">
        <f>VLOOKUP(DATE($A38,12,1),Patch!$A$4:$AA$879,23,FALSE)</f>
        <v>1.95</v>
      </c>
      <c r="G38" t="str">
        <f>VLOOKUP(DATE($A38,12,1),Patch!$A$4:$AA$879,24,FALSE)</f>
        <v/>
      </c>
      <c r="H38" s="3">
        <f>VLOOKUP(DATE($A38+1,1,1),Patch!$A$4:$AA$879,23,FALSE)</f>
        <v>16.100000000000001</v>
      </c>
      <c r="I38" t="str">
        <f>VLOOKUP(DATE($A38+1,1,1),Patch!$A$4:$AA$879,24,FALSE)</f>
        <v/>
      </c>
      <c r="J38" s="3">
        <f>VLOOKUP(DATE($A38+1,2,1),Patch!$A$4:$AA$879,23,FALSE)</f>
        <v>0.38</v>
      </c>
      <c r="K38" t="str">
        <f>VLOOKUP(DATE($A38+1,2,1),Patch!$A$4:$AA$879,24,FALSE)</f>
        <v/>
      </c>
      <c r="L38" s="3">
        <f>VLOOKUP(DATE($A38+1,3,1),Patch!$A$4:$AA$879,23,FALSE)</f>
        <v>2.57</v>
      </c>
      <c r="M38" t="str">
        <f>VLOOKUP(DATE($A38+1,3,1),Patch!$A$4:$AA$879,24,FALSE)</f>
        <v/>
      </c>
      <c r="N38" s="3">
        <f>VLOOKUP(DATE($A38+1,4,1),Patch!$A$4:$AA$879,23,FALSE)</f>
        <v>0.31</v>
      </c>
      <c r="O38" t="str">
        <f>VLOOKUP(DATE($A38+1,4,1),Patch!$A$4:$AA$879,24,FALSE)</f>
        <v/>
      </c>
      <c r="P38" s="3">
        <f>VLOOKUP(DATE($A38+1,5,1),Patch!$A$4:$AA$879,23,FALSE)</f>
        <v>2.1</v>
      </c>
      <c r="Q38" t="str">
        <f>VLOOKUP(DATE($A38+1,5,1),Patch!$A$4:$AA$879,24,FALSE)</f>
        <v/>
      </c>
      <c r="R38" s="3">
        <f>VLOOKUP(DATE($A38+1,6,1),Patch!$A$4:$AA$879,23,FALSE)</f>
        <v>0.4</v>
      </c>
      <c r="S38" t="str">
        <f>VLOOKUP(DATE($A38+1,6,1),Patch!$A$4:$AA$879,24,FALSE)</f>
        <v/>
      </c>
      <c r="T38" s="3">
        <f>VLOOKUP(DATE($A38+1,7,1),Patch!$A$4:$AA$879,23,FALSE)</f>
        <v>0.25</v>
      </c>
      <c r="U38" t="str">
        <f>VLOOKUP(DATE($A38+1,7,1),Patch!$A$4:$AA$879,24,FALSE)</f>
        <v/>
      </c>
      <c r="V38" s="3">
        <f>VLOOKUP(DATE($A38+1,8,1),Patch!$A$4:$AA$879,23,FALSE)</f>
        <v>0.02</v>
      </c>
      <c r="W38" t="str">
        <f>VLOOKUP(DATE($A38+1,8,1),Patch!$A$4:$AA$879,24,FALSE)</f>
        <v/>
      </c>
      <c r="X38" s="3">
        <f>VLOOKUP(DATE($A38+1,9,1),Patch!$A$4:$AA$879,23,FALSE)</f>
        <v>0.37</v>
      </c>
      <c r="Y38" t="str">
        <f>VLOOKUP(DATE($A38+1,9,1),Patch!$A$4:$AA$879,24,FALSE)</f>
        <v/>
      </c>
      <c r="Z38" s="3">
        <f t="shared" si="1"/>
        <v>25.83</v>
      </c>
    </row>
    <row r="39" spans="1:26">
      <c r="A39">
        <v>1958</v>
      </c>
      <c r="B39" s="3">
        <f>VLOOKUP(DATE($A39,10,1),Patch!$A$4:$AA$879,23,FALSE)</f>
        <v>0.16</v>
      </c>
      <c r="C39" t="str">
        <f>VLOOKUP(DATE($A39,10,1),Patch!$A$4:$AA$879,24,FALSE)</f>
        <v/>
      </c>
      <c r="D39" s="3">
        <f>VLOOKUP(DATE($A39,11,1),Patch!$A$4:$AA$879,23,FALSE)</f>
        <v>0.83</v>
      </c>
      <c r="E39" t="str">
        <f>VLOOKUP(DATE($A39,11,1),Patch!$A$4:$AA$879,24,FALSE)</f>
        <v/>
      </c>
      <c r="F39" s="3">
        <f>VLOOKUP(DATE($A39,12,1),Patch!$A$4:$AA$879,23,FALSE)</f>
        <v>0.3</v>
      </c>
      <c r="G39" t="str">
        <f>VLOOKUP(DATE($A39,12,1),Patch!$A$4:$AA$879,24,FALSE)</f>
        <v/>
      </c>
      <c r="H39" s="3">
        <f>VLOOKUP(DATE($A39+1,1,1),Patch!$A$4:$AA$879,23,FALSE)</f>
        <v>0.91</v>
      </c>
      <c r="I39" t="str">
        <f>VLOOKUP(DATE($A39+1,1,1),Patch!$A$4:$AA$879,24,FALSE)</f>
        <v/>
      </c>
      <c r="J39" s="3">
        <f>VLOOKUP(DATE($A39+1,2,1),Patch!$A$4:$AA$879,23,FALSE)</f>
        <v>4.6399999999999997</v>
      </c>
      <c r="K39" t="str">
        <f>VLOOKUP(DATE($A39+1,2,1),Patch!$A$4:$AA$879,24,FALSE)</f>
        <v/>
      </c>
      <c r="L39" s="3">
        <f>VLOOKUP(DATE($A39+1,3,1),Patch!$A$4:$AA$879,23,FALSE)</f>
        <v>0.8</v>
      </c>
      <c r="M39" t="str">
        <f>VLOOKUP(DATE($A39+1,3,1),Patch!$A$4:$AA$879,24,FALSE)</f>
        <v/>
      </c>
      <c r="N39" s="3">
        <f>VLOOKUP(DATE($A39+1,4,1),Patch!$A$4:$AA$879,23,FALSE)</f>
        <v>0.76</v>
      </c>
      <c r="O39" t="str">
        <f>VLOOKUP(DATE($A39+1,4,1),Patch!$A$4:$AA$879,24,FALSE)</f>
        <v/>
      </c>
      <c r="P39" s="3">
        <f>VLOOKUP(DATE($A39+1,5,1),Patch!$A$4:$AA$879,23,FALSE)</f>
        <v>2.79</v>
      </c>
      <c r="Q39" t="str">
        <f>VLOOKUP(DATE($A39+1,5,1),Patch!$A$4:$AA$879,24,FALSE)</f>
        <v/>
      </c>
      <c r="R39" s="3">
        <f>VLOOKUP(DATE($A39+1,6,1),Patch!$A$4:$AA$879,23,FALSE)</f>
        <v>0.01</v>
      </c>
      <c r="S39" t="str">
        <f>VLOOKUP(DATE($A39+1,6,1),Patch!$A$4:$AA$879,24,FALSE)</f>
        <v/>
      </c>
      <c r="T39" s="3">
        <f>VLOOKUP(DATE($A39+1,7,1),Patch!$A$4:$AA$879,23,FALSE)</f>
        <v>0.01</v>
      </c>
      <c r="U39" t="str">
        <f>VLOOKUP(DATE($A39+1,7,1),Patch!$A$4:$AA$879,24,FALSE)</f>
        <v/>
      </c>
      <c r="V39" s="3">
        <f>VLOOKUP(DATE($A39+1,8,1),Patch!$A$4:$AA$879,23,FALSE)</f>
        <v>0</v>
      </c>
      <c r="W39" t="str">
        <f>VLOOKUP(DATE($A39+1,8,1),Patch!$A$4:$AA$879,24,FALSE)</f>
        <v/>
      </c>
      <c r="X39" s="3">
        <f>VLOOKUP(DATE($A39+1,9,1),Patch!$A$4:$AA$879,23,FALSE)</f>
        <v>0</v>
      </c>
      <c r="Y39" t="str">
        <f>VLOOKUP(DATE($A39+1,9,1),Patch!$A$4:$AA$879,24,FALSE)</f>
        <v/>
      </c>
      <c r="Z39" s="3">
        <f t="shared" si="1"/>
        <v>11.21</v>
      </c>
    </row>
    <row r="40" spans="1:26">
      <c r="A40">
        <v>1959</v>
      </c>
      <c r="B40" s="3">
        <f>VLOOKUP(DATE($A40,10,1),Patch!$A$4:$AA$879,23,FALSE)</f>
        <v>0</v>
      </c>
      <c r="C40" t="str">
        <f>VLOOKUP(DATE($A40,10,1),Patch!$A$4:$AA$879,24,FALSE)</f>
        <v/>
      </c>
      <c r="D40" s="3">
        <f>VLOOKUP(DATE($A40,11,1),Patch!$A$4:$AA$879,23,FALSE)</f>
        <v>0.52</v>
      </c>
      <c r="E40" t="str">
        <f>VLOOKUP(DATE($A40,11,1),Patch!$A$4:$AA$879,24,FALSE)</f>
        <v/>
      </c>
      <c r="F40" s="3">
        <f>VLOOKUP(DATE($A40,12,1),Patch!$A$4:$AA$879,23,FALSE)</f>
        <v>2.0699999999999998</v>
      </c>
      <c r="G40" t="str">
        <f>VLOOKUP(DATE($A40,12,1),Patch!$A$4:$AA$879,24,FALSE)</f>
        <v/>
      </c>
      <c r="H40" s="3">
        <f>VLOOKUP(DATE($A40+1,1,1),Patch!$A$4:$AA$879,23,FALSE)</f>
        <v>0.23</v>
      </c>
      <c r="I40" t="str">
        <f>VLOOKUP(DATE($A40+1,1,1),Patch!$A$4:$AA$879,24,FALSE)</f>
        <v/>
      </c>
      <c r="J40" s="3">
        <f>VLOOKUP(DATE($A40+1,2,1),Patch!$A$4:$AA$879,23,FALSE)</f>
        <v>0.01</v>
      </c>
      <c r="K40" t="str">
        <f>VLOOKUP(DATE($A40+1,2,1),Patch!$A$4:$AA$879,24,FALSE)</f>
        <v/>
      </c>
      <c r="L40" s="3">
        <f>VLOOKUP(DATE($A40+1,3,1),Patch!$A$4:$AA$879,23,FALSE)</f>
        <v>0.04</v>
      </c>
      <c r="M40" t="str">
        <f>VLOOKUP(DATE($A40+1,3,1),Patch!$A$4:$AA$879,24,FALSE)</f>
        <v/>
      </c>
      <c r="N40" s="3">
        <f>VLOOKUP(DATE($A40+1,4,1),Patch!$A$4:$AA$879,23,FALSE)</f>
        <v>110.7</v>
      </c>
      <c r="O40" t="str">
        <f>VLOOKUP(DATE($A40+1,4,1),Patch!$A$4:$AA$879,24,FALSE)</f>
        <v>*</v>
      </c>
      <c r="P40" s="3">
        <f>VLOOKUP(DATE($A40+1,5,1),Patch!$A$4:$AA$879,23,FALSE)</f>
        <v>0.61</v>
      </c>
      <c r="Q40" t="str">
        <f>VLOOKUP(DATE($A40+1,5,1),Patch!$A$4:$AA$879,24,FALSE)</f>
        <v/>
      </c>
      <c r="R40" s="3">
        <f>VLOOKUP(DATE($A40+1,6,1),Patch!$A$4:$AA$879,23,FALSE)</f>
        <v>0</v>
      </c>
      <c r="S40" t="str">
        <f>VLOOKUP(DATE($A40+1,6,1),Patch!$A$4:$AA$879,24,FALSE)</f>
        <v/>
      </c>
      <c r="T40" s="3">
        <f>VLOOKUP(DATE($A40+1,7,1),Patch!$A$4:$AA$879,23,FALSE)</f>
        <v>0</v>
      </c>
      <c r="U40" t="str">
        <f>VLOOKUP(DATE($A40+1,7,1),Patch!$A$4:$AA$879,24,FALSE)</f>
        <v/>
      </c>
      <c r="V40" s="3">
        <f>VLOOKUP(DATE($A40+1,8,1),Patch!$A$4:$AA$879,23,FALSE)</f>
        <v>0.89</v>
      </c>
      <c r="W40" t="str">
        <f>VLOOKUP(DATE($A40+1,8,1),Patch!$A$4:$AA$879,24,FALSE)</f>
        <v/>
      </c>
      <c r="X40" s="3">
        <f>VLOOKUP(DATE($A40+1,9,1),Patch!$A$4:$AA$879,23,FALSE)</f>
        <v>0</v>
      </c>
      <c r="Y40" t="str">
        <f>VLOOKUP(DATE($A40+1,9,1),Patch!$A$4:$AA$879,24,FALSE)</f>
        <v/>
      </c>
      <c r="Z40" s="3">
        <f t="shared" si="1"/>
        <v>115.07000000000001</v>
      </c>
    </row>
    <row r="41" spans="1:26">
      <c r="A41">
        <v>1960</v>
      </c>
      <c r="B41" s="3">
        <f>VLOOKUP(DATE($A41,10,1),Patch!$A$4:$AA$879,23,FALSE)</f>
        <v>0.9</v>
      </c>
      <c r="C41" t="str">
        <f>VLOOKUP(DATE($A41,10,1),Patch!$A$4:$AA$879,24,FALSE)</f>
        <v/>
      </c>
      <c r="D41" s="3">
        <f>VLOOKUP(DATE($A41,11,1),Patch!$A$4:$AA$879,23,FALSE)</f>
        <v>1.51</v>
      </c>
      <c r="E41" t="str">
        <f>VLOOKUP(DATE($A41,11,1),Patch!$A$4:$AA$879,24,FALSE)</f>
        <v/>
      </c>
      <c r="F41" s="3">
        <f>VLOOKUP(DATE($A41,12,1),Patch!$A$4:$AA$879,23,FALSE)</f>
        <v>4.3899999999999997</v>
      </c>
      <c r="G41" t="str">
        <f>VLOOKUP(DATE($A41,12,1),Patch!$A$4:$AA$879,24,FALSE)</f>
        <v/>
      </c>
      <c r="H41" s="3">
        <f>VLOOKUP(DATE($A41+1,1,1),Patch!$A$4:$AA$879,23,FALSE)</f>
        <v>0.18</v>
      </c>
      <c r="I41" t="str">
        <f>VLOOKUP(DATE($A41+1,1,1),Patch!$A$4:$AA$879,24,FALSE)</f>
        <v/>
      </c>
      <c r="J41" s="3">
        <f>VLOOKUP(DATE($A41+1,2,1),Patch!$A$4:$AA$879,23,FALSE)</f>
        <v>0.01</v>
      </c>
      <c r="K41" t="str">
        <f>VLOOKUP(DATE($A41+1,2,1),Patch!$A$4:$AA$879,24,FALSE)</f>
        <v/>
      </c>
      <c r="L41" s="3">
        <f>VLOOKUP(DATE($A41+1,3,1),Patch!$A$4:$AA$879,23,FALSE)</f>
        <v>1.41</v>
      </c>
      <c r="M41" t="str">
        <f>VLOOKUP(DATE($A41+1,3,1),Patch!$A$4:$AA$879,24,FALSE)</f>
        <v/>
      </c>
      <c r="N41" s="3">
        <f>VLOOKUP(DATE($A41+1,4,1),Patch!$A$4:$AA$879,23,FALSE)</f>
        <v>0.52</v>
      </c>
      <c r="O41" t="str">
        <f>VLOOKUP(DATE($A41+1,4,1),Patch!$A$4:$AA$879,24,FALSE)</f>
        <v/>
      </c>
      <c r="P41" s="3">
        <f>VLOOKUP(DATE($A41+1,5,1),Patch!$A$4:$AA$879,23,FALSE)</f>
        <v>3.88</v>
      </c>
      <c r="Q41" t="str">
        <f>VLOOKUP(DATE($A41+1,5,1),Patch!$A$4:$AA$879,24,FALSE)</f>
        <v/>
      </c>
      <c r="R41" s="3">
        <f>VLOOKUP(DATE($A41+1,6,1),Patch!$A$4:$AA$879,23,FALSE)</f>
        <v>0.56999999999999995</v>
      </c>
      <c r="S41" t="str">
        <f>VLOOKUP(DATE($A41+1,6,1),Patch!$A$4:$AA$879,24,FALSE)</f>
        <v/>
      </c>
      <c r="T41" s="3">
        <f>VLOOKUP(DATE($A41+1,7,1),Patch!$A$4:$AA$879,23,FALSE)</f>
        <v>0.1</v>
      </c>
      <c r="U41" t="str">
        <f>VLOOKUP(DATE($A41+1,7,1),Patch!$A$4:$AA$879,24,FALSE)</f>
        <v/>
      </c>
      <c r="V41" s="3">
        <f>VLOOKUP(DATE($A41+1,8,1),Patch!$A$4:$AA$879,23,FALSE)</f>
        <v>0.27</v>
      </c>
      <c r="W41" t="str">
        <f>VLOOKUP(DATE($A41+1,8,1),Patch!$A$4:$AA$879,24,FALSE)</f>
        <v/>
      </c>
      <c r="X41" s="3">
        <f>VLOOKUP(DATE($A41+1,9,1),Patch!$A$4:$AA$879,23,FALSE)</f>
        <v>0.02</v>
      </c>
      <c r="Y41" t="str">
        <f>VLOOKUP(DATE($A41+1,9,1),Patch!$A$4:$AA$879,24,FALSE)</f>
        <v/>
      </c>
      <c r="Z41" s="3">
        <f t="shared" si="1"/>
        <v>13.759999999999996</v>
      </c>
    </row>
    <row r="42" spans="1:26">
      <c r="A42">
        <v>1961</v>
      </c>
      <c r="B42" s="3">
        <f>VLOOKUP(DATE($A42,10,1),Patch!$A$4:$AA$879,23,FALSE)</f>
        <v>0</v>
      </c>
      <c r="C42" t="str">
        <f>VLOOKUP(DATE($A42,10,1),Patch!$A$4:$AA$879,24,FALSE)</f>
        <v/>
      </c>
      <c r="D42" s="3">
        <f>VLOOKUP(DATE($A42,11,1),Patch!$A$4:$AA$879,23,FALSE)</f>
        <v>7.0000000000000007E-2</v>
      </c>
      <c r="E42" t="str">
        <f>VLOOKUP(DATE($A42,11,1),Patch!$A$4:$AA$879,24,FALSE)</f>
        <v/>
      </c>
      <c r="F42" s="3">
        <f>VLOOKUP(DATE($A42,12,1),Patch!$A$4:$AA$879,23,FALSE)</f>
        <v>0.9</v>
      </c>
      <c r="G42" t="str">
        <f>VLOOKUP(DATE($A42,12,1),Patch!$A$4:$AA$879,24,FALSE)</f>
        <v/>
      </c>
      <c r="H42" s="3">
        <f>VLOOKUP(DATE($A42+1,1,1),Patch!$A$4:$AA$879,23,FALSE)</f>
        <v>0.04</v>
      </c>
      <c r="I42" t="str">
        <f>VLOOKUP(DATE($A42+1,1,1),Patch!$A$4:$AA$879,24,FALSE)</f>
        <v/>
      </c>
      <c r="J42" s="3">
        <f>VLOOKUP(DATE($A42+1,2,1),Patch!$A$4:$AA$879,23,FALSE)</f>
        <v>24</v>
      </c>
      <c r="K42" t="str">
        <f>VLOOKUP(DATE($A42+1,2,1),Patch!$A$4:$AA$879,24,FALSE)</f>
        <v/>
      </c>
      <c r="L42" s="3">
        <f>VLOOKUP(DATE($A42+1,3,1),Patch!$A$4:$AA$879,23,FALSE)</f>
        <v>8.24</v>
      </c>
      <c r="M42" t="str">
        <f>VLOOKUP(DATE($A42+1,3,1),Patch!$A$4:$AA$879,24,FALSE)</f>
        <v/>
      </c>
      <c r="N42" s="3">
        <f>VLOOKUP(DATE($A42+1,4,1),Patch!$A$4:$AA$879,23,FALSE)</f>
        <v>1.08</v>
      </c>
      <c r="O42" t="str">
        <f>VLOOKUP(DATE($A42+1,4,1),Patch!$A$4:$AA$879,24,FALSE)</f>
        <v/>
      </c>
      <c r="P42" s="3">
        <f>VLOOKUP(DATE($A42+1,5,1),Patch!$A$4:$AA$879,23,FALSE)</f>
        <v>0.37</v>
      </c>
      <c r="Q42" t="str">
        <f>VLOOKUP(DATE($A42+1,5,1),Patch!$A$4:$AA$879,24,FALSE)</f>
        <v/>
      </c>
      <c r="R42" s="3">
        <f>VLOOKUP(DATE($A42+1,6,1),Patch!$A$4:$AA$879,23,FALSE)</f>
        <v>0.02</v>
      </c>
      <c r="S42" t="str">
        <f>VLOOKUP(DATE($A42+1,6,1),Patch!$A$4:$AA$879,24,FALSE)</f>
        <v/>
      </c>
      <c r="T42" s="3">
        <f>VLOOKUP(DATE($A42+1,7,1),Patch!$A$4:$AA$879,23,FALSE)</f>
        <v>0.01</v>
      </c>
      <c r="U42" t="str">
        <f>VLOOKUP(DATE($A42+1,7,1),Patch!$A$4:$AA$879,24,FALSE)</f>
        <v/>
      </c>
      <c r="V42" s="3">
        <f>VLOOKUP(DATE($A42+1,8,1),Patch!$A$4:$AA$879,23,FALSE)</f>
        <v>0.01</v>
      </c>
      <c r="W42" t="str">
        <f>VLOOKUP(DATE($A42+1,8,1),Patch!$A$4:$AA$879,24,FALSE)</f>
        <v/>
      </c>
      <c r="X42" s="3">
        <f>VLOOKUP(DATE($A42+1,9,1),Patch!$A$4:$AA$879,23,FALSE)</f>
        <v>0.02</v>
      </c>
      <c r="Y42" t="str">
        <f>VLOOKUP(DATE($A42+1,9,1),Patch!$A$4:$AA$879,24,FALSE)</f>
        <v/>
      </c>
      <c r="Z42" s="3">
        <f t="shared" si="1"/>
        <v>34.76</v>
      </c>
    </row>
    <row r="43" spans="1:26">
      <c r="A43">
        <v>1962</v>
      </c>
      <c r="B43" s="3">
        <f>VLOOKUP(DATE($A43,10,1),Patch!$A$4:$AA$879,23,FALSE)</f>
        <v>0</v>
      </c>
      <c r="C43" t="str">
        <f>VLOOKUP(DATE($A43,10,1),Patch!$A$4:$AA$879,24,FALSE)</f>
        <v/>
      </c>
      <c r="D43" s="3">
        <f>VLOOKUP(DATE($A43,11,1),Patch!$A$4:$AA$879,23,FALSE)</f>
        <v>2.33</v>
      </c>
      <c r="E43" t="str">
        <f>VLOOKUP(DATE($A43,11,1),Patch!$A$4:$AA$879,24,FALSE)</f>
        <v/>
      </c>
      <c r="F43" s="3">
        <f>VLOOKUP(DATE($A43,12,1),Patch!$A$4:$AA$879,23,FALSE)</f>
        <v>0.08</v>
      </c>
      <c r="G43" t="str">
        <f>VLOOKUP(DATE($A43,12,1),Patch!$A$4:$AA$879,24,FALSE)</f>
        <v/>
      </c>
      <c r="H43" s="3">
        <f>VLOOKUP(DATE($A43+1,1,1),Patch!$A$4:$AA$879,23,FALSE)</f>
        <v>20.7</v>
      </c>
      <c r="I43" t="str">
        <f>VLOOKUP(DATE($A43+1,1,1),Patch!$A$4:$AA$879,24,FALSE)</f>
        <v/>
      </c>
      <c r="J43" s="3">
        <f>VLOOKUP(DATE($A43+1,2,1),Patch!$A$4:$AA$879,23,FALSE)</f>
        <v>4.32</v>
      </c>
      <c r="K43" t="str">
        <f>VLOOKUP(DATE($A43+1,2,1),Patch!$A$4:$AA$879,24,FALSE)</f>
        <v/>
      </c>
      <c r="L43" s="3">
        <f>VLOOKUP(DATE($A43+1,3,1),Patch!$A$4:$AA$879,23,FALSE)</f>
        <v>23.2</v>
      </c>
      <c r="M43" t="str">
        <f>VLOOKUP(DATE($A43+1,3,1),Patch!$A$4:$AA$879,24,FALSE)</f>
        <v/>
      </c>
      <c r="N43" s="3">
        <f>VLOOKUP(DATE($A43+1,4,1),Patch!$A$4:$AA$879,23,FALSE)</f>
        <v>18.100000000000001</v>
      </c>
      <c r="O43" t="str">
        <f>VLOOKUP(DATE($A43+1,4,1),Patch!$A$4:$AA$879,24,FALSE)</f>
        <v/>
      </c>
      <c r="P43" s="3">
        <f>VLOOKUP(DATE($A43+1,5,1),Patch!$A$4:$AA$879,23,FALSE)</f>
        <v>0.83</v>
      </c>
      <c r="Q43" t="str">
        <f>VLOOKUP(DATE($A43+1,5,1),Patch!$A$4:$AA$879,24,FALSE)</f>
        <v/>
      </c>
      <c r="R43" s="3">
        <f>VLOOKUP(DATE($A43+1,6,1),Patch!$A$4:$AA$879,23,FALSE)</f>
        <v>0.88</v>
      </c>
      <c r="S43" t="str">
        <f>VLOOKUP(DATE($A43+1,6,1),Patch!$A$4:$AA$879,24,FALSE)</f>
        <v/>
      </c>
      <c r="T43" s="3">
        <f>VLOOKUP(DATE($A43+1,7,1),Patch!$A$4:$AA$879,23,FALSE)</f>
        <v>0.76</v>
      </c>
      <c r="U43" t="str">
        <f>VLOOKUP(DATE($A43+1,7,1),Patch!$A$4:$AA$879,24,FALSE)</f>
        <v/>
      </c>
      <c r="V43" s="3">
        <f>VLOOKUP(DATE($A43+1,8,1),Patch!$A$4:$AA$879,23,FALSE)</f>
        <v>109.73</v>
      </c>
      <c r="W43" t="str">
        <f>VLOOKUP(DATE($A43+1,8,1),Patch!$A$4:$AA$879,24,FALSE)</f>
        <v>*</v>
      </c>
      <c r="X43" s="3">
        <f>VLOOKUP(DATE($A43+1,9,1),Patch!$A$4:$AA$879,23,FALSE)</f>
        <v>0.09</v>
      </c>
      <c r="Y43" t="str">
        <f>VLOOKUP(DATE($A43+1,9,1),Patch!$A$4:$AA$879,24,FALSE)</f>
        <v/>
      </c>
      <c r="Z43" s="3">
        <f t="shared" si="1"/>
        <v>181.02</v>
      </c>
    </row>
    <row r="44" spans="1:26">
      <c r="A44">
        <v>1963</v>
      </c>
      <c r="B44" s="3">
        <f>VLOOKUP(DATE($A44,10,1),Patch!$A$4:$AA$879,23,FALSE)</f>
        <v>4.05</v>
      </c>
      <c r="C44" t="str">
        <f>VLOOKUP(DATE($A44,10,1),Patch!$A$4:$AA$879,24,FALSE)</f>
        <v/>
      </c>
      <c r="D44" s="3">
        <f>VLOOKUP(DATE($A44,11,1),Patch!$A$4:$AA$879,23,FALSE)</f>
        <v>14.8</v>
      </c>
      <c r="E44" t="str">
        <f>VLOOKUP(DATE($A44,11,1),Patch!$A$4:$AA$879,24,FALSE)</f>
        <v/>
      </c>
      <c r="F44" s="3">
        <f>VLOOKUP(DATE($A44,12,1),Patch!$A$4:$AA$879,23,FALSE)</f>
        <v>2.8</v>
      </c>
      <c r="G44" t="str">
        <f>VLOOKUP(DATE($A44,12,1),Patch!$A$4:$AA$879,24,FALSE)</f>
        <v/>
      </c>
      <c r="H44" s="3">
        <f>VLOOKUP(DATE($A44+1,1,1),Patch!$A$4:$AA$879,23,FALSE)</f>
        <v>0.15</v>
      </c>
      <c r="I44" t="str">
        <f>VLOOKUP(DATE($A44+1,1,1),Patch!$A$4:$AA$879,24,FALSE)</f>
        <v/>
      </c>
      <c r="J44" s="3">
        <f>VLOOKUP(DATE($A44+1,2,1),Patch!$A$4:$AA$879,23,FALSE)</f>
        <v>0.01</v>
      </c>
      <c r="K44" t="str">
        <f>VLOOKUP(DATE($A44+1,2,1),Patch!$A$4:$AA$879,24,FALSE)</f>
        <v/>
      </c>
      <c r="L44" s="3">
        <f>VLOOKUP(DATE($A44+1,3,1),Patch!$A$4:$AA$879,23,FALSE)</f>
        <v>0.02</v>
      </c>
      <c r="M44" t="str">
        <f>VLOOKUP(DATE($A44+1,3,1),Patch!$A$4:$AA$879,24,FALSE)</f>
        <v/>
      </c>
      <c r="N44" s="3">
        <f>VLOOKUP(DATE($A44+1,4,1),Patch!$A$4:$AA$879,23,FALSE)</f>
        <v>0.56999999999999995</v>
      </c>
      <c r="O44" t="str">
        <f>VLOOKUP(DATE($A44+1,4,1),Patch!$A$4:$AA$879,24,FALSE)</f>
        <v/>
      </c>
      <c r="P44" s="3">
        <f>VLOOKUP(DATE($A44+1,5,1),Patch!$A$4:$AA$879,23,FALSE)</f>
        <v>0</v>
      </c>
      <c r="Q44" t="str">
        <f>VLOOKUP(DATE($A44+1,5,1),Patch!$A$4:$AA$879,24,FALSE)</f>
        <v/>
      </c>
      <c r="R44" s="3">
        <f>VLOOKUP(DATE($A44+1,6,1),Patch!$A$4:$AA$879,23,FALSE)</f>
        <v>0.04</v>
      </c>
      <c r="S44" t="str">
        <f>VLOOKUP(DATE($A44+1,6,1),Patch!$A$4:$AA$879,24,FALSE)</f>
        <v/>
      </c>
      <c r="T44" s="3">
        <f>VLOOKUP(DATE($A44+1,7,1),Patch!$A$4:$AA$879,23,FALSE)</f>
        <v>0</v>
      </c>
      <c r="U44" t="str">
        <f>VLOOKUP(DATE($A44+1,7,1),Patch!$A$4:$AA$879,24,FALSE)</f>
        <v/>
      </c>
      <c r="V44" s="3">
        <f>VLOOKUP(DATE($A44+1,8,1),Patch!$A$4:$AA$879,23,FALSE)</f>
        <v>0</v>
      </c>
      <c r="W44" t="str">
        <f>VLOOKUP(DATE($A44+1,8,1),Patch!$A$4:$AA$879,24,FALSE)</f>
        <v/>
      </c>
      <c r="X44" s="3">
        <f>VLOOKUP(DATE($A44+1,9,1),Patch!$A$4:$AA$879,23,FALSE)</f>
        <v>0</v>
      </c>
      <c r="Y44" t="str">
        <f>VLOOKUP(DATE($A44+1,9,1),Patch!$A$4:$AA$879,24,FALSE)</f>
        <v/>
      </c>
      <c r="Z44" s="3">
        <f t="shared" si="1"/>
        <v>22.44</v>
      </c>
    </row>
    <row r="45" spans="1:26">
      <c r="A45">
        <v>1964</v>
      </c>
      <c r="B45" s="3">
        <f>VLOOKUP(DATE($A45,10,1),Patch!$A$4:$AA$879,23,FALSE)</f>
        <v>0.05</v>
      </c>
      <c r="C45" t="str">
        <f>VLOOKUP(DATE($A45,10,1),Patch!$A$4:$AA$879,24,FALSE)</f>
        <v/>
      </c>
      <c r="D45" s="3">
        <f>VLOOKUP(DATE($A45,11,1),Patch!$A$4:$AA$879,23,FALSE)</f>
        <v>0.11</v>
      </c>
      <c r="E45" t="str">
        <f>VLOOKUP(DATE($A45,11,1),Patch!$A$4:$AA$879,24,FALSE)</f>
        <v/>
      </c>
      <c r="F45" s="3">
        <f>VLOOKUP(DATE($A45,12,1),Patch!$A$4:$AA$879,23,FALSE)</f>
        <v>0.31</v>
      </c>
      <c r="G45" t="str">
        <f>VLOOKUP(DATE($A45,12,1),Patch!$A$4:$AA$879,24,FALSE)</f>
        <v/>
      </c>
      <c r="H45" s="3">
        <f>VLOOKUP(DATE($A45+1,1,1),Patch!$A$4:$AA$879,23,FALSE)</f>
        <v>0.78</v>
      </c>
      <c r="I45" t="str">
        <f>VLOOKUP(DATE($A45+1,1,1),Patch!$A$4:$AA$879,24,FALSE)</f>
        <v/>
      </c>
      <c r="J45" s="3">
        <f>VLOOKUP(DATE($A45+1,2,1),Patch!$A$4:$AA$879,23,FALSE)</f>
        <v>0.7</v>
      </c>
      <c r="K45" t="str">
        <f>VLOOKUP(DATE($A45+1,2,1),Patch!$A$4:$AA$879,24,FALSE)</f>
        <v/>
      </c>
      <c r="L45" s="3">
        <f>VLOOKUP(DATE($A45+1,3,1),Patch!$A$4:$AA$879,23,FALSE)</f>
        <v>0.05</v>
      </c>
      <c r="M45" t="str">
        <f>VLOOKUP(DATE($A45+1,3,1),Patch!$A$4:$AA$879,24,FALSE)</f>
        <v/>
      </c>
      <c r="N45" s="3">
        <f>VLOOKUP(DATE($A45+1,4,1),Patch!$A$4:$AA$879,23,FALSE)</f>
        <v>3.46</v>
      </c>
      <c r="O45" t="str">
        <f>VLOOKUP(DATE($A45+1,4,1),Patch!$A$4:$AA$879,24,FALSE)</f>
        <v/>
      </c>
      <c r="P45" s="3">
        <f>VLOOKUP(DATE($A45+1,5,1),Patch!$A$4:$AA$879,23,FALSE)</f>
        <v>0.13</v>
      </c>
      <c r="Q45" t="str">
        <f>VLOOKUP(DATE($A45+1,5,1),Patch!$A$4:$AA$879,24,FALSE)</f>
        <v/>
      </c>
      <c r="R45" s="3">
        <f>VLOOKUP(DATE($A45+1,6,1),Patch!$A$4:$AA$879,23,FALSE)</f>
        <v>0.2</v>
      </c>
      <c r="S45" t="str">
        <f>VLOOKUP(DATE($A45+1,6,1),Patch!$A$4:$AA$879,24,FALSE)</f>
        <v/>
      </c>
      <c r="T45" s="3">
        <f>VLOOKUP(DATE($A45+1,7,1),Patch!$A$4:$AA$879,23,FALSE)</f>
        <v>7.0000000000000007E-2</v>
      </c>
      <c r="U45" t="str">
        <f>VLOOKUP(DATE($A45+1,7,1),Patch!$A$4:$AA$879,24,FALSE)</f>
        <v/>
      </c>
      <c r="V45" s="3">
        <f>VLOOKUP(DATE($A45+1,8,1),Patch!$A$4:$AA$879,23,FALSE)</f>
        <v>7.0000000000000007E-2</v>
      </c>
      <c r="W45" t="str">
        <f>VLOOKUP(DATE($A45+1,8,1),Patch!$A$4:$AA$879,24,FALSE)</f>
        <v/>
      </c>
      <c r="X45" s="3">
        <f>VLOOKUP(DATE($A45+1,9,1),Patch!$A$4:$AA$879,23,FALSE)</f>
        <v>0.02</v>
      </c>
      <c r="Y45" t="str">
        <f>VLOOKUP(DATE($A45+1,9,1),Patch!$A$4:$AA$879,24,FALSE)</f>
        <v/>
      </c>
      <c r="Z45" s="3">
        <f t="shared" si="1"/>
        <v>5.95</v>
      </c>
    </row>
    <row r="46" spans="1:26">
      <c r="A46">
        <v>1965</v>
      </c>
      <c r="B46" s="3">
        <f>VLOOKUP(DATE($A46,10,1),Patch!$A$4:$AA$879,23,FALSE)</f>
        <v>0.08</v>
      </c>
      <c r="C46" t="str">
        <f>VLOOKUP(DATE($A46,10,1),Patch!$A$4:$AA$879,24,FALSE)</f>
        <v/>
      </c>
      <c r="D46" s="3">
        <f>VLOOKUP(DATE($A46,11,1),Patch!$A$4:$AA$879,23,FALSE)</f>
        <v>0.7</v>
      </c>
      <c r="E46" t="str">
        <f>VLOOKUP(DATE($A46,11,1),Patch!$A$4:$AA$879,24,FALSE)</f>
        <v/>
      </c>
      <c r="F46" s="3">
        <f>VLOOKUP(DATE($A46,12,1),Patch!$A$4:$AA$879,23,FALSE)</f>
        <v>0.02</v>
      </c>
      <c r="G46" t="str">
        <f>VLOOKUP(DATE($A46,12,1),Patch!$A$4:$AA$879,24,FALSE)</f>
        <v/>
      </c>
      <c r="H46" s="3">
        <f>VLOOKUP(DATE($A46+1,1,1),Patch!$A$4:$AA$879,23,FALSE)</f>
        <v>0.44</v>
      </c>
      <c r="I46" t="str">
        <f>VLOOKUP(DATE($A46+1,1,1),Patch!$A$4:$AA$879,24,FALSE)</f>
        <v/>
      </c>
      <c r="J46" s="3">
        <f>VLOOKUP(DATE($A46+1,2,1),Patch!$A$4:$AA$879,23,FALSE)</f>
        <v>0.32</v>
      </c>
      <c r="K46" t="str">
        <f>VLOOKUP(DATE($A46+1,2,1),Patch!$A$4:$AA$879,24,FALSE)</f>
        <v/>
      </c>
      <c r="L46" s="3">
        <f>VLOOKUP(DATE($A46+1,3,1),Patch!$A$4:$AA$879,23,FALSE)</f>
        <v>0</v>
      </c>
      <c r="M46" t="str">
        <f>VLOOKUP(DATE($A46+1,3,1),Patch!$A$4:$AA$879,24,FALSE)</f>
        <v/>
      </c>
      <c r="N46" s="3">
        <f>VLOOKUP(DATE($A46+1,4,1),Patch!$A$4:$AA$879,23,FALSE)</f>
        <v>0</v>
      </c>
      <c r="O46" t="str">
        <f>VLOOKUP(DATE($A46+1,4,1),Patch!$A$4:$AA$879,24,FALSE)</f>
        <v/>
      </c>
      <c r="P46" s="3">
        <f>VLOOKUP(DATE($A46+1,5,1),Patch!$A$4:$AA$879,23,FALSE)</f>
        <v>0.02</v>
      </c>
      <c r="Q46" t="str">
        <f>VLOOKUP(DATE($A46+1,5,1),Patch!$A$4:$AA$879,24,FALSE)</f>
        <v/>
      </c>
      <c r="R46" s="3">
        <f>VLOOKUP(DATE($A46+1,6,1),Patch!$A$4:$AA$879,23,FALSE)</f>
        <v>0</v>
      </c>
      <c r="S46" t="str">
        <f>VLOOKUP(DATE($A46+1,6,1),Patch!$A$4:$AA$879,24,FALSE)</f>
        <v/>
      </c>
      <c r="T46" s="3">
        <f>VLOOKUP(DATE($A46+1,7,1),Patch!$A$4:$AA$879,23,FALSE)</f>
        <v>0</v>
      </c>
      <c r="U46" t="str">
        <f>VLOOKUP(DATE($A46+1,7,1),Patch!$A$4:$AA$879,24,FALSE)</f>
        <v/>
      </c>
      <c r="V46" s="3">
        <f>VLOOKUP(DATE($A46+1,8,1),Patch!$A$4:$AA$879,23,FALSE)</f>
        <v>0</v>
      </c>
      <c r="W46" t="str">
        <f>VLOOKUP(DATE($A46+1,8,1),Patch!$A$4:$AA$879,24,FALSE)</f>
        <v/>
      </c>
      <c r="X46" s="3">
        <f>VLOOKUP(DATE($A46+1,9,1),Patch!$A$4:$AA$879,23,FALSE)</f>
        <v>0</v>
      </c>
      <c r="Y46" t="str">
        <f>VLOOKUP(DATE($A46+1,9,1),Patch!$A$4:$AA$879,24,FALSE)</f>
        <v/>
      </c>
      <c r="Z46" s="3">
        <f t="shared" si="1"/>
        <v>1.58</v>
      </c>
    </row>
    <row r="47" spans="1:26">
      <c r="A47">
        <v>1966</v>
      </c>
      <c r="B47" s="3">
        <f>VLOOKUP(DATE($A47,10,1),Patch!$A$4:$AA$879,23,FALSE)</f>
        <v>0.01</v>
      </c>
      <c r="C47" t="str">
        <f>VLOOKUP(DATE($A47,10,1),Patch!$A$4:$AA$879,24,FALSE)</f>
        <v/>
      </c>
      <c r="D47" s="3">
        <f>VLOOKUP(DATE($A47,11,1),Patch!$A$4:$AA$879,23,FALSE)</f>
        <v>0.14000000000000001</v>
      </c>
      <c r="E47" t="str">
        <f>VLOOKUP(DATE($A47,11,1),Patch!$A$4:$AA$879,24,FALSE)</f>
        <v/>
      </c>
      <c r="F47" s="3">
        <f>VLOOKUP(DATE($A47,12,1),Patch!$A$4:$AA$879,23,FALSE)</f>
        <v>2.6</v>
      </c>
      <c r="G47" t="str">
        <f>VLOOKUP(DATE($A47,12,1),Patch!$A$4:$AA$879,24,FALSE)</f>
        <v/>
      </c>
      <c r="H47" s="3">
        <f>VLOOKUP(DATE($A47+1,1,1),Patch!$A$4:$AA$879,23,FALSE)</f>
        <v>27.6</v>
      </c>
      <c r="I47" t="str">
        <f>VLOOKUP(DATE($A47+1,1,1),Patch!$A$4:$AA$879,24,FALSE)</f>
        <v>+</v>
      </c>
      <c r="J47" s="3">
        <f>VLOOKUP(DATE($A47+1,2,1),Patch!$A$4:$AA$879,23,FALSE)</f>
        <v>13.9</v>
      </c>
      <c r="K47" t="str">
        <f>VLOOKUP(DATE($A47+1,2,1),Patch!$A$4:$AA$879,24,FALSE)</f>
        <v/>
      </c>
      <c r="L47" s="3">
        <f>VLOOKUP(DATE($A47+1,3,1),Patch!$A$4:$AA$879,23,FALSE)</f>
        <v>8.24</v>
      </c>
      <c r="M47" t="str">
        <f>VLOOKUP(DATE($A47+1,3,1),Patch!$A$4:$AA$879,24,FALSE)</f>
        <v/>
      </c>
      <c r="N47" s="3">
        <f>VLOOKUP(DATE($A47+1,4,1),Patch!$A$4:$AA$879,23,FALSE)</f>
        <v>27.5</v>
      </c>
      <c r="O47" t="str">
        <f>VLOOKUP(DATE($A47+1,4,1),Patch!$A$4:$AA$879,24,FALSE)</f>
        <v/>
      </c>
      <c r="P47" s="3">
        <f>VLOOKUP(DATE($A47+1,5,1),Patch!$A$4:$AA$879,23,FALSE)</f>
        <v>13.9</v>
      </c>
      <c r="Q47" t="str">
        <f>VLOOKUP(DATE($A47+1,5,1),Patch!$A$4:$AA$879,24,FALSE)</f>
        <v/>
      </c>
      <c r="R47" s="3">
        <f>VLOOKUP(DATE($A47+1,6,1),Patch!$A$4:$AA$879,23,FALSE)</f>
        <v>15.3</v>
      </c>
      <c r="S47" t="str">
        <f>VLOOKUP(DATE($A47+1,6,1),Patch!$A$4:$AA$879,24,FALSE)</f>
        <v/>
      </c>
      <c r="T47" s="3">
        <f>VLOOKUP(DATE($A47+1,7,1),Patch!$A$4:$AA$879,23,FALSE)</f>
        <v>1.25</v>
      </c>
      <c r="U47" t="str">
        <f>VLOOKUP(DATE($A47+1,7,1),Patch!$A$4:$AA$879,24,FALSE)</f>
        <v/>
      </c>
      <c r="V47" s="3">
        <f>VLOOKUP(DATE($A47+1,8,1),Patch!$A$4:$AA$879,23,FALSE)</f>
        <v>0.38</v>
      </c>
      <c r="W47" t="str">
        <f>VLOOKUP(DATE($A47+1,8,1),Patch!$A$4:$AA$879,24,FALSE)</f>
        <v/>
      </c>
      <c r="X47" s="3">
        <f>VLOOKUP(DATE($A47+1,9,1),Patch!$A$4:$AA$879,23,FALSE)</f>
        <v>0.13</v>
      </c>
      <c r="Y47" t="str">
        <f>VLOOKUP(DATE($A47+1,9,1),Patch!$A$4:$AA$879,24,FALSE)</f>
        <v/>
      </c>
      <c r="Z47" s="3">
        <f t="shared" si="1"/>
        <v>110.95</v>
      </c>
    </row>
    <row r="48" spans="1:26">
      <c r="A48">
        <v>1967</v>
      </c>
      <c r="B48" s="3">
        <f>VLOOKUP(DATE($A48,10,1),Patch!$A$4:$AA$879,23,FALSE)</f>
        <v>7.0000000000000007E-2</v>
      </c>
      <c r="C48" t="str">
        <f>VLOOKUP(DATE($A48,10,1),Patch!$A$4:$AA$879,24,FALSE)</f>
        <v/>
      </c>
      <c r="D48" s="3">
        <f>VLOOKUP(DATE($A48,11,1),Patch!$A$4:$AA$879,23,FALSE)</f>
        <v>0.09</v>
      </c>
      <c r="E48" t="str">
        <f>VLOOKUP(DATE($A48,11,1),Patch!$A$4:$AA$879,24,FALSE)</f>
        <v/>
      </c>
      <c r="F48" s="3">
        <f>VLOOKUP(DATE($A48,12,1),Patch!$A$4:$AA$879,23,FALSE)</f>
        <v>0</v>
      </c>
      <c r="G48" t="str">
        <f>VLOOKUP(DATE($A48,12,1),Patch!$A$4:$AA$879,24,FALSE)</f>
        <v/>
      </c>
      <c r="H48" s="3">
        <f>VLOOKUP(DATE($A48+1,1,1),Patch!$A$4:$AA$879,23,FALSE)</f>
        <v>0.03</v>
      </c>
      <c r="I48" t="str">
        <f>VLOOKUP(DATE($A48+1,1,1),Patch!$A$4:$AA$879,24,FALSE)</f>
        <v/>
      </c>
      <c r="J48" s="3">
        <f>VLOOKUP(DATE($A48+1,2,1),Patch!$A$4:$AA$879,23,FALSE)</f>
        <v>0.01</v>
      </c>
      <c r="K48" t="str">
        <f>VLOOKUP(DATE($A48+1,2,1),Patch!$A$4:$AA$879,24,FALSE)</f>
        <v/>
      </c>
      <c r="L48" s="3">
        <f>VLOOKUP(DATE($A48+1,3,1),Patch!$A$4:$AA$879,23,FALSE)</f>
        <v>0.03</v>
      </c>
      <c r="M48" t="str">
        <f>VLOOKUP(DATE($A48+1,3,1),Patch!$A$4:$AA$879,24,FALSE)</f>
        <v/>
      </c>
      <c r="N48" s="3">
        <f>VLOOKUP(DATE($A48+1,4,1),Patch!$A$4:$AA$879,23,FALSE)</f>
        <v>0.27</v>
      </c>
      <c r="O48" t="str">
        <f>VLOOKUP(DATE($A48+1,4,1),Patch!$A$4:$AA$879,24,FALSE)</f>
        <v/>
      </c>
      <c r="P48" s="3">
        <f>VLOOKUP(DATE($A48+1,5,1),Patch!$A$4:$AA$879,23,FALSE)</f>
        <v>0.02</v>
      </c>
      <c r="Q48" t="str">
        <f>VLOOKUP(DATE($A48+1,5,1),Patch!$A$4:$AA$879,24,FALSE)</f>
        <v/>
      </c>
      <c r="R48" s="3">
        <f>VLOOKUP(DATE($A48+1,6,1),Patch!$A$4:$AA$879,23,FALSE)</f>
        <v>0.02</v>
      </c>
      <c r="S48" t="str">
        <f>VLOOKUP(DATE($A48+1,6,1),Patch!$A$4:$AA$879,24,FALSE)</f>
        <v/>
      </c>
      <c r="T48" s="3">
        <f>VLOOKUP(DATE($A48+1,7,1),Patch!$A$4:$AA$879,23,FALSE)</f>
        <v>0.01</v>
      </c>
      <c r="U48" t="str">
        <f>VLOOKUP(DATE($A48+1,7,1),Patch!$A$4:$AA$879,24,FALSE)</f>
        <v/>
      </c>
      <c r="V48" s="3">
        <f>VLOOKUP(DATE($A48+1,8,1),Patch!$A$4:$AA$879,23,FALSE)</f>
        <v>0</v>
      </c>
      <c r="W48" t="str">
        <f>VLOOKUP(DATE($A48+1,8,1),Patch!$A$4:$AA$879,24,FALSE)</f>
        <v/>
      </c>
      <c r="X48" s="3">
        <f>VLOOKUP(DATE($A48+1,9,1),Patch!$A$4:$AA$879,23,FALSE)</f>
        <v>0</v>
      </c>
      <c r="Y48" t="str">
        <f>VLOOKUP(DATE($A48+1,9,1),Patch!$A$4:$AA$879,24,FALSE)</f>
        <v/>
      </c>
      <c r="Z48" s="3">
        <f t="shared" si="1"/>
        <v>0.55000000000000004</v>
      </c>
    </row>
    <row r="49" spans="1:26">
      <c r="A49">
        <v>1968</v>
      </c>
      <c r="B49" s="3">
        <f>VLOOKUP(DATE($A49,10,1),Patch!$A$4:$AA$879,23,FALSE)</f>
        <v>0.06</v>
      </c>
      <c r="C49" t="str">
        <f>VLOOKUP(DATE($A49,10,1),Patch!$A$4:$AA$879,24,FALSE)</f>
        <v/>
      </c>
      <c r="D49" s="3">
        <f>VLOOKUP(DATE($A49,11,1),Patch!$A$4:$AA$879,23,FALSE)</f>
        <v>0</v>
      </c>
      <c r="E49" t="str">
        <f>VLOOKUP(DATE($A49,11,1),Patch!$A$4:$AA$879,24,FALSE)</f>
        <v/>
      </c>
      <c r="F49" s="3">
        <f>VLOOKUP(DATE($A49,12,1),Patch!$A$4:$AA$879,23,FALSE)</f>
        <v>2.67</v>
      </c>
      <c r="G49" t="str">
        <f>VLOOKUP(DATE($A49,12,1),Patch!$A$4:$AA$879,24,FALSE)</f>
        <v/>
      </c>
      <c r="H49" s="3">
        <f>VLOOKUP(DATE($A49+1,1,1),Patch!$A$4:$AA$879,23,FALSE)</f>
        <v>0.13</v>
      </c>
      <c r="I49" t="str">
        <f>VLOOKUP(DATE($A49+1,1,1),Patch!$A$4:$AA$879,24,FALSE)</f>
        <v/>
      </c>
      <c r="J49" s="3">
        <f>VLOOKUP(DATE($A49+1,2,1),Patch!$A$4:$AA$879,23,FALSE)</f>
        <v>3.18</v>
      </c>
      <c r="K49" t="str">
        <f>VLOOKUP(DATE($A49+1,2,1),Patch!$A$4:$AA$879,24,FALSE)</f>
        <v/>
      </c>
      <c r="L49" s="3">
        <f>VLOOKUP(DATE($A49+1,3,1),Patch!$A$4:$AA$879,23,FALSE)</f>
        <v>20.6</v>
      </c>
      <c r="M49" t="str">
        <f>VLOOKUP(DATE($A49+1,3,1),Patch!$A$4:$AA$879,24,FALSE)</f>
        <v/>
      </c>
      <c r="N49" s="3">
        <f>VLOOKUP(DATE($A49+1,4,1),Patch!$A$4:$AA$879,23,FALSE)</f>
        <v>7.15</v>
      </c>
      <c r="O49" t="str">
        <f>VLOOKUP(DATE($A49+1,4,1),Patch!$A$4:$AA$879,24,FALSE)</f>
        <v/>
      </c>
      <c r="P49" s="3">
        <f>VLOOKUP(DATE($A49+1,5,1),Patch!$A$4:$AA$879,23,FALSE)</f>
        <v>0.05</v>
      </c>
      <c r="Q49" t="str">
        <f>VLOOKUP(DATE($A49+1,5,1),Patch!$A$4:$AA$879,24,FALSE)</f>
        <v/>
      </c>
      <c r="R49" s="3">
        <f>VLOOKUP(DATE($A49+1,6,1),Patch!$A$4:$AA$879,23,FALSE)</f>
        <v>0.02</v>
      </c>
      <c r="S49" t="str">
        <f>VLOOKUP(DATE($A49+1,6,1),Patch!$A$4:$AA$879,24,FALSE)</f>
        <v/>
      </c>
      <c r="T49" s="3">
        <f>VLOOKUP(DATE($A49+1,7,1),Patch!$A$4:$AA$879,23,FALSE)</f>
        <v>0.06</v>
      </c>
      <c r="U49" t="str">
        <f>VLOOKUP(DATE($A49+1,7,1),Patch!$A$4:$AA$879,24,FALSE)</f>
        <v/>
      </c>
      <c r="V49" s="3">
        <f>VLOOKUP(DATE($A49+1,8,1),Patch!$A$4:$AA$879,23,FALSE)</f>
        <v>0.09</v>
      </c>
      <c r="W49" t="str">
        <f>VLOOKUP(DATE($A49+1,8,1),Patch!$A$4:$AA$879,24,FALSE)</f>
        <v/>
      </c>
      <c r="X49" s="3">
        <f>VLOOKUP(DATE($A49+1,9,1),Patch!$A$4:$AA$879,23,FALSE)</f>
        <v>0.12</v>
      </c>
      <c r="Y49" t="str">
        <f>VLOOKUP(DATE($A49+1,9,1),Patch!$A$4:$AA$879,24,FALSE)</f>
        <v/>
      </c>
      <c r="Z49" s="3">
        <f t="shared" si="1"/>
        <v>34.130000000000003</v>
      </c>
    </row>
    <row r="50" spans="1:26">
      <c r="A50">
        <v>1969</v>
      </c>
      <c r="B50" s="3">
        <f>VLOOKUP(DATE($A50,10,1),Patch!$A$4:$AA$879,23,FALSE)</f>
        <v>0.47</v>
      </c>
      <c r="C50" t="str">
        <f>VLOOKUP(DATE($A50,10,1),Patch!$A$4:$AA$879,24,FALSE)</f>
        <v/>
      </c>
      <c r="D50" s="3">
        <f>VLOOKUP(DATE($A50,11,1),Patch!$A$4:$AA$879,23,FALSE)</f>
        <v>0.08</v>
      </c>
      <c r="E50" t="str">
        <f>VLOOKUP(DATE($A50,11,1),Patch!$A$4:$AA$879,24,FALSE)</f>
        <v/>
      </c>
      <c r="F50" s="3">
        <f>VLOOKUP(DATE($A50,12,1),Patch!$A$4:$AA$879,23,FALSE)</f>
        <v>0</v>
      </c>
      <c r="G50" t="str">
        <f>VLOOKUP(DATE($A50,12,1),Patch!$A$4:$AA$879,24,FALSE)</f>
        <v/>
      </c>
      <c r="H50" s="3">
        <f>VLOOKUP(DATE($A50+1,1,1),Patch!$A$4:$AA$879,23,FALSE)</f>
        <v>0</v>
      </c>
      <c r="I50" t="str">
        <f>VLOOKUP(DATE($A50+1,1,1),Patch!$A$4:$AA$879,24,FALSE)</f>
        <v/>
      </c>
      <c r="J50" s="3">
        <f>VLOOKUP(DATE($A50+1,2,1),Patch!$A$4:$AA$879,23,FALSE)</f>
        <v>0.87</v>
      </c>
      <c r="K50" t="str">
        <f>VLOOKUP(DATE($A50+1,2,1),Patch!$A$4:$AA$879,24,FALSE)</f>
        <v/>
      </c>
      <c r="L50" s="3">
        <f>VLOOKUP(DATE($A50+1,3,1),Patch!$A$4:$AA$879,23,FALSE)</f>
        <v>0</v>
      </c>
      <c r="M50" t="str">
        <f>VLOOKUP(DATE($A50+1,3,1),Patch!$A$4:$AA$879,24,FALSE)</f>
        <v/>
      </c>
      <c r="N50" s="3">
        <f>VLOOKUP(DATE($A50+1,4,1),Patch!$A$4:$AA$879,23,FALSE)</f>
        <v>0</v>
      </c>
      <c r="O50" t="str">
        <f>VLOOKUP(DATE($A50+1,4,1),Patch!$A$4:$AA$879,24,FALSE)</f>
        <v/>
      </c>
      <c r="P50" s="3">
        <f>VLOOKUP(DATE($A50+1,5,1),Patch!$A$4:$AA$879,23,FALSE)</f>
        <v>0</v>
      </c>
      <c r="Q50" t="str">
        <f>VLOOKUP(DATE($A50+1,5,1),Patch!$A$4:$AA$879,24,FALSE)</f>
        <v/>
      </c>
      <c r="R50" s="3">
        <f>VLOOKUP(DATE($A50+1,6,1),Patch!$A$4:$AA$879,23,FALSE)</f>
        <v>7.0000000000000007E-2</v>
      </c>
      <c r="S50" t="str">
        <f>VLOOKUP(DATE($A50+1,6,1),Patch!$A$4:$AA$879,24,FALSE)</f>
        <v/>
      </c>
      <c r="T50" s="3">
        <f>VLOOKUP(DATE($A50+1,7,1),Patch!$A$4:$AA$879,23,FALSE)</f>
        <v>0.4</v>
      </c>
      <c r="U50" t="str">
        <f>VLOOKUP(DATE($A50+1,7,1),Patch!$A$4:$AA$879,24,FALSE)</f>
        <v/>
      </c>
      <c r="V50" s="3">
        <f>VLOOKUP(DATE($A50+1,8,1),Patch!$A$4:$AA$879,23,FALSE)</f>
        <v>6.62</v>
      </c>
      <c r="W50" t="str">
        <f>VLOOKUP(DATE($A50+1,8,1),Patch!$A$4:$AA$879,24,FALSE)</f>
        <v/>
      </c>
      <c r="X50" s="3">
        <f>VLOOKUP(DATE($A50+1,9,1),Patch!$A$4:$AA$879,23,FALSE)</f>
        <v>1.32</v>
      </c>
      <c r="Y50" t="str">
        <f>VLOOKUP(DATE($A50+1,9,1),Patch!$A$4:$AA$879,24,FALSE)</f>
        <v/>
      </c>
      <c r="Z50" s="3">
        <f t="shared" si="1"/>
        <v>9.83</v>
      </c>
    </row>
    <row r="51" spans="1:26">
      <c r="A51">
        <v>1970</v>
      </c>
      <c r="B51" s="3">
        <f>VLOOKUP(DATE($A51,10,1),Patch!$A$4:$AA$879,23,FALSE)</f>
        <v>0.56999999999999995</v>
      </c>
      <c r="C51" t="str">
        <f>VLOOKUP(DATE($A51,10,1),Patch!$A$4:$AA$879,24,FALSE)</f>
        <v/>
      </c>
      <c r="D51" s="3">
        <f>VLOOKUP(DATE($A51,11,1),Patch!$A$4:$AA$879,23,FALSE)</f>
        <v>0.11</v>
      </c>
      <c r="E51" t="str">
        <f>VLOOKUP(DATE($A51,11,1),Patch!$A$4:$AA$879,24,FALSE)</f>
        <v/>
      </c>
      <c r="F51" s="3">
        <f>VLOOKUP(DATE($A51,12,1),Patch!$A$4:$AA$879,23,FALSE)</f>
        <v>6.32</v>
      </c>
      <c r="G51" t="str">
        <f>VLOOKUP(DATE($A51,12,1),Patch!$A$4:$AA$879,24,FALSE)</f>
        <v>*</v>
      </c>
      <c r="H51" s="3">
        <f>VLOOKUP(DATE($A51+1,1,1),Patch!$A$4:$AA$879,23,FALSE)</f>
        <v>2.99</v>
      </c>
      <c r="I51" t="str">
        <f>VLOOKUP(DATE($A51+1,1,1),Patch!$A$4:$AA$879,24,FALSE)</f>
        <v/>
      </c>
      <c r="J51" s="3">
        <f>VLOOKUP(DATE($A51+1,2,1),Patch!$A$4:$AA$879,23,FALSE)</f>
        <v>7.22</v>
      </c>
      <c r="K51" t="str">
        <f>VLOOKUP(DATE($A51+1,2,1),Patch!$A$4:$AA$879,24,FALSE)</f>
        <v/>
      </c>
      <c r="L51" s="3">
        <f>VLOOKUP(DATE($A51+1,3,1),Patch!$A$4:$AA$879,23,FALSE)</f>
        <v>2.98</v>
      </c>
      <c r="M51" t="str">
        <f>VLOOKUP(DATE($A51+1,3,1),Patch!$A$4:$AA$879,24,FALSE)</f>
        <v/>
      </c>
      <c r="N51" s="3">
        <f>VLOOKUP(DATE($A51+1,4,1),Patch!$A$4:$AA$879,23,FALSE)</f>
        <v>10.5</v>
      </c>
      <c r="O51" t="str">
        <f>VLOOKUP(DATE($A51+1,4,1),Patch!$A$4:$AA$879,24,FALSE)</f>
        <v/>
      </c>
      <c r="P51" s="3">
        <f>VLOOKUP(DATE($A51+1,5,1),Patch!$A$4:$AA$879,23,FALSE)</f>
        <v>1.8</v>
      </c>
      <c r="Q51" t="str">
        <f>VLOOKUP(DATE($A51+1,5,1),Patch!$A$4:$AA$879,24,FALSE)</f>
        <v/>
      </c>
      <c r="R51" s="3">
        <f>VLOOKUP(DATE($A51+1,6,1),Patch!$A$4:$AA$879,23,FALSE)</f>
        <v>0.21</v>
      </c>
      <c r="S51" t="str">
        <f>VLOOKUP(DATE($A51+1,6,1),Patch!$A$4:$AA$879,24,FALSE)</f>
        <v/>
      </c>
      <c r="T51" s="3">
        <f>VLOOKUP(DATE($A51+1,7,1),Patch!$A$4:$AA$879,23,FALSE)</f>
        <v>0.17</v>
      </c>
      <c r="U51" t="str">
        <f>VLOOKUP(DATE($A51+1,7,1),Patch!$A$4:$AA$879,24,FALSE)</f>
        <v/>
      </c>
      <c r="V51" s="3">
        <f>VLOOKUP(DATE($A51+1,8,1),Patch!$A$4:$AA$879,23,FALSE)</f>
        <v>0.2</v>
      </c>
      <c r="W51" t="str">
        <f>VLOOKUP(DATE($A51+1,8,1),Patch!$A$4:$AA$879,24,FALSE)</f>
        <v/>
      </c>
      <c r="X51" s="3">
        <f>VLOOKUP(DATE($A51+1,9,1),Patch!$A$4:$AA$879,23,FALSE)</f>
        <v>7.0000000000000007E-2</v>
      </c>
      <c r="Y51" t="str">
        <f>VLOOKUP(DATE($A51+1,9,1),Patch!$A$4:$AA$879,24,FALSE)</f>
        <v/>
      </c>
      <c r="Z51" s="3">
        <f t="shared" si="1"/>
        <v>33.140000000000008</v>
      </c>
    </row>
    <row r="52" spans="1:26">
      <c r="A52">
        <v>1971</v>
      </c>
      <c r="B52" s="3">
        <f>VLOOKUP(DATE($A52,10,1),Patch!$A$4:$AA$879,23,FALSE)</f>
        <v>0.12</v>
      </c>
      <c r="C52" t="str">
        <f>VLOOKUP(DATE($A52,10,1),Patch!$A$4:$AA$879,24,FALSE)</f>
        <v/>
      </c>
      <c r="D52" s="3">
        <f>VLOOKUP(DATE($A52,11,1),Patch!$A$4:$AA$879,23,FALSE)</f>
        <v>0.01</v>
      </c>
      <c r="E52" t="str">
        <f>VLOOKUP(DATE($A52,11,1),Patch!$A$4:$AA$879,24,FALSE)</f>
        <v/>
      </c>
      <c r="F52" s="3">
        <f>VLOOKUP(DATE($A52,12,1),Patch!$A$4:$AA$879,23,FALSE)</f>
        <v>0.54</v>
      </c>
      <c r="G52" t="str">
        <f>VLOOKUP(DATE($A52,12,1),Patch!$A$4:$AA$879,24,FALSE)</f>
        <v/>
      </c>
      <c r="H52" s="3">
        <f>VLOOKUP(DATE($A52+1,1,1),Patch!$A$4:$AA$879,23,FALSE)</f>
        <v>5.45</v>
      </c>
      <c r="I52" t="str">
        <f>VLOOKUP(DATE($A52+1,1,1),Patch!$A$4:$AA$879,24,FALSE)</f>
        <v/>
      </c>
      <c r="J52" s="3">
        <f>VLOOKUP(DATE($A52+1,2,1),Patch!$A$4:$AA$879,23,FALSE)</f>
        <v>21.2</v>
      </c>
      <c r="K52" t="str">
        <f>VLOOKUP(DATE($A52+1,2,1),Patch!$A$4:$AA$879,24,FALSE)</f>
        <v/>
      </c>
      <c r="L52" s="3">
        <f>VLOOKUP(DATE($A52+1,3,1),Patch!$A$4:$AA$879,23,FALSE)</f>
        <v>10.199999999999999</v>
      </c>
      <c r="M52" t="str">
        <f>VLOOKUP(DATE($A52+1,3,1),Patch!$A$4:$AA$879,24,FALSE)</f>
        <v/>
      </c>
      <c r="N52" s="3">
        <f>VLOOKUP(DATE($A52+1,4,1),Patch!$A$4:$AA$879,23,FALSE)</f>
        <v>6.32</v>
      </c>
      <c r="O52" t="str">
        <f>VLOOKUP(DATE($A52+1,4,1),Patch!$A$4:$AA$879,24,FALSE)</f>
        <v/>
      </c>
      <c r="P52" s="3">
        <f>VLOOKUP(DATE($A52+1,5,1),Patch!$A$4:$AA$879,23,FALSE)</f>
        <v>0.64</v>
      </c>
      <c r="Q52" t="str">
        <f>VLOOKUP(DATE($A52+1,5,1),Patch!$A$4:$AA$879,24,FALSE)</f>
        <v/>
      </c>
      <c r="R52" s="3">
        <f>VLOOKUP(DATE($A52+1,6,1),Patch!$A$4:$AA$879,23,FALSE)</f>
        <v>0.2</v>
      </c>
      <c r="S52" t="str">
        <f>VLOOKUP(DATE($A52+1,6,1),Patch!$A$4:$AA$879,24,FALSE)</f>
        <v/>
      </c>
      <c r="T52" s="3">
        <f>VLOOKUP(DATE($A52+1,7,1),Patch!$A$4:$AA$879,23,FALSE)</f>
        <v>0.16</v>
      </c>
      <c r="U52" t="str">
        <f>VLOOKUP(DATE($A52+1,7,1),Patch!$A$4:$AA$879,24,FALSE)</f>
        <v/>
      </c>
      <c r="V52" s="3">
        <f>VLOOKUP(DATE($A52+1,8,1),Patch!$A$4:$AA$879,23,FALSE)</f>
        <v>7.0000000000000007E-2</v>
      </c>
      <c r="W52" t="str">
        <f>VLOOKUP(DATE($A52+1,8,1),Patch!$A$4:$AA$879,24,FALSE)</f>
        <v/>
      </c>
      <c r="X52" s="3">
        <f>VLOOKUP(DATE($A52+1,9,1),Patch!$A$4:$AA$879,23,FALSE)</f>
        <v>0.02</v>
      </c>
      <c r="Y52" t="str">
        <f>VLOOKUP(DATE($A52+1,9,1),Patch!$A$4:$AA$879,24,FALSE)</f>
        <v/>
      </c>
      <c r="Z52" s="3">
        <f t="shared" si="1"/>
        <v>44.93</v>
      </c>
    </row>
    <row r="53" spans="1:26">
      <c r="A53">
        <v>1972</v>
      </c>
      <c r="B53" s="3">
        <f>VLOOKUP(DATE($A53,10,1),Patch!$A$4:$AA$879,23,FALSE)</f>
        <v>0.49</v>
      </c>
      <c r="C53" t="str">
        <f>VLOOKUP(DATE($A53,10,1),Patch!$A$4:$AA$879,24,FALSE)</f>
        <v/>
      </c>
      <c r="D53" s="3">
        <f>VLOOKUP(DATE($A53,11,1),Patch!$A$4:$AA$879,23,FALSE)</f>
        <v>0.97</v>
      </c>
      <c r="E53" t="str">
        <f>VLOOKUP(DATE($A53,11,1),Patch!$A$4:$AA$879,24,FALSE)</f>
        <v/>
      </c>
      <c r="F53" s="3">
        <f>VLOOKUP(DATE($A53,12,1),Patch!$A$4:$AA$879,23,FALSE)</f>
        <v>0.03</v>
      </c>
      <c r="G53" t="str">
        <f>VLOOKUP(DATE($A53,12,1),Patch!$A$4:$AA$879,24,FALSE)</f>
        <v/>
      </c>
      <c r="H53" s="3">
        <f>VLOOKUP(DATE($A53+1,1,1),Patch!$A$4:$AA$879,23,FALSE)</f>
        <v>0</v>
      </c>
      <c r="I53" t="str">
        <f>VLOOKUP(DATE($A53+1,1,1),Patch!$A$4:$AA$879,24,FALSE)</f>
        <v/>
      </c>
      <c r="J53" s="3">
        <f>VLOOKUP(DATE($A53+1,2,1),Patch!$A$4:$AA$879,23,FALSE)</f>
        <v>0.52</v>
      </c>
      <c r="K53" t="str">
        <f>VLOOKUP(DATE($A53+1,2,1),Patch!$A$4:$AA$879,24,FALSE)</f>
        <v/>
      </c>
      <c r="L53" s="3">
        <f>VLOOKUP(DATE($A53+1,3,1),Patch!$A$4:$AA$879,23,FALSE)</f>
        <v>0.22</v>
      </c>
      <c r="M53" t="str">
        <f>VLOOKUP(DATE($A53+1,3,1),Patch!$A$4:$AA$879,24,FALSE)</f>
        <v/>
      </c>
      <c r="N53" s="3">
        <f>VLOOKUP(DATE($A53+1,4,1),Patch!$A$4:$AA$879,23,FALSE)</f>
        <v>0.48</v>
      </c>
      <c r="O53" t="str">
        <f>VLOOKUP(DATE($A53+1,4,1),Patch!$A$4:$AA$879,24,FALSE)</f>
        <v/>
      </c>
      <c r="P53" s="3">
        <f>VLOOKUP(DATE($A53+1,5,1),Patch!$A$4:$AA$879,23,FALSE)</f>
        <v>0.38</v>
      </c>
      <c r="Q53" t="str">
        <f>VLOOKUP(DATE($A53+1,5,1),Patch!$A$4:$AA$879,24,FALSE)</f>
        <v/>
      </c>
      <c r="R53" s="3">
        <f>VLOOKUP(DATE($A53+1,6,1),Patch!$A$4:$AA$879,23,FALSE)</f>
        <v>0.08</v>
      </c>
      <c r="S53" t="str">
        <f>VLOOKUP(DATE($A53+1,6,1),Patch!$A$4:$AA$879,24,FALSE)</f>
        <v/>
      </c>
      <c r="T53" s="3">
        <f>VLOOKUP(DATE($A53+1,7,1),Patch!$A$4:$AA$879,23,FALSE)</f>
        <v>0.06</v>
      </c>
      <c r="U53" t="str">
        <f>VLOOKUP(DATE($A53+1,7,1),Patch!$A$4:$AA$879,24,FALSE)</f>
        <v/>
      </c>
      <c r="V53" s="3">
        <f>VLOOKUP(DATE($A53+1,8,1),Patch!$A$4:$AA$879,23,FALSE)</f>
        <v>7.0000000000000007E-2</v>
      </c>
      <c r="W53" t="str">
        <f>VLOOKUP(DATE($A53+1,8,1),Patch!$A$4:$AA$879,24,FALSE)</f>
        <v/>
      </c>
      <c r="X53" s="3">
        <f>VLOOKUP(DATE($A53+1,9,1),Patch!$A$4:$AA$879,23,FALSE)</f>
        <v>0.04</v>
      </c>
      <c r="Y53" t="str">
        <f>VLOOKUP(DATE($A53+1,9,1),Patch!$A$4:$AA$879,24,FALSE)</f>
        <v/>
      </c>
      <c r="Z53" s="3">
        <f t="shared" si="1"/>
        <v>3.34</v>
      </c>
    </row>
    <row r="54" spans="1:26">
      <c r="A54">
        <v>1973</v>
      </c>
      <c r="B54" s="3">
        <f>VLOOKUP(DATE($A54,10,1),Patch!$A$4:$AA$879,23,FALSE)</f>
        <v>0</v>
      </c>
      <c r="C54" t="str">
        <f>VLOOKUP(DATE($A54,10,1),Patch!$A$4:$AA$879,24,FALSE)</f>
        <v/>
      </c>
      <c r="D54" s="3">
        <f>VLOOKUP(DATE($A54,11,1),Patch!$A$4:$AA$879,23,FALSE)</f>
        <v>0.04</v>
      </c>
      <c r="E54" t="str">
        <f>VLOOKUP(DATE($A54,11,1),Patch!$A$4:$AA$879,24,FALSE)</f>
        <v/>
      </c>
      <c r="F54" s="3">
        <f>VLOOKUP(DATE($A54,12,1),Patch!$A$4:$AA$879,23,FALSE)</f>
        <v>0.56000000000000005</v>
      </c>
      <c r="G54" t="str">
        <f>VLOOKUP(DATE($A54,12,1),Patch!$A$4:$AA$879,24,FALSE)</f>
        <v/>
      </c>
      <c r="H54" s="3">
        <f>VLOOKUP(DATE($A54+1,1,1),Patch!$A$4:$AA$879,23,FALSE)</f>
        <v>13.8</v>
      </c>
      <c r="I54" t="str">
        <f>VLOOKUP(DATE($A54+1,1,1),Patch!$A$4:$AA$879,24,FALSE)</f>
        <v/>
      </c>
      <c r="J54" s="3">
        <f>VLOOKUP(DATE($A54+1,2,1),Patch!$A$4:$AA$879,23,FALSE)</f>
        <v>28.7</v>
      </c>
      <c r="K54" t="str">
        <f>VLOOKUP(DATE($A54+1,2,1),Patch!$A$4:$AA$879,24,FALSE)</f>
        <v/>
      </c>
      <c r="L54" s="3">
        <f>VLOOKUP(DATE($A54+1,3,1),Patch!$A$4:$AA$879,23,FALSE)</f>
        <v>85.7</v>
      </c>
      <c r="M54" t="str">
        <f>VLOOKUP(DATE($A54+1,3,1),Patch!$A$4:$AA$879,24,FALSE)</f>
        <v/>
      </c>
      <c r="N54" s="3">
        <f>VLOOKUP(DATE($A54+1,4,1),Patch!$A$4:$AA$879,23,FALSE)</f>
        <v>22.1</v>
      </c>
      <c r="O54" t="str">
        <f>VLOOKUP(DATE($A54+1,4,1),Patch!$A$4:$AA$879,24,FALSE)</f>
        <v/>
      </c>
      <c r="P54" s="3">
        <f>VLOOKUP(DATE($A54+1,5,1),Patch!$A$4:$AA$879,23,FALSE)</f>
        <v>42</v>
      </c>
      <c r="Q54" t="str">
        <f>VLOOKUP(DATE($A54+1,5,1),Patch!$A$4:$AA$879,24,FALSE)</f>
        <v/>
      </c>
      <c r="R54" s="3">
        <f>VLOOKUP(DATE($A54+1,6,1),Patch!$A$4:$AA$879,23,FALSE)</f>
        <v>8.58</v>
      </c>
      <c r="S54" t="str">
        <f>VLOOKUP(DATE($A54+1,6,1),Patch!$A$4:$AA$879,24,FALSE)</f>
        <v/>
      </c>
      <c r="T54" s="3">
        <f>VLOOKUP(DATE($A54+1,7,1),Patch!$A$4:$AA$879,23,FALSE)</f>
        <v>2.29</v>
      </c>
      <c r="U54" t="str">
        <f>VLOOKUP(DATE($A54+1,7,1),Patch!$A$4:$AA$879,24,FALSE)</f>
        <v/>
      </c>
      <c r="V54" s="3">
        <f>VLOOKUP(DATE($A54+1,8,1),Patch!$A$4:$AA$879,23,FALSE)</f>
        <v>129.68</v>
      </c>
      <c r="W54" t="str">
        <f>VLOOKUP(DATE($A54+1,8,1),Patch!$A$4:$AA$879,24,FALSE)</f>
        <v>*</v>
      </c>
      <c r="X54" s="3">
        <f>VLOOKUP(DATE($A54+1,9,1),Patch!$A$4:$AA$879,23,FALSE)</f>
        <v>2.38</v>
      </c>
      <c r="Y54" t="str">
        <f>VLOOKUP(DATE($A54+1,9,1),Patch!$A$4:$AA$879,24,FALSE)</f>
        <v/>
      </c>
      <c r="Z54" s="3">
        <f t="shared" si="1"/>
        <v>335.83000000000004</v>
      </c>
    </row>
    <row r="55" spans="1:26">
      <c r="A55">
        <v>1974</v>
      </c>
      <c r="B55" s="3">
        <f>VLOOKUP(DATE($A55,10,1),Patch!$A$4:$AA$879,23,FALSE)</f>
        <v>1.02</v>
      </c>
      <c r="C55" t="str">
        <f>VLOOKUP(DATE($A55,10,1),Patch!$A$4:$AA$879,24,FALSE)</f>
        <v>*</v>
      </c>
      <c r="D55" s="3">
        <f>VLOOKUP(DATE($A55,11,1),Patch!$A$4:$AA$879,23,FALSE)</f>
        <v>3.76</v>
      </c>
      <c r="E55" t="str">
        <f>VLOOKUP(DATE($A55,11,1),Patch!$A$4:$AA$879,24,FALSE)</f>
        <v/>
      </c>
      <c r="F55" s="3">
        <f>VLOOKUP(DATE($A55,12,1),Patch!$A$4:$AA$879,23,FALSE)</f>
        <v>4.33</v>
      </c>
      <c r="G55" t="str">
        <f>VLOOKUP(DATE($A55,12,1),Patch!$A$4:$AA$879,24,FALSE)</f>
        <v/>
      </c>
      <c r="H55" s="3">
        <f>VLOOKUP(DATE($A55+1,1,1),Patch!$A$4:$AA$879,23,FALSE)</f>
        <v>0.72</v>
      </c>
      <c r="I55" t="str">
        <f>VLOOKUP(DATE($A55+1,1,1),Patch!$A$4:$AA$879,24,FALSE)</f>
        <v/>
      </c>
      <c r="J55" s="3">
        <f>VLOOKUP(DATE($A55+1,2,1),Patch!$A$4:$AA$879,23,FALSE)</f>
        <v>0.75</v>
      </c>
      <c r="K55" t="str">
        <f>VLOOKUP(DATE($A55+1,2,1),Patch!$A$4:$AA$879,24,FALSE)</f>
        <v/>
      </c>
      <c r="L55" s="3">
        <f>VLOOKUP(DATE($A55+1,3,1),Patch!$A$4:$AA$879,23,FALSE)</f>
        <v>2.1</v>
      </c>
      <c r="M55" t="str">
        <f>VLOOKUP(DATE($A55+1,3,1),Patch!$A$4:$AA$879,24,FALSE)</f>
        <v/>
      </c>
      <c r="N55" s="3">
        <f>VLOOKUP(DATE($A55+1,4,1),Patch!$A$4:$AA$879,23,FALSE)</f>
        <v>0.53</v>
      </c>
      <c r="O55" t="str">
        <f>VLOOKUP(DATE($A55+1,4,1),Patch!$A$4:$AA$879,24,FALSE)</f>
        <v/>
      </c>
      <c r="P55" s="3">
        <f>VLOOKUP(DATE($A55+1,5,1),Patch!$A$4:$AA$879,23,FALSE)</f>
        <v>0.23</v>
      </c>
      <c r="Q55" t="str">
        <f>VLOOKUP(DATE($A55+1,5,1),Patch!$A$4:$AA$879,24,FALSE)</f>
        <v>*</v>
      </c>
      <c r="R55" s="3">
        <f>VLOOKUP(DATE($A55+1,6,1),Patch!$A$4:$AA$879,23,FALSE)</f>
        <v>1.33</v>
      </c>
      <c r="S55" t="str">
        <f>VLOOKUP(DATE($A55+1,6,1),Patch!$A$4:$AA$879,24,FALSE)</f>
        <v/>
      </c>
      <c r="T55" s="3">
        <f>VLOOKUP(DATE($A55+1,7,1),Patch!$A$4:$AA$879,23,FALSE)</f>
        <v>1.35</v>
      </c>
      <c r="U55" t="str">
        <f>VLOOKUP(DATE($A55+1,7,1),Patch!$A$4:$AA$879,24,FALSE)</f>
        <v/>
      </c>
      <c r="V55" s="3">
        <f>VLOOKUP(DATE($A55+1,8,1),Patch!$A$4:$AA$879,23,FALSE)</f>
        <v>0.36</v>
      </c>
      <c r="W55" t="str">
        <f>VLOOKUP(DATE($A55+1,8,1),Patch!$A$4:$AA$879,24,FALSE)</f>
        <v/>
      </c>
      <c r="X55" s="3">
        <f>VLOOKUP(DATE($A55+1,9,1),Patch!$A$4:$AA$879,23,FALSE)</f>
        <v>0.34</v>
      </c>
      <c r="Y55" t="str">
        <f>VLOOKUP(DATE($A55+1,9,1),Patch!$A$4:$AA$879,24,FALSE)</f>
        <v>*</v>
      </c>
      <c r="Z55" s="3">
        <f t="shared" si="1"/>
        <v>16.82</v>
      </c>
    </row>
    <row r="56" spans="1:26">
      <c r="A56">
        <v>1975</v>
      </c>
      <c r="B56" s="3">
        <f>VLOOKUP(DATE($A56,10,1),Patch!$A$4:$AA$879,23,FALSE)</f>
        <v>0.17</v>
      </c>
      <c r="C56" t="str">
        <f>VLOOKUP(DATE($A56,10,1),Patch!$A$4:$AA$879,24,FALSE)</f>
        <v/>
      </c>
      <c r="D56" s="3">
        <f>VLOOKUP(DATE($A56,11,1),Patch!$A$4:$AA$879,23,FALSE)</f>
        <v>0.27</v>
      </c>
      <c r="E56" t="str">
        <f>VLOOKUP(DATE($A56,11,1),Patch!$A$4:$AA$879,24,FALSE)</f>
        <v/>
      </c>
      <c r="F56" s="3">
        <f>VLOOKUP(DATE($A56,12,1),Patch!$A$4:$AA$879,23,FALSE)</f>
        <v>4.12</v>
      </c>
      <c r="G56" t="str">
        <f>VLOOKUP(DATE($A56,12,1),Patch!$A$4:$AA$879,24,FALSE)</f>
        <v/>
      </c>
      <c r="H56" s="3">
        <f>VLOOKUP(DATE($A56+1,1,1),Patch!$A$4:$AA$879,23,FALSE)</f>
        <v>3.48</v>
      </c>
      <c r="I56" t="str">
        <f>VLOOKUP(DATE($A56+1,1,1),Patch!$A$4:$AA$879,24,FALSE)</f>
        <v/>
      </c>
      <c r="J56" s="3">
        <f>VLOOKUP(DATE($A56+1,2,1),Patch!$A$4:$AA$879,23,FALSE)</f>
        <v>36.5</v>
      </c>
      <c r="K56" t="str">
        <f>VLOOKUP(DATE($A56+1,2,1),Patch!$A$4:$AA$879,24,FALSE)</f>
        <v/>
      </c>
      <c r="L56" s="3">
        <f>VLOOKUP(DATE($A56+1,3,1),Patch!$A$4:$AA$879,23,FALSE)</f>
        <v>150</v>
      </c>
      <c r="M56" t="str">
        <f>VLOOKUP(DATE($A56+1,3,1),Patch!$A$4:$AA$879,24,FALSE)</f>
        <v>+</v>
      </c>
      <c r="N56" s="3">
        <f>VLOOKUP(DATE($A56+1,4,1),Patch!$A$4:$AA$879,23,FALSE)</f>
        <v>36.1</v>
      </c>
      <c r="O56" t="str">
        <f>VLOOKUP(DATE($A56+1,4,1),Patch!$A$4:$AA$879,24,FALSE)</f>
        <v/>
      </c>
      <c r="P56" s="3">
        <f>VLOOKUP(DATE($A56+1,5,1),Patch!$A$4:$AA$879,23,FALSE)</f>
        <v>42.1</v>
      </c>
      <c r="Q56" t="str">
        <f>VLOOKUP(DATE($A56+1,5,1),Patch!$A$4:$AA$879,24,FALSE)</f>
        <v/>
      </c>
      <c r="R56" s="3">
        <f>VLOOKUP(DATE($A56+1,6,1),Patch!$A$4:$AA$879,23,FALSE)</f>
        <v>8.3000000000000007</v>
      </c>
      <c r="S56" t="str">
        <f>VLOOKUP(DATE($A56+1,6,1),Patch!$A$4:$AA$879,24,FALSE)</f>
        <v/>
      </c>
      <c r="T56" s="3">
        <f>VLOOKUP(DATE($A56+1,7,1),Patch!$A$4:$AA$879,23,FALSE)</f>
        <v>6.03</v>
      </c>
      <c r="U56" t="str">
        <f>VLOOKUP(DATE($A56+1,7,1),Patch!$A$4:$AA$879,24,FALSE)</f>
        <v/>
      </c>
      <c r="V56" s="3">
        <f>VLOOKUP(DATE($A56+1,8,1),Patch!$A$4:$AA$879,23,FALSE)</f>
        <v>3.07</v>
      </c>
      <c r="W56" t="str">
        <f>VLOOKUP(DATE($A56+1,8,1),Patch!$A$4:$AA$879,24,FALSE)</f>
        <v/>
      </c>
      <c r="X56" s="3">
        <f>VLOOKUP(DATE($A56+1,9,1),Patch!$A$4:$AA$879,23,FALSE)</f>
        <v>3.5</v>
      </c>
      <c r="Y56" t="str">
        <f>VLOOKUP(DATE($A56+1,9,1),Patch!$A$4:$AA$879,24,FALSE)</f>
        <v/>
      </c>
      <c r="Z56" s="3">
        <f t="shared" si="1"/>
        <v>293.64</v>
      </c>
    </row>
    <row r="57" spans="1:26">
      <c r="A57">
        <v>1976</v>
      </c>
      <c r="B57" s="3">
        <f>VLOOKUP(DATE($A57,10,1),Patch!$A$4:$AA$879,23,FALSE)</f>
        <v>40.799999999999997</v>
      </c>
      <c r="C57" t="str">
        <f>VLOOKUP(DATE($A57,10,1),Patch!$A$4:$AA$879,24,FALSE)</f>
        <v/>
      </c>
      <c r="D57" s="3">
        <f>VLOOKUP(DATE($A57,11,1),Patch!$A$4:$AA$879,23,FALSE)</f>
        <v>17.399999999999999</v>
      </c>
      <c r="E57" t="str">
        <f>VLOOKUP(DATE($A57,11,1),Patch!$A$4:$AA$879,24,FALSE)</f>
        <v>*</v>
      </c>
      <c r="F57" s="3">
        <f>VLOOKUP(DATE($A57,12,1),Patch!$A$4:$AA$879,23,FALSE)</f>
        <v>290.93</v>
      </c>
      <c r="G57" t="str">
        <f>VLOOKUP(DATE($A57,12,1),Patch!$A$4:$AA$879,24,FALSE)</f>
        <v>*</v>
      </c>
      <c r="H57" s="3">
        <f>VLOOKUP(DATE($A57+1,1,1),Patch!$A$4:$AA$879,23,FALSE)</f>
        <v>1.42</v>
      </c>
      <c r="I57" t="str">
        <f>VLOOKUP(DATE($A57+1,1,1),Patch!$A$4:$AA$879,24,FALSE)</f>
        <v/>
      </c>
      <c r="J57" s="3">
        <f>VLOOKUP(DATE($A57+1,2,1),Patch!$A$4:$AA$879,23,FALSE)</f>
        <v>4.42</v>
      </c>
      <c r="K57" t="str">
        <f>VLOOKUP(DATE($A57+1,2,1),Patch!$A$4:$AA$879,24,FALSE)</f>
        <v/>
      </c>
      <c r="L57" s="3">
        <f>VLOOKUP(DATE($A57+1,3,1),Patch!$A$4:$AA$879,23,FALSE)</f>
        <v>2.38</v>
      </c>
      <c r="M57" t="str">
        <f>VLOOKUP(DATE($A57+1,3,1),Patch!$A$4:$AA$879,24,FALSE)</f>
        <v/>
      </c>
      <c r="N57" s="3">
        <f>VLOOKUP(DATE($A57+1,4,1),Patch!$A$4:$AA$879,23,FALSE)</f>
        <v>157.41</v>
      </c>
      <c r="O57" t="str">
        <f>VLOOKUP(DATE($A57+1,4,1),Patch!$A$4:$AA$879,24,FALSE)</f>
        <v>*</v>
      </c>
      <c r="P57" s="3">
        <f>VLOOKUP(DATE($A57+1,5,1),Patch!$A$4:$AA$879,23,FALSE)</f>
        <v>0.61</v>
      </c>
      <c r="Q57" t="str">
        <f>VLOOKUP(DATE($A57+1,5,1),Patch!$A$4:$AA$879,24,FALSE)</f>
        <v>*</v>
      </c>
      <c r="R57" s="3">
        <f>VLOOKUP(DATE($A57+1,6,1),Patch!$A$4:$AA$879,23,FALSE)</f>
        <v>65.010000000000005</v>
      </c>
      <c r="S57" t="str">
        <f>VLOOKUP(DATE($A57+1,6,1),Patch!$A$4:$AA$879,24,FALSE)</f>
        <v>*</v>
      </c>
      <c r="T57" s="3">
        <f>VLOOKUP(DATE($A57+1,7,1),Patch!$A$4:$AA$879,23,FALSE)</f>
        <v>0.8</v>
      </c>
      <c r="U57" t="str">
        <f>VLOOKUP(DATE($A57+1,7,1),Patch!$A$4:$AA$879,24,FALSE)</f>
        <v/>
      </c>
      <c r="V57" s="3">
        <f>VLOOKUP(DATE($A57+1,8,1),Patch!$A$4:$AA$879,23,FALSE)</f>
        <v>345.13</v>
      </c>
      <c r="W57" t="str">
        <f>VLOOKUP(DATE($A57+1,8,1),Patch!$A$4:$AA$879,24,FALSE)</f>
        <v>*</v>
      </c>
      <c r="X57" s="3">
        <f>VLOOKUP(DATE($A57+1,9,1),Patch!$A$4:$AA$879,23,FALSE)</f>
        <v>1.26</v>
      </c>
      <c r="Y57" t="str">
        <f>VLOOKUP(DATE($A57+1,9,1),Patch!$A$4:$AA$879,24,FALSE)</f>
        <v>*</v>
      </c>
      <c r="Z57" s="3">
        <f t="shared" ref="Z57:Z74" si="2">SUM(B57,D57,F57,H57,J57,L57,N57,P57,R57,T57,V57,X57)</f>
        <v>927.56999999999994</v>
      </c>
    </row>
    <row r="58" spans="1:26">
      <c r="A58">
        <v>1977</v>
      </c>
      <c r="B58" s="3">
        <f>VLOOKUP(DATE($A58,10,1),Patch!$A$4:$AA$879,23,FALSE)</f>
        <v>0.91</v>
      </c>
      <c r="C58" t="str">
        <f>VLOOKUP(DATE($A58,10,1),Patch!$A$4:$AA$879,24,FALSE)</f>
        <v/>
      </c>
      <c r="D58" s="3">
        <f>VLOOKUP(DATE($A58,11,1),Patch!$A$4:$AA$879,23,FALSE)</f>
        <v>0.35</v>
      </c>
      <c r="E58" t="str">
        <f>VLOOKUP(DATE($A58,11,1),Patch!$A$4:$AA$879,24,FALSE)</f>
        <v/>
      </c>
      <c r="F58" s="3">
        <f>VLOOKUP(DATE($A58,12,1),Patch!$A$4:$AA$879,23,FALSE)</f>
        <v>1.17</v>
      </c>
      <c r="G58" t="str">
        <f>VLOOKUP(DATE($A58,12,1),Patch!$A$4:$AA$879,24,FALSE)</f>
        <v/>
      </c>
      <c r="H58" s="3">
        <f>VLOOKUP(DATE($A58+1,1,1),Patch!$A$4:$AA$879,23,FALSE)</f>
        <v>3.21</v>
      </c>
      <c r="I58" t="str">
        <f>VLOOKUP(DATE($A58+1,1,1),Patch!$A$4:$AA$879,24,FALSE)</f>
        <v/>
      </c>
      <c r="J58" s="3">
        <f>VLOOKUP(DATE($A58+1,2,1),Patch!$A$4:$AA$879,23,FALSE)</f>
        <v>0.43</v>
      </c>
      <c r="K58" t="str">
        <f>VLOOKUP(DATE($A58+1,2,1),Patch!$A$4:$AA$879,24,FALSE)</f>
        <v/>
      </c>
      <c r="L58" s="3">
        <f>VLOOKUP(DATE($A58+1,3,1),Patch!$A$4:$AA$879,23,FALSE)</f>
        <v>3.12</v>
      </c>
      <c r="M58" t="str">
        <f>VLOOKUP(DATE($A58+1,3,1),Patch!$A$4:$AA$879,24,FALSE)</f>
        <v/>
      </c>
      <c r="N58" s="3">
        <f>VLOOKUP(DATE($A58+1,4,1),Patch!$A$4:$AA$879,23,FALSE)</f>
        <v>487.11</v>
      </c>
      <c r="O58" t="str">
        <f>VLOOKUP(DATE($A58+1,4,1),Patch!$A$4:$AA$879,24,FALSE)</f>
        <v>*</v>
      </c>
      <c r="P58" s="3">
        <f>VLOOKUP(DATE($A58+1,5,1),Patch!$A$4:$AA$879,23,FALSE)</f>
        <v>0.62</v>
      </c>
      <c r="Q58" t="str">
        <f>VLOOKUP(DATE($A58+1,5,1),Patch!$A$4:$AA$879,24,FALSE)</f>
        <v/>
      </c>
      <c r="R58" s="3">
        <f>VLOOKUP(DATE($A58+1,6,1),Patch!$A$4:$AA$879,23,FALSE)</f>
        <v>0.39</v>
      </c>
      <c r="S58" t="str">
        <f>VLOOKUP(DATE($A58+1,6,1),Patch!$A$4:$AA$879,24,FALSE)</f>
        <v/>
      </c>
      <c r="T58" s="3">
        <f>VLOOKUP(DATE($A58+1,7,1),Patch!$A$4:$AA$879,23,FALSE)</f>
        <v>0.3</v>
      </c>
      <c r="U58" t="str">
        <f>VLOOKUP(DATE($A58+1,7,1),Patch!$A$4:$AA$879,24,FALSE)</f>
        <v/>
      </c>
      <c r="V58" s="3">
        <f>VLOOKUP(DATE($A58+1,8,1),Patch!$A$4:$AA$879,23,FALSE)</f>
        <v>0.22</v>
      </c>
      <c r="W58" t="str">
        <f>VLOOKUP(DATE($A58+1,8,1),Patch!$A$4:$AA$879,24,FALSE)</f>
        <v/>
      </c>
      <c r="X58" s="3">
        <f>VLOOKUP(DATE($A58+1,9,1),Patch!$A$4:$AA$879,23,FALSE)</f>
        <v>0.28999999999999998</v>
      </c>
      <c r="Y58" t="str">
        <f>VLOOKUP(DATE($A58+1,9,1),Patch!$A$4:$AA$879,24,FALSE)</f>
        <v/>
      </c>
      <c r="Z58" s="3">
        <f t="shared" si="2"/>
        <v>498.12000000000006</v>
      </c>
    </row>
    <row r="59" spans="1:26">
      <c r="A59">
        <v>1978</v>
      </c>
      <c r="B59" s="3">
        <f>VLOOKUP(DATE($A59,10,1),Patch!$A$4:$AA$879,23,FALSE)</f>
        <v>0.28000000000000003</v>
      </c>
      <c r="C59" t="str">
        <f>VLOOKUP(DATE($A59,10,1),Patch!$A$4:$AA$879,24,FALSE)</f>
        <v/>
      </c>
      <c r="D59" s="3">
        <f>VLOOKUP(DATE($A59,11,1),Patch!$A$4:$AA$879,23,FALSE)</f>
        <v>0.04</v>
      </c>
      <c r="E59" t="str">
        <f>VLOOKUP(DATE($A59,11,1),Patch!$A$4:$AA$879,24,FALSE)</f>
        <v/>
      </c>
      <c r="F59" s="3">
        <f>VLOOKUP(DATE($A59,12,1),Patch!$A$4:$AA$879,23,FALSE)</f>
        <v>0.34</v>
      </c>
      <c r="G59" t="str">
        <f>VLOOKUP(DATE($A59,12,1),Patch!$A$4:$AA$879,24,FALSE)</f>
        <v/>
      </c>
      <c r="H59" s="3">
        <f>VLOOKUP(DATE($A59+1,1,1),Patch!$A$4:$AA$879,23,FALSE)</f>
        <v>0.05</v>
      </c>
      <c r="I59" t="str">
        <f>VLOOKUP(DATE($A59+1,1,1),Patch!$A$4:$AA$879,24,FALSE)</f>
        <v/>
      </c>
      <c r="J59" s="3">
        <f>VLOOKUP(DATE($A59+1,2,1),Patch!$A$4:$AA$879,23,FALSE)</f>
        <v>0.09</v>
      </c>
      <c r="K59" t="str">
        <f>VLOOKUP(DATE($A59+1,2,1),Patch!$A$4:$AA$879,24,FALSE)</f>
        <v/>
      </c>
      <c r="L59" s="3">
        <f>VLOOKUP(DATE($A59+1,3,1),Patch!$A$4:$AA$879,23,FALSE)</f>
        <v>0.01</v>
      </c>
      <c r="M59" t="str">
        <f>VLOOKUP(DATE($A59+1,3,1),Patch!$A$4:$AA$879,24,FALSE)</f>
        <v/>
      </c>
      <c r="N59" s="3">
        <f>VLOOKUP(DATE($A59+1,4,1),Patch!$A$4:$AA$879,23,FALSE)</f>
        <v>0.01</v>
      </c>
      <c r="O59" t="str">
        <f>VLOOKUP(DATE($A59+1,4,1),Patch!$A$4:$AA$879,24,FALSE)</f>
        <v/>
      </c>
      <c r="P59" s="3">
        <f>VLOOKUP(DATE($A59+1,5,1),Patch!$A$4:$AA$879,23,FALSE)</f>
        <v>0.4</v>
      </c>
      <c r="Q59" t="str">
        <f>VLOOKUP(DATE($A59+1,5,1),Patch!$A$4:$AA$879,24,FALSE)</f>
        <v/>
      </c>
      <c r="R59" s="3">
        <f>VLOOKUP(DATE($A59+1,6,1),Patch!$A$4:$AA$879,23,FALSE)</f>
        <v>7.0000000000000007E-2</v>
      </c>
      <c r="S59" t="str">
        <f>VLOOKUP(DATE($A59+1,6,1),Patch!$A$4:$AA$879,24,FALSE)</f>
        <v/>
      </c>
      <c r="T59" s="3">
        <f>VLOOKUP(DATE($A59+1,7,1),Patch!$A$4:$AA$879,23,FALSE)</f>
        <v>2.09</v>
      </c>
      <c r="U59" t="str">
        <f>VLOOKUP(DATE($A59+1,7,1),Patch!$A$4:$AA$879,24,FALSE)</f>
        <v/>
      </c>
      <c r="V59" s="3">
        <f>VLOOKUP(DATE($A59+1,8,1),Patch!$A$4:$AA$879,23,FALSE)</f>
        <v>0.28999999999999998</v>
      </c>
      <c r="W59" t="str">
        <f>VLOOKUP(DATE($A59+1,8,1),Patch!$A$4:$AA$879,24,FALSE)</f>
        <v/>
      </c>
      <c r="X59" s="3">
        <f>VLOOKUP(DATE($A59+1,9,1),Patch!$A$4:$AA$879,23,FALSE)</f>
        <v>0.1</v>
      </c>
      <c r="Y59" t="str">
        <f>VLOOKUP(DATE($A59+1,9,1),Patch!$A$4:$AA$879,24,FALSE)</f>
        <v/>
      </c>
      <c r="Z59" s="3">
        <f t="shared" si="2"/>
        <v>3.77</v>
      </c>
    </row>
    <row r="60" spans="1:26">
      <c r="A60">
        <v>1979</v>
      </c>
      <c r="B60" s="3">
        <f>VLOOKUP(DATE($A60,10,1),Patch!$A$4:$AA$879,23,FALSE)</f>
        <v>0.13</v>
      </c>
      <c r="C60" t="str">
        <f>VLOOKUP(DATE($A60,10,1),Patch!$A$4:$AA$879,24,FALSE)</f>
        <v/>
      </c>
      <c r="D60" s="3">
        <f>VLOOKUP(DATE($A60,11,1),Patch!$A$4:$AA$879,23,FALSE)</f>
        <v>0.04</v>
      </c>
      <c r="E60" t="str">
        <f>VLOOKUP(DATE($A60,11,1),Patch!$A$4:$AA$879,24,FALSE)</f>
        <v>*</v>
      </c>
      <c r="F60" s="3">
        <f>VLOOKUP(DATE($A60,12,1),Patch!$A$4:$AA$879,23,FALSE)</f>
        <v>80.599999999999994</v>
      </c>
      <c r="G60" t="str">
        <f>VLOOKUP(DATE($A60,12,1),Patch!$A$4:$AA$879,24,FALSE)</f>
        <v>*</v>
      </c>
      <c r="H60" s="3">
        <f>VLOOKUP(DATE($A60+1,1,1),Patch!$A$4:$AA$879,23,FALSE)</f>
        <v>0.02</v>
      </c>
      <c r="I60" t="str">
        <f>VLOOKUP(DATE($A60+1,1,1),Patch!$A$4:$AA$879,24,FALSE)</f>
        <v/>
      </c>
      <c r="J60" s="3">
        <f>VLOOKUP(DATE($A60+1,2,1),Patch!$A$4:$AA$879,23,FALSE)</f>
        <v>0.75</v>
      </c>
      <c r="K60" t="str">
        <f>VLOOKUP(DATE($A60+1,2,1),Patch!$A$4:$AA$879,24,FALSE)</f>
        <v/>
      </c>
      <c r="L60" s="3">
        <f>VLOOKUP(DATE($A60+1,3,1),Patch!$A$4:$AA$879,23,FALSE)</f>
        <v>1.54</v>
      </c>
      <c r="M60" t="str">
        <f>VLOOKUP(DATE($A60+1,3,1),Patch!$A$4:$AA$879,24,FALSE)</f>
        <v/>
      </c>
      <c r="N60" s="3">
        <f>VLOOKUP(DATE($A60+1,4,1),Patch!$A$4:$AA$879,23,FALSE)</f>
        <v>0.2</v>
      </c>
      <c r="O60" t="str">
        <f>VLOOKUP(DATE($A60+1,4,1),Patch!$A$4:$AA$879,24,FALSE)</f>
        <v/>
      </c>
      <c r="P60" s="3">
        <f>VLOOKUP(DATE($A60+1,5,1),Patch!$A$4:$AA$879,23,FALSE)</f>
        <v>0.06</v>
      </c>
      <c r="Q60" t="str">
        <f>VLOOKUP(DATE($A60+1,5,1),Patch!$A$4:$AA$879,24,FALSE)</f>
        <v/>
      </c>
      <c r="R60" s="3">
        <f>VLOOKUP(DATE($A60+1,6,1),Patch!$A$4:$AA$879,23,FALSE)</f>
        <v>0.05</v>
      </c>
      <c r="S60" t="str">
        <f>VLOOKUP(DATE($A60+1,6,1),Patch!$A$4:$AA$879,24,FALSE)</f>
        <v/>
      </c>
      <c r="T60" s="3">
        <f>VLOOKUP(DATE($A60+1,7,1),Patch!$A$4:$AA$879,23,FALSE)</f>
        <v>0.05</v>
      </c>
      <c r="U60" t="str">
        <f>VLOOKUP(DATE($A60+1,7,1),Patch!$A$4:$AA$879,24,FALSE)</f>
        <v/>
      </c>
      <c r="V60" s="3">
        <f>VLOOKUP(DATE($A60+1,8,1),Patch!$A$4:$AA$879,23,FALSE)</f>
        <v>0.05</v>
      </c>
      <c r="W60" t="str">
        <f>VLOOKUP(DATE($A60+1,8,1),Patch!$A$4:$AA$879,24,FALSE)</f>
        <v/>
      </c>
      <c r="X60" s="3">
        <f>VLOOKUP(DATE($A60+1,9,1),Patch!$A$4:$AA$879,23,FALSE)</f>
        <v>0.01</v>
      </c>
      <c r="Y60" t="str">
        <f>VLOOKUP(DATE($A60+1,9,1),Patch!$A$4:$AA$879,24,FALSE)</f>
        <v/>
      </c>
      <c r="Z60" s="3">
        <f t="shared" si="2"/>
        <v>83.5</v>
      </c>
    </row>
    <row r="61" spans="1:26">
      <c r="A61">
        <v>1980</v>
      </c>
      <c r="B61" s="3">
        <f>VLOOKUP(DATE($A61,10,1),Patch!$A$4:$AA$879,23,FALSE)</f>
        <v>0</v>
      </c>
      <c r="C61" t="str">
        <f>VLOOKUP(DATE($A61,10,1),Patch!$A$4:$AA$879,24,FALSE)</f>
        <v/>
      </c>
      <c r="D61" s="3">
        <f>VLOOKUP(DATE($A61,11,1),Patch!$A$4:$AA$879,23,FALSE)</f>
        <v>0</v>
      </c>
      <c r="E61" t="str">
        <f>VLOOKUP(DATE($A61,11,1),Patch!$A$4:$AA$879,24,FALSE)</f>
        <v/>
      </c>
      <c r="F61" s="3">
        <f>VLOOKUP(DATE($A61,12,1),Patch!$A$4:$AA$879,23,FALSE)</f>
        <v>0.17</v>
      </c>
      <c r="G61" t="str">
        <f>VLOOKUP(DATE($A61,12,1),Patch!$A$4:$AA$879,24,FALSE)</f>
        <v/>
      </c>
      <c r="H61" s="3">
        <f>VLOOKUP(DATE($A61+1,1,1),Patch!$A$4:$AA$879,23,FALSE)</f>
        <v>0.1</v>
      </c>
      <c r="I61" t="str">
        <f>VLOOKUP(DATE($A61+1,1,1),Patch!$A$4:$AA$879,24,FALSE)</f>
        <v/>
      </c>
      <c r="J61" s="3">
        <f>VLOOKUP(DATE($A61+1,2,1),Patch!$A$4:$AA$879,23,FALSE)</f>
        <v>3.57</v>
      </c>
      <c r="K61" t="str">
        <f>VLOOKUP(DATE($A61+1,2,1),Patch!$A$4:$AA$879,24,FALSE)</f>
        <v/>
      </c>
      <c r="L61" s="3">
        <f>VLOOKUP(DATE($A61+1,3,1),Patch!$A$4:$AA$879,23,FALSE)</f>
        <v>16.5</v>
      </c>
      <c r="M61" t="str">
        <f>VLOOKUP(DATE($A61+1,3,1),Patch!$A$4:$AA$879,24,FALSE)</f>
        <v/>
      </c>
      <c r="N61" s="3">
        <f>VLOOKUP(DATE($A61+1,4,1),Patch!$A$4:$AA$879,23,FALSE)</f>
        <v>0.59</v>
      </c>
      <c r="O61" t="str">
        <f>VLOOKUP(DATE($A61+1,4,1),Patch!$A$4:$AA$879,24,FALSE)</f>
        <v/>
      </c>
      <c r="P61" s="3">
        <f>VLOOKUP(DATE($A61+1,5,1),Patch!$A$4:$AA$879,23,FALSE)</f>
        <v>1.1399999999999999</v>
      </c>
      <c r="Q61" t="str">
        <f>VLOOKUP(DATE($A61+1,5,1),Patch!$A$4:$AA$879,24,FALSE)</f>
        <v/>
      </c>
      <c r="R61" s="3">
        <f>VLOOKUP(DATE($A61+1,6,1),Patch!$A$4:$AA$879,23,FALSE)</f>
        <v>9.33</v>
      </c>
      <c r="S61" t="str">
        <f>VLOOKUP(DATE($A61+1,6,1),Patch!$A$4:$AA$879,24,FALSE)</f>
        <v/>
      </c>
      <c r="T61" s="3">
        <f>VLOOKUP(DATE($A61+1,7,1),Patch!$A$4:$AA$879,23,FALSE)</f>
        <v>0.34</v>
      </c>
      <c r="U61" t="str">
        <f>VLOOKUP(DATE($A61+1,7,1),Patch!$A$4:$AA$879,24,FALSE)</f>
        <v/>
      </c>
      <c r="V61" s="3">
        <f>VLOOKUP(DATE($A61+1,8,1),Patch!$A$4:$AA$879,23,FALSE)</f>
        <v>76.7</v>
      </c>
      <c r="W61" t="str">
        <f>VLOOKUP(DATE($A61+1,8,1),Patch!$A$4:$AA$879,24,FALSE)</f>
        <v>*</v>
      </c>
      <c r="X61" s="3">
        <f>VLOOKUP(DATE($A61+1,9,1),Patch!$A$4:$AA$879,23,FALSE)</f>
        <v>0</v>
      </c>
      <c r="Y61" t="str">
        <f>VLOOKUP(DATE($A61+1,9,1),Patch!$A$4:$AA$879,24,FALSE)</f>
        <v>*</v>
      </c>
      <c r="Z61" s="3">
        <f t="shared" si="2"/>
        <v>108.44</v>
      </c>
    </row>
    <row r="62" spans="1:26">
      <c r="A62">
        <v>1981</v>
      </c>
      <c r="B62" s="3">
        <f>VLOOKUP(DATE($A62,10,1),Patch!$A$4:$AA$879,23,FALSE)</f>
        <v>4.71</v>
      </c>
      <c r="C62" t="str">
        <f>VLOOKUP(DATE($A62,10,1),Patch!$A$4:$AA$879,24,FALSE)</f>
        <v>*</v>
      </c>
      <c r="D62" s="3">
        <f>VLOOKUP(DATE($A62,11,1),Patch!$A$4:$AA$879,23,FALSE)</f>
        <v>0</v>
      </c>
      <c r="E62" t="str">
        <f>VLOOKUP(DATE($A62,11,1),Patch!$A$4:$AA$879,24,FALSE)</f>
        <v>*</v>
      </c>
      <c r="F62" s="3">
        <f>VLOOKUP(DATE($A62,12,1),Patch!$A$4:$AA$879,23,FALSE)</f>
        <v>33.340000000000003</v>
      </c>
      <c r="G62" t="str">
        <f>VLOOKUP(DATE($A62,12,1),Patch!$A$4:$AA$879,24,FALSE)</f>
        <v>*</v>
      </c>
      <c r="H62" s="3">
        <f>VLOOKUP(DATE($A62+1,1,1),Patch!$A$4:$AA$879,23,FALSE)</f>
        <v>0.01</v>
      </c>
      <c r="I62" t="str">
        <f>VLOOKUP(DATE($A62+1,1,1),Patch!$A$4:$AA$879,24,FALSE)</f>
        <v>*</v>
      </c>
      <c r="J62" s="3">
        <f>VLOOKUP(DATE($A62+1,2,1),Patch!$A$4:$AA$879,23,FALSE)</f>
        <v>0.02</v>
      </c>
      <c r="K62" t="str">
        <f>VLOOKUP(DATE($A62+1,2,1),Patch!$A$4:$AA$879,24,FALSE)</f>
        <v/>
      </c>
      <c r="L62" s="3">
        <f>VLOOKUP(DATE($A62+1,3,1),Patch!$A$4:$AA$879,23,FALSE)</f>
        <v>0.11</v>
      </c>
      <c r="M62" t="str">
        <f>VLOOKUP(DATE($A62+1,3,1),Patch!$A$4:$AA$879,24,FALSE)</f>
        <v/>
      </c>
      <c r="N62" s="3">
        <f>VLOOKUP(DATE($A62+1,4,1),Patch!$A$4:$AA$879,23,FALSE)</f>
        <v>1.07</v>
      </c>
      <c r="O62" t="str">
        <f>VLOOKUP(DATE($A62+1,4,1),Patch!$A$4:$AA$879,24,FALSE)</f>
        <v/>
      </c>
      <c r="P62" s="3">
        <f>VLOOKUP(DATE($A62+1,5,1),Patch!$A$4:$AA$879,23,FALSE)</f>
        <v>0.1</v>
      </c>
      <c r="Q62" t="str">
        <f>VLOOKUP(DATE($A62+1,5,1),Patch!$A$4:$AA$879,24,FALSE)</f>
        <v/>
      </c>
      <c r="R62" s="3">
        <f>VLOOKUP(DATE($A62+1,6,1),Patch!$A$4:$AA$879,23,FALSE)</f>
        <v>0.16</v>
      </c>
      <c r="S62" t="str">
        <f>VLOOKUP(DATE($A62+1,6,1),Patch!$A$4:$AA$879,24,FALSE)</f>
        <v/>
      </c>
      <c r="T62" s="3">
        <f>VLOOKUP(DATE($A62+1,7,1),Patch!$A$4:$AA$879,23,FALSE)</f>
        <v>0.45</v>
      </c>
      <c r="U62" t="str">
        <f>VLOOKUP(DATE($A62+1,7,1),Patch!$A$4:$AA$879,24,FALSE)</f>
        <v/>
      </c>
      <c r="V62" s="3">
        <f>VLOOKUP(DATE($A62+1,8,1),Patch!$A$4:$AA$879,23,FALSE)</f>
        <v>0.2</v>
      </c>
      <c r="W62" t="str">
        <f>VLOOKUP(DATE($A62+1,8,1),Patch!$A$4:$AA$879,24,FALSE)</f>
        <v/>
      </c>
      <c r="X62" s="3">
        <f>VLOOKUP(DATE($A62+1,9,1),Patch!$A$4:$AA$879,23,FALSE)</f>
        <v>0.1</v>
      </c>
      <c r="Y62" t="str">
        <f>VLOOKUP(DATE($A62+1,9,1),Patch!$A$4:$AA$879,24,FALSE)</f>
        <v/>
      </c>
      <c r="Z62" s="3">
        <f t="shared" si="2"/>
        <v>40.27000000000001</v>
      </c>
    </row>
    <row r="63" spans="1:26">
      <c r="A63">
        <v>1982</v>
      </c>
      <c r="B63" s="3">
        <f>VLOOKUP(DATE($A63,10,1),Patch!$A$4:$AA$879,23,FALSE)</f>
        <v>0.06</v>
      </c>
      <c r="C63" t="str">
        <f>VLOOKUP(DATE($A63,10,1),Patch!$A$4:$AA$879,24,FALSE)</f>
        <v/>
      </c>
      <c r="D63" s="3">
        <f>VLOOKUP(DATE($A63,11,1),Patch!$A$4:$AA$879,23,FALSE)</f>
        <v>4.67</v>
      </c>
      <c r="E63" t="str">
        <f>VLOOKUP(DATE($A63,11,1),Patch!$A$4:$AA$879,24,FALSE)</f>
        <v/>
      </c>
      <c r="F63" s="3">
        <f>VLOOKUP(DATE($A63,12,1),Patch!$A$4:$AA$879,23,FALSE)</f>
        <v>0.16</v>
      </c>
      <c r="G63" t="str">
        <f>VLOOKUP(DATE($A63,12,1),Patch!$A$4:$AA$879,24,FALSE)</f>
        <v/>
      </c>
      <c r="H63" s="3">
        <f>VLOOKUP(DATE($A63+1,1,1),Patch!$A$4:$AA$879,23,FALSE)</f>
        <v>0</v>
      </c>
      <c r="I63" t="str">
        <f>VLOOKUP(DATE($A63+1,1,1),Patch!$A$4:$AA$879,24,FALSE)</f>
        <v/>
      </c>
      <c r="J63" s="3">
        <f>VLOOKUP(DATE($A63+1,2,1),Patch!$A$4:$AA$879,23,FALSE)</f>
        <v>0</v>
      </c>
      <c r="K63" t="str">
        <f>VLOOKUP(DATE($A63+1,2,1),Patch!$A$4:$AA$879,24,FALSE)</f>
        <v/>
      </c>
      <c r="L63" s="3">
        <f>VLOOKUP(DATE($A63+1,3,1),Patch!$A$4:$AA$879,23,FALSE)</f>
        <v>0</v>
      </c>
      <c r="M63" t="str">
        <f>VLOOKUP(DATE($A63+1,3,1),Patch!$A$4:$AA$879,24,FALSE)</f>
        <v/>
      </c>
      <c r="N63" s="3">
        <f>VLOOKUP(DATE($A63+1,4,1),Patch!$A$4:$AA$879,23,FALSE)</f>
        <v>0</v>
      </c>
      <c r="O63" t="str">
        <f>VLOOKUP(DATE($A63+1,4,1),Patch!$A$4:$AA$879,24,FALSE)</f>
        <v/>
      </c>
      <c r="P63" s="3">
        <f>VLOOKUP(DATE($A63+1,5,1),Patch!$A$4:$AA$879,23,FALSE)</f>
        <v>0.04</v>
      </c>
      <c r="Q63" t="str">
        <f>VLOOKUP(DATE($A63+1,5,1),Patch!$A$4:$AA$879,24,FALSE)</f>
        <v/>
      </c>
      <c r="R63" s="3">
        <f>VLOOKUP(DATE($A63+1,6,1),Patch!$A$4:$AA$879,23,FALSE)</f>
        <v>0.11</v>
      </c>
      <c r="S63" t="str">
        <f>VLOOKUP(DATE($A63+1,6,1),Patch!$A$4:$AA$879,24,FALSE)</f>
        <v/>
      </c>
      <c r="T63" s="3">
        <f>VLOOKUP(DATE($A63+1,7,1),Patch!$A$4:$AA$879,23,FALSE)</f>
        <v>1.49</v>
      </c>
      <c r="U63" t="str">
        <f>VLOOKUP(DATE($A63+1,7,1),Patch!$A$4:$AA$879,24,FALSE)</f>
        <v/>
      </c>
      <c r="V63" s="3">
        <f>VLOOKUP(DATE($A63+1,8,1),Patch!$A$4:$AA$879,23,FALSE)</f>
        <v>0.13</v>
      </c>
      <c r="W63" t="str">
        <f>VLOOKUP(DATE($A63+1,8,1),Patch!$A$4:$AA$879,24,FALSE)</f>
        <v/>
      </c>
      <c r="X63" s="3">
        <f>VLOOKUP(DATE($A63+1,9,1),Patch!$A$4:$AA$879,23,FALSE)</f>
        <v>0.06</v>
      </c>
      <c r="Y63" t="str">
        <f>VLOOKUP(DATE($A63+1,9,1),Patch!$A$4:$AA$879,24,FALSE)</f>
        <v/>
      </c>
      <c r="Z63" s="3">
        <f t="shared" si="2"/>
        <v>6.72</v>
      </c>
    </row>
    <row r="64" spans="1:26">
      <c r="A64">
        <v>1983</v>
      </c>
      <c r="B64" s="3">
        <f>VLOOKUP(DATE($A64,10,1),Patch!$A$4:$AA$879,23,FALSE)</f>
        <v>0.03</v>
      </c>
      <c r="C64" t="str">
        <f>VLOOKUP(DATE($A64,10,1),Patch!$A$4:$AA$879,24,FALSE)</f>
        <v/>
      </c>
      <c r="D64" s="3">
        <f>VLOOKUP(DATE($A64,11,1),Patch!$A$4:$AA$879,23,FALSE)</f>
        <v>0.21</v>
      </c>
      <c r="E64" t="str">
        <f>VLOOKUP(DATE($A64,11,1),Patch!$A$4:$AA$879,24,FALSE)</f>
        <v/>
      </c>
      <c r="F64" s="3">
        <f>VLOOKUP(DATE($A64,12,1),Patch!$A$4:$AA$879,23,FALSE)</f>
        <v>0.53</v>
      </c>
      <c r="G64" t="str">
        <f>VLOOKUP(DATE($A64,12,1),Patch!$A$4:$AA$879,24,FALSE)</f>
        <v/>
      </c>
      <c r="H64" s="3">
        <f>VLOOKUP(DATE($A64+1,1,1),Patch!$A$4:$AA$879,23,FALSE)</f>
        <v>0.37</v>
      </c>
      <c r="I64" t="str">
        <f>VLOOKUP(DATE($A64+1,1,1),Patch!$A$4:$AA$879,24,FALSE)</f>
        <v/>
      </c>
      <c r="J64" s="3">
        <f>VLOOKUP(DATE($A64+1,2,1),Patch!$A$4:$AA$879,23,FALSE)</f>
        <v>0</v>
      </c>
      <c r="K64" t="str">
        <f>VLOOKUP(DATE($A64+1,2,1),Patch!$A$4:$AA$879,24,FALSE)</f>
        <v/>
      </c>
      <c r="L64" s="3">
        <f>VLOOKUP(DATE($A64+1,3,1),Patch!$A$4:$AA$879,23,FALSE)</f>
        <v>0</v>
      </c>
      <c r="M64" t="str">
        <f>VLOOKUP(DATE($A64+1,3,1),Patch!$A$4:$AA$879,24,FALSE)</f>
        <v/>
      </c>
      <c r="N64" s="3">
        <f>VLOOKUP(DATE($A64+1,4,1),Patch!$A$4:$AA$879,23,FALSE)</f>
        <v>0</v>
      </c>
      <c r="O64" t="str">
        <f>VLOOKUP(DATE($A64+1,4,1),Patch!$A$4:$AA$879,24,FALSE)</f>
        <v/>
      </c>
      <c r="P64" s="3">
        <f>VLOOKUP(DATE($A64+1,5,1),Patch!$A$4:$AA$879,23,FALSE)</f>
        <v>0</v>
      </c>
      <c r="Q64" t="str">
        <f>VLOOKUP(DATE($A64+1,5,1),Patch!$A$4:$AA$879,24,FALSE)</f>
        <v/>
      </c>
      <c r="R64" s="3">
        <f>VLOOKUP(DATE($A64+1,6,1),Patch!$A$4:$AA$879,23,FALSE)</f>
        <v>0</v>
      </c>
      <c r="S64" t="str">
        <f>VLOOKUP(DATE($A64+1,6,1),Patch!$A$4:$AA$879,24,FALSE)</f>
        <v/>
      </c>
      <c r="T64" s="3">
        <f>VLOOKUP(DATE($A64+1,7,1),Patch!$A$4:$AA$879,23,FALSE)</f>
        <v>0</v>
      </c>
      <c r="U64" t="str">
        <f>VLOOKUP(DATE($A64+1,7,1),Patch!$A$4:$AA$879,24,FALSE)</f>
        <v/>
      </c>
      <c r="V64" s="3">
        <f>VLOOKUP(DATE($A64+1,8,1),Patch!$A$4:$AA$879,23,FALSE)</f>
        <v>0.03</v>
      </c>
      <c r="W64" t="str">
        <f>VLOOKUP(DATE($A64+1,8,1),Patch!$A$4:$AA$879,24,FALSE)</f>
        <v/>
      </c>
      <c r="X64" s="3">
        <f>VLOOKUP(DATE($A64+1,9,1),Patch!$A$4:$AA$879,23,FALSE)</f>
        <v>0.1</v>
      </c>
      <c r="Y64" t="str">
        <f>VLOOKUP(DATE($A64+1,9,1),Patch!$A$4:$AA$879,24,FALSE)</f>
        <v/>
      </c>
      <c r="Z64" s="3">
        <f t="shared" si="2"/>
        <v>1.2700000000000002</v>
      </c>
    </row>
    <row r="65" spans="1:26">
      <c r="A65">
        <v>1984</v>
      </c>
      <c r="B65" s="3">
        <f>VLOOKUP(DATE($A65,10,1),Patch!$A$4:$AA$879,23,FALSE)</f>
        <v>0.32</v>
      </c>
      <c r="C65" t="str">
        <f>VLOOKUP(DATE($A65,10,1),Patch!$A$4:$AA$879,24,FALSE)</f>
        <v/>
      </c>
      <c r="D65" s="3">
        <f>VLOOKUP(DATE($A65,11,1),Patch!$A$4:$AA$879,23,FALSE)</f>
        <v>0.37</v>
      </c>
      <c r="E65" t="str">
        <f>VLOOKUP(DATE($A65,11,1),Patch!$A$4:$AA$879,24,FALSE)</f>
        <v/>
      </c>
      <c r="F65" s="3">
        <f>VLOOKUP(DATE($A65,12,1),Patch!$A$4:$AA$879,23,FALSE)</f>
        <v>0</v>
      </c>
      <c r="G65" t="str">
        <f>VLOOKUP(DATE($A65,12,1),Patch!$A$4:$AA$879,24,FALSE)</f>
        <v/>
      </c>
      <c r="H65" s="3">
        <f>VLOOKUP(DATE($A65+1,1,1),Patch!$A$4:$AA$879,23,FALSE)</f>
        <v>0</v>
      </c>
      <c r="I65" t="str">
        <f>VLOOKUP(DATE($A65+1,1,1),Patch!$A$4:$AA$879,24,FALSE)</f>
        <v/>
      </c>
      <c r="J65" s="3">
        <f>VLOOKUP(DATE($A65+1,2,1),Patch!$A$4:$AA$879,23,FALSE)</f>
        <v>4.01</v>
      </c>
      <c r="K65" t="str">
        <f>VLOOKUP(DATE($A65+1,2,1),Patch!$A$4:$AA$879,24,FALSE)</f>
        <v/>
      </c>
      <c r="L65" s="3">
        <f>VLOOKUP(DATE($A65+1,3,1),Patch!$A$4:$AA$879,23,FALSE)</f>
        <v>2.89</v>
      </c>
      <c r="M65" t="str">
        <f>VLOOKUP(DATE($A65+1,3,1),Patch!$A$4:$AA$879,24,FALSE)</f>
        <v/>
      </c>
      <c r="N65" s="3">
        <f>VLOOKUP(DATE($A65+1,4,1),Patch!$A$4:$AA$879,23,FALSE)</f>
        <v>0</v>
      </c>
      <c r="O65" t="str">
        <f>VLOOKUP(DATE($A65+1,4,1),Patch!$A$4:$AA$879,24,FALSE)</f>
        <v/>
      </c>
      <c r="P65" s="3">
        <f>VLOOKUP(DATE($A65+1,5,1),Patch!$A$4:$AA$879,23,FALSE)</f>
        <v>0.02</v>
      </c>
      <c r="Q65" t="str">
        <f>VLOOKUP(DATE($A65+1,5,1),Patch!$A$4:$AA$879,24,FALSE)</f>
        <v/>
      </c>
      <c r="R65" s="3">
        <f>VLOOKUP(DATE($A65+1,6,1),Patch!$A$4:$AA$879,23,FALSE)</f>
        <v>0.05</v>
      </c>
      <c r="S65" t="str">
        <f>VLOOKUP(DATE($A65+1,6,1),Patch!$A$4:$AA$879,24,FALSE)</f>
        <v/>
      </c>
      <c r="T65" s="3">
        <f>VLOOKUP(DATE($A65+1,7,1),Patch!$A$4:$AA$879,23,FALSE)</f>
        <v>0.01</v>
      </c>
      <c r="U65" t="str">
        <f>VLOOKUP(DATE($A65+1,7,1),Patch!$A$4:$AA$879,24,FALSE)</f>
        <v/>
      </c>
      <c r="V65" s="3">
        <f>VLOOKUP(DATE($A65+1,8,1),Patch!$A$4:$AA$879,23,FALSE)</f>
        <v>23.42</v>
      </c>
      <c r="W65" t="str">
        <f>VLOOKUP(DATE($A65+1,8,1),Patch!$A$4:$AA$879,24,FALSE)</f>
        <v>*</v>
      </c>
      <c r="X65" s="3">
        <f>VLOOKUP(DATE($A65+1,9,1),Patch!$A$4:$AA$879,23,FALSE)</f>
        <v>0</v>
      </c>
      <c r="Y65" t="str">
        <f>VLOOKUP(DATE($A65+1,9,1),Patch!$A$4:$AA$879,24,FALSE)</f>
        <v/>
      </c>
      <c r="Z65" s="3">
        <f t="shared" si="2"/>
        <v>31.09</v>
      </c>
    </row>
    <row r="66" spans="1:26">
      <c r="A66">
        <v>1985</v>
      </c>
      <c r="B66" s="3">
        <f>VLOOKUP(DATE($A66,10,1),Patch!$A$4:$AA$879,23,FALSE)</f>
        <v>0.03</v>
      </c>
      <c r="C66" t="str">
        <f>VLOOKUP(DATE($A66,10,1),Patch!$A$4:$AA$879,24,FALSE)</f>
        <v/>
      </c>
      <c r="D66" s="3">
        <f>VLOOKUP(DATE($A66,11,1),Patch!$A$4:$AA$879,23,FALSE)</f>
        <v>0.74</v>
      </c>
      <c r="E66" t="str">
        <f>VLOOKUP(DATE($A66,11,1),Patch!$A$4:$AA$879,24,FALSE)</f>
        <v/>
      </c>
      <c r="F66" s="3">
        <f>VLOOKUP(DATE($A66,12,1),Patch!$A$4:$AA$879,23,FALSE)</f>
        <v>18.3</v>
      </c>
      <c r="G66" t="str">
        <f>VLOOKUP(DATE($A66,12,1),Patch!$A$4:$AA$879,24,FALSE)</f>
        <v/>
      </c>
      <c r="H66" s="3">
        <f>VLOOKUP(DATE($A66+1,1,1),Patch!$A$4:$AA$879,23,FALSE)</f>
        <v>6.09</v>
      </c>
      <c r="I66" t="str">
        <f>VLOOKUP(DATE($A66+1,1,1),Patch!$A$4:$AA$879,24,FALSE)</f>
        <v>*</v>
      </c>
      <c r="J66" s="3">
        <f>VLOOKUP(DATE($A66+1,2,1),Patch!$A$4:$AA$879,23,FALSE)</f>
        <v>8.08</v>
      </c>
      <c r="K66" t="str">
        <f>VLOOKUP(DATE($A66+1,2,1),Patch!$A$4:$AA$879,24,FALSE)</f>
        <v/>
      </c>
      <c r="L66" s="3">
        <f>VLOOKUP(DATE($A66+1,3,1),Patch!$A$4:$AA$879,23,FALSE)</f>
        <v>1.85</v>
      </c>
      <c r="M66" t="str">
        <f>VLOOKUP(DATE($A66+1,3,1),Patch!$A$4:$AA$879,24,FALSE)</f>
        <v/>
      </c>
      <c r="N66" s="3">
        <f>VLOOKUP(DATE($A66+1,4,1),Patch!$A$4:$AA$879,23,FALSE)</f>
        <v>0.18</v>
      </c>
      <c r="O66" t="str">
        <f>VLOOKUP(DATE($A66+1,4,1),Patch!$A$4:$AA$879,24,FALSE)</f>
        <v/>
      </c>
      <c r="P66" s="3">
        <f>VLOOKUP(DATE($A66+1,5,1),Patch!$A$4:$AA$879,23,FALSE)</f>
        <v>0.04</v>
      </c>
      <c r="Q66" t="str">
        <f>VLOOKUP(DATE($A66+1,5,1),Patch!$A$4:$AA$879,24,FALSE)</f>
        <v/>
      </c>
      <c r="R66" s="3">
        <f>VLOOKUP(DATE($A66+1,6,1),Patch!$A$4:$AA$879,23,FALSE)</f>
        <v>0.05</v>
      </c>
      <c r="S66" t="str">
        <f>VLOOKUP(DATE($A66+1,6,1),Patch!$A$4:$AA$879,24,FALSE)</f>
        <v/>
      </c>
      <c r="T66" s="3">
        <f>VLOOKUP(DATE($A66+1,7,1),Patch!$A$4:$AA$879,23,FALSE)</f>
        <v>0.04</v>
      </c>
      <c r="U66" t="str">
        <f>VLOOKUP(DATE($A66+1,7,1),Patch!$A$4:$AA$879,24,FALSE)</f>
        <v/>
      </c>
      <c r="V66" s="3">
        <f>VLOOKUP(DATE($A66+1,8,1),Patch!$A$4:$AA$879,23,FALSE)</f>
        <v>0.11</v>
      </c>
      <c r="W66" t="str">
        <f>VLOOKUP(DATE($A66+1,8,1),Patch!$A$4:$AA$879,24,FALSE)</f>
        <v/>
      </c>
      <c r="X66" s="3">
        <f>VLOOKUP(DATE($A66+1,9,1),Patch!$A$4:$AA$879,23,FALSE)</f>
        <v>7.0000000000000007E-2</v>
      </c>
      <c r="Y66" t="str">
        <f>VLOOKUP(DATE($A66+1,9,1),Patch!$A$4:$AA$879,24,FALSE)</f>
        <v/>
      </c>
      <c r="Z66" s="3">
        <f t="shared" si="2"/>
        <v>35.58</v>
      </c>
    </row>
    <row r="67" spans="1:26">
      <c r="A67">
        <v>1986</v>
      </c>
      <c r="B67" s="3">
        <f>VLOOKUP(DATE($A67,10,1),Patch!$A$4:$AA$879,23,FALSE)</f>
        <v>0.97</v>
      </c>
      <c r="C67" t="str">
        <f>VLOOKUP(DATE($A67,10,1),Patch!$A$4:$AA$879,24,FALSE)</f>
        <v/>
      </c>
      <c r="D67" s="3">
        <f>VLOOKUP(DATE($A67,11,1),Patch!$A$4:$AA$879,23,FALSE)</f>
        <v>3.8</v>
      </c>
      <c r="E67" t="str">
        <f>VLOOKUP(DATE($A67,11,1),Patch!$A$4:$AA$879,24,FALSE)</f>
        <v/>
      </c>
      <c r="F67" s="3">
        <f>VLOOKUP(DATE($A67,12,1),Patch!$A$4:$AA$879,23,FALSE)</f>
        <v>207.91</v>
      </c>
      <c r="G67" t="str">
        <f>VLOOKUP(DATE($A67,12,1),Patch!$A$4:$AA$879,24,FALSE)</f>
        <v>*</v>
      </c>
      <c r="H67" s="3">
        <f>VLOOKUP(DATE($A67+1,1,1),Patch!$A$4:$AA$879,23,FALSE)</f>
        <v>0</v>
      </c>
      <c r="I67" t="str">
        <f>VLOOKUP(DATE($A67+1,1,1),Patch!$A$4:$AA$879,24,FALSE)</f>
        <v/>
      </c>
      <c r="J67" s="3">
        <f>VLOOKUP(DATE($A67+1,2,1),Patch!$A$4:$AA$879,23,FALSE)</f>
        <v>0.02</v>
      </c>
      <c r="K67" t="str">
        <f>VLOOKUP(DATE($A67+1,2,1),Patch!$A$4:$AA$879,24,FALSE)</f>
        <v/>
      </c>
      <c r="L67" s="3">
        <f>VLOOKUP(DATE($A67+1,3,1),Patch!$A$4:$AA$879,23,FALSE)</f>
        <v>0.05</v>
      </c>
      <c r="M67" t="str">
        <f>VLOOKUP(DATE($A67+1,3,1),Patch!$A$4:$AA$879,24,FALSE)</f>
        <v/>
      </c>
      <c r="N67" s="3">
        <f>VLOOKUP(DATE($A67+1,4,1),Patch!$A$4:$AA$879,23,FALSE)</f>
        <v>0.01</v>
      </c>
      <c r="O67" t="str">
        <f>VLOOKUP(DATE($A67+1,4,1),Patch!$A$4:$AA$879,24,FALSE)</f>
        <v/>
      </c>
      <c r="P67" s="3">
        <f>VLOOKUP(DATE($A67+1,5,1),Patch!$A$4:$AA$879,23,FALSE)</f>
        <v>12.6</v>
      </c>
      <c r="Q67" t="str">
        <f>VLOOKUP(DATE($A67+1,5,1),Patch!$A$4:$AA$879,24,FALSE)</f>
        <v/>
      </c>
      <c r="R67" s="3">
        <f>VLOOKUP(DATE($A67+1,6,1),Patch!$A$4:$AA$879,23,FALSE)</f>
        <v>0.03</v>
      </c>
      <c r="S67" t="str">
        <f>VLOOKUP(DATE($A67+1,6,1),Patch!$A$4:$AA$879,24,FALSE)</f>
        <v/>
      </c>
      <c r="T67" s="3">
        <f>VLOOKUP(DATE($A67+1,7,1),Patch!$A$4:$AA$879,23,FALSE)</f>
        <v>0.01</v>
      </c>
      <c r="U67" t="str">
        <f>VLOOKUP(DATE($A67+1,7,1),Patch!$A$4:$AA$879,24,FALSE)</f>
        <v/>
      </c>
      <c r="V67" s="3">
        <f>VLOOKUP(DATE($A67+1,8,1),Patch!$A$4:$AA$879,23,FALSE)</f>
        <v>36.57</v>
      </c>
      <c r="W67" t="str">
        <f>VLOOKUP(DATE($A67+1,8,1),Patch!$A$4:$AA$879,24,FALSE)</f>
        <v>*</v>
      </c>
      <c r="X67" s="3">
        <f>VLOOKUP(DATE($A67+1,9,1),Patch!$A$4:$AA$879,23,FALSE)</f>
        <v>0.37</v>
      </c>
      <c r="Y67" t="str">
        <f>VLOOKUP(DATE($A67+1,9,1),Patch!$A$4:$AA$879,24,FALSE)</f>
        <v>*</v>
      </c>
      <c r="Z67" s="3">
        <f t="shared" si="2"/>
        <v>262.34000000000003</v>
      </c>
    </row>
    <row r="68" spans="1:26">
      <c r="A68">
        <v>1987</v>
      </c>
      <c r="B68" s="3">
        <f>VLOOKUP(DATE($A68,10,1),Patch!$A$4:$AA$879,23,FALSE)</f>
        <v>0.76</v>
      </c>
      <c r="C68" t="str">
        <f>VLOOKUP(DATE($A68,10,1),Patch!$A$4:$AA$879,24,FALSE)</f>
        <v/>
      </c>
      <c r="D68" s="3">
        <f>VLOOKUP(DATE($A68,11,1),Patch!$A$4:$AA$879,23,FALSE)</f>
        <v>2.5</v>
      </c>
      <c r="E68" t="str">
        <f>VLOOKUP(DATE($A68,11,1),Patch!$A$4:$AA$879,24,FALSE)</f>
        <v/>
      </c>
      <c r="F68" s="3">
        <f>VLOOKUP(DATE($A68,12,1),Patch!$A$4:$AA$879,23,FALSE)</f>
        <v>0.03</v>
      </c>
      <c r="G68" t="str">
        <f>VLOOKUP(DATE($A68,12,1),Patch!$A$4:$AA$879,24,FALSE)</f>
        <v/>
      </c>
      <c r="H68" s="3">
        <f>VLOOKUP(DATE($A68+1,1,1),Patch!$A$4:$AA$879,23,FALSE)</f>
        <v>0</v>
      </c>
      <c r="I68" t="str">
        <f>VLOOKUP(DATE($A68+1,1,1),Patch!$A$4:$AA$879,24,FALSE)</f>
        <v/>
      </c>
      <c r="J68" s="3">
        <f>VLOOKUP(DATE($A68+1,2,1),Patch!$A$4:$AA$879,23,FALSE)</f>
        <v>234.47</v>
      </c>
      <c r="K68" t="str">
        <f>VLOOKUP(DATE($A68+1,2,1),Patch!$A$4:$AA$879,24,FALSE)</f>
        <v>*</v>
      </c>
      <c r="L68" s="3">
        <f>VLOOKUP(DATE($A68+1,3,1),Patch!$A$4:$AA$879,23,FALSE)</f>
        <v>26.7</v>
      </c>
      <c r="M68" t="str">
        <f>VLOOKUP(DATE($A68+1,3,1),Patch!$A$4:$AA$879,24,FALSE)</f>
        <v/>
      </c>
      <c r="N68" s="3">
        <f>VLOOKUP(DATE($A68+1,4,1),Patch!$A$4:$AA$879,23,FALSE)</f>
        <v>11.8</v>
      </c>
      <c r="O68" t="str">
        <f>VLOOKUP(DATE($A68+1,4,1),Patch!$A$4:$AA$879,24,FALSE)</f>
        <v/>
      </c>
      <c r="P68" s="3">
        <f>VLOOKUP(DATE($A68+1,5,1),Patch!$A$4:$AA$879,23,FALSE)</f>
        <v>2.93</v>
      </c>
      <c r="Q68" t="str">
        <f>VLOOKUP(DATE($A68+1,5,1),Patch!$A$4:$AA$879,24,FALSE)</f>
        <v>*</v>
      </c>
      <c r="R68" s="3">
        <f>VLOOKUP(DATE($A68+1,6,1),Patch!$A$4:$AA$879,23,FALSE)</f>
        <v>0.9</v>
      </c>
      <c r="S68" t="str">
        <f>VLOOKUP(DATE($A68+1,6,1),Patch!$A$4:$AA$879,24,FALSE)</f>
        <v/>
      </c>
      <c r="T68" s="3">
        <f>VLOOKUP(DATE($A68+1,7,1),Patch!$A$4:$AA$879,23,FALSE)</f>
        <v>0.96</v>
      </c>
      <c r="U68" t="str">
        <f>VLOOKUP(DATE($A68+1,7,1),Patch!$A$4:$AA$879,24,FALSE)</f>
        <v/>
      </c>
      <c r="V68" s="3">
        <f>VLOOKUP(DATE($A68+1,8,1),Patch!$A$4:$AA$879,23,FALSE)</f>
        <v>0.38</v>
      </c>
      <c r="W68" t="str">
        <f>VLOOKUP(DATE($A68+1,8,1),Patch!$A$4:$AA$879,24,FALSE)</f>
        <v/>
      </c>
      <c r="X68" s="3">
        <f>VLOOKUP(DATE($A68+1,9,1),Patch!$A$4:$AA$879,23,FALSE)</f>
        <v>4.97</v>
      </c>
      <c r="Y68" t="str">
        <f>VLOOKUP(DATE($A68+1,9,1),Patch!$A$4:$AA$879,24,FALSE)</f>
        <v/>
      </c>
      <c r="Z68" s="3">
        <f t="shared" si="2"/>
        <v>286.39999999999998</v>
      </c>
    </row>
    <row r="69" spans="1:26">
      <c r="A69">
        <v>1988</v>
      </c>
      <c r="B69" s="3">
        <f>VLOOKUP(DATE($A69,10,1),Patch!$A$4:$AA$879,23,FALSE)</f>
        <v>0.53</v>
      </c>
      <c r="C69" t="str">
        <f>VLOOKUP(DATE($A69,10,1),Patch!$A$4:$AA$879,24,FALSE)</f>
        <v/>
      </c>
      <c r="D69" s="3">
        <f>VLOOKUP(DATE($A69,11,1),Patch!$A$4:$AA$879,23,FALSE)</f>
        <v>0.56000000000000005</v>
      </c>
      <c r="E69" t="str">
        <f>VLOOKUP(DATE($A69,11,1),Patch!$A$4:$AA$879,24,FALSE)</f>
        <v/>
      </c>
      <c r="F69" s="3">
        <f>VLOOKUP(DATE($A69,12,1),Patch!$A$4:$AA$879,23,FALSE)</f>
        <v>8.7100000000000009</v>
      </c>
      <c r="G69" t="str">
        <f>VLOOKUP(DATE($A69,12,1),Patch!$A$4:$AA$879,24,FALSE)</f>
        <v/>
      </c>
      <c r="H69" s="3">
        <f>VLOOKUP(DATE($A69+1,1,1),Patch!$A$4:$AA$879,23,FALSE)</f>
        <v>5.17</v>
      </c>
      <c r="I69" t="str">
        <f>VLOOKUP(DATE($A69+1,1,1),Patch!$A$4:$AA$879,24,FALSE)</f>
        <v/>
      </c>
      <c r="J69" s="3">
        <f>VLOOKUP(DATE($A69+1,2,1),Patch!$A$4:$AA$879,23,FALSE)</f>
        <v>15.2</v>
      </c>
      <c r="K69" t="str">
        <f>VLOOKUP(DATE($A69+1,2,1),Patch!$A$4:$AA$879,24,FALSE)</f>
        <v/>
      </c>
      <c r="L69" s="3">
        <f>VLOOKUP(DATE($A69+1,3,1),Patch!$A$4:$AA$879,23,FALSE)</f>
        <v>2.33</v>
      </c>
      <c r="M69" t="str">
        <f>VLOOKUP(DATE($A69+1,3,1),Patch!$A$4:$AA$879,24,FALSE)</f>
        <v/>
      </c>
      <c r="N69" s="3">
        <f>VLOOKUP(DATE($A69+1,4,1),Patch!$A$4:$AA$879,23,FALSE)</f>
        <v>9.2200000000000006</v>
      </c>
      <c r="O69" t="str">
        <f>VLOOKUP(DATE($A69+1,4,1),Patch!$A$4:$AA$879,24,FALSE)</f>
        <v/>
      </c>
      <c r="P69" s="3">
        <f>VLOOKUP(DATE($A69+1,5,1),Patch!$A$4:$AA$879,23,FALSE)</f>
        <v>2.93</v>
      </c>
      <c r="Q69" t="str">
        <f>VLOOKUP(DATE($A69+1,5,1),Patch!$A$4:$AA$879,24,FALSE)</f>
        <v/>
      </c>
      <c r="R69" s="3">
        <f>VLOOKUP(DATE($A69+1,6,1),Patch!$A$4:$AA$879,23,FALSE)</f>
        <v>2.2200000000000002</v>
      </c>
      <c r="S69" t="str">
        <f>VLOOKUP(DATE($A69+1,6,1),Patch!$A$4:$AA$879,24,FALSE)</f>
        <v/>
      </c>
      <c r="T69" s="3">
        <f>VLOOKUP(DATE($A69+1,7,1),Patch!$A$4:$AA$879,23,FALSE)</f>
        <v>0.98</v>
      </c>
      <c r="U69" t="str">
        <f>VLOOKUP(DATE($A69+1,7,1),Patch!$A$4:$AA$879,24,FALSE)</f>
        <v/>
      </c>
      <c r="V69" s="3">
        <f>VLOOKUP(DATE($A69+1,8,1),Patch!$A$4:$AA$879,23,FALSE)</f>
        <v>0.48</v>
      </c>
      <c r="W69" t="str">
        <f>VLOOKUP(DATE($A69+1,8,1),Patch!$A$4:$AA$879,24,FALSE)</f>
        <v/>
      </c>
      <c r="X69" s="3">
        <f>VLOOKUP(DATE($A69+1,9,1),Patch!$A$4:$AA$879,23,FALSE)</f>
        <v>0.33</v>
      </c>
      <c r="Y69" t="str">
        <f>VLOOKUP(DATE($A69+1,9,1),Patch!$A$4:$AA$879,24,FALSE)</f>
        <v/>
      </c>
      <c r="Z69" s="3">
        <f t="shared" si="2"/>
        <v>48.659999999999989</v>
      </c>
    </row>
    <row r="70" spans="1:26">
      <c r="A70">
        <v>1989</v>
      </c>
      <c r="B70" s="3">
        <f>VLOOKUP(DATE($A70,10,1),Patch!$A$4:$AA$879,23,FALSE)</f>
        <v>0.11</v>
      </c>
      <c r="C70" t="str">
        <f>VLOOKUP(DATE($A70,10,1),Patch!$A$4:$AA$879,24,FALSE)</f>
        <v/>
      </c>
      <c r="D70" s="3">
        <f>VLOOKUP(DATE($A70,11,1),Patch!$A$4:$AA$879,23,FALSE)</f>
        <v>2.44</v>
      </c>
      <c r="E70" t="str">
        <f>VLOOKUP(DATE($A70,11,1),Patch!$A$4:$AA$879,24,FALSE)</f>
        <v/>
      </c>
      <c r="F70" s="3">
        <f>VLOOKUP(DATE($A70,12,1),Patch!$A$4:$AA$879,23,FALSE)</f>
        <v>1.82</v>
      </c>
      <c r="G70" t="str">
        <f>VLOOKUP(DATE($A70,12,1),Patch!$A$4:$AA$879,24,FALSE)</f>
        <v/>
      </c>
      <c r="H70" s="3">
        <f>VLOOKUP(DATE($A70+1,1,1),Patch!$A$4:$AA$879,23,FALSE)</f>
        <v>0.04</v>
      </c>
      <c r="I70" t="str">
        <f>VLOOKUP(DATE($A70+1,1,1),Patch!$A$4:$AA$879,24,FALSE)</f>
        <v/>
      </c>
      <c r="J70" s="3">
        <f>VLOOKUP(DATE($A70+1,2,1),Patch!$A$4:$AA$879,23,FALSE)</f>
        <v>0.05</v>
      </c>
      <c r="K70" t="str">
        <f>VLOOKUP(DATE($A70+1,2,1),Patch!$A$4:$AA$879,24,FALSE)</f>
        <v/>
      </c>
      <c r="L70" s="3">
        <f>VLOOKUP(DATE($A70+1,3,1),Patch!$A$4:$AA$879,23,FALSE)</f>
        <v>0.22</v>
      </c>
      <c r="M70" t="str">
        <f>VLOOKUP(DATE($A70+1,3,1),Patch!$A$4:$AA$879,24,FALSE)</f>
        <v/>
      </c>
      <c r="N70" s="3">
        <f>VLOOKUP(DATE($A70+1,4,1),Patch!$A$4:$AA$879,23,FALSE)</f>
        <v>0.26</v>
      </c>
      <c r="O70" t="str">
        <f>VLOOKUP(DATE($A70+1,4,1),Patch!$A$4:$AA$879,24,FALSE)</f>
        <v/>
      </c>
      <c r="P70" s="3">
        <f>VLOOKUP(DATE($A70+1,5,1),Patch!$A$4:$AA$879,23,FALSE)</f>
        <v>0.1</v>
      </c>
      <c r="Q70" t="str">
        <f>VLOOKUP(DATE($A70+1,5,1),Patch!$A$4:$AA$879,24,FALSE)</f>
        <v/>
      </c>
      <c r="R70" s="3">
        <f>VLOOKUP(DATE($A70+1,6,1),Patch!$A$4:$AA$879,23,FALSE)</f>
        <v>0.16</v>
      </c>
      <c r="S70" t="str">
        <f>VLOOKUP(DATE($A70+1,6,1),Patch!$A$4:$AA$879,24,FALSE)</f>
        <v/>
      </c>
      <c r="T70" s="3">
        <f>VLOOKUP(DATE($A70+1,7,1),Patch!$A$4:$AA$879,23,FALSE)</f>
        <v>0.13</v>
      </c>
      <c r="U70" t="str">
        <f>VLOOKUP(DATE($A70+1,7,1),Patch!$A$4:$AA$879,24,FALSE)</f>
        <v/>
      </c>
      <c r="V70" s="3">
        <f>VLOOKUP(DATE($A70+1,8,1),Patch!$A$4:$AA$879,23,FALSE)</f>
        <v>0.1</v>
      </c>
      <c r="W70" t="str">
        <f>VLOOKUP(DATE($A70+1,8,1),Patch!$A$4:$AA$879,24,FALSE)</f>
        <v/>
      </c>
      <c r="X70" s="3">
        <f>VLOOKUP(DATE($A70+1,9,1),Patch!$A$4:$AA$879,23,FALSE)</f>
        <v>7.0000000000000007E-2</v>
      </c>
      <c r="Y70" t="str">
        <f>VLOOKUP(DATE($A70+1,9,1),Patch!$A$4:$AA$879,24,FALSE)</f>
        <v/>
      </c>
      <c r="Z70" s="3">
        <f t="shared" si="2"/>
        <v>5.4999999999999991</v>
      </c>
    </row>
    <row r="71" spans="1:26">
      <c r="A71">
        <v>1990</v>
      </c>
      <c r="B71" s="3">
        <f>VLOOKUP(DATE($A71,10,1),Patch!$A$4:$AA$879,23,FALSE)</f>
        <v>0.04</v>
      </c>
      <c r="C71" t="str">
        <f>VLOOKUP(DATE($A71,10,1),Patch!$A$4:$AA$879,24,FALSE)</f>
        <v/>
      </c>
      <c r="D71" s="3">
        <f>VLOOKUP(DATE($A71,11,1),Patch!$A$4:$AA$879,23,FALSE)</f>
        <v>0.01</v>
      </c>
      <c r="E71" t="str">
        <f>VLOOKUP(DATE($A71,11,1),Patch!$A$4:$AA$879,24,FALSE)</f>
        <v/>
      </c>
      <c r="F71" s="3">
        <f>VLOOKUP(DATE($A71,12,1),Patch!$A$4:$AA$879,23,FALSE)</f>
        <v>0</v>
      </c>
      <c r="G71" t="str">
        <f>VLOOKUP(DATE($A71,12,1),Patch!$A$4:$AA$879,24,FALSE)</f>
        <v/>
      </c>
      <c r="H71" s="3">
        <f>VLOOKUP(DATE($A71+1,1,1),Patch!$A$4:$AA$879,23,FALSE)</f>
        <v>14.3</v>
      </c>
      <c r="I71" t="str">
        <f>VLOOKUP(DATE($A71+1,1,1),Patch!$A$4:$AA$879,24,FALSE)</f>
        <v/>
      </c>
      <c r="J71" s="3">
        <f>VLOOKUP(DATE($A71+1,2,1),Patch!$A$4:$AA$879,23,FALSE)</f>
        <v>15.1</v>
      </c>
      <c r="K71" t="str">
        <f>VLOOKUP(DATE($A71+1,2,1),Patch!$A$4:$AA$879,24,FALSE)</f>
        <v/>
      </c>
      <c r="L71" s="3">
        <f>VLOOKUP(DATE($A71+1,3,1),Patch!$A$4:$AA$879,23,FALSE)</f>
        <v>2.83</v>
      </c>
      <c r="M71" t="str">
        <f>VLOOKUP(DATE($A71+1,3,1),Patch!$A$4:$AA$879,24,FALSE)</f>
        <v/>
      </c>
      <c r="N71" s="3">
        <f>VLOOKUP(DATE($A71+1,4,1),Patch!$A$4:$AA$879,23,FALSE)</f>
        <v>0.09</v>
      </c>
      <c r="O71" t="str">
        <f>VLOOKUP(DATE($A71+1,4,1),Patch!$A$4:$AA$879,24,FALSE)</f>
        <v/>
      </c>
      <c r="P71" s="3">
        <f>VLOOKUP(DATE($A71+1,5,1),Patch!$A$4:$AA$879,23,FALSE)</f>
        <v>7.0000000000000007E-2</v>
      </c>
      <c r="Q71" t="str">
        <f>VLOOKUP(DATE($A71+1,5,1),Patch!$A$4:$AA$879,24,FALSE)</f>
        <v/>
      </c>
      <c r="R71" s="3">
        <f>VLOOKUP(DATE($A71+1,6,1),Patch!$A$4:$AA$879,23,FALSE)</f>
        <v>0.09</v>
      </c>
      <c r="S71" t="str">
        <f>VLOOKUP(DATE($A71+1,6,1),Patch!$A$4:$AA$879,24,FALSE)</f>
        <v/>
      </c>
      <c r="T71" s="3">
        <f>VLOOKUP(DATE($A71+1,7,1),Patch!$A$4:$AA$879,23,FALSE)</f>
        <v>0.12</v>
      </c>
      <c r="U71" t="str">
        <f>VLOOKUP(DATE($A71+1,7,1),Patch!$A$4:$AA$879,24,FALSE)</f>
        <v/>
      </c>
      <c r="V71" s="3">
        <f>VLOOKUP(DATE($A71+1,8,1),Patch!$A$4:$AA$879,23,FALSE)</f>
        <v>0.11</v>
      </c>
      <c r="W71" t="str">
        <f>VLOOKUP(DATE($A71+1,8,1),Patch!$A$4:$AA$879,24,FALSE)</f>
        <v/>
      </c>
      <c r="X71" s="3">
        <f>VLOOKUP(DATE($A71+1,9,1),Patch!$A$4:$AA$879,23,FALSE)</f>
        <v>0.14000000000000001</v>
      </c>
      <c r="Y71" t="str">
        <f>VLOOKUP(DATE($A71+1,9,1),Patch!$A$4:$AA$879,24,FALSE)</f>
        <v/>
      </c>
      <c r="Z71" s="3">
        <f t="shared" si="2"/>
        <v>32.900000000000006</v>
      </c>
    </row>
    <row r="72" spans="1:26">
      <c r="A72">
        <v>1991</v>
      </c>
      <c r="B72" s="3">
        <f>VLOOKUP(DATE($A72,10,1),Patch!$A$4:$AA$879,23,FALSE)</f>
        <v>19.5</v>
      </c>
      <c r="C72" t="str">
        <f>VLOOKUP(DATE($A72,10,1),Patch!$A$4:$AA$879,24,FALSE)</f>
        <v/>
      </c>
      <c r="D72" s="3">
        <f>VLOOKUP(DATE($A72,11,1),Patch!$A$4:$AA$879,23,FALSE)</f>
        <v>8.25</v>
      </c>
      <c r="E72" t="str">
        <f>VLOOKUP(DATE($A72,11,1),Patch!$A$4:$AA$879,24,FALSE)</f>
        <v/>
      </c>
      <c r="F72" s="3">
        <f>VLOOKUP(DATE($A72,12,1),Patch!$A$4:$AA$879,23,FALSE)</f>
        <v>0.51</v>
      </c>
      <c r="G72" t="str">
        <f>VLOOKUP(DATE($A72,12,1),Patch!$A$4:$AA$879,24,FALSE)</f>
        <v/>
      </c>
      <c r="H72" s="3">
        <f>VLOOKUP(DATE($A72+1,1,1),Patch!$A$4:$AA$879,23,FALSE)</f>
        <v>0.09</v>
      </c>
      <c r="I72" t="str">
        <f>VLOOKUP(DATE($A72+1,1,1),Patch!$A$4:$AA$879,24,FALSE)</f>
        <v/>
      </c>
      <c r="J72" s="3">
        <f>VLOOKUP(DATE($A72+1,2,1),Patch!$A$4:$AA$879,23,FALSE)</f>
        <v>0.05</v>
      </c>
      <c r="K72" t="str">
        <f>VLOOKUP(DATE($A72+1,2,1),Patch!$A$4:$AA$879,24,FALSE)</f>
        <v/>
      </c>
      <c r="L72" s="3">
        <f>VLOOKUP(DATE($A72+1,3,1),Patch!$A$4:$AA$879,23,FALSE)</f>
        <v>0.11</v>
      </c>
      <c r="M72" t="str">
        <f>VLOOKUP(DATE($A72+1,3,1),Patch!$A$4:$AA$879,24,FALSE)</f>
        <v/>
      </c>
      <c r="N72" s="3">
        <f>VLOOKUP(DATE($A72+1,4,1),Patch!$A$4:$AA$879,23,FALSE)</f>
        <v>0.12</v>
      </c>
      <c r="O72" t="str">
        <f>VLOOKUP(DATE($A72+1,4,1),Patch!$A$4:$AA$879,24,FALSE)</f>
        <v/>
      </c>
      <c r="P72" s="3">
        <f>VLOOKUP(DATE($A72+1,5,1),Patch!$A$4:$AA$879,23,FALSE)</f>
        <v>0.09</v>
      </c>
      <c r="Q72" t="str">
        <f>VLOOKUP(DATE($A72+1,5,1),Patch!$A$4:$AA$879,24,FALSE)</f>
        <v/>
      </c>
      <c r="R72" s="3">
        <f>VLOOKUP(DATE($A72+1,6,1),Patch!$A$4:$AA$879,23,FALSE)</f>
        <v>0.06</v>
      </c>
      <c r="S72" t="str">
        <f>VLOOKUP(DATE($A72+1,6,1),Patch!$A$4:$AA$879,24,FALSE)</f>
        <v/>
      </c>
      <c r="T72" s="3">
        <f>VLOOKUP(DATE($A72+1,7,1),Patch!$A$4:$AA$879,23,FALSE)</f>
        <v>0.05</v>
      </c>
      <c r="U72" t="str">
        <f>VLOOKUP(DATE($A72+1,7,1),Patch!$A$4:$AA$879,24,FALSE)</f>
        <v/>
      </c>
      <c r="V72" s="3">
        <f>VLOOKUP(DATE($A72+1,8,1),Patch!$A$4:$AA$879,23,FALSE)</f>
        <v>0.06</v>
      </c>
      <c r="W72" t="str">
        <f>VLOOKUP(DATE($A72+1,8,1),Patch!$A$4:$AA$879,24,FALSE)</f>
        <v/>
      </c>
      <c r="X72" s="3">
        <f>VLOOKUP(DATE($A72+1,9,1),Patch!$A$4:$AA$879,23,FALSE)</f>
        <v>0.06</v>
      </c>
      <c r="Y72" t="str">
        <f>VLOOKUP(DATE($A72+1,9,1),Patch!$A$4:$AA$879,24,FALSE)</f>
        <v/>
      </c>
      <c r="Z72" s="3">
        <f t="shared" si="2"/>
        <v>28.95</v>
      </c>
    </row>
    <row r="73" spans="1:26">
      <c r="A73">
        <v>1992</v>
      </c>
      <c r="B73" s="3">
        <f>VLOOKUP(DATE($A73,10,1),Patch!$A$4:$AA$879,23,FALSE)</f>
        <v>0.1</v>
      </c>
      <c r="C73" t="str">
        <f>VLOOKUP(DATE($A73,10,1),Patch!$A$4:$AA$879,24,FALSE)</f>
        <v/>
      </c>
      <c r="D73" s="3">
        <f>VLOOKUP(DATE($A73,11,1),Patch!$A$4:$AA$879,23,FALSE)</f>
        <v>0.06</v>
      </c>
      <c r="E73" t="str">
        <f>VLOOKUP(DATE($A73,11,1),Patch!$A$4:$AA$879,24,FALSE)</f>
        <v/>
      </c>
      <c r="F73" s="3">
        <f>VLOOKUP(DATE($A73,12,1),Patch!$A$4:$AA$879,23,FALSE)</f>
        <v>0</v>
      </c>
      <c r="G73" t="str">
        <f>VLOOKUP(DATE($A73,12,1),Patch!$A$4:$AA$879,24,FALSE)</f>
        <v/>
      </c>
      <c r="H73" s="3">
        <f>VLOOKUP(DATE($A73+1,1,1),Patch!$A$4:$AA$879,23,FALSE)</f>
        <v>0.13</v>
      </c>
      <c r="I73" t="str">
        <f>VLOOKUP(DATE($A73+1,1,1),Patch!$A$4:$AA$879,24,FALSE)</f>
        <v/>
      </c>
      <c r="J73" s="3">
        <f>VLOOKUP(DATE($A73+1,2,1),Patch!$A$4:$AA$879,23,FALSE)</f>
        <v>0.1</v>
      </c>
      <c r="K73" t="str">
        <f>VLOOKUP(DATE($A73+1,2,1),Patch!$A$4:$AA$879,24,FALSE)</f>
        <v/>
      </c>
      <c r="L73" s="3">
        <f>VLOOKUP(DATE($A73+1,3,1),Patch!$A$4:$AA$879,23,FALSE)</f>
        <v>0.21</v>
      </c>
      <c r="M73" t="str">
        <f>VLOOKUP(DATE($A73+1,3,1),Patch!$A$4:$AA$879,24,FALSE)</f>
        <v/>
      </c>
      <c r="N73" s="3">
        <f>VLOOKUP(DATE($A73+1,4,1),Patch!$A$4:$AA$879,23,FALSE)</f>
        <v>0.12</v>
      </c>
      <c r="O73" t="str">
        <f>VLOOKUP(DATE($A73+1,4,1),Patch!$A$4:$AA$879,24,FALSE)</f>
        <v/>
      </c>
      <c r="P73" s="3">
        <f>VLOOKUP(DATE($A73+1,5,1),Patch!$A$4:$AA$879,23,FALSE)</f>
        <v>0.09</v>
      </c>
      <c r="Q73" t="str">
        <f>VLOOKUP(DATE($A73+1,5,1),Patch!$A$4:$AA$879,24,FALSE)</f>
        <v/>
      </c>
      <c r="R73" s="3">
        <f>VLOOKUP(DATE($A73+1,6,1),Patch!$A$4:$AA$879,23,FALSE)</f>
        <v>0.04</v>
      </c>
      <c r="S73" t="str">
        <f>VLOOKUP(DATE($A73+1,6,1),Patch!$A$4:$AA$879,24,FALSE)</f>
        <v/>
      </c>
      <c r="T73" s="3">
        <f>VLOOKUP(DATE($A73+1,7,1),Patch!$A$4:$AA$879,23,FALSE)</f>
        <v>0.05</v>
      </c>
      <c r="U73" t="str">
        <f>VLOOKUP(DATE($A73+1,7,1),Patch!$A$4:$AA$879,24,FALSE)</f>
        <v/>
      </c>
      <c r="V73" s="3">
        <f>VLOOKUP(DATE($A73+1,8,1),Patch!$A$4:$AA$879,23,FALSE)</f>
        <v>0.03</v>
      </c>
      <c r="W73" t="str">
        <f>VLOOKUP(DATE($A73+1,8,1),Patch!$A$4:$AA$879,24,FALSE)</f>
        <v/>
      </c>
      <c r="X73" s="3">
        <f>VLOOKUP(DATE($A73+1,9,1),Patch!$A$4:$AA$879,23,FALSE)</f>
        <v>0.01</v>
      </c>
      <c r="Y73" t="str">
        <f>VLOOKUP(DATE($A73+1,9,1),Patch!$A$4:$AA$879,24,FALSE)</f>
        <v/>
      </c>
      <c r="Z73" s="3">
        <f t="shared" si="2"/>
        <v>0.94000000000000006</v>
      </c>
    </row>
    <row r="74" spans="1:26">
      <c r="A74">
        <v>1993</v>
      </c>
      <c r="B74" s="3" t="e">
        <f>VLOOKUP(DATE($A74,10,1),Patch!$A$4:$AA$879,23,FALSE)</f>
        <v>#N/A</v>
      </c>
      <c r="C74" t="e">
        <f>VLOOKUP(DATE($A74,10,1),Patch!$A$4:$AA$879,24,FALSE)</f>
        <v>#N/A</v>
      </c>
      <c r="D74" s="3" t="e">
        <f>VLOOKUP(DATE($A74,11,1),Patch!$A$4:$AA$879,23,FALSE)</f>
        <v>#N/A</v>
      </c>
      <c r="E74" t="e">
        <f>VLOOKUP(DATE($A74,11,1),Patch!$A$4:$AA$879,24,FALSE)</f>
        <v>#N/A</v>
      </c>
      <c r="F74" s="3" t="e">
        <f>VLOOKUP(DATE($A74,12,1),Patch!$A$4:$AA$879,23,FALSE)</f>
        <v>#N/A</v>
      </c>
      <c r="G74" t="e">
        <f>VLOOKUP(DATE($A74,12,1),Patch!$A$4:$AA$879,24,FALSE)</f>
        <v>#N/A</v>
      </c>
      <c r="H74" s="3" t="e">
        <f>VLOOKUP(DATE($A74+1,1,1),Patch!$A$4:$AA$879,23,FALSE)</f>
        <v>#N/A</v>
      </c>
      <c r="I74" t="e">
        <f>VLOOKUP(DATE($A74+1,1,1),Patch!$A$4:$AA$879,24,FALSE)</f>
        <v>#N/A</v>
      </c>
      <c r="J74" s="3" t="e">
        <f>VLOOKUP(DATE($A74+1,2,1),Patch!$A$4:$AA$879,23,FALSE)</f>
        <v>#N/A</v>
      </c>
      <c r="K74" t="e">
        <f>VLOOKUP(DATE($A74+1,2,1),Patch!$A$4:$AA$879,24,FALSE)</f>
        <v>#N/A</v>
      </c>
      <c r="L74" s="3" t="e">
        <f>VLOOKUP(DATE($A74+1,3,1),Patch!$A$4:$AA$879,23,FALSE)</f>
        <v>#N/A</v>
      </c>
      <c r="M74" t="e">
        <f>VLOOKUP(DATE($A74+1,3,1),Patch!$A$4:$AA$879,24,FALSE)</f>
        <v>#N/A</v>
      </c>
      <c r="N74" s="3" t="e">
        <f>VLOOKUP(DATE($A74+1,4,1),Patch!$A$4:$AA$879,23,FALSE)</f>
        <v>#N/A</v>
      </c>
      <c r="O74" t="e">
        <f>VLOOKUP(DATE($A74+1,4,1),Patch!$A$4:$AA$879,24,FALSE)</f>
        <v>#N/A</v>
      </c>
      <c r="P74" s="3" t="e">
        <f>VLOOKUP(DATE($A74+1,5,1),Patch!$A$4:$AA$879,23,FALSE)</f>
        <v>#N/A</v>
      </c>
      <c r="Q74" t="e">
        <f>VLOOKUP(DATE($A74+1,5,1),Patch!$A$4:$AA$879,24,FALSE)</f>
        <v>#N/A</v>
      </c>
      <c r="R74" s="3" t="e">
        <f>VLOOKUP(DATE($A74+1,6,1),Patch!$A$4:$AA$879,23,FALSE)</f>
        <v>#N/A</v>
      </c>
      <c r="S74" t="e">
        <f>VLOOKUP(DATE($A74+1,6,1),Patch!$A$4:$AA$879,24,FALSE)</f>
        <v>#N/A</v>
      </c>
      <c r="T74" s="3" t="e">
        <f>VLOOKUP(DATE($A74+1,7,1),Patch!$A$4:$AA$879,23,FALSE)</f>
        <v>#N/A</v>
      </c>
      <c r="U74" t="e">
        <f>VLOOKUP(DATE($A74+1,7,1),Patch!$A$4:$AA$879,24,FALSE)</f>
        <v>#N/A</v>
      </c>
      <c r="V74" s="3" t="e">
        <f>VLOOKUP(DATE($A74+1,8,1),Patch!$A$4:$AA$879,23,FALSE)</f>
        <v>#N/A</v>
      </c>
      <c r="W74" t="e">
        <f>VLOOKUP(DATE($A74+1,8,1),Patch!$A$4:$AA$879,24,FALSE)</f>
        <v>#N/A</v>
      </c>
      <c r="X74" s="3" t="e">
        <f>VLOOKUP(DATE($A74+1,9,1),Patch!$A$4:$AA$879,23,FALSE)</f>
        <v>#N/A</v>
      </c>
      <c r="Y74" t="e">
        <f>VLOOKUP(DATE($A74+1,9,1),Patch!$A$4:$AA$879,24,FALSE)</f>
        <v>#N/A</v>
      </c>
      <c r="Z74" s="3" t="e">
        <f t="shared" si="2"/>
        <v>#N/A</v>
      </c>
    </row>
    <row r="75" spans="1:26">
      <c r="A75">
        <v>1994</v>
      </c>
      <c r="B75" s="3" t="e">
        <f>VLOOKUP(DATE($A75,10,1),Patch!$A$4:$AA$879,23,FALSE)</f>
        <v>#N/A</v>
      </c>
      <c r="C75" t="e">
        <f>VLOOKUP(DATE($A75,10,1),Patch!$A$4:$AA$879,24,FALSE)</f>
        <v>#N/A</v>
      </c>
      <c r="D75" s="3" t="e">
        <f>VLOOKUP(DATE($A75,11,1),Patch!$A$4:$AA$879,23,FALSE)</f>
        <v>#N/A</v>
      </c>
      <c r="E75" t="e">
        <f>VLOOKUP(DATE($A75,11,1),Patch!$A$4:$AA$879,24,FALSE)</f>
        <v>#N/A</v>
      </c>
      <c r="F75" s="3" t="e">
        <f>VLOOKUP(DATE($A75,12,1),Patch!$A$4:$AA$879,23,FALSE)</f>
        <v>#N/A</v>
      </c>
      <c r="G75" t="e">
        <f>VLOOKUP(DATE($A75,12,1),Patch!$A$4:$AA$879,24,FALSE)</f>
        <v>#N/A</v>
      </c>
      <c r="H75" s="3" t="e">
        <f>VLOOKUP(DATE($A75+1,1,1),Patch!$A$4:$AA$879,23,FALSE)</f>
        <v>#N/A</v>
      </c>
      <c r="I75" t="e">
        <f>VLOOKUP(DATE($A75+1,1,1),Patch!$A$4:$AA$879,24,FALSE)</f>
        <v>#N/A</v>
      </c>
      <c r="J75" s="3" t="e">
        <f>VLOOKUP(DATE($A75+1,2,1),Patch!$A$4:$AA$879,23,FALSE)</f>
        <v>#N/A</v>
      </c>
      <c r="K75" t="e">
        <f>VLOOKUP(DATE($A75+1,2,1),Patch!$A$4:$AA$879,24,FALSE)</f>
        <v>#N/A</v>
      </c>
      <c r="L75" s="3" t="e">
        <f>VLOOKUP(DATE($A75+1,3,1),Patch!$A$4:$AA$879,23,FALSE)</f>
        <v>#N/A</v>
      </c>
      <c r="M75" t="e">
        <f>VLOOKUP(DATE($A75+1,3,1),Patch!$A$4:$AA$879,24,FALSE)</f>
        <v>#N/A</v>
      </c>
      <c r="N75" s="3" t="e">
        <f>VLOOKUP(DATE($A75+1,4,1),Patch!$A$4:$AA$879,23,FALSE)</f>
        <v>#N/A</v>
      </c>
      <c r="O75" t="e">
        <f>VLOOKUP(DATE($A75+1,4,1),Patch!$A$4:$AA$879,24,FALSE)</f>
        <v>#N/A</v>
      </c>
      <c r="P75" s="3" t="e">
        <f>VLOOKUP(DATE($A75+1,5,1),Patch!$A$4:$AA$879,23,FALSE)</f>
        <v>#N/A</v>
      </c>
      <c r="Q75" t="e">
        <f>VLOOKUP(DATE($A75+1,5,1),Patch!$A$4:$AA$879,24,FALSE)</f>
        <v>#N/A</v>
      </c>
      <c r="R75" s="3" t="e">
        <f>VLOOKUP(DATE($A75+1,6,1),Patch!$A$4:$AA$879,23,FALSE)</f>
        <v>#N/A</v>
      </c>
      <c r="S75" t="e">
        <f>VLOOKUP(DATE($A75+1,6,1),Patch!$A$4:$AA$879,24,FALSE)</f>
        <v>#N/A</v>
      </c>
      <c r="T75" s="3" t="e">
        <f>VLOOKUP(DATE($A75+1,7,1),Patch!$A$4:$AA$879,23,FALSE)</f>
        <v>#N/A</v>
      </c>
      <c r="U75" t="e">
        <f>VLOOKUP(DATE($A75+1,7,1),Patch!$A$4:$AA$879,24,FALSE)</f>
        <v>#N/A</v>
      </c>
      <c r="V75" s="3" t="e">
        <f>VLOOKUP(DATE($A75+1,8,1),Patch!$A$4:$AA$879,23,FALSE)</f>
        <v>#N/A</v>
      </c>
      <c r="W75" t="e">
        <f>VLOOKUP(DATE($A75+1,8,1),Patch!$A$4:$AA$879,24,FALSE)</f>
        <v>#N/A</v>
      </c>
      <c r="X75" s="3" t="e">
        <f>VLOOKUP(DATE($A75+1,9,1),Patch!$A$4:$AA$879,23,FALSE)</f>
        <v>#N/A</v>
      </c>
      <c r="Y75" t="e">
        <f>VLOOKUP(DATE($A75+1,9,1),Patch!$A$4:$AA$879,24,FALSE)</f>
        <v>#N/A</v>
      </c>
      <c r="Z75" s="3" t="e">
        <f t="shared" ref="Z75:Z83" si="3">SUM(B75,D75,F75,H75,J75,L75,N75,P75,R75,T75,V75,X75)</f>
        <v>#N/A</v>
      </c>
    </row>
    <row r="76" spans="1:26">
      <c r="A76">
        <v>1995</v>
      </c>
      <c r="B76" s="3" t="e">
        <f>VLOOKUP(DATE($A76,10,1),Patch!$A$4:$AA$879,23,FALSE)</f>
        <v>#N/A</v>
      </c>
      <c r="C76" t="e">
        <f>VLOOKUP(DATE($A76,10,1),Patch!$A$4:$AA$879,24,FALSE)</f>
        <v>#N/A</v>
      </c>
      <c r="D76" s="3" t="e">
        <f>VLOOKUP(DATE($A76,11,1),Patch!$A$4:$AA$879,23,FALSE)</f>
        <v>#N/A</v>
      </c>
      <c r="E76" t="e">
        <f>VLOOKUP(DATE($A76,11,1),Patch!$A$4:$AA$879,24,FALSE)</f>
        <v>#N/A</v>
      </c>
      <c r="F76" s="3" t="e">
        <f>VLOOKUP(DATE($A76,12,1),Patch!$A$4:$AA$879,23,FALSE)</f>
        <v>#N/A</v>
      </c>
      <c r="G76" t="e">
        <f>VLOOKUP(DATE($A76,12,1),Patch!$A$4:$AA$879,24,FALSE)</f>
        <v>#N/A</v>
      </c>
      <c r="H76" s="3" t="e">
        <f>VLOOKUP(DATE($A76+1,1,1),Patch!$A$4:$AA$879,23,FALSE)</f>
        <v>#N/A</v>
      </c>
      <c r="I76" t="e">
        <f>VLOOKUP(DATE($A76+1,1,1),Patch!$A$4:$AA$879,24,FALSE)</f>
        <v>#N/A</v>
      </c>
      <c r="J76" s="3" t="e">
        <f>VLOOKUP(DATE($A76+1,2,1),Patch!$A$4:$AA$879,23,FALSE)</f>
        <v>#N/A</v>
      </c>
      <c r="K76" t="e">
        <f>VLOOKUP(DATE($A76+1,2,1),Patch!$A$4:$AA$879,24,FALSE)</f>
        <v>#N/A</v>
      </c>
      <c r="L76" s="3" t="e">
        <f>VLOOKUP(DATE($A76+1,3,1),Patch!$A$4:$AA$879,23,FALSE)</f>
        <v>#N/A</v>
      </c>
      <c r="M76" t="e">
        <f>VLOOKUP(DATE($A76+1,3,1),Patch!$A$4:$AA$879,24,FALSE)</f>
        <v>#N/A</v>
      </c>
      <c r="N76" s="3" t="e">
        <f>VLOOKUP(DATE($A76+1,4,1),Patch!$A$4:$AA$879,23,FALSE)</f>
        <v>#N/A</v>
      </c>
      <c r="O76" t="e">
        <f>VLOOKUP(DATE($A76+1,4,1),Patch!$A$4:$AA$879,24,FALSE)</f>
        <v>#N/A</v>
      </c>
      <c r="P76" s="3" t="e">
        <f>VLOOKUP(DATE($A76+1,5,1),Patch!$A$4:$AA$879,23,FALSE)</f>
        <v>#N/A</v>
      </c>
      <c r="Q76" t="e">
        <f>VLOOKUP(DATE($A76+1,5,1),Patch!$A$4:$AA$879,24,FALSE)</f>
        <v>#N/A</v>
      </c>
      <c r="R76" s="3" t="e">
        <f>VLOOKUP(DATE($A76+1,6,1),Patch!$A$4:$AA$879,23,FALSE)</f>
        <v>#N/A</v>
      </c>
      <c r="S76" t="e">
        <f>VLOOKUP(DATE($A76+1,6,1),Patch!$A$4:$AA$879,24,FALSE)</f>
        <v>#N/A</v>
      </c>
      <c r="T76" s="3" t="e">
        <f>VLOOKUP(DATE($A76+1,7,1),Patch!$A$4:$AA$879,23,FALSE)</f>
        <v>#N/A</v>
      </c>
      <c r="U76" t="e">
        <f>VLOOKUP(DATE($A76+1,7,1),Patch!$A$4:$AA$879,24,FALSE)</f>
        <v>#N/A</v>
      </c>
      <c r="V76" s="3" t="e">
        <f>VLOOKUP(DATE($A76+1,8,1),Patch!$A$4:$AA$879,23,FALSE)</f>
        <v>#N/A</v>
      </c>
      <c r="W76" t="e">
        <f>VLOOKUP(DATE($A76+1,8,1),Patch!$A$4:$AA$879,24,FALSE)</f>
        <v>#N/A</v>
      </c>
      <c r="X76" s="3" t="e">
        <f>VLOOKUP(DATE($A76+1,9,1),Patch!$A$4:$AA$879,23,FALSE)</f>
        <v>#N/A</v>
      </c>
      <c r="Y76" t="e">
        <f>VLOOKUP(DATE($A76+1,9,1),Patch!$A$4:$AA$879,24,FALSE)</f>
        <v>#N/A</v>
      </c>
      <c r="Z76" s="3" t="e">
        <f t="shared" si="3"/>
        <v>#N/A</v>
      </c>
    </row>
    <row r="77" spans="1:26">
      <c r="A77">
        <v>1996</v>
      </c>
      <c r="B77" s="3" t="e">
        <f>VLOOKUP(DATE($A77,10,1),Patch!$A$4:$AA$879,23,FALSE)</f>
        <v>#N/A</v>
      </c>
      <c r="C77" t="e">
        <f>VLOOKUP(DATE($A77,10,1),Patch!$A$4:$AA$879,24,FALSE)</f>
        <v>#N/A</v>
      </c>
      <c r="D77" s="3" t="e">
        <f>VLOOKUP(DATE($A77,11,1),Patch!$A$4:$AA$879,23,FALSE)</f>
        <v>#N/A</v>
      </c>
      <c r="E77" t="e">
        <f>VLOOKUP(DATE($A77,11,1),Patch!$A$4:$AA$879,24,FALSE)</f>
        <v>#N/A</v>
      </c>
      <c r="F77" s="3" t="e">
        <f>VLOOKUP(DATE($A77,12,1),Patch!$A$4:$AA$879,23,FALSE)</f>
        <v>#N/A</v>
      </c>
      <c r="G77" t="e">
        <f>VLOOKUP(DATE($A77,12,1),Patch!$A$4:$AA$879,24,FALSE)</f>
        <v>#N/A</v>
      </c>
      <c r="H77" s="3" t="e">
        <f>VLOOKUP(DATE($A77+1,1,1),Patch!$A$4:$AA$879,23,FALSE)</f>
        <v>#N/A</v>
      </c>
      <c r="I77" t="e">
        <f>VLOOKUP(DATE($A77+1,1,1),Patch!$A$4:$AA$879,24,FALSE)</f>
        <v>#N/A</v>
      </c>
      <c r="J77" s="3" t="e">
        <f>VLOOKUP(DATE($A77+1,2,1),Patch!$A$4:$AA$879,23,FALSE)</f>
        <v>#N/A</v>
      </c>
      <c r="K77" t="e">
        <f>VLOOKUP(DATE($A77+1,2,1),Patch!$A$4:$AA$879,24,FALSE)</f>
        <v>#N/A</v>
      </c>
      <c r="L77" s="3" t="e">
        <f>VLOOKUP(DATE($A77+1,3,1),Patch!$A$4:$AA$879,23,FALSE)</f>
        <v>#N/A</v>
      </c>
      <c r="M77" t="e">
        <f>VLOOKUP(DATE($A77+1,3,1),Patch!$A$4:$AA$879,24,FALSE)</f>
        <v>#N/A</v>
      </c>
      <c r="N77" s="3" t="e">
        <f>VLOOKUP(DATE($A77+1,4,1),Patch!$A$4:$AA$879,23,FALSE)</f>
        <v>#N/A</v>
      </c>
      <c r="O77" t="e">
        <f>VLOOKUP(DATE($A77+1,4,1),Patch!$A$4:$AA$879,24,FALSE)</f>
        <v>#N/A</v>
      </c>
      <c r="P77" s="3" t="e">
        <f>VLOOKUP(DATE($A77+1,5,1),Patch!$A$4:$AA$879,23,FALSE)</f>
        <v>#N/A</v>
      </c>
      <c r="Q77" t="e">
        <f>VLOOKUP(DATE($A77+1,5,1),Patch!$A$4:$AA$879,24,FALSE)</f>
        <v>#N/A</v>
      </c>
      <c r="R77" s="3" t="e">
        <f>VLOOKUP(DATE($A77+1,6,1),Patch!$A$4:$AA$879,23,FALSE)</f>
        <v>#N/A</v>
      </c>
      <c r="S77" t="e">
        <f>VLOOKUP(DATE($A77+1,6,1),Patch!$A$4:$AA$879,24,FALSE)</f>
        <v>#N/A</v>
      </c>
      <c r="T77" s="3" t="e">
        <f>VLOOKUP(DATE($A77+1,7,1),Patch!$A$4:$AA$879,23,FALSE)</f>
        <v>#N/A</v>
      </c>
      <c r="U77" t="e">
        <f>VLOOKUP(DATE($A77+1,7,1),Patch!$A$4:$AA$879,24,FALSE)</f>
        <v>#N/A</v>
      </c>
      <c r="V77" s="3" t="e">
        <f>VLOOKUP(DATE($A77+1,8,1),Patch!$A$4:$AA$879,23,FALSE)</f>
        <v>#N/A</v>
      </c>
      <c r="W77" t="e">
        <f>VLOOKUP(DATE($A77+1,8,1),Patch!$A$4:$AA$879,24,FALSE)</f>
        <v>#N/A</v>
      </c>
      <c r="X77" s="3" t="e">
        <f>VLOOKUP(DATE($A77+1,9,1),Patch!$A$4:$AA$879,23,FALSE)</f>
        <v>#N/A</v>
      </c>
      <c r="Y77" t="e">
        <f>VLOOKUP(DATE($A77+1,9,1),Patch!$A$4:$AA$879,24,FALSE)</f>
        <v>#N/A</v>
      </c>
      <c r="Z77" s="3" t="e">
        <f t="shared" si="3"/>
        <v>#N/A</v>
      </c>
    </row>
    <row r="78" spans="1:26">
      <c r="A78">
        <v>1997</v>
      </c>
      <c r="B78" s="3" t="e">
        <f>VLOOKUP(DATE($A78,10,1),Patch!$A$4:$AA$879,23,FALSE)</f>
        <v>#N/A</v>
      </c>
      <c r="C78" t="e">
        <f>VLOOKUP(DATE($A78,10,1),Patch!$A$4:$AA$879,24,FALSE)</f>
        <v>#N/A</v>
      </c>
      <c r="D78" s="3" t="e">
        <f>VLOOKUP(DATE($A78,11,1),Patch!$A$4:$AA$879,23,FALSE)</f>
        <v>#N/A</v>
      </c>
      <c r="E78" t="e">
        <f>VLOOKUP(DATE($A78,11,1),Patch!$A$4:$AA$879,24,FALSE)</f>
        <v>#N/A</v>
      </c>
      <c r="F78" s="3" t="e">
        <f>VLOOKUP(DATE($A78,12,1),Patch!$A$4:$AA$879,23,FALSE)</f>
        <v>#N/A</v>
      </c>
      <c r="G78" t="e">
        <f>VLOOKUP(DATE($A78,12,1),Patch!$A$4:$AA$879,24,FALSE)</f>
        <v>#N/A</v>
      </c>
      <c r="H78" s="3" t="e">
        <f>VLOOKUP(DATE($A78+1,1,1),Patch!$A$4:$AA$879,23,FALSE)</f>
        <v>#N/A</v>
      </c>
      <c r="I78" t="e">
        <f>VLOOKUP(DATE($A78+1,1,1),Patch!$A$4:$AA$879,24,FALSE)</f>
        <v>#N/A</v>
      </c>
      <c r="J78" s="3" t="e">
        <f>VLOOKUP(DATE($A78+1,2,1),Patch!$A$4:$AA$879,23,FALSE)</f>
        <v>#N/A</v>
      </c>
      <c r="K78" t="e">
        <f>VLOOKUP(DATE($A78+1,2,1),Patch!$A$4:$AA$879,24,FALSE)</f>
        <v>#N/A</v>
      </c>
      <c r="L78" s="3" t="e">
        <f>VLOOKUP(DATE($A78+1,3,1),Patch!$A$4:$AA$879,23,FALSE)</f>
        <v>#N/A</v>
      </c>
      <c r="M78" t="e">
        <f>VLOOKUP(DATE($A78+1,3,1),Patch!$A$4:$AA$879,24,FALSE)</f>
        <v>#N/A</v>
      </c>
      <c r="N78" s="3" t="e">
        <f>VLOOKUP(DATE($A78+1,4,1),Patch!$A$4:$AA$879,23,FALSE)</f>
        <v>#N/A</v>
      </c>
      <c r="O78" t="e">
        <f>VLOOKUP(DATE($A78+1,4,1),Patch!$A$4:$AA$879,24,FALSE)</f>
        <v>#N/A</v>
      </c>
      <c r="P78" s="3" t="e">
        <f>VLOOKUP(DATE($A78+1,5,1),Patch!$A$4:$AA$879,23,FALSE)</f>
        <v>#N/A</v>
      </c>
      <c r="Q78" t="e">
        <f>VLOOKUP(DATE($A78+1,5,1),Patch!$A$4:$AA$879,24,FALSE)</f>
        <v>#N/A</v>
      </c>
      <c r="R78" s="3" t="e">
        <f>VLOOKUP(DATE($A78+1,6,1),Patch!$A$4:$AA$879,23,FALSE)</f>
        <v>#N/A</v>
      </c>
      <c r="S78" t="e">
        <f>VLOOKUP(DATE($A78+1,6,1),Patch!$A$4:$AA$879,24,FALSE)</f>
        <v>#N/A</v>
      </c>
      <c r="T78" s="3" t="e">
        <f>VLOOKUP(DATE($A78+1,7,1),Patch!$A$4:$AA$879,23,FALSE)</f>
        <v>#N/A</v>
      </c>
      <c r="U78" t="e">
        <f>VLOOKUP(DATE($A78+1,7,1),Patch!$A$4:$AA$879,24,FALSE)</f>
        <v>#N/A</v>
      </c>
      <c r="V78" s="3" t="e">
        <f>VLOOKUP(DATE($A78+1,8,1),Patch!$A$4:$AA$879,23,FALSE)</f>
        <v>#N/A</v>
      </c>
      <c r="W78" t="e">
        <f>VLOOKUP(DATE($A78+1,8,1),Patch!$A$4:$AA$879,24,FALSE)</f>
        <v>#N/A</v>
      </c>
      <c r="X78" s="3" t="e">
        <f>VLOOKUP(DATE($A78+1,9,1),Patch!$A$4:$AA$879,23,FALSE)</f>
        <v>#N/A</v>
      </c>
      <c r="Y78" t="e">
        <f>VLOOKUP(DATE($A78+1,9,1),Patch!$A$4:$AA$879,24,FALSE)</f>
        <v>#N/A</v>
      </c>
      <c r="Z78" s="3" t="e">
        <f t="shared" si="3"/>
        <v>#N/A</v>
      </c>
    </row>
    <row r="79" spans="1:26">
      <c r="A79">
        <v>1998</v>
      </c>
      <c r="B79" s="3" t="e">
        <f>VLOOKUP(DATE($A79,10,1),Patch!$A$4:$AA$879,23,FALSE)</f>
        <v>#N/A</v>
      </c>
      <c r="C79" t="e">
        <f>VLOOKUP(DATE($A79,10,1),Patch!$A$4:$AA$879,24,FALSE)</f>
        <v>#N/A</v>
      </c>
      <c r="D79" s="3" t="e">
        <f>VLOOKUP(DATE($A79,11,1),Patch!$A$4:$AA$879,23,FALSE)</f>
        <v>#N/A</v>
      </c>
      <c r="E79" t="e">
        <f>VLOOKUP(DATE($A79,11,1),Patch!$A$4:$AA$879,24,FALSE)</f>
        <v>#N/A</v>
      </c>
      <c r="F79" s="3" t="e">
        <f>VLOOKUP(DATE($A79,12,1),Patch!$A$4:$AA$879,23,FALSE)</f>
        <v>#N/A</v>
      </c>
      <c r="G79" t="e">
        <f>VLOOKUP(DATE($A79,12,1),Patch!$A$4:$AA$879,24,FALSE)</f>
        <v>#N/A</v>
      </c>
      <c r="H79" s="3" t="e">
        <f>VLOOKUP(DATE($A79+1,1,1),Patch!$A$4:$AA$879,23,FALSE)</f>
        <v>#N/A</v>
      </c>
      <c r="I79" t="e">
        <f>VLOOKUP(DATE($A79+1,1,1),Patch!$A$4:$AA$879,24,FALSE)</f>
        <v>#N/A</v>
      </c>
      <c r="J79" s="3" t="e">
        <f>VLOOKUP(DATE($A79+1,2,1),Patch!$A$4:$AA$879,23,FALSE)</f>
        <v>#N/A</v>
      </c>
      <c r="K79" t="e">
        <f>VLOOKUP(DATE($A79+1,2,1),Patch!$A$4:$AA$879,24,FALSE)</f>
        <v>#N/A</v>
      </c>
      <c r="L79" s="3" t="e">
        <f>VLOOKUP(DATE($A79+1,3,1),Patch!$A$4:$AA$879,23,FALSE)</f>
        <v>#N/A</v>
      </c>
      <c r="M79" t="e">
        <f>VLOOKUP(DATE($A79+1,3,1),Patch!$A$4:$AA$879,24,FALSE)</f>
        <v>#N/A</v>
      </c>
      <c r="N79" s="3" t="e">
        <f>VLOOKUP(DATE($A79+1,4,1),Patch!$A$4:$AA$879,23,FALSE)</f>
        <v>#N/A</v>
      </c>
      <c r="O79" t="e">
        <f>VLOOKUP(DATE($A79+1,4,1),Patch!$A$4:$AA$879,24,FALSE)</f>
        <v>#N/A</v>
      </c>
      <c r="P79" s="3" t="e">
        <f>VLOOKUP(DATE($A79+1,5,1),Patch!$A$4:$AA$879,23,FALSE)</f>
        <v>#N/A</v>
      </c>
      <c r="Q79" t="e">
        <f>VLOOKUP(DATE($A79+1,5,1),Patch!$A$4:$AA$879,24,FALSE)</f>
        <v>#N/A</v>
      </c>
      <c r="R79" s="3" t="e">
        <f>VLOOKUP(DATE($A79+1,6,1),Patch!$A$4:$AA$879,23,FALSE)</f>
        <v>#N/A</v>
      </c>
      <c r="S79" t="e">
        <f>VLOOKUP(DATE($A79+1,6,1),Patch!$A$4:$AA$879,24,FALSE)</f>
        <v>#N/A</v>
      </c>
      <c r="T79" s="3" t="e">
        <f>VLOOKUP(DATE($A79+1,7,1),Patch!$A$4:$AA$879,23,FALSE)</f>
        <v>#N/A</v>
      </c>
      <c r="U79" t="e">
        <f>VLOOKUP(DATE($A79+1,7,1),Patch!$A$4:$AA$879,24,FALSE)</f>
        <v>#N/A</v>
      </c>
      <c r="V79" s="3" t="e">
        <f>VLOOKUP(DATE($A79+1,8,1),Patch!$A$4:$AA$879,23,FALSE)</f>
        <v>#N/A</v>
      </c>
      <c r="W79" t="e">
        <f>VLOOKUP(DATE($A79+1,8,1),Patch!$A$4:$AA$879,24,FALSE)</f>
        <v>#N/A</v>
      </c>
      <c r="X79" s="3" t="e">
        <f>VLOOKUP(DATE($A79+1,9,1),Patch!$A$4:$AA$879,23,FALSE)</f>
        <v>#N/A</v>
      </c>
      <c r="Y79" t="e">
        <f>VLOOKUP(DATE($A79+1,9,1),Patch!$A$4:$AA$879,24,FALSE)</f>
        <v>#N/A</v>
      </c>
      <c r="Z79" s="3" t="e">
        <f t="shared" si="3"/>
        <v>#N/A</v>
      </c>
    </row>
    <row r="80" spans="1:26">
      <c r="A80">
        <v>1999</v>
      </c>
      <c r="B80" s="3" t="e">
        <f>VLOOKUP(DATE($A80,10,1),Patch!$A$4:$AA$879,23,FALSE)</f>
        <v>#N/A</v>
      </c>
      <c r="C80" t="e">
        <f>VLOOKUP(DATE($A80,10,1),Patch!$A$4:$AA$879,24,FALSE)</f>
        <v>#N/A</v>
      </c>
      <c r="D80" s="3" t="e">
        <f>VLOOKUP(DATE($A80,11,1),Patch!$A$4:$AA$879,23,FALSE)</f>
        <v>#N/A</v>
      </c>
      <c r="E80" t="e">
        <f>VLOOKUP(DATE($A80,11,1),Patch!$A$4:$AA$879,24,FALSE)</f>
        <v>#N/A</v>
      </c>
      <c r="F80" s="3" t="e">
        <f>VLOOKUP(DATE($A80,12,1),Patch!$A$4:$AA$879,23,FALSE)</f>
        <v>#N/A</v>
      </c>
      <c r="G80" t="e">
        <f>VLOOKUP(DATE($A80,12,1),Patch!$A$4:$AA$879,24,FALSE)</f>
        <v>#N/A</v>
      </c>
      <c r="H80" s="3" t="e">
        <f>VLOOKUP(DATE($A80+1,1,1),Patch!$A$4:$AA$879,23,FALSE)</f>
        <v>#N/A</v>
      </c>
      <c r="I80" t="e">
        <f>VLOOKUP(DATE($A80+1,1,1),Patch!$A$4:$AA$879,24,FALSE)</f>
        <v>#N/A</v>
      </c>
      <c r="J80" s="3" t="e">
        <f>VLOOKUP(DATE($A80+1,2,1),Patch!$A$4:$AA$879,23,FALSE)</f>
        <v>#N/A</v>
      </c>
      <c r="K80" t="e">
        <f>VLOOKUP(DATE($A80+1,2,1),Patch!$A$4:$AA$879,24,FALSE)</f>
        <v>#N/A</v>
      </c>
      <c r="L80" s="3" t="e">
        <f>VLOOKUP(DATE($A80+1,3,1),Patch!$A$4:$AA$879,23,FALSE)</f>
        <v>#N/A</v>
      </c>
      <c r="M80" t="e">
        <f>VLOOKUP(DATE($A80+1,3,1),Patch!$A$4:$AA$879,24,FALSE)</f>
        <v>#N/A</v>
      </c>
      <c r="N80" s="3" t="e">
        <f>VLOOKUP(DATE($A80+1,4,1),Patch!$A$4:$AA$879,23,FALSE)</f>
        <v>#N/A</v>
      </c>
      <c r="O80" t="e">
        <f>VLOOKUP(DATE($A80+1,4,1),Patch!$A$4:$AA$879,24,FALSE)</f>
        <v>#N/A</v>
      </c>
      <c r="P80" s="3" t="e">
        <f>VLOOKUP(DATE($A80+1,5,1),Patch!$A$4:$AA$879,23,FALSE)</f>
        <v>#N/A</v>
      </c>
      <c r="Q80" t="e">
        <f>VLOOKUP(DATE($A80+1,5,1),Patch!$A$4:$AA$879,24,FALSE)</f>
        <v>#N/A</v>
      </c>
      <c r="R80" s="3" t="e">
        <f>VLOOKUP(DATE($A80+1,6,1),Patch!$A$4:$AA$879,23,FALSE)</f>
        <v>#N/A</v>
      </c>
      <c r="S80" t="e">
        <f>VLOOKUP(DATE($A80+1,6,1),Patch!$A$4:$AA$879,24,FALSE)</f>
        <v>#N/A</v>
      </c>
      <c r="T80" s="3" t="e">
        <f>VLOOKUP(DATE($A80+1,7,1),Patch!$A$4:$AA$879,23,FALSE)</f>
        <v>#N/A</v>
      </c>
      <c r="U80" t="e">
        <f>VLOOKUP(DATE($A80+1,7,1),Patch!$A$4:$AA$879,24,FALSE)</f>
        <v>#N/A</v>
      </c>
      <c r="V80" s="3" t="e">
        <f>VLOOKUP(DATE($A80+1,8,1),Patch!$A$4:$AA$879,23,FALSE)</f>
        <v>#N/A</v>
      </c>
      <c r="W80" t="e">
        <f>VLOOKUP(DATE($A80+1,8,1),Patch!$A$4:$AA$879,24,FALSE)</f>
        <v>#N/A</v>
      </c>
      <c r="X80" s="3" t="e">
        <f>VLOOKUP(DATE($A80+1,9,1),Patch!$A$4:$AA$879,23,FALSE)</f>
        <v>#N/A</v>
      </c>
      <c r="Y80" t="e">
        <f>VLOOKUP(DATE($A80+1,9,1),Patch!$A$4:$AA$879,24,FALSE)</f>
        <v>#N/A</v>
      </c>
      <c r="Z80" s="3" t="e">
        <f t="shared" si="3"/>
        <v>#N/A</v>
      </c>
    </row>
    <row r="81" spans="1:26">
      <c r="A81">
        <v>2000</v>
      </c>
      <c r="B81" s="3" t="e">
        <f>VLOOKUP(DATE($A81,10,1),Patch!$A$4:$AA$879,23,FALSE)</f>
        <v>#N/A</v>
      </c>
      <c r="C81" t="e">
        <f>VLOOKUP(DATE($A81,10,1),Patch!$A$4:$AA$879,24,FALSE)</f>
        <v>#N/A</v>
      </c>
      <c r="D81" s="3" t="e">
        <f>VLOOKUP(DATE($A81,11,1),Patch!$A$4:$AA$879,23,FALSE)</f>
        <v>#N/A</v>
      </c>
      <c r="E81" t="e">
        <f>VLOOKUP(DATE($A81,11,1),Patch!$A$4:$AA$879,24,FALSE)</f>
        <v>#N/A</v>
      </c>
      <c r="F81" s="3" t="e">
        <f>VLOOKUP(DATE($A81,12,1),Patch!$A$4:$AA$879,23,FALSE)</f>
        <v>#N/A</v>
      </c>
      <c r="G81" t="e">
        <f>VLOOKUP(DATE($A81,12,1),Patch!$A$4:$AA$879,24,FALSE)</f>
        <v>#N/A</v>
      </c>
      <c r="H81" s="3" t="e">
        <f>VLOOKUP(DATE($A81+1,1,1),Patch!$A$4:$AA$879,23,FALSE)</f>
        <v>#N/A</v>
      </c>
      <c r="I81" t="e">
        <f>VLOOKUP(DATE($A81+1,1,1),Patch!$A$4:$AA$879,24,FALSE)</f>
        <v>#N/A</v>
      </c>
      <c r="J81" s="3" t="e">
        <f>VLOOKUP(DATE($A81+1,2,1),Patch!$A$4:$AA$879,23,FALSE)</f>
        <v>#N/A</v>
      </c>
      <c r="K81" t="e">
        <f>VLOOKUP(DATE($A81+1,2,1),Patch!$A$4:$AA$879,24,FALSE)</f>
        <v>#N/A</v>
      </c>
      <c r="L81" s="3" t="e">
        <f>VLOOKUP(DATE($A81+1,3,1),Patch!$A$4:$AA$879,23,FALSE)</f>
        <v>#N/A</v>
      </c>
      <c r="M81" t="e">
        <f>VLOOKUP(DATE($A81+1,3,1),Patch!$A$4:$AA$879,24,FALSE)</f>
        <v>#N/A</v>
      </c>
      <c r="N81" s="3" t="e">
        <f>VLOOKUP(DATE($A81+1,4,1),Patch!$A$4:$AA$879,23,FALSE)</f>
        <v>#N/A</v>
      </c>
      <c r="O81" t="e">
        <f>VLOOKUP(DATE($A81+1,4,1),Patch!$A$4:$AA$879,24,FALSE)</f>
        <v>#N/A</v>
      </c>
      <c r="P81" s="3" t="e">
        <f>VLOOKUP(DATE($A81+1,5,1),Patch!$A$4:$AA$879,23,FALSE)</f>
        <v>#N/A</v>
      </c>
      <c r="Q81" t="e">
        <f>VLOOKUP(DATE($A81+1,5,1),Patch!$A$4:$AA$879,24,FALSE)</f>
        <v>#N/A</v>
      </c>
      <c r="R81" s="3" t="e">
        <f>VLOOKUP(DATE($A81+1,6,1),Patch!$A$4:$AA$879,23,FALSE)</f>
        <v>#N/A</v>
      </c>
      <c r="S81" t="e">
        <f>VLOOKUP(DATE($A81+1,6,1),Patch!$A$4:$AA$879,24,FALSE)</f>
        <v>#N/A</v>
      </c>
      <c r="T81" s="3" t="e">
        <f>VLOOKUP(DATE($A81+1,7,1),Patch!$A$4:$AA$879,23,FALSE)</f>
        <v>#N/A</v>
      </c>
      <c r="U81" t="e">
        <f>VLOOKUP(DATE($A81+1,7,1),Patch!$A$4:$AA$879,24,FALSE)</f>
        <v>#N/A</v>
      </c>
      <c r="V81" s="3" t="e">
        <f>VLOOKUP(DATE($A81+1,8,1),Patch!$A$4:$AA$879,23,FALSE)</f>
        <v>#N/A</v>
      </c>
      <c r="W81" t="e">
        <f>VLOOKUP(DATE($A81+1,8,1),Patch!$A$4:$AA$879,24,FALSE)</f>
        <v>#N/A</v>
      </c>
      <c r="X81" s="3" t="e">
        <f>VLOOKUP(DATE($A81+1,9,1),Patch!$A$4:$AA$879,23,FALSE)</f>
        <v>#N/A</v>
      </c>
      <c r="Y81" t="e">
        <f>VLOOKUP(DATE($A81+1,9,1),Patch!$A$4:$AA$879,24,FALSE)</f>
        <v>#N/A</v>
      </c>
      <c r="Z81" s="3" t="e">
        <f t="shared" si="3"/>
        <v>#N/A</v>
      </c>
    </row>
    <row r="82" spans="1:26">
      <c r="A82">
        <v>2001</v>
      </c>
      <c r="B82" s="3" t="e">
        <f>VLOOKUP(DATE($A82,10,1),Patch!$A$4:$AA$879,23,FALSE)</f>
        <v>#N/A</v>
      </c>
      <c r="C82" t="e">
        <f>VLOOKUP(DATE($A82,10,1),Patch!$A$4:$AA$879,24,FALSE)</f>
        <v>#N/A</v>
      </c>
      <c r="D82" s="3" t="e">
        <f>VLOOKUP(DATE($A82,11,1),Patch!$A$4:$AA$879,23,FALSE)</f>
        <v>#N/A</v>
      </c>
      <c r="E82" t="e">
        <f>VLOOKUP(DATE($A82,11,1),Patch!$A$4:$AA$879,24,FALSE)</f>
        <v>#N/A</v>
      </c>
      <c r="F82" s="3" t="e">
        <f>VLOOKUP(DATE($A82,12,1),Patch!$A$4:$AA$879,23,FALSE)</f>
        <v>#N/A</v>
      </c>
      <c r="G82" t="e">
        <f>VLOOKUP(DATE($A82,12,1),Patch!$A$4:$AA$879,24,FALSE)</f>
        <v>#N/A</v>
      </c>
      <c r="H82" s="3" t="e">
        <f>VLOOKUP(DATE($A82+1,1,1),Patch!$A$4:$AA$879,23,FALSE)</f>
        <v>#N/A</v>
      </c>
      <c r="I82" t="e">
        <f>VLOOKUP(DATE($A82+1,1,1),Patch!$A$4:$AA$879,24,FALSE)</f>
        <v>#N/A</v>
      </c>
      <c r="J82" s="3" t="e">
        <f>VLOOKUP(DATE($A82+1,2,1),Patch!$A$4:$AA$879,23,FALSE)</f>
        <v>#N/A</v>
      </c>
      <c r="K82" t="e">
        <f>VLOOKUP(DATE($A82+1,2,1),Patch!$A$4:$AA$879,24,FALSE)</f>
        <v>#N/A</v>
      </c>
      <c r="L82" s="3" t="e">
        <f>VLOOKUP(DATE($A82+1,3,1),Patch!$A$4:$AA$879,23,FALSE)</f>
        <v>#N/A</v>
      </c>
      <c r="M82" t="e">
        <f>VLOOKUP(DATE($A82+1,3,1),Patch!$A$4:$AA$879,24,FALSE)</f>
        <v>#N/A</v>
      </c>
      <c r="N82" s="3" t="e">
        <f>VLOOKUP(DATE($A82+1,4,1),Patch!$A$4:$AA$879,23,FALSE)</f>
        <v>#N/A</v>
      </c>
      <c r="O82" t="e">
        <f>VLOOKUP(DATE($A82+1,4,1),Patch!$A$4:$AA$879,24,FALSE)</f>
        <v>#N/A</v>
      </c>
      <c r="P82" s="3" t="e">
        <f>VLOOKUP(DATE($A82+1,5,1),Patch!$A$4:$AA$879,23,FALSE)</f>
        <v>#N/A</v>
      </c>
      <c r="Q82" t="e">
        <f>VLOOKUP(DATE($A82+1,5,1),Patch!$A$4:$AA$879,24,FALSE)</f>
        <v>#N/A</v>
      </c>
      <c r="R82" s="3" t="e">
        <f>VLOOKUP(DATE($A82+1,6,1),Patch!$A$4:$AA$879,23,FALSE)</f>
        <v>#N/A</v>
      </c>
      <c r="S82" t="e">
        <f>VLOOKUP(DATE($A82+1,6,1),Patch!$A$4:$AA$879,24,FALSE)</f>
        <v>#N/A</v>
      </c>
      <c r="T82" s="3" t="e">
        <f>VLOOKUP(DATE($A82+1,7,1),Patch!$A$4:$AA$879,23,FALSE)</f>
        <v>#N/A</v>
      </c>
      <c r="U82" t="e">
        <f>VLOOKUP(DATE($A82+1,7,1),Patch!$A$4:$AA$879,24,FALSE)</f>
        <v>#N/A</v>
      </c>
      <c r="V82" s="3" t="e">
        <f>VLOOKUP(DATE($A82+1,8,1),Patch!$A$4:$AA$879,23,FALSE)</f>
        <v>#N/A</v>
      </c>
      <c r="W82" t="e">
        <f>VLOOKUP(DATE($A82+1,8,1),Patch!$A$4:$AA$879,24,FALSE)</f>
        <v>#N/A</v>
      </c>
      <c r="X82" s="3" t="e">
        <f>VLOOKUP(DATE($A82+1,9,1),Patch!$A$4:$AA$879,23,FALSE)</f>
        <v>#N/A</v>
      </c>
      <c r="Y82" t="e">
        <f>VLOOKUP(DATE($A82+1,9,1),Patch!$A$4:$AA$879,24,FALSE)</f>
        <v>#N/A</v>
      </c>
      <c r="Z82" s="3" t="e">
        <f t="shared" si="3"/>
        <v>#N/A</v>
      </c>
    </row>
    <row r="83" spans="1:26">
      <c r="A83">
        <v>2002</v>
      </c>
      <c r="B83" s="3" t="e">
        <f>VLOOKUP(DATE($A83,10,1),Patch!$A$4:$AA$879,23,FALSE)</f>
        <v>#N/A</v>
      </c>
      <c r="C83" t="e">
        <f>VLOOKUP(DATE($A83,10,1),Patch!$A$4:$AA$879,24,FALSE)</f>
        <v>#N/A</v>
      </c>
      <c r="D83" s="3" t="e">
        <f>VLOOKUP(DATE($A83,11,1),Patch!$A$4:$AA$879,23,FALSE)</f>
        <v>#N/A</v>
      </c>
      <c r="E83" t="e">
        <f>VLOOKUP(DATE($A83,11,1),Patch!$A$4:$AA$879,24,FALSE)</f>
        <v>#N/A</v>
      </c>
      <c r="F83" s="3" t="e">
        <f>VLOOKUP(DATE($A83,12,1),Patch!$A$4:$AA$879,23,FALSE)</f>
        <v>#N/A</v>
      </c>
      <c r="G83" t="e">
        <f>VLOOKUP(DATE($A83,12,1),Patch!$A$4:$AA$879,24,FALSE)</f>
        <v>#N/A</v>
      </c>
      <c r="H83" s="3" t="e">
        <f>VLOOKUP(DATE($A83+1,1,1),Patch!$A$4:$AA$879,23,FALSE)</f>
        <v>#N/A</v>
      </c>
      <c r="I83" t="e">
        <f>VLOOKUP(DATE($A83+1,1,1),Patch!$A$4:$AA$879,24,FALSE)</f>
        <v>#N/A</v>
      </c>
      <c r="J83" s="3" t="e">
        <f>VLOOKUP(DATE($A83+1,2,1),Patch!$A$4:$AA$879,23,FALSE)</f>
        <v>#N/A</v>
      </c>
      <c r="K83" t="e">
        <f>VLOOKUP(DATE($A83+1,2,1),Patch!$A$4:$AA$879,24,FALSE)</f>
        <v>#N/A</v>
      </c>
      <c r="L83" s="3" t="e">
        <f>VLOOKUP(DATE($A83+1,3,1),Patch!$A$4:$AA$879,23,FALSE)</f>
        <v>#N/A</v>
      </c>
      <c r="M83" t="e">
        <f>VLOOKUP(DATE($A83+1,3,1),Patch!$A$4:$AA$879,24,FALSE)</f>
        <v>#N/A</v>
      </c>
      <c r="N83" s="3" t="e">
        <f>VLOOKUP(DATE($A83+1,4,1),Patch!$A$4:$AA$879,23,FALSE)</f>
        <v>#N/A</v>
      </c>
      <c r="O83" t="e">
        <f>VLOOKUP(DATE($A83+1,4,1),Patch!$A$4:$AA$879,24,FALSE)</f>
        <v>#N/A</v>
      </c>
      <c r="P83" s="3" t="e">
        <f>VLOOKUP(DATE($A83+1,5,1),Patch!$A$4:$AA$879,23,FALSE)</f>
        <v>#N/A</v>
      </c>
      <c r="Q83" t="e">
        <f>VLOOKUP(DATE($A83+1,5,1),Patch!$A$4:$AA$879,24,FALSE)</f>
        <v>#N/A</v>
      </c>
      <c r="R83" s="3" t="e">
        <f>VLOOKUP(DATE($A83+1,6,1),Patch!$A$4:$AA$879,23,FALSE)</f>
        <v>#N/A</v>
      </c>
      <c r="S83" t="e">
        <f>VLOOKUP(DATE($A83+1,6,1),Patch!$A$4:$AA$879,24,FALSE)</f>
        <v>#N/A</v>
      </c>
      <c r="T83" s="3" t="e">
        <f>VLOOKUP(DATE($A83+1,7,1),Patch!$A$4:$AA$879,23,FALSE)</f>
        <v>#N/A</v>
      </c>
      <c r="U83" t="e">
        <f>VLOOKUP(DATE($A83+1,7,1),Patch!$A$4:$AA$879,24,FALSE)</f>
        <v>#N/A</v>
      </c>
      <c r="V83" s="3" t="e">
        <f>VLOOKUP(DATE($A83+1,8,1),Patch!$A$4:$AA$879,23,FALSE)</f>
        <v>#N/A</v>
      </c>
      <c r="W83" t="e">
        <f>VLOOKUP(DATE($A83+1,8,1),Patch!$A$4:$AA$879,24,FALSE)</f>
        <v>#N/A</v>
      </c>
      <c r="X83" s="3" t="e">
        <f>VLOOKUP(DATE($A83+1,9,1),Patch!$A$4:$AA$879,23,FALSE)</f>
        <v>#N/A</v>
      </c>
      <c r="Y83" t="e">
        <f>VLOOKUP(DATE($A83+1,9,1),Patch!$A$4:$AA$879,24,FALSE)</f>
        <v>#N/A</v>
      </c>
      <c r="Z83" s="3" t="e">
        <f t="shared" si="3"/>
        <v>#N/A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7"/>
  <sheetViews>
    <sheetView zoomScale="70" zoomScaleNormal="70" workbookViewId="0">
      <pane ySplit="3" topLeftCell="A4" activePane="bottomLeft" state="frozen"/>
      <selection pane="bottomLeft" activeCell="B4" sqref="B4"/>
    </sheetView>
  </sheetViews>
  <sheetFormatPr defaultRowHeight="12.75"/>
  <cols>
    <col min="3" max="3" width="6.7109375" customWidth="1"/>
    <col min="4" max="4" width="9.140625" customWidth="1"/>
    <col min="8" max="8" width="9.28515625" bestFit="1" customWidth="1"/>
    <col min="9" max="9" width="9.140625" customWidth="1"/>
    <col min="10" max="10" width="15.140625" customWidth="1"/>
    <col min="11" max="11" width="9.85546875" customWidth="1"/>
    <col min="12" max="13" width="9.140625" customWidth="1"/>
    <col min="14" max="14" width="19.28515625" customWidth="1"/>
    <col min="17" max="17" width="21.28515625" style="7" customWidth="1"/>
    <col min="19" max="19" width="16.42578125" customWidth="1"/>
    <col min="20" max="22" width="8.85546875" style="9" customWidth="1"/>
    <col min="23" max="23" width="27" style="20" customWidth="1"/>
    <col min="24" max="24" width="8.85546875" style="9" customWidth="1"/>
  </cols>
  <sheetData>
    <row r="1" spans="1:24" s="7" customFormat="1" ht="26.45" customHeight="1">
      <c r="A1" s="30" t="s">
        <v>16</v>
      </c>
      <c r="B1" s="32"/>
      <c r="C1" s="31"/>
      <c r="D1" s="10"/>
      <c r="E1" s="24"/>
      <c r="F1" s="24"/>
      <c r="G1" s="30" t="s">
        <v>17</v>
      </c>
      <c r="H1" s="31"/>
      <c r="I1" s="10"/>
      <c r="J1" s="10"/>
      <c r="K1" s="30" t="s">
        <v>8</v>
      </c>
      <c r="L1" s="31"/>
      <c r="M1" s="10"/>
      <c r="N1" s="10"/>
      <c r="O1" s="30" t="s">
        <v>18</v>
      </c>
      <c r="P1" s="32"/>
      <c r="Q1" s="31"/>
      <c r="R1" s="10"/>
      <c r="S1" s="16" t="s">
        <v>12</v>
      </c>
      <c r="T1" s="10"/>
      <c r="U1" s="29" t="s">
        <v>15</v>
      </c>
      <c r="V1" s="29"/>
      <c r="W1" s="29"/>
      <c r="X1" s="10"/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17"/>
    </row>
    <row r="3" spans="1:24">
      <c r="A3" s="8"/>
      <c r="B3" s="8" t="s">
        <v>3</v>
      </c>
      <c r="C3" s="8" t="s">
        <v>11</v>
      </c>
      <c r="D3" s="8" t="s">
        <v>5</v>
      </c>
      <c r="E3" s="8"/>
      <c r="F3" s="8"/>
      <c r="G3" s="8" t="s">
        <v>3</v>
      </c>
      <c r="H3" s="8"/>
      <c r="I3" s="8" t="s">
        <v>5</v>
      </c>
      <c r="J3" s="8"/>
      <c r="K3" s="8" t="s">
        <v>3</v>
      </c>
      <c r="L3" s="8" t="s">
        <v>11</v>
      </c>
      <c r="M3" s="8" t="s">
        <v>5</v>
      </c>
      <c r="N3" s="8"/>
      <c r="O3" s="8" t="s">
        <v>3</v>
      </c>
      <c r="P3" s="8" t="s">
        <v>4</v>
      </c>
      <c r="Q3" s="14" t="s">
        <v>9</v>
      </c>
      <c r="R3" s="8"/>
      <c r="S3" s="18" t="s">
        <v>10</v>
      </c>
      <c r="U3" s="19" t="s">
        <v>3</v>
      </c>
      <c r="V3" s="19" t="s">
        <v>4</v>
      </c>
      <c r="W3" s="21" t="s">
        <v>9</v>
      </c>
    </row>
    <row r="4" spans="1:24">
      <c r="A4" s="11">
        <v>13058</v>
      </c>
      <c r="B4" s="9">
        <f>VLOOKUP((IF(MONTH($A4)=10,YEAR($A4),IF(MONTH($A4)=11,YEAR($A4),IF(MONTH($A4)=12, YEAR($A4),YEAR($A4)-1)))),A3R002_pt1.prn!$A$2:$AA$74,VLOOKUP(MONTH($A4),Conversion!$A$1:$B$12,2),FALSE)</f>
        <v>0</v>
      </c>
      <c r="C4" s="9" t="str">
        <f>IF(VLOOKUP((IF(MONTH($A4)=10,YEAR($A4),IF(MONTH($A4)=11,YEAR($A4),IF(MONTH($A4)=12, YEAR($A4),YEAR($A4)-1)))),A3R002_pt1.prn!$A$2:$AA$74,VLOOKUP(MONTH($A4),'Patch Conversion'!$A$1:$B$12,2),FALSE)="","",VLOOKUP((IF(MONTH($A4)=10,YEAR($A4),IF(MONTH($A4)=11,YEAR($A4),IF(MONTH($A4)=12, YEAR($A4),YEAR($A4)-1)))),A3R002_pt1.prn!$A$2:$AA$74,VLOOKUP(MONTH($A4),'Patch Conversion'!$A$1:$B$12,2),FALSE))</f>
        <v>#</v>
      </c>
      <c r="D4" s="9"/>
      <c r="E4" s="9"/>
      <c r="F4" s="9"/>
      <c r="G4" s="9">
        <f>VLOOKUP((IF(MONTH($A4)=10,YEAR($A4),IF(MONTH($A4)=11,YEAR($A4),IF(MONTH($A4)=12, YEAR($A4),YEAR($A4)-1)))),A3R002_FirstSim!$A$1:$Z$87,VLOOKUP(MONTH($A4),Conversion!$A$1:$B$12,2),FALSE)</f>
        <v>0.31</v>
      </c>
      <c r="H4" s="9"/>
      <c r="I4" s="9"/>
      <c r="J4" s="9"/>
      <c r="K4" s="12" t="e">
        <f>VLOOKUP((IF(MONTH($A4)=10,YEAR($A4),IF(MONTH($A4)=11,YEAR($A4),IF(MONTH($A4)=12, YEAR($A4),YEAR($A4)-1)))),#REF!,VLOOKUP(MONTH($A4),Conversion!$A$1:$B$12,2),FALSE)</f>
        <v>#REF!</v>
      </c>
      <c r="L4" s="9" t="e">
        <f>VLOOKUP((IF(MONTH($A4)=10,YEAR($A4),IF(MONTH($A4)=11,YEAR($A4),IF(MONTH($A4)=12, YEAR($A4),YEAR($A4)-1)))),#REF!,VLOOKUP(MONTH($A4),'Patch Conversion'!$A$1:$B$12,2),FALSE)</f>
        <v>#REF!</v>
      </c>
      <c r="M4" s="9"/>
      <c r="N4" s="11"/>
      <c r="O4" s="9">
        <f t="shared" ref="O4:O67" si="0">IF(C4="",B4,IF(C4="*",B4,IF(G4&lt;B4,B4,G4)))</f>
        <v>0.31</v>
      </c>
      <c r="P4" s="9" t="str">
        <f t="shared" ref="P4:P67" si="1">IF(C4="",C4,IF(C4="*",C4,IF(G4&lt;B4,C4,"*")))</f>
        <v>*</v>
      </c>
      <c r="Q4" s="10" t="str">
        <f t="shared" ref="Q4:Q67" si="2">IF(C4="","",IF(C4="*","Estimated",IF(G4&lt;B4,"First Simulation&lt;Observed, Observed Used","First Silumation patch")))</f>
        <v>First Silumation patch</v>
      </c>
      <c r="R4" s="9"/>
      <c r="S4" s="17">
        <f>VLOOKUP((IF(MONTH($A4)=10,YEAR($A4),IF(MONTH($A4)=11,YEAR($A4),IF(MONTH($A4)=12, YEAR($A4),YEAR($A4)-1)))),'Final Sim'!$A$1:$O$84,VLOOKUP(MONTH($A4),'Conversion WRSM'!$A$1:$B$12,2),FALSE)</f>
        <v>4.3</v>
      </c>
      <c r="U4" s="9">
        <f t="shared" ref="U4:U67" si="3">IF(C4="",B4,IF(C4="*",B4,IF(S4&gt;B4,S4,B4)))</f>
        <v>4.3</v>
      </c>
      <c r="V4" s="9" t="str">
        <f t="shared" ref="V4:V67" si="4">IF(C4="","",IF(C4="*","*",IF(S4&gt;B4,"*",C4)))</f>
        <v>*</v>
      </c>
      <c r="W4" s="20" t="str">
        <f t="shared" ref="W4:W67" si="5">IF(C4="","",IF(C4="*","Estimated",IF(S4&gt;B4,"Simulated value used","Observed Estimate Used")))</f>
        <v>Simulated value used</v>
      </c>
    </row>
    <row r="5" spans="1:24" s="9" customFormat="1">
      <c r="A5" s="11">
        <v>13089</v>
      </c>
      <c r="B5" s="9">
        <f>VLOOKUP((IF(MONTH($A5)=10,YEAR($A5),IF(MONTH($A5)=11,YEAR($A5),IF(MONTH($A5)=12, YEAR($A5),YEAR($A5)-1)))),A3R002_pt1.prn!$A$2:$AA$74,VLOOKUP(MONTH($A5),Conversion!$A$1:$B$12,2),FALSE)</f>
        <v>0</v>
      </c>
      <c r="C5" s="9" t="str">
        <f>IF(VLOOKUP((IF(MONTH($A5)=10,YEAR($A5),IF(MONTH($A5)=11,YEAR($A5),IF(MONTH($A5)=12, YEAR($A5),YEAR($A5)-1)))),A3R002_pt1.prn!$A$2:$AA$74,VLOOKUP(MONTH($A5),'Patch Conversion'!$A$1:$B$12,2),FALSE)="","",VLOOKUP((IF(MONTH($A5)=10,YEAR($A5),IF(MONTH($A5)=11,YEAR($A5),IF(MONTH($A5)=12, YEAR($A5),YEAR($A5)-1)))),A3R002_pt1.prn!$A$2:$AA$74,VLOOKUP(MONTH($A5),'Patch Conversion'!$A$1:$B$12,2),FALSE))</f>
        <v>#</v>
      </c>
      <c r="D5" s="9">
        <f>IF(C5="","",B5)</f>
        <v>0</v>
      </c>
      <c r="G5" s="9">
        <f>VLOOKUP((IF(MONTH($A5)=10,YEAR($A5),IF(MONTH($A5)=11,YEAR($A5),IF(MONTH($A5)=12, YEAR($A5),YEAR($A5)-1)))),A3R002_FirstSim!$A$1:$Z$87,VLOOKUP(MONTH($A5),Conversion!$A$1:$B$12,2),FALSE)</f>
        <v>0.28999999999999998</v>
      </c>
      <c r="K5" s="12" t="e">
        <f>VLOOKUP((IF(MONTH($A5)=10,YEAR($A5),IF(MONTH($A5)=11,YEAR($A5),IF(MONTH($A5)=12, YEAR($A5),YEAR($A5)-1)))),#REF!,VLOOKUP(MONTH($A5),Conversion!$A$1:$B$12,2),FALSE)</f>
        <v>#REF!</v>
      </c>
      <c r="L5" s="9" t="e">
        <f>VLOOKUP((IF(MONTH($A5)=10,YEAR($A5),IF(MONTH($A5)=11,YEAR($A5),IF(MONTH($A5)=12, YEAR($A5),YEAR($A5)-1)))),#REF!,VLOOKUP(MONTH($A5),'Patch Conversion'!$A$1:$B$12,2),FALSE)</f>
        <v>#REF!</v>
      </c>
      <c r="N5" s="11"/>
      <c r="O5" s="9">
        <f t="shared" si="0"/>
        <v>0.28999999999999998</v>
      </c>
      <c r="P5" s="9" t="str">
        <f t="shared" si="1"/>
        <v>*</v>
      </c>
      <c r="Q5" s="10" t="str">
        <f t="shared" si="2"/>
        <v>First Silumation patch</v>
      </c>
      <c r="S5" s="17">
        <f>VLOOKUP((IF(MONTH($A5)=10,YEAR($A5),IF(MONTH($A5)=11,YEAR($A5),IF(MONTH($A5)=12, YEAR($A5),YEAR($A5)-1)))),'Final Sim'!$A$1:$O$84,VLOOKUP(MONTH($A5),'Conversion WRSM'!$A$1:$B$12,2),FALSE)</f>
        <v>0</v>
      </c>
      <c r="U5" s="9">
        <f t="shared" si="3"/>
        <v>0</v>
      </c>
      <c r="V5" s="9" t="str">
        <f t="shared" si="4"/>
        <v>#</v>
      </c>
      <c r="W5" s="20" t="str">
        <f t="shared" si="5"/>
        <v>Observed Estimate Used</v>
      </c>
    </row>
    <row r="6" spans="1:24" s="9" customFormat="1">
      <c r="A6" s="11">
        <v>13119</v>
      </c>
      <c r="B6" s="9">
        <f>VLOOKUP((IF(MONTH($A6)=10,YEAR($A6),IF(MONTH($A6)=11,YEAR($A6),IF(MONTH($A6)=12, YEAR($A6),YEAR($A6)-1)))),A3R002_pt1.prn!$A$2:$AA$74,VLOOKUP(MONTH($A6),Conversion!$A$1:$B$12,2),FALSE)</f>
        <v>0</v>
      </c>
      <c r="C6" s="9" t="str">
        <f>IF(VLOOKUP((IF(MONTH($A6)=10,YEAR($A6),IF(MONTH($A6)=11,YEAR($A6),IF(MONTH($A6)=12, YEAR($A6),YEAR($A6)-1)))),A3R002_pt1.prn!$A$2:$AA$74,VLOOKUP(MONTH($A6),'Patch Conversion'!$A$1:$B$12,2),FALSE)="","",VLOOKUP((IF(MONTH($A6)=10,YEAR($A6),IF(MONTH($A6)=11,YEAR($A6),IF(MONTH($A6)=12, YEAR($A6),YEAR($A6)-1)))),A3R002_pt1.prn!$A$2:$AA$74,VLOOKUP(MONTH($A6),'Patch Conversion'!$A$1:$B$12,2),FALSE))</f>
        <v>#</v>
      </c>
      <c r="G6" s="9">
        <f>VLOOKUP((IF(MONTH($A6)=10,YEAR($A6),IF(MONTH($A6)=11,YEAR($A6),IF(MONTH($A6)=12, YEAR($A6),YEAR($A6)-1)))),A3R002_FirstSim!$A$1:$Z$87,VLOOKUP(MONTH($A6),Conversion!$A$1:$B$12,2),FALSE)</f>
        <v>0.28999999999999998</v>
      </c>
      <c r="K6" s="12" t="e">
        <f>VLOOKUP((IF(MONTH($A6)=10,YEAR($A6),IF(MONTH($A6)=11,YEAR($A6),IF(MONTH($A6)=12, YEAR($A6),YEAR($A6)-1)))),#REF!,VLOOKUP(MONTH($A6),Conversion!$A$1:$B$12,2),FALSE)</f>
        <v>#REF!</v>
      </c>
      <c r="L6" s="9" t="e">
        <f>VLOOKUP((IF(MONTH($A6)=10,YEAR($A6),IF(MONTH($A6)=11,YEAR($A6),IF(MONTH($A6)=12, YEAR($A6),YEAR($A6)-1)))),#REF!,VLOOKUP(MONTH($A6),'Patch Conversion'!$A$1:$B$12,2),FALSE)</f>
        <v>#REF!</v>
      </c>
      <c r="N6" s="11"/>
      <c r="O6" s="9">
        <f t="shared" si="0"/>
        <v>0.28999999999999998</v>
      </c>
      <c r="P6" s="9" t="str">
        <f t="shared" si="1"/>
        <v>*</v>
      </c>
      <c r="Q6" s="10" t="str">
        <f t="shared" si="2"/>
        <v>First Silumation patch</v>
      </c>
      <c r="S6" s="17">
        <f>VLOOKUP((IF(MONTH($A6)=10,YEAR($A6),IF(MONTH($A6)=11,YEAR($A6),IF(MONTH($A6)=12, YEAR($A6),YEAR($A6)-1)))),'Final Sim'!$A$1:$O$84,VLOOKUP(MONTH($A6),'Conversion WRSM'!$A$1:$B$12,2),FALSE)</f>
        <v>10.19</v>
      </c>
      <c r="U6" s="9">
        <f t="shared" si="3"/>
        <v>10.19</v>
      </c>
      <c r="V6" s="9" t="str">
        <f t="shared" si="4"/>
        <v>*</v>
      </c>
      <c r="W6" s="20" t="str">
        <f t="shared" si="5"/>
        <v>Simulated value used</v>
      </c>
    </row>
    <row r="7" spans="1:24" s="9" customFormat="1">
      <c r="A7" s="11">
        <v>13150</v>
      </c>
      <c r="B7" s="9">
        <f>VLOOKUP((IF(MONTH($A7)=10,YEAR($A7),IF(MONTH($A7)=11,YEAR($A7),IF(MONTH($A7)=12, YEAR($A7),YEAR($A7)-1)))),A3R002_pt1.prn!$A$2:$AA$74,VLOOKUP(MONTH($A7),Conversion!$A$1:$B$12,2),FALSE)</f>
        <v>0</v>
      </c>
      <c r="C7" s="9" t="str">
        <f>IF(VLOOKUP((IF(MONTH($A7)=10,YEAR($A7),IF(MONTH($A7)=11,YEAR($A7),IF(MONTH($A7)=12, YEAR($A7),YEAR($A7)-1)))),A3R002_pt1.prn!$A$2:$AA$74,VLOOKUP(MONTH($A7),'Patch Conversion'!$A$1:$B$12,2),FALSE)="","",VLOOKUP((IF(MONTH($A7)=10,YEAR($A7),IF(MONTH($A7)=11,YEAR($A7),IF(MONTH($A7)=12, YEAR($A7),YEAR($A7)-1)))),A3R002_pt1.prn!$A$2:$AA$74,VLOOKUP(MONTH($A7),'Patch Conversion'!$A$1:$B$12,2),FALSE))</f>
        <v>#</v>
      </c>
      <c r="G7" s="9">
        <f>VLOOKUP((IF(MONTH($A7)=10,YEAR($A7),IF(MONTH($A7)=11,YEAR($A7),IF(MONTH($A7)=12, YEAR($A7),YEAR($A7)-1)))),A3R002_FirstSim!$A$1:$Z$87,VLOOKUP(MONTH($A7),Conversion!$A$1:$B$12,2),FALSE)</f>
        <v>0.28999999999999998</v>
      </c>
      <c r="K7" s="12" t="e">
        <f>VLOOKUP((IF(MONTH($A7)=10,YEAR($A7),IF(MONTH($A7)=11,YEAR($A7),IF(MONTH($A7)=12, YEAR($A7),YEAR($A7)-1)))),#REF!,VLOOKUP(MONTH($A7),Conversion!$A$1:$B$12,2),FALSE)</f>
        <v>#REF!</v>
      </c>
      <c r="L7" s="9" t="e">
        <f>VLOOKUP((IF(MONTH($A7)=10,YEAR($A7),IF(MONTH($A7)=11,YEAR($A7),IF(MONTH($A7)=12, YEAR($A7),YEAR($A7)-1)))),#REF!,VLOOKUP(MONTH($A7),'Patch Conversion'!$A$1:$B$12,2),FALSE)</f>
        <v>#REF!</v>
      </c>
      <c r="N7" s="11"/>
      <c r="O7" s="9">
        <f t="shared" si="0"/>
        <v>0.28999999999999998</v>
      </c>
      <c r="P7" s="9" t="str">
        <f t="shared" si="1"/>
        <v>*</v>
      </c>
      <c r="Q7" s="10" t="str">
        <f t="shared" si="2"/>
        <v>First Silumation patch</v>
      </c>
      <c r="S7" s="17">
        <f>VLOOKUP((IF(MONTH($A7)=10,YEAR($A7),IF(MONTH($A7)=11,YEAR($A7),IF(MONTH($A7)=12, YEAR($A7),YEAR($A7)-1)))),'Final Sim'!$A$1:$O$84,VLOOKUP(MONTH($A7),'Conversion WRSM'!$A$1:$B$12,2),FALSE)</f>
        <v>0</v>
      </c>
      <c r="U7" s="9">
        <f t="shared" si="3"/>
        <v>0</v>
      </c>
      <c r="V7" s="9" t="str">
        <f t="shared" si="4"/>
        <v>#</v>
      </c>
      <c r="W7" s="20" t="str">
        <f t="shared" si="5"/>
        <v>Observed Estimate Used</v>
      </c>
    </row>
    <row r="8" spans="1:24" s="9" customFormat="1">
      <c r="A8" s="11">
        <v>13181</v>
      </c>
      <c r="B8" s="9">
        <f>VLOOKUP((IF(MONTH($A8)=10,YEAR($A8),IF(MONTH($A8)=11,YEAR($A8),IF(MONTH($A8)=12, YEAR($A8),YEAR($A8)-1)))),A3R002_pt1.prn!$A$2:$AA$74,VLOOKUP(MONTH($A8),Conversion!$A$1:$B$12,2),FALSE)</f>
        <v>0</v>
      </c>
      <c r="C8" s="9" t="str">
        <f>IF(VLOOKUP((IF(MONTH($A8)=10,YEAR($A8),IF(MONTH($A8)=11,YEAR($A8),IF(MONTH($A8)=12, YEAR($A8),YEAR($A8)-1)))),A3R002_pt1.prn!$A$2:$AA$74,VLOOKUP(MONTH($A8),'Patch Conversion'!$A$1:$B$12,2),FALSE)="","",VLOOKUP((IF(MONTH($A8)=10,YEAR($A8),IF(MONTH($A8)=11,YEAR($A8),IF(MONTH($A8)=12, YEAR($A8),YEAR($A8)-1)))),A3R002_pt1.prn!$A$2:$AA$74,VLOOKUP(MONTH($A8),'Patch Conversion'!$A$1:$B$12,2),FALSE))</f>
        <v>#</v>
      </c>
      <c r="G8" s="9">
        <f>VLOOKUP((IF(MONTH($A8)=10,YEAR($A8),IF(MONTH($A8)=11,YEAR($A8),IF(MONTH($A8)=12, YEAR($A8),YEAR($A8)-1)))),A3R002_FirstSim!$A$1:$Z$87,VLOOKUP(MONTH($A8),Conversion!$A$1:$B$12,2),FALSE)</f>
        <v>1.08</v>
      </c>
      <c r="K8" s="12" t="e">
        <f>VLOOKUP((IF(MONTH($A8)=10,YEAR($A8),IF(MONTH($A8)=11,YEAR($A8),IF(MONTH($A8)=12, YEAR($A8),YEAR($A8)-1)))),#REF!,VLOOKUP(MONTH($A8),Conversion!$A$1:$B$12,2),FALSE)</f>
        <v>#REF!</v>
      </c>
      <c r="L8" s="9" t="e">
        <f>VLOOKUP((IF(MONTH($A8)=10,YEAR($A8),IF(MONTH($A8)=11,YEAR($A8),IF(MONTH($A8)=12, YEAR($A8),YEAR($A8)-1)))),#REF!,VLOOKUP(MONTH($A8),'Patch Conversion'!$A$1:$B$12,2),FALSE)</f>
        <v>#REF!</v>
      </c>
      <c r="N8" s="11"/>
      <c r="O8" s="9">
        <f t="shared" si="0"/>
        <v>1.08</v>
      </c>
      <c r="P8" s="9" t="str">
        <f t="shared" si="1"/>
        <v>*</v>
      </c>
      <c r="Q8" s="10" t="str">
        <f t="shared" si="2"/>
        <v>First Silumation patch</v>
      </c>
      <c r="S8" s="17">
        <f>VLOOKUP((IF(MONTH($A8)=10,YEAR($A8),IF(MONTH($A8)=11,YEAR($A8),IF(MONTH($A8)=12, YEAR($A8),YEAR($A8)-1)))),'Final Sim'!$A$1:$O$84,VLOOKUP(MONTH($A8),'Conversion WRSM'!$A$1:$B$12,2),FALSE)</f>
        <v>74.3</v>
      </c>
      <c r="U8" s="9">
        <f t="shared" si="3"/>
        <v>74.3</v>
      </c>
      <c r="V8" s="9" t="str">
        <f t="shared" si="4"/>
        <v>*</v>
      </c>
      <c r="W8" s="20" t="str">
        <f t="shared" si="5"/>
        <v>Simulated value used</v>
      </c>
    </row>
    <row r="9" spans="1:24" s="9" customFormat="1">
      <c r="A9" s="11">
        <v>13210</v>
      </c>
      <c r="B9" s="9">
        <f>VLOOKUP((IF(MONTH($A9)=10,YEAR($A9),IF(MONTH($A9)=11,YEAR($A9),IF(MONTH($A9)=12, YEAR($A9),YEAR($A9)-1)))),A3R002_pt1.prn!$A$2:$AA$74,VLOOKUP(MONTH($A9),Conversion!$A$1:$B$12,2),FALSE)</f>
        <v>0</v>
      </c>
      <c r="C9" s="9" t="str">
        <f>IF(VLOOKUP((IF(MONTH($A9)=10,YEAR($A9),IF(MONTH($A9)=11,YEAR($A9),IF(MONTH($A9)=12, YEAR($A9),YEAR($A9)-1)))),A3R002_pt1.prn!$A$2:$AA$74,VLOOKUP(MONTH($A9),'Patch Conversion'!$A$1:$B$12,2),FALSE)="","",VLOOKUP((IF(MONTH($A9)=10,YEAR($A9),IF(MONTH($A9)=11,YEAR($A9),IF(MONTH($A9)=12, YEAR($A9),YEAR($A9)-1)))),A3R002_pt1.prn!$A$2:$AA$74,VLOOKUP(MONTH($A9),'Patch Conversion'!$A$1:$B$12,2),FALSE))</f>
        <v>#</v>
      </c>
      <c r="G9" s="9">
        <f>VLOOKUP((IF(MONTH($A9)=10,YEAR($A9),IF(MONTH($A9)=11,YEAR($A9),IF(MONTH($A9)=12, YEAR($A9),YEAR($A9)-1)))),A3R002_FirstSim!$A$1:$Z$87,VLOOKUP(MONTH($A9),Conversion!$A$1:$B$12,2),FALSE)</f>
        <v>3.02</v>
      </c>
      <c r="K9" s="12" t="e">
        <f>VLOOKUP((IF(MONTH($A9)=10,YEAR($A9),IF(MONTH($A9)=11,YEAR($A9),IF(MONTH($A9)=12, YEAR($A9),YEAR($A9)-1)))),#REF!,VLOOKUP(MONTH($A9),Conversion!$A$1:$B$12,2),FALSE)</f>
        <v>#REF!</v>
      </c>
      <c r="L9" s="9" t="e">
        <f>VLOOKUP((IF(MONTH($A9)=10,YEAR($A9),IF(MONTH($A9)=11,YEAR($A9),IF(MONTH($A9)=12, YEAR($A9),YEAR($A9)-1)))),#REF!,VLOOKUP(MONTH($A9),'Patch Conversion'!$A$1:$B$12,2),FALSE)</f>
        <v>#REF!</v>
      </c>
      <c r="N9" s="11"/>
      <c r="O9" s="9">
        <f t="shared" si="0"/>
        <v>3.02</v>
      </c>
      <c r="P9" s="9" t="str">
        <f t="shared" si="1"/>
        <v>*</v>
      </c>
      <c r="Q9" s="10" t="str">
        <f t="shared" si="2"/>
        <v>First Silumation patch</v>
      </c>
      <c r="S9" s="17">
        <f>VLOOKUP((IF(MONTH($A9)=10,YEAR($A9),IF(MONTH($A9)=11,YEAR($A9),IF(MONTH($A9)=12, YEAR($A9),YEAR($A9)-1)))),'Final Sim'!$A$1:$O$84,VLOOKUP(MONTH($A9),'Conversion WRSM'!$A$1:$B$12,2),FALSE)</f>
        <v>0</v>
      </c>
      <c r="U9" s="9">
        <f t="shared" si="3"/>
        <v>0</v>
      </c>
      <c r="V9" s="9" t="str">
        <f t="shared" si="4"/>
        <v>#</v>
      </c>
      <c r="W9" s="20" t="str">
        <f t="shared" si="5"/>
        <v>Observed Estimate Used</v>
      </c>
    </row>
    <row r="10" spans="1:24" s="9" customFormat="1">
      <c r="A10" s="11">
        <v>13241</v>
      </c>
      <c r="B10" s="9">
        <f>VLOOKUP((IF(MONTH($A10)=10,YEAR($A10),IF(MONTH($A10)=11,YEAR($A10),IF(MONTH($A10)=12, YEAR($A10),YEAR($A10)-1)))),A3R002_pt1.prn!$A$2:$AA$74,VLOOKUP(MONTH($A10),Conversion!$A$1:$B$12,2),FALSE)</f>
        <v>0</v>
      </c>
      <c r="C10" s="9" t="str">
        <f>IF(VLOOKUP((IF(MONTH($A10)=10,YEAR($A10),IF(MONTH($A10)=11,YEAR($A10),IF(MONTH($A10)=12, YEAR($A10),YEAR($A10)-1)))),A3R002_pt1.prn!$A$2:$AA$74,VLOOKUP(MONTH($A10),'Patch Conversion'!$A$1:$B$12,2),FALSE)="","",VLOOKUP((IF(MONTH($A10)=10,YEAR($A10),IF(MONTH($A10)=11,YEAR($A10),IF(MONTH($A10)=12, YEAR($A10),YEAR($A10)-1)))),A3R002_pt1.prn!$A$2:$AA$74,VLOOKUP(MONTH($A10),'Patch Conversion'!$A$1:$B$12,2),FALSE))</f>
        <v>#</v>
      </c>
      <c r="G10" s="9">
        <f>VLOOKUP((IF(MONTH($A10)=10,YEAR($A10),IF(MONTH($A10)=11,YEAR($A10),IF(MONTH($A10)=12, YEAR($A10),YEAR($A10)-1)))),A3R002_FirstSim!$A$1:$Z$87,VLOOKUP(MONTH($A10),Conversion!$A$1:$B$12,2),FALSE)</f>
        <v>1.46</v>
      </c>
      <c r="K10" s="12" t="e">
        <f>VLOOKUP((IF(MONTH($A10)=10,YEAR($A10),IF(MONTH($A10)=11,YEAR($A10),IF(MONTH($A10)=12, YEAR($A10),YEAR($A10)-1)))),#REF!,VLOOKUP(MONTH($A10),Conversion!$A$1:$B$12,2),FALSE)</f>
        <v>#REF!</v>
      </c>
      <c r="L10" s="9" t="e">
        <f>VLOOKUP((IF(MONTH($A10)=10,YEAR($A10),IF(MONTH($A10)=11,YEAR($A10),IF(MONTH($A10)=12, YEAR($A10),YEAR($A10)-1)))),#REF!,VLOOKUP(MONTH($A10),'Patch Conversion'!$A$1:$B$12,2),FALSE)</f>
        <v>#REF!</v>
      </c>
      <c r="N10" s="11"/>
      <c r="O10" s="9">
        <f t="shared" si="0"/>
        <v>1.46</v>
      </c>
      <c r="P10" s="9" t="str">
        <f t="shared" si="1"/>
        <v>*</v>
      </c>
      <c r="Q10" s="10" t="str">
        <f t="shared" si="2"/>
        <v>First Silumation patch</v>
      </c>
      <c r="S10" s="17">
        <f>VLOOKUP((IF(MONTH($A10)=10,YEAR($A10),IF(MONTH($A10)=11,YEAR($A10),IF(MONTH($A10)=12, YEAR($A10),YEAR($A10)-1)))),'Final Sim'!$A$1:$O$84,VLOOKUP(MONTH($A10),'Conversion WRSM'!$A$1:$B$12,2),FALSE)</f>
        <v>45.15</v>
      </c>
      <c r="U10" s="9">
        <f t="shared" si="3"/>
        <v>45.15</v>
      </c>
      <c r="V10" s="9" t="str">
        <f t="shared" si="4"/>
        <v>*</v>
      </c>
      <c r="W10" s="20" t="str">
        <f t="shared" si="5"/>
        <v>Simulated value used</v>
      </c>
    </row>
    <row r="11" spans="1:24" s="9" customFormat="1">
      <c r="A11" s="11">
        <v>13271</v>
      </c>
      <c r="B11" s="9">
        <f>VLOOKUP((IF(MONTH($A11)=10,YEAR($A11),IF(MONTH($A11)=11,YEAR($A11),IF(MONTH($A11)=12, YEAR($A11),YEAR($A11)-1)))),A3R002_pt1.prn!$A$2:$AA$74,VLOOKUP(MONTH($A11),Conversion!$A$1:$B$12,2),FALSE)</f>
        <v>0</v>
      </c>
      <c r="C11" s="9" t="str">
        <f>IF(VLOOKUP((IF(MONTH($A11)=10,YEAR($A11),IF(MONTH($A11)=11,YEAR($A11),IF(MONTH($A11)=12, YEAR($A11),YEAR($A11)-1)))),A3R002_pt1.prn!$A$2:$AA$74,VLOOKUP(MONTH($A11),'Patch Conversion'!$A$1:$B$12,2),FALSE)="","",VLOOKUP((IF(MONTH($A11)=10,YEAR($A11),IF(MONTH($A11)=11,YEAR($A11),IF(MONTH($A11)=12, YEAR($A11),YEAR($A11)-1)))),A3R002_pt1.prn!$A$2:$AA$74,VLOOKUP(MONTH($A11),'Patch Conversion'!$A$1:$B$12,2),FALSE))</f>
        <v>#</v>
      </c>
      <c r="G11" s="9">
        <f>VLOOKUP((IF(MONTH($A11)=10,YEAR($A11),IF(MONTH($A11)=11,YEAR($A11),IF(MONTH($A11)=12, YEAR($A11),YEAR($A11)-1)))),A3R002_FirstSim!$A$1:$Z$87,VLOOKUP(MONTH($A11),Conversion!$A$1:$B$12,2),FALSE)</f>
        <v>0.93</v>
      </c>
      <c r="K11" s="12" t="e">
        <f>VLOOKUP((IF(MONTH($A11)=10,YEAR($A11),IF(MONTH($A11)=11,YEAR($A11),IF(MONTH($A11)=12, YEAR($A11),YEAR($A11)-1)))),#REF!,VLOOKUP(MONTH($A11),Conversion!$A$1:$B$12,2),FALSE)</f>
        <v>#REF!</v>
      </c>
      <c r="L11" s="9" t="e">
        <f>VLOOKUP((IF(MONTH($A11)=10,YEAR($A11),IF(MONTH($A11)=11,YEAR($A11),IF(MONTH($A11)=12, YEAR($A11),YEAR($A11)-1)))),#REF!,VLOOKUP(MONTH($A11),'Patch Conversion'!$A$1:$B$12,2),FALSE)</f>
        <v>#REF!</v>
      </c>
      <c r="N11" s="11"/>
      <c r="O11" s="9">
        <f t="shared" si="0"/>
        <v>0.93</v>
      </c>
      <c r="P11" s="9" t="str">
        <f t="shared" si="1"/>
        <v>*</v>
      </c>
      <c r="Q11" s="10" t="str">
        <f t="shared" si="2"/>
        <v>First Silumation patch</v>
      </c>
      <c r="S11" s="17">
        <f>VLOOKUP((IF(MONTH($A11)=10,YEAR($A11),IF(MONTH($A11)=11,YEAR($A11),IF(MONTH($A11)=12, YEAR($A11),YEAR($A11)-1)))),'Final Sim'!$A$1:$O$84,VLOOKUP(MONTH($A11),'Conversion WRSM'!$A$1:$B$12,2),FALSE)</f>
        <v>0</v>
      </c>
      <c r="U11" s="9">
        <f t="shared" si="3"/>
        <v>0</v>
      </c>
      <c r="V11" s="9" t="str">
        <f t="shared" si="4"/>
        <v>#</v>
      </c>
      <c r="W11" s="20" t="str">
        <f t="shared" si="5"/>
        <v>Observed Estimate Used</v>
      </c>
    </row>
    <row r="12" spans="1:24" s="9" customFormat="1">
      <c r="A12" s="11">
        <v>13302</v>
      </c>
      <c r="B12" s="9">
        <f>VLOOKUP((IF(MONTH($A12)=10,YEAR($A12),IF(MONTH($A12)=11,YEAR($A12),IF(MONTH($A12)=12, YEAR($A12),YEAR($A12)-1)))),A3R002_pt1.prn!$A$2:$AA$74,VLOOKUP(MONTH($A12),Conversion!$A$1:$B$12,2),FALSE)</f>
        <v>0.34</v>
      </c>
      <c r="C12" s="9" t="str">
        <f>IF(VLOOKUP((IF(MONTH($A12)=10,YEAR($A12),IF(MONTH($A12)=11,YEAR($A12),IF(MONTH($A12)=12, YEAR($A12),YEAR($A12)-1)))),A3R002_pt1.prn!$A$2:$AA$74,VLOOKUP(MONTH($A12),'Patch Conversion'!$A$1:$B$12,2),FALSE)="","",VLOOKUP((IF(MONTH($A12)=10,YEAR($A12),IF(MONTH($A12)=11,YEAR($A12),IF(MONTH($A12)=12, YEAR($A12),YEAR($A12)-1)))),A3R002_pt1.prn!$A$2:$AA$74,VLOOKUP(MONTH($A12),'Patch Conversion'!$A$1:$B$12,2),FALSE))</f>
        <v>*</v>
      </c>
      <c r="G12" s="9">
        <f>VLOOKUP((IF(MONTH($A12)=10,YEAR($A12),IF(MONTH($A12)=11,YEAR($A12),IF(MONTH($A12)=12, YEAR($A12),YEAR($A12)-1)))),A3R002_FirstSim!$A$1:$Z$87,VLOOKUP(MONTH($A12),Conversion!$A$1:$B$12,2),FALSE)</f>
        <v>0.92</v>
      </c>
      <c r="K12" s="12" t="e">
        <f>VLOOKUP((IF(MONTH($A12)=10,YEAR($A12),IF(MONTH($A12)=11,YEAR($A12),IF(MONTH($A12)=12, YEAR($A12),YEAR($A12)-1)))),#REF!,VLOOKUP(MONTH($A12),Conversion!$A$1:$B$12,2),FALSE)</f>
        <v>#REF!</v>
      </c>
      <c r="L12" s="9" t="e">
        <f>VLOOKUP((IF(MONTH($A12)=10,YEAR($A12),IF(MONTH($A12)=11,YEAR($A12),IF(MONTH($A12)=12, YEAR($A12),YEAR($A12)-1)))),#REF!,VLOOKUP(MONTH($A12),'Patch Conversion'!$A$1:$B$12,2),FALSE)</f>
        <v>#REF!</v>
      </c>
      <c r="N12" s="11"/>
      <c r="O12" s="9">
        <f t="shared" si="0"/>
        <v>0.34</v>
      </c>
      <c r="P12" s="9" t="str">
        <f t="shared" si="1"/>
        <v>*</v>
      </c>
      <c r="Q12" s="10" t="str">
        <f t="shared" si="2"/>
        <v>Estimated</v>
      </c>
      <c r="S12" s="17">
        <f>VLOOKUP((IF(MONTH($A12)=10,YEAR($A12),IF(MONTH($A12)=11,YEAR($A12),IF(MONTH($A12)=12, YEAR($A12),YEAR($A12)-1)))),'Final Sim'!$A$1:$O$84,VLOOKUP(MONTH($A12),'Conversion WRSM'!$A$1:$B$12,2),FALSE)</f>
        <v>30.23</v>
      </c>
      <c r="U12" s="9">
        <f t="shared" si="3"/>
        <v>0.34</v>
      </c>
      <c r="V12" s="9" t="str">
        <f t="shared" si="4"/>
        <v>*</v>
      </c>
      <c r="W12" s="20" t="str">
        <f t="shared" si="5"/>
        <v>Estimated</v>
      </c>
    </row>
    <row r="13" spans="1:24" s="9" customFormat="1">
      <c r="A13" s="11">
        <v>13332</v>
      </c>
      <c r="B13" s="9">
        <f>VLOOKUP((IF(MONTH($A13)=10,YEAR($A13),IF(MONTH($A13)=11,YEAR($A13),IF(MONTH($A13)=12, YEAR($A13),YEAR($A13)-1)))),A3R002_pt1.prn!$A$2:$AA$74,VLOOKUP(MONTH($A13),Conversion!$A$1:$B$12,2),FALSE)</f>
        <v>0</v>
      </c>
      <c r="C13" s="9" t="str">
        <f>IF(VLOOKUP((IF(MONTH($A13)=10,YEAR($A13),IF(MONTH($A13)=11,YEAR($A13),IF(MONTH($A13)=12, YEAR($A13),YEAR($A13)-1)))),A3R002_pt1.prn!$A$2:$AA$74,VLOOKUP(MONTH($A13),'Patch Conversion'!$A$1:$B$12,2),FALSE)="","",VLOOKUP((IF(MONTH($A13)=10,YEAR($A13),IF(MONTH($A13)=11,YEAR($A13),IF(MONTH($A13)=12, YEAR($A13),YEAR($A13)-1)))),A3R002_pt1.prn!$A$2:$AA$74,VLOOKUP(MONTH($A13),'Patch Conversion'!$A$1:$B$12,2),FALSE))</f>
        <v>#</v>
      </c>
      <c r="G13" s="9">
        <f>VLOOKUP((IF(MONTH($A13)=10,YEAR($A13),IF(MONTH($A13)=11,YEAR($A13),IF(MONTH($A13)=12, YEAR($A13),YEAR($A13)-1)))),A3R002_FirstSim!$A$1:$Z$87,VLOOKUP(MONTH($A13),Conversion!$A$1:$B$12,2),FALSE)</f>
        <v>0.76</v>
      </c>
      <c r="K13" s="12" t="e">
        <f>VLOOKUP((IF(MONTH($A13)=10,YEAR($A13),IF(MONTH($A13)=11,YEAR($A13),IF(MONTH($A13)=12, YEAR($A13),YEAR($A13)-1)))),#REF!,VLOOKUP(MONTH($A13),Conversion!$A$1:$B$12,2),FALSE)</f>
        <v>#REF!</v>
      </c>
      <c r="L13" s="9" t="e">
        <f>VLOOKUP((IF(MONTH($A13)=10,YEAR($A13),IF(MONTH($A13)=11,YEAR($A13),IF(MONTH($A13)=12, YEAR($A13),YEAR($A13)-1)))),#REF!,VLOOKUP(MONTH($A13),'Patch Conversion'!$A$1:$B$12,2),FALSE)</f>
        <v>#REF!</v>
      </c>
      <c r="N13" s="11"/>
      <c r="O13" s="9">
        <f t="shared" si="0"/>
        <v>0.76</v>
      </c>
      <c r="P13" s="9" t="str">
        <f t="shared" si="1"/>
        <v>*</v>
      </c>
      <c r="Q13" s="10" t="str">
        <f t="shared" si="2"/>
        <v>First Silumation patch</v>
      </c>
      <c r="S13" s="17">
        <f>VLOOKUP((IF(MONTH($A13)=10,YEAR($A13),IF(MONTH($A13)=11,YEAR($A13),IF(MONTH($A13)=12, YEAR($A13),YEAR($A13)-1)))),'Final Sim'!$A$1:$O$84,VLOOKUP(MONTH($A13),'Conversion WRSM'!$A$1:$B$12,2),FALSE)</f>
        <v>0</v>
      </c>
      <c r="U13" s="9">
        <f t="shared" si="3"/>
        <v>0</v>
      </c>
      <c r="V13" s="9" t="str">
        <f t="shared" si="4"/>
        <v>#</v>
      </c>
      <c r="W13" s="20" t="str">
        <f t="shared" si="5"/>
        <v>Observed Estimate Used</v>
      </c>
    </row>
    <row r="14" spans="1:24" s="9" customFormat="1">
      <c r="A14" s="11">
        <v>13363</v>
      </c>
      <c r="B14" s="9">
        <f>VLOOKUP((IF(MONTH($A14)=10,YEAR($A14),IF(MONTH($A14)=11,YEAR($A14),IF(MONTH($A14)=12, YEAR($A14),YEAR($A14)-1)))),A3R002_pt1.prn!$A$2:$AA$74,VLOOKUP(MONTH($A14),Conversion!$A$1:$B$12,2),FALSE)</f>
        <v>0.17</v>
      </c>
      <c r="C14" s="9" t="str">
        <f>IF(VLOOKUP((IF(MONTH($A14)=10,YEAR($A14),IF(MONTH($A14)=11,YEAR($A14),IF(MONTH($A14)=12, YEAR($A14),YEAR($A14)-1)))),A3R002_pt1.prn!$A$2:$AA$74,VLOOKUP(MONTH($A14),'Patch Conversion'!$A$1:$B$12,2),FALSE)="","",VLOOKUP((IF(MONTH($A14)=10,YEAR($A14),IF(MONTH($A14)=11,YEAR($A14),IF(MONTH($A14)=12, YEAR($A14),YEAR($A14)-1)))),A3R002_pt1.prn!$A$2:$AA$74,VLOOKUP(MONTH($A14),'Patch Conversion'!$A$1:$B$12,2),FALSE))</f>
        <v>*</v>
      </c>
      <c r="G14" s="9">
        <f>VLOOKUP((IF(MONTH($A14)=10,YEAR($A14),IF(MONTH($A14)=11,YEAR($A14),IF(MONTH($A14)=12, YEAR($A14),YEAR($A14)-1)))),A3R002_FirstSim!$A$1:$Z$87,VLOOKUP(MONTH($A14),Conversion!$A$1:$B$12,2),FALSE)</f>
        <v>0.65</v>
      </c>
      <c r="K14" s="12" t="e">
        <f>VLOOKUP((IF(MONTH($A14)=10,YEAR($A14),IF(MONTH($A14)=11,YEAR($A14),IF(MONTH($A14)=12, YEAR($A14),YEAR($A14)-1)))),#REF!,VLOOKUP(MONTH($A14),Conversion!$A$1:$B$12,2),FALSE)</f>
        <v>#REF!</v>
      </c>
      <c r="L14" s="9" t="e">
        <f>VLOOKUP((IF(MONTH($A14)=10,YEAR($A14),IF(MONTH($A14)=11,YEAR($A14),IF(MONTH($A14)=12, YEAR($A14),YEAR($A14)-1)))),#REF!,VLOOKUP(MONTH($A14),'Patch Conversion'!$A$1:$B$12,2),FALSE)</f>
        <v>#REF!</v>
      </c>
      <c r="N14" s="11"/>
      <c r="O14" s="9">
        <f t="shared" si="0"/>
        <v>0.17</v>
      </c>
      <c r="P14" s="9" t="str">
        <f t="shared" si="1"/>
        <v>*</v>
      </c>
      <c r="Q14" s="10" t="str">
        <f t="shared" si="2"/>
        <v>Estimated</v>
      </c>
      <c r="S14" s="17">
        <f>VLOOKUP((IF(MONTH($A14)=10,YEAR($A14),IF(MONTH($A14)=11,YEAR($A14),IF(MONTH($A14)=12, YEAR($A14),YEAR($A14)-1)))),'Final Sim'!$A$1:$O$84,VLOOKUP(MONTH($A14),'Conversion WRSM'!$A$1:$B$12,2),FALSE)</f>
        <v>59.06</v>
      </c>
      <c r="U14" s="9">
        <f t="shared" si="3"/>
        <v>0.17</v>
      </c>
      <c r="V14" s="9" t="str">
        <f t="shared" si="4"/>
        <v>*</v>
      </c>
      <c r="W14" s="20" t="str">
        <f t="shared" si="5"/>
        <v>Estimated</v>
      </c>
    </row>
    <row r="15" spans="1:24" s="9" customFormat="1">
      <c r="A15" s="11">
        <v>13394</v>
      </c>
      <c r="B15" s="9">
        <f>VLOOKUP((IF(MONTH($A15)=10,YEAR($A15),IF(MONTH($A15)=11,YEAR($A15),IF(MONTH($A15)=12, YEAR($A15),YEAR($A15)-1)))),A3R002_pt1.prn!$A$2:$AA$74,VLOOKUP(MONTH($A15),Conversion!$A$1:$B$12,2),FALSE)</f>
        <v>0.13</v>
      </c>
      <c r="C15" s="9" t="str">
        <f>IF(VLOOKUP((IF(MONTH($A15)=10,YEAR($A15),IF(MONTH($A15)=11,YEAR($A15),IF(MONTH($A15)=12, YEAR($A15),YEAR($A15)-1)))),A3R002_pt1.prn!$A$2:$AA$74,VLOOKUP(MONTH($A15),'Patch Conversion'!$A$1:$B$12,2),FALSE)="","",VLOOKUP((IF(MONTH($A15)=10,YEAR($A15),IF(MONTH($A15)=11,YEAR($A15),IF(MONTH($A15)=12, YEAR($A15),YEAR($A15)-1)))),A3R002_pt1.prn!$A$2:$AA$74,VLOOKUP(MONTH($A15),'Patch Conversion'!$A$1:$B$12,2),FALSE))</f>
        <v/>
      </c>
      <c r="G15" s="9">
        <f>VLOOKUP((IF(MONTH($A15)=10,YEAR($A15),IF(MONTH($A15)=11,YEAR($A15),IF(MONTH($A15)=12, YEAR($A15),YEAR($A15)-1)))),A3R002_FirstSim!$A$1:$Z$87,VLOOKUP(MONTH($A15),Conversion!$A$1:$B$12,2),FALSE)</f>
        <v>0.55000000000000004</v>
      </c>
      <c r="K15" s="12" t="e">
        <f>VLOOKUP((IF(MONTH($A15)=10,YEAR($A15),IF(MONTH($A15)=11,YEAR($A15),IF(MONTH($A15)=12, YEAR($A15),YEAR($A15)-1)))),#REF!,VLOOKUP(MONTH($A15),Conversion!$A$1:$B$12,2),FALSE)</f>
        <v>#REF!</v>
      </c>
      <c r="L15" s="9" t="e">
        <f>VLOOKUP((IF(MONTH($A15)=10,YEAR($A15),IF(MONTH($A15)=11,YEAR($A15),IF(MONTH($A15)=12, YEAR($A15),YEAR($A15)-1)))),#REF!,VLOOKUP(MONTH($A15),'Patch Conversion'!$A$1:$B$12,2),FALSE)</f>
        <v>#REF!</v>
      </c>
      <c r="N15" s="11"/>
      <c r="O15" s="9">
        <f t="shared" si="0"/>
        <v>0.13</v>
      </c>
      <c r="P15" s="9" t="str">
        <f t="shared" si="1"/>
        <v/>
      </c>
      <c r="Q15" s="10" t="str">
        <f t="shared" si="2"/>
        <v/>
      </c>
      <c r="S15" s="17">
        <f>VLOOKUP((IF(MONTH($A15)=10,YEAR($A15),IF(MONTH($A15)=11,YEAR($A15),IF(MONTH($A15)=12, YEAR($A15),YEAR($A15)-1)))),'Final Sim'!$A$1:$O$84,VLOOKUP(MONTH($A15),'Conversion WRSM'!$A$1:$B$12,2),FALSE)</f>
        <v>0</v>
      </c>
      <c r="U15" s="9">
        <f t="shared" si="3"/>
        <v>0.13</v>
      </c>
      <c r="V15" s="9" t="str">
        <f t="shared" si="4"/>
        <v/>
      </c>
      <c r="W15" s="20" t="str">
        <f t="shared" si="5"/>
        <v/>
      </c>
    </row>
    <row r="16" spans="1:24" s="9" customFormat="1">
      <c r="A16" s="11">
        <v>13424</v>
      </c>
      <c r="B16" s="9">
        <f>VLOOKUP((IF(MONTH($A16)=10,YEAR($A16),IF(MONTH($A16)=11,YEAR($A16),IF(MONTH($A16)=12, YEAR($A16),YEAR($A16)-1)))),A3R002_pt1.prn!$A$2:$AA$74,VLOOKUP(MONTH($A16),Conversion!$A$1:$B$12,2),FALSE)</f>
        <v>0.18</v>
      </c>
      <c r="C16" s="9" t="str">
        <f>IF(VLOOKUP((IF(MONTH($A16)=10,YEAR($A16),IF(MONTH($A16)=11,YEAR($A16),IF(MONTH($A16)=12, YEAR($A16),YEAR($A16)-1)))),A3R002_pt1.prn!$A$2:$AA$74,VLOOKUP(MONTH($A16),'Patch Conversion'!$A$1:$B$12,2),FALSE)="","",VLOOKUP((IF(MONTH($A16)=10,YEAR($A16),IF(MONTH($A16)=11,YEAR($A16),IF(MONTH($A16)=12, YEAR($A16),YEAR($A16)-1)))),A3R002_pt1.prn!$A$2:$AA$74,VLOOKUP(MONTH($A16),'Patch Conversion'!$A$1:$B$12,2),FALSE))</f>
        <v>*</v>
      </c>
      <c r="G16" s="9">
        <f>VLOOKUP((IF(MONTH($A16)=10,YEAR($A16),IF(MONTH($A16)=11,YEAR($A16),IF(MONTH($A16)=12, YEAR($A16),YEAR($A16)-1)))),A3R002_FirstSim!$A$1:$Z$87,VLOOKUP(MONTH($A16),Conversion!$A$1:$B$12,2),FALSE)</f>
        <v>0.51</v>
      </c>
      <c r="K16" s="12" t="e">
        <f>VLOOKUP((IF(MONTH($A16)=10,YEAR($A16),IF(MONTH($A16)=11,YEAR($A16),IF(MONTH($A16)=12, YEAR($A16),YEAR($A16)-1)))),#REF!,VLOOKUP(MONTH($A16),Conversion!$A$1:$B$12,2),FALSE)</f>
        <v>#REF!</v>
      </c>
      <c r="L16" s="9" t="e">
        <f>VLOOKUP((IF(MONTH($A16)=10,YEAR($A16),IF(MONTH($A16)=11,YEAR($A16),IF(MONTH($A16)=12, YEAR($A16),YEAR($A16)-1)))),#REF!,VLOOKUP(MONTH($A16),'Patch Conversion'!$A$1:$B$12,2),FALSE)</f>
        <v>#REF!</v>
      </c>
      <c r="N16" s="11"/>
      <c r="O16" s="9">
        <f t="shared" si="0"/>
        <v>0.18</v>
      </c>
      <c r="P16" s="9" t="str">
        <f t="shared" si="1"/>
        <v>*</v>
      </c>
      <c r="Q16" s="10" t="str">
        <f t="shared" si="2"/>
        <v>Estimated</v>
      </c>
      <c r="S16" s="17">
        <f>VLOOKUP((IF(MONTH($A16)=10,YEAR($A16),IF(MONTH($A16)=11,YEAR($A16),IF(MONTH($A16)=12, YEAR($A16),YEAR($A16)-1)))),'Final Sim'!$A$1:$O$84,VLOOKUP(MONTH($A16),'Conversion WRSM'!$A$1:$B$12,2),FALSE)</f>
        <v>20.29</v>
      </c>
      <c r="U16" s="9">
        <f t="shared" si="3"/>
        <v>0.18</v>
      </c>
      <c r="V16" s="9" t="str">
        <f t="shared" si="4"/>
        <v>*</v>
      </c>
      <c r="W16" s="20" t="str">
        <f t="shared" si="5"/>
        <v>Estimated</v>
      </c>
    </row>
    <row r="17" spans="1:23" s="9" customFormat="1">
      <c r="A17" s="11">
        <v>13455</v>
      </c>
      <c r="B17" s="9">
        <f>VLOOKUP((IF(MONTH($A17)=10,YEAR($A17),IF(MONTH($A17)=11,YEAR($A17),IF(MONTH($A17)=12, YEAR($A17),YEAR($A17)-1)))),A3R002_pt1.prn!$A$2:$AA$74,VLOOKUP(MONTH($A17),Conversion!$A$1:$B$12,2),FALSE)</f>
        <v>4.71</v>
      </c>
      <c r="C17" s="9" t="str">
        <f>IF(VLOOKUP((IF(MONTH($A17)=10,YEAR($A17),IF(MONTH($A17)=11,YEAR($A17),IF(MONTH($A17)=12, YEAR($A17),YEAR($A17)-1)))),A3R002_pt1.prn!$A$2:$AA$74,VLOOKUP(MONTH($A17),'Patch Conversion'!$A$1:$B$12,2),FALSE)="","",VLOOKUP((IF(MONTH($A17)=10,YEAR($A17),IF(MONTH($A17)=11,YEAR($A17),IF(MONTH($A17)=12, YEAR($A17),YEAR($A17)-1)))),A3R002_pt1.prn!$A$2:$AA$74,VLOOKUP(MONTH($A17),'Patch Conversion'!$A$1:$B$12,2),FALSE))</f>
        <v/>
      </c>
      <c r="G17" s="9">
        <f>VLOOKUP((IF(MONTH($A17)=10,YEAR($A17),IF(MONTH($A17)=11,YEAR($A17),IF(MONTH($A17)=12, YEAR($A17),YEAR($A17)-1)))),A3R002_FirstSim!$A$1:$Z$87,VLOOKUP(MONTH($A17),Conversion!$A$1:$B$12,2),FALSE)</f>
        <v>1</v>
      </c>
      <c r="K17" s="12" t="e">
        <f>VLOOKUP((IF(MONTH($A17)=10,YEAR($A17),IF(MONTH($A17)=11,YEAR($A17),IF(MONTH($A17)=12, YEAR($A17),YEAR($A17)-1)))),#REF!,VLOOKUP(MONTH($A17),Conversion!$A$1:$B$12,2),FALSE)</f>
        <v>#REF!</v>
      </c>
      <c r="L17" s="9" t="e">
        <f>VLOOKUP((IF(MONTH($A17)=10,YEAR($A17),IF(MONTH($A17)=11,YEAR($A17),IF(MONTH($A17)=12, YEAR($A17),YEAR($A17)-1)))),#REF!,VLOOKUP(MONTH($A17),'Patch Conversion'!$A$1:$B$12,2),FALSE)</f>
        <v>#REF!</v>
      </c>
      <c r="N17" s="11"/>
      <c r="O17" s="9">
        <f t="shared" si="0"/>
        <v>4.71</v>
      </c>
      <c r="P17" s="9" t="str">
        <f t="shared" si="1"/>
        <v/>
      </c>
      <c r="Q17" s="10" t="str">
        <f t="shared" si="2"/>
        <v/>
      </c>
      <c r="S17" s="17">
        <f>VLOOKUP((IF(MONTH($A17)=10,YEAR($A17),IF(MONTH($A17)=11,YEAR($A17),IF(MONTH($A17)=12, YEAR($A17),YEAR($A17)-1)))),'Final Sim'!$A$1:$O$84,VLOOKUP(MONTH($A17),'Conversion WRSM'!$A$1:$B$12,2),FALSE)</f>
        <v>0</v>
      </c>
      <c r="U17" s="9">
        <f t="shared" si="3"/>
        <v>4.71</v>
      </c>
      <c r="V17" s="9" t="str">
        <f t="shared" si="4"/>
        <v/>
      </c>
      <c r="W17" s="20" t="str">
        <f t="shared" si="5"/>
        <v/>
      </c>
    </row>
    <row r="18" spans="1:23" s="9" customFormat="1">
      <c r="A18" s="11">
        <v>13485</v>
      </c>
      <c r="B18" s="9">
        <f>VLOOKUP((IF(MONTH($A18)=10,YEAR($A18),IF(MONTH($A18)=11,YEAR($A18),IF(MONTH($A18)=12, YEAR($A18),YEAR($A18)-1)))),A3R002_pt1.prn!$A$2:$AA$74,VLOOKUP(MONTH($A18),Conversion!$A$1:$B$12,2),FALSE)</f>
        <v>1.29</v>
      </c>
      <c r="C18" s="9" t="str">
        <f>IF(VLOOKUP((IF(MONTH($A18)=10,YEAR($A18),IF(MONTH($A18)=11,YEAR($A18),IF(MONTH($A18)=12, YEAR($A18),YEAR($A18)-1)))),A3R002_pt1.prn!$A$2:$AA$74,VLOOKUP(MONTH($A18),'Patch Conversion'!$A$1:$B$12,2),FALSE)="","",VLOOKUP((IF(MONTH($A18)=10,YEAR($A18),IF(MONTH($A18)=11,YEAR($A18),IF(MONTH($A18)=12, YEAR($A18),YEAR($A18)-1)))),A3R002_pt1.prn!$A$2:$AA$74,VLOOKUP(MONTH($A18),'Patch Conversion'!$A$1:$B$12,2),FALSE))</f>
        <v/>
      </c>
      <c r="D18" s="9" t="str">
        <f>IF(C18="","",B18)</f>
        <v/>
      </c>
      <c r="G18" s="9">
        <f>VLOOKUP((IF(MONTH($A18)=10,YEAR($A18),IF(MONTH($A18)=11,YEAR($A18),IF(MONTH($A18)=12, YEAR($A18),YEAR($A18)-1)))),A3R002_FirstSim!$A$1:$Z$87,VLOOKUP(MONTH($A18),Conversion!$A$1:$B$12,2),FALSE)</f>
        <v>0.56999999999999995</v>
      </c>
      <c r="K18" s="12" t="e">
        <f>VLOOKUP((IF(MONTH($A18)=10,YEAR($A18),IF(MONTH($A18)=11,YEAR($A18),IF(MONTH($A18)=12, YEAR($A18),YEAR($A18)-1)))),#REF!,VLOOKUP(MONTH($A18),Conversion!$A$1:$B$12,2),FALSE)</f>
        <v>#REF!</v>
      </c>
      <c r="L18" s="9" t="e">
        <f>VLOOKUP((IF(MONTH($A18)=10,YEAR($A18),IF(MONTH($A18)=11,YEAR($A18),IF(MONTH($A18)=12, YEAR($A18),YEAR($A18)-1)))),#REF!,VLOOKUP(MONTH($A18),'Patch Conversion'!$A$1:$B$12,2),FALSE)</f>
        <v>#REF!</v>
      </c>
      <c r="N18" s="11"/>
      <c r="O18" s="9">
        <f t="shared" si="0"/>
        <v>1.29</v>
      </c>
      <c r="P18" s="9" t="str">
        <f t="shared" si="1"/>
        <v/>
      </c>
      <c r="Q18" s="10" t="str">
        <f t="shared" si="2"/>
        <v/>
      </c>
      <c r="S18" s="17">
        <f>VLOOKUP((IF(MONTH($A18)=10,YEAR($A18),IF(MONTH($A18)=11,YEAR($A18),IF(MONTH($A18)=12, YEAR($A18),YEAR($A18)-1)))),'Final Sim'!$A$1:$O$84,VLOOKUP(MONTH($A18),'Conversion WRSM'!$A$1:$B$12,2),FALSE)</f>
        <v>677.03</v>
      </c>
      <c r="U18" s="9">
        <f t="shared" si="3"/>
        <v>1.29</v>
      </c>
      <c r="V18" s="9" t="str">
        <f t="shared" si="4"/>
        <v/>
      </c>
      <c r="W18" s="20" t="str">
        <f t="shared" si="5"/>
        <v/>
      </c>
    </row>
    <row r="19" spans="1:23" s="9" customFormat="1">
      <c r="A19" s="11">
        <v>13516</v>
      </c>
      <c r="B19" s="9">
        <f>VLOOKUP((IF(MONTH($A19)=10,YEAR($A19),IF(MONTH($A19)=11,YEAR($A19),IF(MONTH($A19)=12, YEAR($A19),YEAR($A19)-1)))),A3R002_pt1.prn!$A$2:$AA$74,VLOOKUP(MONTH($A19),Conversion!$A$1:$B$12,2),FALSE)</f>
        <v>2.4900000000000002</v>
      </c>
      <c r="C19" s="9" t="str">
        <f>IF(VLOOKUP((IF(MONTH($A19)=10,YEAR($A19),IF(MONTH($A19)=11,YEAR($A19),IF(MONTH($A19)=12, YEAR($A19),YEAR($A19)-1)))),A3R002_pt1.prn!$A$2:$AA$74,VLOOKUP(MONTH($A19),'Patch Conversion'!$A$1:$B$12,2),FALSE)="","",VLOOKUP((IF(MONTH($A19)=10,YEAR($A19),IF(MONTH($A19)=11,YEAR($A19),IF(MONTH($A19)=12, YEAR($A19),YEAR($A19)-1)))),A3R002_pt1.prn!$A$2:$AA$74,VLOOKUP(MONTH($A19),'Patch Conversion'!$A$1:$B$12,2),FALSE))</f>
        <v/>
      </c>
      <c r="G19" s="9">
        <f>VLOOKUP((IF(MONTH($A19)=10,YEAR($A19),IF(MONTH($A19)=11,YEAR($A19),IF(MONTH($A19)=12, YEAR($A19),YEAR($A19)-1)))),A3R002_FirstSim!$A$1:$Z$87,VLOOKUP(MONTH($A19),Conversion!$A$1:$B$12,2),FALSE)</f>
        <v>1.1200000000000001</v>
      </c>
      <c r="K19" s="12" t="e">
        <f>VLOOKUP((IF(MONTH($A19)=10,YEAR($A19),IF(MONTH($A19)=11,YEAR($A19),IF(MONTH($A19)=12, YEAR($A19),YEAR($A19)-1)))),#REF!,VLOOKUP(MONTH($A19),Conversion!$A$1:$B$12,2),FALSE)</f>
        <v>#REF!</v>
      </c>
      <c r="L19" s="9" t="e">
        <f>VLOOKUP((IF(MONTH($A19)=10,YEAR($A19),IF(MONTH($A19)=11,YEAR($A19),IF(MONTH($A19)=12, YEAR($A19),YEAR($A19)-1)))),#REF!,VLOOKUP(MONTH($A19),'Patch Conversion'!$A$1:$B$12,2),FALSE)</f>
        <v>#REF!</v>
      </c>
      <c r="N19" s="11"/>
      <c r="O19" s="9">
        <f t="shared" si="0"/>
        <v>2.4900000000000002</v>
      </c>
      <c r="P19" s="9" t="str">
        <f t="shared" si="1"/>
        <v/>
      </c>
      <c r="Q19" s="10" t="str">
        <f t="shared" si="2"/>
        <v/>
      </c>
      <c r="S19" s="17">
        <f>VLOOKUP((IF(MONTH($A19)=10,YEAR($A19),IF(MONTH($A19)=11,YEAR($A19),IF(MONTH($A19)=12, YEAR($A19),YEAR($A19)-1)))),'Final Sim'!$A$1:$O$84,VLOOKUP(MONTH($A19),'Conversion WRSM'!$A$1:$B$12,2),FALSE)</f>
        <v>0</v>
      </c>
      <c r="U19" s="9">
        <f t="shared" si="3"/>
        <v>2.4900000000000002</v>
      </c>
      <c r="V19" s="9" t="str">
        <f t="shared" si="4"/>
        <v/>
      </c>
      <c r="W19" s="20" t="str">
        <f t="shared" si="5"/>
        <v/>
      </c>
    </row>
    <row r="20" spans="1:23" s="9" customFormat="1">
      <c r="A20" s="11">
        <v>13547</v>
      </c>
      <c r="B20" s="9">
        <f>VLOOKUP((IF(MONTH($A20)=10,YEAR($A20),IF(MONTH($A20)=11,YEAR($A20),IF(MONTH($A20)=12, YEAR($A20),YEAR($A20)-1)))),A3R002_pt1.prn!$A$2:$AA$74,VLOOKUP(MONTH($A20),Conversion!$A$1:$B$12,2),FALSE)</f>
        <v>1.31</v>
      </c>
      <c r="C20" s="9" t="str">
        <f>IF(VLOOKUP((IF(MONTH($A20)=10,YEAR($A20),IF(MONTH($A20)=11,YEAR($A20),IF(MONTH($A20)=12, YEAR($A20),YEAR($A20)-1)))),A3R002_pt1.prn!$A$2:$AA$74,VLOOKUP(MONTH($A20),'Patch Conversion'!$A$1:$B$12,2),FALSE)="","",VLOOKUP((IF(MONTH($A20)=10,YEAR($A20),IF(MONTH($A20)=11,YEAR($A20),IF(MONTH($A20)=12, YEAR($A20),YEAR($A20)-1)))),A3R002_pt1.prn!$A$2:$AA$74,VLOOKUP(MONTH($A20),'Patch Conversion'!$A$1:$B$12,2),FALSE))</f>
        <v/>
      </c>
      <c r="G20" s="9">
        <f>VLOOKUP((IF(MONTH($A20)=10,YEAR($A20),IF(MONTH($A20)=11,YEAR($A20),IF(MONTH($A20)=12, YEAR($A20),YEAR($A20)-1)))),A3R002_FirstSim!$A$1:$Z$87,VLOOKUP(MONTH($A20),Conversion!$A$1:$B$12,2),FALSE)</f>
        <v>0.67</v>
      </c>
      <c r="K20" s="12" t="e">
        <f>VLOOKUP((IF(MONTH($A20)=10,YEAR($A20),IF(MONTH($A20)=11,YEAR($A20),IF(MONTH($A20)=12, YEAR($A20),YEAR($A20)-1)))),#REF!,VLOOKUP(MONTH($A20),Conversion!$A$1:$B$12,2),FALSE)</f>
        <v>#REF!</v>
      </c>
      <c r="L20" s="9" t="e">
        <f>VLOOKUP((IF(MONTH($A20)=10,YEAR($A20),IF(MONTH($A20)=11,YEAR($A20),IF(MONTH($A20)=12, YEAR($A20),YEAR($A20)-1)))),#REF!,VLOOKUP(MONTH($A20),'Patch Conversion'!$A$1:$B$12,2),FALSE)</f>
        <v>#REF!</v>
      </c>
      <c r="N20" s="11"/>
      <c r="O20" s="9">
        <f t="shared" si="0"/>
        <v>1.31</v>
      </c>
      <c r="P20" s="9" t="str">
        <f t="shared" si="1"/>
        <v/>
      </c>
      <c r="Q20" s="10" t="str">
        <f t="shared" si="2"/>
        <v/>
      </c>
      <c r="S20" s="17">
        <f>VLOOKUP((IF(MONTH($A20)=10,YEAR($A20),IF(MONTH($A20)=11,YEAR($A20),IF(MONTH($A20)=12, YEAR($A20),YEAR($A20)-1)))),'Final Sim'!$A$1:$O$84,VLOOKUP(MONTH($A20),'Conversion WRSM'!$A$1:$B$12,2),FALSE)</f>
        <v>310.57</v>
      </c>
      <c r="U20" s="9">
        <f t="shared" si="3"/>
        <v>1.31</v>
      </c>
      <c r="V20" s="9" t="str">
        <f t="shared" si="4"/>
        <v/>
      </c>
      <c r="W20" s="20" t="str">
        <f t="shared" si="5"/>
        <v/>
      </c>
    </row>
    <row r="21" spans="1:23" s="9" customFormat="1">
      <c r="A21" s="11">
        <v>13575</v>
      </c>
      <c r="B21" s="9">
        <f>VLOOKUP((IF(MONTH($A21)=10,YEAR($A21),IF(MONTH($A21)=11,YEAR($A21),IF(MONTH($A21)=12, YEAR($A21),YEAR($A21)-1)))),A3R002_pt1.prn!$A$2:$AA$74,VLOOKUP(MONTH($A21),Conversion!$A$1:$B$12,2),FALSE)</f>
        <v>0.26</v>
      </c>
      <c r="C21" s="9" t="str">
        <f>IF(VLOOKUP((IF(MONTH($A21)=10,YEAR($A21),IF(MONTH($A21)=11,YEAR($A21),IF(MONTH($A21)=12, YEAR($A21),YEAR($A21)-1)))),A3R002_pt1.prn!$A$2:$AA$74,VLOOKUP(MONTH($A21),'Patch Conversion'!$A$1:$B$12,2),FALSE)="","",VLOOKUP((IF(MONTH($A21)=10,YEAR($A21),IF(MONTH($A21)=11,YEAR($A21),IF(MONTH($A21)=12, YEAR($A21),YEAR($A21)-1)))),A3R002_pt1.prn!$A$2:$AA$74,VLOOKUP(MONTH($A21),'Patch Conversion'!$A$1:$B$12,2),FALSE))</f>
        <v/>
      </c>
      <c r="G21" s="9">
        <f>VLOOKUP((IF(MONTH($A21)=10,YEAR($A21),IF(MONTH($A21)=11,YEAR($A21),IF(MONTH($A21)=12, YEAR($A21),YEAR($A21)-1)))),A3R002_FirstSim!$A$1:$Z$87,VLOOKUP(MONTH($A21),Conversion!$A$1:$B$12,2),FALSE)</f>
        <v>0.53</v>
      </c>
      <c r="K21" s="12" t="e">
        <f>VLOOKUP((IF(MONTH($A21)=10,YEAR($A21),IF(MONTH($A21)=11,YEAR($A21),IF(MONTH($A21)=12, YEAR($A21),YEAR($A21)-1)))),#REF!,VLOOKUP(MONTH($A21),Conversion!$A$1:$B$12,2),FALSE)</f>
        <v>#REF!</v>
      </c>
      <c r="L21" s="9" t="e">
        <f>VLOOKUP((IF(MONTH($A21)=10,YEAR($A21),IF(MONTH($A21)=11,YEAR($A21),IF(MONTH($A21)=12, YEAR($A21),YEAR($A21)-1)))),#REF!,VLOOKUP(MONTH($A21),'Patch Conversion'!$A$1:$B$12,2),FALSE)</f>
        <v>#REF!</v>
      </c>
      <c r="N21" s="11"/>
      <c r="O21" s="9">
        <f t="shared" si="0"/>
        <v>0.26</v>
      </c>
      <c r="P21" s="9" t="str">
        <f t="shared" si="1"/>
        <v/>
      </c>
      <c r="Q21" s="10" t="str">
        <f t="shared" si="2"/>
        <v/>
      </c>
      <c r="S21" s="17">
        <f>VLOOKUP((IF(MONTH($A21)=10,YEAR($A21),IF(MONTH($A21)=11,YEAR($A21),IF(MONTH($A21)=12, YEAR($A21),YEAR($A21)-1)))),'Final Sim'!$A$1:$O$84,VLOOKUP(MONTH($A21),'Conversion WRSM'!$A$1:$B$12,2),FALSE)</f>
        <v>0</v>
      </c>
      <c r="U21" s="9">
        <f t="shared" si="3"/>
        <v>0.26</v>
      </c>
      <c r="V21" s="9" t="str">
        <f t="shared" si="4"/>
        <v/>
      </c>
      <c r="W21" s="20" t="str">
        <f t="shared" si="5"/>
        <v/>
      </c>
    </row>
    <row r="22" spans="1:23" s="9" customFormat="1">
      <c r="A22" s="11">
        <v>13606</v>
      </c>
      <c r="B22" s="9">
        <f>VLOOKUP((IF(MONTH($A22)=10,YEAR($A22),IF(MONTH($A22)=11,YEAR($A22),IF(MONTH($A22)=12, YEAR($A22),YEAR($A22)-1)))),A3R002_pt1.prn!$A$2:$AA$74,VLOOKUP(MONTH($A22),Conversion!$A$1:$B$12,2),FALSE)</f>
        <v>0.18</v>
      </c>
      <c r="C22" s="9" t="str">
        <f>IF(VLOOKUP((IF(MONTH($A22)=10,YEAR($A22),IF(MONTH($A22)=11,YEAR($A22),IF(MONTH($A22)=12, YEAR($A22),YEAR($A22)-1)))),A3R002_pt1.prn!$A$2:$AA$74,VLOOKUP(MONTH($A22),'Patch Conversion'!$A$1:$B$12,2),FALSE)="","",VLOOKUP((IF(MONTH($A22)=10,YEAR($A22),IF(MONTH($A22)=11,YEAR($A22),IF(MONTH($A22)=12, YEAR($A22),YEAR($A22)-1)))),A3R002_pt1.prn!$A$2:$AA$74,VLOOKUP(MONTH($A22),'Patch Conversion'!$A$1:$B$12,2),FALSE))</f>
        <v/>
      </c>
      <c r="G22" s="9">
        <f>VLOOKUP((IF(MONTH($A22)=10,YEAR($A22),IF(MONTH($A22)=11,YEAR($A22),IF(MONTH($A22)=12, YEAR($A22),YEAR($A22)-1)))),A3R002_FirstSim!$A$1:$Z$87,VLOOKUP(MONTH($A22),Conversion!$A$1:$B$12,2),FALSE)</f>
        <v>0.51</v>
      </c>
      <c r="K22" s="12" t="e">
        <f>VLOOKUP((IF(MONTH($A22)=10,YEAR($A22),IF(MONTH($A22)=11,YEAR($A22),IF(MONTH($A22)=12, YEAR($A22),YEAR($A22)-1)))),#REF!,VLOOKUP(MONTH($A22),Conversion!$A$1:$B$12,2),FALSE)</f>
        <v>#REF!</v>
      </c>
      <c r="L22" s="9" t="e">
        <f>VLOOKUP((IF(MONTH($A22)=10,YEAR($A22),IF(MONTH($A22)=11,YEAR($A22),IF(MONTH($A22)=12, YEAR($A22),YEAR($A22)-1)))),#REF!,VLOOKUP(MONTH($A22),'Patch Conversion'!$A$1:$B$12,2),FALSE)</f>
        <v>#REF!</v>
      </c>
      <c r="N22" s="11"/>
      <c r="O22" s="9">
        <f t="shared" si="0"/>
        <v>0.18</v>
      </c>
      <c r="P22" s="9" t="str">
        <f t="shared" si="1"/>
        <v/>
      </c>
      <c r="Q22" s="10" t="str">
        <f t="shared" si="2"/>
        <v/>
      </c>
      <c r="S22" s="17">
        <f>VLOOKUP((IF(MONTH($A22)=10,YEAR($A22),IF(MONTH($A22)=11,YEAR($A22),IF(MONTH($A22)=12, YEAR($A22),YEAR($A22)-1)))),'Final Sim'!$A$1:$O$84,VLOOKUP(MONTH($A22),'Conversion WRSM'!$A$1:$B$12,2),FALSE)</f>
        <v>626.45000000000005</v>
      </c>
      <c r="U22" s="9">
        <f t="shared" si="3"/>
        <v>0.18</v>
      </c>
      <c r="V22" s="9" t="str">
        <f t="shared" si="4"/>
        <v/>
      </c>
      <c r="W22" s="20" t="str">
        <f t="shared" si="5"/>
        <v/>
      </c>
    </row>
    <row r="23" spans="1:23" s="9" customFormat="1">
      <c r="A23" s="11">
        <v>13636</v>
      </c>
      <c r="B23" s="9">
        <f>VLOOKUP((IF(MONTH($A23)=10,YEAR($A23),IF(MONTH($A23)=11,YEAR($A23),IF(MONTH($A23)=12, YEAR($A23),YEAR($A23)-1)))),A3R002_pt1.prn!$A$2:$AA$74,VLOOKUP(MONTH($A23),Conversion!$A$1:$B$12,2),FALSE)</f>
        <v>0.12</v>
      </c>
      <c r="C23" s="9" t="str">
        <f>IF(VLOOKUP((IF(MONTH($A23)=10,YEAR($A23),IF(MONTH($A23)=11,YEAR($A23),IF(MONTH($A23)=12, YEAR($A23),YEAR($A23)-1)))),A3R002_pt1.prn!$A$2:$AA$74,VLOOKUP(MONTH($A23),'Patch Conversion'!$A$1:$B$12,2),FALSE)="","",VLOOKUP((IF(MONTH($A23)=10,YEAR($A23),IF(MONTH($A23)=11,YEAR($A23),IF(MONTH($A23)=12, YEAR($A23),YEAR($A23)-1)))),A3R002_pt1.prn!$A$2:$AA$74,VLOOKUP(MONTH($A23),'Patch Conversion'!$A$1:$B$12,2),FALSE))</f>
        <v/>
      </c>
      <c r="D23" s="9" t="str">
        <f>IF(C23="","",B23)</f>
        <v/>
      </c>
      <c r="G23" s="9">
        <f>VLOOKUP((IF(MONTH($A23)=10,YEAR($A23),IF(MONTH($A23)=11,YEAR($A23),IF(MONTH($A23)=12, YEAR($A23),YEAR($A23)-1)))),A3R002_FirstSim!$A$1:$Z$87,VLOOKUP(MONTH($A23),Conversion!$A$1:$B$12,2),FALSE)</f>
        <v>0.5</v>
      </c>
      <c r="K23" s="12" t="e">
        <f>VLOOKUP((IF(MONTH($A23)=10,YEAR($A23),IF(MONTH($A23)=11,YEAR($A23),IF(MONTH($A23)=12, YEAR($A23),YEAR($A23)-1)))),#REF!,VLOOKUP(MONTH($A23),Conversion!$A$1:$B$12,2),FALSE)</f>
        <v>#REF!</v>
      </c>
      <c r="L23" s="9" t="e">
        <f>VLOOKUP((IF(MONTH($A23)=10,YEAR($A23),IF(MONTH($A23)=11,YEAR($A23),IF(MONTH($A23)=12, YEAR($A23),YEAR($A23)-1)))),#REF!,VLOOKUP(MONTH($A23),'Patch Conversion'!$A$1:$B$12,2),FALSE)</f>
        <v>#REF!</v>
      </c>
      <c r="N23" s="11"/>
      <c r="O23" s="9">
        <f t="shared" si="0"/>
        <v>0.12</v>
      </c>
      <c r="P23" s="9" t="str">
        <f t="shared" si="1"/>
        <v/>
      </c>
      <c r="Q23" s="10" t="str">
        <f t="shared" si="2"/>
        <v/>
      </c>
      <c r="S23" s="17">
        <f>VLOOKUP((IF(MONTH($A23)=10,YEAR($A23),IF(MONTH($A23)=11,YEAR($A23),IF(MONTH($A23)=12, YEAR($A23),YEAR($A23)-1)))),'Final Sim'!$A$1:$O$84,VLOOKUP(MONTH($A23),'Conversion WRSM'!$A$1:$B$12,2),FALSE)</f>
        <v>0</v>
      </c>
      <c r="U23" s="9">
        <f t="shared" si="3"/>
        <v>0.12</v>
      </c>
      <c r="V23" s="9" t="str">
        <f t="shared" si="4"/>
        <v/>
      </c>
      <c r="W23" s="20" t="str">
        <f t="shared" si="5"/>
        <v/>
      </c>
    </row>
    <row r="24" spans="1:23" s="9" customFormat="1">
      <c r="A24" s="11">
        <v>13667</v>
      </c>
      <c r="B24" s="9">
        <f>VLOOKUP((IF(MONTH($A24)=10,YEAR($A24),IF(MONTH($A24)=11,YEAR($A24),IF(MONTH($A24)=12, YEAR($A24),YEAR($A24)-1)))),A3R002_pt1.prn!$A$2:$AA$74,VLOOKUP(MONTH($A24),Conversion!$A$1:$B$12,2),FALSE)</f>
        <v>0.14000000000000001</v>
      </c>
      <c r="C24" s="9" t="str">
        <f>IF(VLOOKUP((IF(MONTH($A24)=10,YEAR($A24),IF(MONTH($A24)=11,YEAR($A24),IF(MONTH($A24)=12, YEAR($A24),YEAR($A24)-1)))),A3R002_pt1.prn!$A$2:$AA$74,VLOOKUP(MONTH($A24),'Patch Conversion'!$A$1:$B$12,2),FALSE)="","",VLOOKUP((IF(MONTH($A24)=10,YEAR($A24),IF(MONTH($A24)=11,YEAR($A24),IF(MONTH($A24)=12, YEAR($A24),YEAR($A24)-1)))),A3R002_pt1.prn!$A$2:$AA$74,VLOOKUP(MONTH($A24),'Patch Conversion'!$A$1:$B$12,2),FALSE))</f>
        <v/>
      </c>
      <c r="G24" s="9">
        <f>VLOOKUP((IF(MONTH($A24)=10,YEAR($A24),IF(MONTH($A24)=11,YEAR($A24),IF(MONTH($A24)=12, YEAR($A24),YEAR($A24)-1)))),A3R002_FirstSim!$A$1:$Z$87,VLOOKUP(MONTH($A24),Conversion!$A$1:$B$12,2),FALSE)</f>
        <v>0.47</v>
      </c>
      <c r="K24" s="12" t="e">
        <f>VLOOKUP((IF(MONTH($A24)=10,YEAR($A24),IF(MONTH($A24)=11,YEAR($A24),IF(MONTH($A24)=12, YEAR($A24),YEAR($A24)-1)))),#REF!,VLOOKUP(MONTH($A24),Conversion!$A$1:$B$12,2),FALSE)</f>
        <v>#REF!</v>
      </c>
      <c r="L24" s="9" t="e">
        <f>VLOOKUP((IF(MONTH($A24)=10,YEAR($A24),IF(MONTH($A24)=11,YEAR($A24),IF(MONTH($A24)=12, YEAR($A24),YEAR($A24)-1)))),#REF!,VLOOKUP(MONTH($A24),'Patch Conversion'!$A$1:$B$12,2),FALSE)</f>
        <v>#REF!</v>
      </c>
      <c r="N24" s="11"/>
      <c r="O24" s="9">
        <f t="shared" si="0"/>
        <v>0.14000000000000001</v>
      </c>
      <c r="P24" s="9" t="str">
        <f t="shared" si="1"/>
        <v/>
      </c>
      <c r="Q24" s="10" t="str">
        <f t="shared" si="2"/>
        <v/>
      </c>
      <c r="S24" s="17">
        <f>VLOOKUP((IF(MONTH($A24)=10,YEAR($A24),IF(MONTH($A24)=11,YEAR($A24),IF(MONTH($A24)=12, YEAR($A24),YEAR($A24)-1)))),'Final Sim'!$A$1:$O$84,VLOOKUP(MONTH($A24),'Conversion WRSM'!$A$1:$B$12,2),FALSE)</f>
        <v>457.65</v>
      </c>
      <c r="U24" s="9">
        <f t="shared" si="3"/>
        <v>0.14000000000000001</v>
      </c>
      <c r="V24" s="9" t="str">
        <f t="shared" si="4"/>
        <v/>
      </c>
      <c r="W24" s="20" t="str">
        <f t="shared" si="5"/>
        <v/>
      </c>
    </row>
    <row r="25" spans="1:23" s="9" customFormat="1">
      <c r="A25" s="11">
        <v>13697</v>
      </c>
      <c r="B25" s="9">
        <f>VLOOKUP((IF(MONTH($A25)=10,YEAR($A25),IF(MONTH($A25)=11,YEAR($A25),IF(MONTH($A25)=12, YEAR($A25),YEAR($A25)-1)))),A3R002_pt1.prn!$A$2:$AA$74,VLOOKUP(MONTH($A25),Conversion!$A$1:$B$12,2),FALSE)</f>
        <v>0.18</v>
      </c>
      <c r="C25" s="9" t="str">
        <f>IF(VLOOKUP((IF(MONTH($A25)=10,YEAR($A25),IF(MONTH($A25)=11,YEAR($A25),IF(MONTH($A25)=12, YEAR($A25),YEAR($A25)-1)))),A3R002_pt1.prn!$A$2:$AA$74,VLOOKUP(MONTH($A25),'Patch Conversion'!$A$1:$B$12,2),FALSE)="","",VLOOKUP((IF(MONTH($A25)=10,YEAR($A25),IF(MONTH($A25)=11,YEAR($A25),IF(MONTH($A25)=12, YEAR($A25),YEAR($A25)-1)))),A3R002_pt1.prn!$A$2:$AA$74,VLOOKUP(MONTH($A25),'Patch Conversion'!$A$1:$B$12,2),FALSE))</f>
        <v/>
      </c>
      <c r="G25" s="9">
        <f>VLOOKUP((IF(MONTH($A25)=10,YEAR($A25),IF(MONTH($A25)=11,YEAR($A25),IF(MONTH($A25)=12, YEAR($A25),YEAR($A25)-1)))),A3R002_FirstSim!$A$1:$Z$87,VLOOKUP(MONTH($A25),Conversion!$A$1:$B$12,2),FALSE)</f>
        <v>0.45</v>
      </c>
      <c r="K25" s="12" t="e">
        <f>VLOOKUP((IF(MONTH($A25)=10,YEAR($A25),IF(MONTH($A25)=11,YEAR($A25),IF(MONTH($A25)=12, YEAR($A25),YEAR($A25)-1)))),#REF!,VLOOKUP(MONTH($A25),Conversion!$A$1:$B$12,2),FALSE)</f>
        <v>#REF!</v>
      </c>
      <c r="L25" s="9" t="e">
        <f>VLOOKUP((IF(MONTH($A25)=10,YEAR($A25),IF(MONTH($A25)=11,YEAR($A25),IF(MONTH($A25)=12, YEAR($A25),YEAR($A25)-1)))),#REF!,VLOOKUP(MONTH($A25),'Patch Conversion'!$A$1:$B$12,2),FALSE)</f>
        <v>#REF!</v>
      </c>
      <c r="N25" s="11"/>
      <c r="O25" s="9">
        <f t="shared" si="0"/>
        <v>0.18</v>
      </c>
      <c r="P25" s="9" t="str">
        <f t="shared" si="1"/>
        <v/>
      </c>
      <c r="Q25" s="10" t="str">
        <f t="shared" si="2"/>
        <v/>
      </c>
      <c r="S25" s="17">
        <f>VLOOKUP((IF(MONTH($A25)=10,YEAR($A25),IF(MONTH($A25)=11,YEAR($A25),IF(MONTH($A25)=12, YEAR($A25),YEAR($A25)-1)))),'Final Sim'!$A$1:$O$84,VLOOKUP(MONTH($A25),'Conversion WRSM'!$A$1:$B$12,2),FALSE)</f>
        <v>0</v>
      </c>
      <c r="U25" s="9">
        <f t="shared" si="3"/>
        <v>0.18</v>
      </c>
      <c r="V25" s="9" t="str">
        <f t="shared" si="4"/>
        <v/>
      </c>
      <c r="W25" s="20" t="str">
        <f t="shared" si="5"/>
        <v/>
      </c>
    </row>
    <row r="26" spans="1:23" s="9" customFormat="1">
      <c r="A26" s="11">
        <v>13728</v>
      </c>
      <c r="B26" s="9">
        <f>VLOOKUP((IF(MONTH($A26)=10,YEAR($A26),IF(MONTH($A26)=11,YEAR($A26),IF(MONTH($A26)=12, YEAR($A26),YEAR($A26)-1)))),A3R002_pt1.prn!$A$2:$AA$74,VLOOKUP(MONTH($A26),Conversion!$A$1:$B$12,2),FALSE)</f>
        <v>0.14000000000000001</v>
      </c>
      <c r="C26" s="9" t="str">
        <f>IF(VLOOKUP((IF(MONTH($A26)=10,YEAR($A26),IF(MONTH($A26)=11,YEAR($A26),IF(MONTH($A26)=12, YEAR($A26),YEAR($A26)-1)))),A3R002_pt1.prn!$A$2:$AA$74,VLOOKUP(MONTH($A26),'Patch Conversion'!$A$1:$B$12,2),FALSE)="","",VLOOKUP((IF(MONTH($A26)=10,YEAR($A26),IF(MONTH($A26)=11,YEAR($A26),IF(MONTH($A26)=12, YEAR($A26),YEAR($A26)-1)))),A3R002_pt1.prn!$A$2:$AA$74,VLOOKUP(MONTH($A26),'Patch Conversion'!$A$1:$B$12,2),FALSE))</f>
        <v/>
      </c>
      <c r="G26" s="9">
        <f>VLOOKUP((IF(MONTH($A26)=10,YEAR($A26),IF(MONTH($A26)=11,YEAR($A26),IF(MONTH($A26)=12, YEAR($A26),YEAR($A26)-1)))),A3R002_FirstSim!$A$1:$Z$87,VLOOKUP(MONTH($A26),Conversion!$A$1:$B$12,2),FALSE)</f>
        <v>0.42</v>
      </c>
      <c r="K26" s="12" t="e">
        <f>VLOOKUP((IF(MONTH($A26)=10,YEAR($A26),IF(MONTH($A26)=11,YEAR($A26),IF(MONTH($A26)=12, YEAR($A26),YEAR($A26)-1)))),#REF!,VLOOKUP(MONTH($A26),Conversion!$A$1:$B$12,2),FALSE)</f>
        <v>#REF!</v>
      </c>
      <c r="L26" s="9" t="e">
        <f>VLOOKUP((IF(MONTH($A26)=10,YEAR($A26),IF(MONTH($A26)=11,YEAR($A26),IF(MONTH($A26)=12, YEAR($A26),YEAR($A26)-1)))),#REF!,VLOOKUP(MONTH($A26),'Patch Conversion'!$A$1:$B$12,2),FALSE)</f>
        <v>#REF!</v>
      </c>
      <c r="N26" s="11"/>
      <c r="O26" s="9">
        <f t="shared" si="0"/>
        <v>0.14000000000000001</v>
      </c>
      <c r="P26" s="9" t="str">
        <f t="shared" si="1"/>
        <v/>
      </c>
      <c r="Q26" s="10" t="str">
        <f t="shared" si="2"/>
        <v/>
      </c>
      <c r="S26" s="17">
        <f>VLOOKUP((IF(MONTH($A26)=10,YEAR($A26),IF(MONTH($A26)=11,YEAR($A26),IF(MONTH($A26)=12, YEAR($A26),YEAR($A26)-1)))),'Final Sim'!$A$1:$O$84,VLOOKUP(MONTH($A26),'Conversion WRSM'!$A$1:$B$12,2),FALSE)</f>
        <v>217.09</v>
      </c>
      <c r="U26" s="9">
        <f t="shared" si="3"/>
        <v>0.14000000000000001</v>
      </c>
      <c r="V26" s="9" t="str">
        <f t="shared" si="4"/>
        <v/>
      </c>
      <c r="W26" s="20" t="str">
        <f t="shared" si="5"/>
        <v/>
      </c>
    </row>
    <row r="27" spans="1:23" s="9" customFormat="1">
      <c r="A27" s="11">
        <v>13759</v>
      </c>
      <c r="B27" s="9">
        <f>VLOOKUP((IF(MONTH($A27)=10,YEAR($A27),IF(MONTH($A27)=11,YEAR($A27),IF(MONTH($A27)=12, YEAR($A27),YEAR($A27)-1)))),A3R002_pt1.prn!$A$2:$AA$74,VLOOKUP(MONTH($A27),Conversion!$A$1:$B$12,2),FALSE)</f>
        <v>0.2</v>
      </c>
      <c r="C27" s="9" t="str">
        <f>IF(VLOOKUP((IF(MONTH($A27)=10,YEAR($A27),IF(MONTH($A27)=11,YEAR($A27),IF(MONTH($A27)=12, YEAR($A27),YEAR($A27)-1)))),A3R002_pt1.prn!$A$2:$AA$74,VLOOKUP(MONTH($A27),'Patch Conversion'!$A$1:$B$12,2),FALSE)="","",VLOOKUP((IF(MONTH($A27)=10,YEAR($A27),IF(MONTH($A27)=11,YEAR($A27),IF(MONTH($A27)=12, YEAR($A27),YEAR($A27)-1)))),A3R002_pt1.prn!$A$2:$AA$74,VLOOKUP(MONTH($A27),'Patch Conversion'!$A$1:$B$12,2),FALSE))</f>
        <v/>
      </c>
      <c r="D27" s="9" t="str">
        <f t="shared" ref="D27:D33" si="6">IF(C27="","",B27)</f>
        <v/>
      </c>
      <c r="G27" s="9">
        <f>VLOOKUP((IF(MONTH($A27)=10,YEAR($A27),IF(MONTH($A27)=11,YEAR($A27),IF(MONTH($A27)=12, YEAR($A27),YEAR($A27)-1)))),A3R002_FirstSim!$A$1:$Z$87,VLOOKUP(MONTH($A27),Conversion!$A$1:$B$12,2),FALSE)</f>
        <v>0.39</v>
      </c>
      <c r="K27" s="12" t="e">
        <f>VLOOKUP((IF(MONTH($A27)=10,YEAR($A27),IF(MONTH($A27)=11,YEAR($A27),IF(MONTH($A27)=12, YEAR($A27),YEAR($A27)-1)))),#REF!,VLOOKUP(MONTH($A27),Conversion!$A$1:$B$12,2),FALSE)</f>
        <v>#REF!</v>
      </c>
      <c r="L27" s="9" t="e">
        <f>VLOOKUP((IF(MONTH($A27)=10,YEAR($A27),IF(MONTH($A27)=11,YEAR($A27),IF(MONTH($A27)=12, YEAR($A27),YEAR($A27)-1)))),#REF!,VLOOKUP(MONTH($A27),'Patch Conversion'!$A$1:$B$12,2),FALSE)</f>
        <v>#REF!</v>
      </c>
      <c r="N27" s="11"/>
      <c r="O27" s="9">
        <f t="shared" si="0"/>
        <v>0.2</v>
      </c>
      <c r="P27" s="9" t="str">
        <f t="shared" si="1"/>
        <v/>
      </c>
      <c r="Q27" s="10" t="str">
        <f t="shared" si="2"/>
        <v/>
      </c>
      <c r="S27" s="17">
        <f>VLOOKUP((IF(MONTH($A27)=10,YEAR($A27),IF(MONTH($A27)=11,YEAR($A27),IF(MONTH($A27)=12, YEAR($A27),YEAR($A27)-1)))),'Final Sim'!$A$1:$O$84,VLOOKUP(MONTH($A27),'Conversion WRSM'!$A$1:$B$12,2),FALSE)</f>
        <v>0</v>
      </c>
      <c r="U27" s="9">
        <f t="shared" si="3"/>
        <v>0.2</v>
      </c>
      <c r="V27" s="9" t="str">
        <f t="shared" si="4"/>
        <v/>
      </c>
      <c r="W27" s="20" t="str">
        <f t="shared" si="5"/>
        <v/>
      </c>
    </row>
    <row r="28" spans="1:23" s="9" customFormat="1">
      <c r="A28" s="11">
        <v>13789</v>
      </c>
      <c r="B28" s="9">
        <f>VLOOKUP((IF(MONTH($A28)=10,YEAR($A28),IF(MONTH($A28)=11,YEAR($A28),IF(MONTH($A28)=12, YEAR($A28),YEAR($A28)-1)))),A3R002_pt1.prn!$A$2:$AA$74,VLOOKUP(MONTH($A28),Conversion!$A$1:$B$12,2),FALSE)</f>
        <v>0.22</v>
      </c>
      <c r="C28" s="9" t="str">
        <f>IF(VLOOKUP((IF(MONTH($A28)=10,YEAR($A28),IF(MONTH($A28)=11,YEAR($A28),IF(MONTH($A28)=12, YEAR($A28),YEAR($A28)-1)))),A3R002_pt1.prn!$A$2:$AA$74,VLOOKUP(MONTH($A28),'Patch Conversion'!$A$1:$B$12,2),FALSE)="","",VLOOKUP((IF(MONTH($A28)=10,YEAR($A28),IF(MONTH($A28)=11,YEAR($A28),IF(MONTH($A28)=12, YEAR($A28),YEAR($A28)-1)))),A3R002_pt1.prn!$A$2:$AA$74,VLOOKUP(MONTH($A28),'Patch Conversion'!$A$1:$B$12,2),FALSE))</f>
        <v/>
      </c>
      <c r="D28" s="9" t="str">
        <f t="shared" si="6"/>
        <v/>
      </c>
      <c r="G28" s="9">
        <f>VLOOKUP((IF(MONTH($A28)=10,YEAR($A28),IF(MONTH($A28)=11,YEAR($A28),IF(MONTH($A28)=12, YEAR($A28),YEAR($A28)-1)))),A3R002_FirstSim!$A$1:$Z$87,VLOOKUP(MONTH($A28),Conversion!$A$1:$B$12,2),FALSE)</f>
        <v>0.36</v>
      </c>
      <c r="K28" s="12" t="e">
        <f>VLOOKUP((IF(MONTH($A28)=10,YEAR($A28),IF(MONTH($A28)=11,YEAR($A28),IF(MONTH($A28)=12, YEAR($A28),YEAR($A28)-1)))),#REF!,VLOOKUP(MONTH($A28),Conversion!$A$1:$B$12,2),FALSE)</f>
        <v>#REF!</v>
      </c>
      <c r="L28" s="9" t="e">
        <f>VLOOKUP((IF(MONTH($A28)=10,YEAR($A28),IF(MONTH($A28)=11,YEAR($A28),IF(MONTH($A28)=12, YEAR($A28),YEAR($A28)-1)))),#REF!,VLOOKUP(MONTH($A28),'Patch Conversion'!$A$1:$B$12,2),FALSE)</f>
        <v>#REF!</v>
      </c>
      <c r="N28" s="11"/>
      <c r="O28" s="9">
        <f t="shared" si="0"/>
        <v>0.22</v>
      </c>
      <c r="P28" s="9" t="str">
        <f t="shared" si="1"/>
        <v/>
      </c>
      <c r="Q28" s="10" t="str">
        <f t="shared" si="2"/>
        <v/>
      </c>
      <c r="S28" s="17">
        <f>VLOOKUP((IF(MONTH($A28)=10,YEAR($A28),IF(MONTH($A28)=11,YEAR($A28),IF(MONTH($A28)=12, YEAR($A28),YEAR($A28)-1)))),'Final Sim'!$A$1:$O$84,VLOOKUP(MONTH($A28),'Conversion WRSM'!$A$1:$B$12,2),FALSE)</f>
        <v>7.33</v>
      </c>
      <c r="U28" s="9">
        <f t="shared" si="3"/>
        <v>0.22</v>
      </c>
      <c r="V28" s="9" t="str">
        <f t="shared" si="4"/>
        <v/>
      </c>
      <c r="W28" s="20" t="str">
        <f t="shared" si="5"/>
        <v/>
      </c>
    </row>
    <row r="29" spans="1:23" s="9" customFormat="1">
      <c r="A29" s="11">
        <v>13820</v>
      </c>
      <c r="B29" s="9">
        <f>VLOOKUP((IF(MONTH($A29)=10,YEAR($A29),IF(MONTH($A29)=11,YEAR($A29),IF(MONTH($A29)=12, YEAR($A29),YEAR($A29)-1)))),A3R002_pt1.prn!$A$2:$AA$74,VLOOKUP(MONTH($A29),Conversion!$A$1:$B$12,2),FALSE)</f>
        <v>0.23</v>
      </c>
      <c r="C29" s="9" t="str">
        <f>IF(VLOOKUP((IF(MONTH($A29)=10,YEAR($A29),IF(MONTH($A29)=11,YEAR($A29),IF(MONTH($A29)=12, YEAR($A29),YEAR($A29)-1)))),A3R002_pt1.prn!$A$2:$AA$74,VLOOKUP(MONTH($A29),'Patch Conversion'!$A$1:$B$12,2),FALSE)="","",VLOOKUP((IF(MONTH($A29)=10,YEAR($A29),IF(MONTH($A29)=11,YEAR($A29),IF(MONTH($A29)=12, YEAR($A29),YEAR($A29)-1)))),A3R002_pt1.prn!$A$2:$AA$74,VLOOKUP(MONTH($A29),'Patch Conversion'!$A$1:$B$12,2),FALSE))</f>
        <v/>
      </c>
      <c r="D29" s="9" t="str">
        <f t="shared" si="6"/>
        <v/>
      </c>
      <c r="G29" s="9">
        <f>VLOOKUP((IF(MONTH($A29)=10,YEAR($A29),IF(MONTH($A29)=11,YEAR($A29),IF(MONTH($A29)=12, YEAR($A29),YEAR($A29)-1)))),A3R002_FirstSim!$A$1:$Z$87,VLOOKUP(MONTH($A29),Conversion!$A$1:$B$12,2),FALSE)</f>
        <v>0.35</v>
      </c>
      <c r="K29" s="12" t="e">
        <f>VLOOKUP((IF(MONTH($A29)=10,YEAR($A29),IF(MONTH($A29)=11,YEAR($A29),IF(MONTH($A29)=12, YEAR($A29),YEAR($A29)-1)))),#REF!,VLOOKUP(MONTH($A29),Conversion!$A$1:$B$12,2),FALSE)</f>
        <v>#REF!</v>
      </c>
      <c r="L29" s="9" t="e">
        <f>VLOOKUP((IF(MONTH($A29)=10,YEAR($A29),IF(MONTH($A29)=11,YEAR($A29),IF(MONTH($A29)=12, YEAR($A29),YEAR($A29)-1)))),#REF!,VLOOKUP(MONTH($A29),'Patch Conversion'!$A$1:$B$12,2),FALSE)</f>
        <v>#REF!</v>
      </c>
      <c r="N29" s="11"/>
      <c r="O29" s="9">
        <f t="shared" si="0"/>
        <v>0.23</v>
      </c>
      <c r="P29" s="9" t="str">
        <f t="shared" si="1"/>
        <v/>
      </c>
      <c r="Q29" s="10" t="str">
        <f t="shared" si="2"/>
        <v/>
      </c>
      <c r="S29" s="17">
        <f>VLOOKUP((IF(MONTH($A29)=10,YEAR($A29),IF(MONTH($A29)=11,YEAR($A29),IF(MONTH($A29)=12, YEAR($A29),YEAR($A29)-1)))),'Final Sim'!$A$1:$O$84,VLOOKUP(MONTH($A29),'Conversion WRSM'!$A$1:$B$12,2),FALSE)</f>
        <v>0</v>
      </c>
      <c r="U29" s="9">
        <f t="shared" si="3"/>
        <v>0.23</v>
      </c>
      <c r="V29" s="9" t="str">
        <f t="shared" si="4"/>
        <v/>
      </c>
      <c r="W29" s="20" t="str">
        <f t="shared" si="5"/>
        <v/>
      </c>
    </row>
    <row r="30" spans="1:23" s="9" customFormat="1">
      <c r="A30" s="11">
        <v>13850</v>
      </c>
      <c r="B30" s="9">
        <f>VLOOKUP((IF(MONTH($A30)=10,YEAR($A30),IF(MONTH($A30)=11,YEAR($A30),IF(MONTH($A30)=12, YEAR($A30),YEAR($A30)-1)))),A3R002_pt1.prn!$A$2:$AA$74,VLOOKUP(MONTH($A30),Conversion!$A$1:$B$12,2),FALSE)</f>
        <v>1.34</v>
      </c>
      <c r="C30" s="9" t="str">
        <f>IF(VLOOKUP((IF(MONTH($A30)=10,YEAR($A30),IF(MONTH($A30)=11,YEAR($A30),IF(MONTH($A30)=12, YEAR($A30),YEAR($A30)-1)))),A3R002_pt1.prn!$A$2:$AA$74,VLOOKUP(MONTH($A30),'Patch Conversion'!$A$1:$B$12,2),FALSE)="","",VLOOKUP((IF(MONTH($A30)=10,YEAR($A30),IF(MONTH($A30)=11,YEAR($A30),IF(MONTH($A30)=12, YEAR($A30),YEAR($A30)-1)))),A3R002_pt1.prn!$A$2:$AA$74,VLOOKUP(MONTH($A30),'Patch Conversion'!$A$1:$B$12,2),FALSE))</f>
        <v/>
      </c>
      <c r="D30" s="9" t="str">
        <f t="shared" si="6"/>
        <v/>
      </c>
      <c r="G30" s="9">
        <f>VLOOKUP((IF(MONTH($A30)=10,YEAR($A30),IF(MONTH($A30)=11,YEAR($A30),IF(MONTH($A30)=12, YEAR($A30),YEAR($A30)-1)))),A3R002_FirstSim!$A$1:$Z$87,VLOOKUP(MONTH($A30),Conversion!$A$1:$B$12,2),FALSE)</f>
        <v>2.04</v>
      </c>
      <c r="K30" s="12" t="e">
        <f>VLOOKUP((IF(MONTH($A30)=10,YEAR($A30),IF(MONTH($A30)=11,YEAR($A30),IF(MONTH($A30)=12, YEAR($A30),YEAR($A30)-1)))),#REF!,VLOOKUP(MONTH($A30),Conversion!$A$1:$B$12,2),FALSE)</f>
        <v>#REF!</v>
      </c>
      <c r="L30" s="9" t="e">
        <f>VLOOKUP((IF(MONTH($A30)=10,YEAR($A30),IF(MONTH($A30)=11,YEAR($A30),IF(MONTH($A30)=12, YEAR($A30),YEAR($A30)-1)))),#REF!,VLOOKUP(MONTH($A30),'Patch Conversion'!$A$1:$B$12,2),FALSE)</f>
        <v>#REF!</v>
      </c>
      <c r="N30" s="11"/>
      <c r="O30" s="9">
        <f t="shared" si="0"/>
        <v>1.34</v>
      </c>
      <c r="P30" s="9" t="str">
        <f t="shared" si="1"/>
        <v/>
      </c>
      <c r="Q30" s="10" t="str">
        <f t="shared" si="2"/>
        <v/>
      </c>
      <c r="S30" s="17">
        <f>VLOOKUP((IF(MONTH($A30)=10,YEAR($A30),IF(MONTH($A30)=11,YEAR($A30),IF(MONTH($A30)=12, YEAR($A30),YEAR($A30)-1)))),'Final Sim'!$A$1:$O$84,VLOOKUP(MONTH($A30),'Conversion WRSM'!$A$1:$B$12,2),FALSE)</f>
        <v>4.8899999999999997</v>
      </c>
      <c r="U30" s="9">
        <f t="shared" si="3"/>
        <v>1.34</v>
      </c>
      <c r="V30" s="9" t="str">
        <f t="shared" si="4"/>
        <v/>
      </c>
      <c r="W30" s="20" t="str">
        <f t="shared" si="5"/>
        <v/>
      </c>
    </row>
    <row r="31" spans="1:23" s="9" customFormat="1">
      <c r="A31" s="11">
        <v>13881</v>
      </c>
      <c r="B31" s="9">
        <f>VLOOKUP((IF(MONTH($A31)=10,YEAR($A31),IF(MONTH($A31)=11,YEAR($A31),IF(MONTH($A31)=12, YEAR($A31),YEAR($A31)-1)))),A3R002_pt1.prn!$A$2:$AA$74,VLOOKUP(MONTH($A31),Conversion!$A$1:$B$12,2),FALSE)</f>
        <v>0.8</v>
      </c>
      <c r="C31" s="9" t="str">
        <f>IF(VLOOKUP((IF(MONTH($A31)=10,YEAR($A31),IF(MONTH($A31)=11,YEAR($A31),IF(MONTH($A31)=12, YEAR($A31),YEAR($A31)-1)))),A3R002_pt1.prn!$A$2:$AA$74,VLOOKUP(MONTH($A31),'Patch Conversion'!$A$1:$B$12,2),FALSE)="","",VLOOKUP((IF(MONTH($A31)=10,YEAR($A31),IF(MONTH($A31)=11,YEAR($A31),IF(MONTH($A31)=12, YEAR($A31),YEAR($A31)-1)))),A3R002_pt1.prn!$A$2:$AA$74,VLOOKUP(MONTH($A31),'Patch Conversion'!$A$1:$B$12,2),FALSE))</f>
        <v/>
      </c>
      <c r="D31" s="9" t="str">
        <f t="shared" si="6"/>
        <v/>
      </c>
      <c r="G31" s="9">
        <f>VLOOKUP((IF(MONTH($A31)=10,YEAR($A31),IF(MONTH($A31)=11,YEAR($A31),IF(MONTH($A31)=12, YEAR($A31),YEAR($A31)-1)))),A3R002_FirstSim!$A$1:$Z$87,VLOOKUP(MONTH($A31),Conversion!$A$1:$B$12,2),FALSE)</f>
        <v>1.01</v>
      </c>
      <c r="K31" s="12" t="e">
        <f>VLOOKUP((IF(MONTH($A31)=10,YEAR($A31),IF(MONTH($A31)=11,YEAR($A31),IF(MONTH($A31)=12, YEAR($A31),YEAR($A31)-1)))),#REF!,VLOOKUP(MONTH($A31),Conversion!$A$1:$B$12,2),FALSE)</f>
        <v>#REF!</v>
      </c>
      <c r="L31" s="9" t="e">
        <f>VLOOKUP((IF(MONTH($A31)=10,YEAR($A31),IF(MONTH($A31)=11,YEAR($A31),IF(MONTH($A31)=12, YEAR($A31),YEAR($A31)-1)))),#REF!,VLOOKUP(MONTH($A31),'Patch Conversion'!$A$1:$B$12,2),FALSE)</f>
        <v>#REF!</v>
      </c>
      <c r="N31" s="11"/>
      <c r="O31" s="9">
        <f t="shared" si="0"/>
        <v>0.8</v>
      </c>
      <c r="P31" s="9" t="str">
        <f t="shared" si="1"/>
        <v/>
      </c>
      <c r="Q31" s="10" t="str">
        <f t="shared" si="2"/>
        <v/>
      </c>
      <c r="S31" s="17">
        <f>VLOOKUP((IF(MONTH($A31)=10,YEAR($A31),IF(MONTH($A31)=11,YEAR($A31),IF(MONTH($A31)=12, YEAR($A31),YEAR($A31)-1)))),'Final Sim'!$A$1:$O$84,VLOOKUP(MONTH($A31),'Conversion WRSM'!$A$1:$B$12,2),FALSE)</f>
        <v>0</v>
      </c>
      <c r="U31" s="9">
        <f t="shared" si="3"/>
        <v>0.8</v>
      </c>
      <c r="V31" s="9" t="str">
        <f t="shared" si="4"/>
        <v/>
      </c>
      <c r="W31" s="20" t="str">
        <f t="shared" si="5"/>
        <v/>
      </c>
    </row>
    <row r="32" spans="1:23" s="9" customFormat="1">
      <c r="A32" s="11">
        <v>13912</v>
      </c>
      <c r="B32" s="9">
        <f>VLOOKUP((IF(MONTH($A32)=10,YEAR($A32),IF(MONTH($A32)=11,YEAR($A32),IF(MONTH($A32)=12, YEAR($A32),YEAR($A32)-1)))),A3R002_pt1.prn!$A$2:$AA$74,VLOOKUP(MONTH($A32),Conversion!$A$1:$B$12,2),FALSE)</f>
        <v>0.57999999999999996</v>
      </c>
      <c r="C32" s="9" t="str">
        <f>IF(VLOOKUP((IF(MONTH($A32)=10,YEAR($A32),IF(MONTH($A32)=11,YEAR($A32),IF(MONTH($A32)=12, YEAR($A32),YEAR($A32)-1)))),A3R002_pt1.prn!$A$2:$AA$74,VLOOKUP(MONTH($A32),'Patch Conversion'!$A$1:$B$12,2),FALSE)="","",VLOOKUP((IF(MONTH($A32)=10,YEAR($A32),IF(MONTH($A32)=11,YEAR($A32),IF(MONTH($A32)=12, YEAR($A32),YEAR($A32)-1)))),A3R002_pt1.prn!$A$2:$AA$74,VLOOKUP(MONTH($A32),'Patch Conversion'!$A$1:$B$12,2),FALSE))</f>
        <v/>
      </c>
      <c r="D32" s="9" t="str">
        <f t="shared" si="6"/>
        <v/>
      </c>
      <c r="G32" s="9">
        <f>VLOOKUP((IF(MONTH($A32)=10,YEAR($A32),IF(MONTH($A32)=11,YEAR($A32),IF(MONTH($A32)=12, YEAR($A32),YEAR($A32)-1)))),A3R002_FirstSim!$A$1:$Z$87,VLOOKUP(MONTH($A32),Conversion!$A$1:$B$12,2),FALSE)</f>
        <v>0.46</v>
      </c>
      <c r="K32" s="12" t="e">
        <f>VLOOKUP((IF(MONTH($A32)=10,YEAR($A32),IF(MONTH($A32)=11,YEAR($A32),IF(MONTH($A32)=12, YEAR($A32),YEAR($A32)-1)))),#REF!,VLOOKUP(MONTH($A32),Conversion!$A$1:$B$12,2),FALSE)</f>
        <v>#REF!</v>
      </c>
      <c r="L32" s="9" t="e">
        <f>VLOOKUP((IF(MONTH($A32)=10,YEAR($A32),IF(MONTH($A32)=11,YEAR($A32),IF(MONTH($A32)=12, YEAR($A32),YEAR($A32)-1)))),#REF!,VLOOKUP(MONTH($A32),'Patch Conversion'!$A$1:$B$12,2),FALSE)</f>
        <v>#REF!</v>
      </c>
      <c r="N32" s="11"/>
      <c r="O32" s="9">
        <f t="shared" si="0"/>
        <v>0.57999999999999996</v>
      </c>
      <c r="P32" s="9" t="str">
        <f t="shared" si="1"/>
        <v/>
      </c>
      <c r="Q32" s="10" t="str">
        <f t="shared" si="2"/>
        <v/>
      </c>
      <c r="S32" s="17">
        <f>VLOOKUP((IF(MONTH($A32)=10,YEAR($A32),IF(MONTH($A32)=11,YEAR($A32),IF(MONTH($A32)=12, YEAR($A32),YEAR($A32)-1)))),'Final Sim'!$A$1:$O$84,VLOOKUP(MONTH($A32),'Conversion WRSM'!$A$1:$B$12,2),FALSE)</f>
        <v>8.8800000000000008</v>
      </c>
      <c r="U32" s="9">
        <f t="shared" si="3"/>
        <v>0.57999999999999996</v>
      </c>
      <c r="V32" s="9" t="str">
        <f t="shared" si="4"/>
        <v/>
      </c>
      <c r="W32" s="20" t="str">
        <f t="shared" si="5"/>
        <v/>
      </c>
    </row>
    <row r="33" spans="1:23" s="9" customFormat="1">
      <c r="A33" s="11">
        <v>13940</v>
      </c>
      <c r="B33" s="9">
        <f>VLOOKUP((IF(MONTH($A33)=10,YEAR($A33),IF(MONTH($A33)=11,YEAR($A33),IF(MONTH($A33)=12, YEAR($A33),YEAR($A33)-1)))),A3R002_pt1.prn!$A$2:$AA$74,VLOOKUP(MONTH($A33),Conversion!$A$1:$B$12,2),FALSE)</f>
        <v>7.0000000000000007E-2</v>
      </c>
      <c r="C33" s="9" t="str">
        <f>IF(VLOOKUP((IF(MONTH($A33)=10,YEAR($A33),IF(MONTH($A33)=11,YEAR($A33),IF(MONTH($A33)=12, YEAR($A33),YEAR($A33)-1)))),A3R002_pt1.prn!$A$2:$AA$74,VLOOKUP(MONTH($A33),'Patch Conversion'!$A$1:$B$12,2),FALSE)="","",VLOOKUP((IF(MONTH($A33)=10,YEAR($A33),IF(MONTH($A33)=11,YEAR($A33),IF(MONTH($A33)=12, YEAR($A33),YEAR($A33)-1)))),A3R002_pt1.prn!$A$2:$AA$74,VLOOKUP(MONTH($A33),'Patch Conversion'!$A$1:$B$12,2),FALSE))</f>
        <v/>
      </c>
      <c r="D33" s="9" t="str">
        <f t="shared" si="6"/>
        <v/>
      </c>
      <c r="G33" s="9">
        <f>VLOOKUP((IF(MONTH($A33)=10,YEAR($A33),IF(MONTH($A33)=11,YEAR($A33),IF(MONTH($A33)=12, YEAR($A33),YEAR($A33)-1)))),A3R002_FirstSim!$A$1:$Z$87,VLOOKUP(MONTH($A33),Conversion!$A$1:$B$12,2),FALSE)</f>
        <v>0.41</v>
      </c>
      <c r="K33" s="12" t="e">
        <f>VLOOKUP((IF(MONTH($A33)=10,YEAR($A33),IF(MONTH($A33)=11,YEAR($A33),IF(MONTH($A33)=12, YEAR($A33),YEAR($A33)-1)))),#REF!,VLOOKUP(MONTH($A33),Conversion!$A$1:$B$12,2),FALSE)</f>
        <v>#REF!</v>
      </c>
      <c r="L33" s="9" t="e">
        <f>VLOOKUP((IF(MONTH($A33)=10,YEAR($A33),IF(MONTH($A33)=11,YEAR($A33),IF(MONTH($A33)=12, YEAR($A33),YEAR($A33)-1)))),#REF!,VLOOKUP(MONTH($A33),'Patch Conversion'!$A$1:$B$12,2),FALSE)</f>
        <v>#REF!</v>
      </c>
      <c r="N33" s="11"/>
      <c r="O33" s="9">
        <f t="shared" si="0"/>
        <v>7.0000000000000007E-2</v>
      </c>
      <c r="P33" s="9" t="str">
        <f t="shared" si="1"/>
        <v/>
      </c>
      <c r="Q33" s="10" t="str">
        <f t="shared" si="2"/>
        <v/>
      </c>
      <c r="S33" s="17">
        <f>VLOOKUP((IF(MONTH($A33)=10,YEAR($A33),IF(MONTH($A33)=11,YEAR($A33),IF(MONTH($A33)=12, YEAR($A33),YEAR($A33)-1)))),'Final Sim'!$A$1:$O$84,VLOOKUP(MONTH($A33),'Conversion WRSM'!$A$1:$B$12,2),FALSE)</f>
        <v>0</v>
      </c>
      <c r="U33" s="9">
        <f t="shared" si="3"/>
        <v>7.0000000000000007E-2</v>
      </c>
      <c r="V33" s="9" t="str">
        <f t="shared" si="4"/>
        <v/>
      </c>
      <c r="W33" s="20" t="str">
        <f t="shared" si="5"/>
        <v/>
      </c>
    </row>
    <row r="34" spans="1:23" s="9" customFormat="1">
      <c r="A34" s="11">
        <v>13971</v>
      </c>
      <c r="B34" s="9">
        <f>VLOOKUP((IF(MONTH($A34)=10,YEAR($A34),IF(MONTH($A34)=11,YEAR($A34),IF(MONTH($A34)=12, YEAR($A34),YEAR($A34)-1)))),A3R002_pt1.prn!$A$2:$AA$74,VLOOKUP(MONTH($A34),Conversion!$A$1:$B$12,2),FALSE)</f>
        <v>0.08</v>
      </c>
      <c r="C34" s="9" t="str">
        <f>IF(VLOOKUP((IF(MONTH($A34)=10,YEAR($A34),IF(MONTH($A34)=11,YEAR($A34),IF(MONTH($A34)=12, YEAR($A34),YEAR($A34)-1)))),A3R002_pt1.prn!$A$2:$AA$74,VLOOKUP(MONTH($A34),'Patch Conversion'!$A$1:$B$12,2),FALSE)="","",VLOOKUP((IF(MONTH($A34)=10,YEAR($A34),IF(MONTH($A34)=11,YEAR($A34),IF(MONTH($A34)=12, YEAR($A34),YEAR($A34)-1)))),A3R002_pt1.prn!$A$2:$AA$74,VLOOKUP(MONTH($A34),'Patch Conversion'!$A$1:$B$12,2),FALSE))</f>
        <v/>
      </c>
      <c r="G34" s="9">
        <f>VLOOKUP((IF(MONTH($A34)=10,YEAR($A34),IF(MONTH($A34)=11,YEAR($A34),IF(MONTH($A34)=12, YEAR($A34),YEAR($A34)-1)))),A3R002_FirstSim!$A$1:$Z$87,VLOOKUP(MONTH($A34),Conversion!$A$1:$B$12,2),FALSE)</f>
        <v>0.4</v>
      </c>
      <c r="K34" s="12" t="e">
        <f>VLOOKUP((IF(MONTH($A34)=10,YEAR($A34),IF(MONTH($A34)=11,YEAR($A34),IF(MONTH($A34)=12, YEAR($A34),YEAR($A34)-1)))),#REF!,VLOOKUP(MONTH($A34),Conversion!$A$1:$B$12,2),FALSE)</f>
        <v>#REF!</v>
      </c>
      <c r="L34" s="9" t="e">
        <f>VLOOKUP((IF(MONTH($A34)=10,YEAR($A34),IF(MONTH($A34)=11,YEAR($A34),IF(MONTH($A34)=12, YEAR($A34),YEAR($A34)-1)))),#REF!,VLOOKUP(MONTH($A34),'Patch Conversion'!$A$1:$B$12,2),FALSE)</f>
        <v>#REF!</v>
      </c>
      <c r="N34" s="11"/>
      <c r="O34" s="9">
        <f t="shared" si="0"/>
        <v>0.08</v>
      </c>
      <c r="P34" s="9" t="str">
        <f t="shared" si="1"/>
        <v/>
      </c>
      <c r="Q34" s="10" t="str">
        <f t="shared" si="2"/>
        <v/>
      </c>
      <c r="S34" s="17">
        <f>VLOOKUP((IF(MONTH($A34)=10,YEAR($A34),IF(MONTH($A34)=11,YEAR($A34),IF(MONTH($A34)=12, YEAR($A34),YEAR($A34)-1)))),'Final Sim'!$A$1:$O$84,VLOOKUP(MONTH($A34),'Conversion WRSM'!$A$1:$B$12,2),FALSE)</f>
        <v>89.77</v>
      </c>
      <c r="U34" s="9">
        <f t="shared" si="3"/>
        <v>0.08</v>
      </c>
      <c r="V34" s="9" t="str">
        <f t="shared" si="4"/>
        <v/>
      </c>
      <c r="W34" s="20" t="str">
        <f t="shared" si="5"/>
        <v/>
      </c>
    </row>
    <row r="35" spans="1:23" s="9" customFormat="1">
      <c r="A35" s="11">
        <v>14001</v>
      </c>
      <c r="B35" s="9">
        <f>VLOOKUP((IF(MONTH($A35)=10,YEAR($A35),IF(MONTH($A35)=11,YEAR($A35),IF(MONTH($A35)=12, YEAR($A35),YEAR($A35)-1)))),A3R002_pt1.prn!$A$2:$AA$74,VLOOKUP(MONTH($A35),Conversion!$A$1:$B$12,2),FALSE)</f>
        <v>0.18</v>
      </c>
      <c r="C35" s="9" t="str">
        <f>IF(VLOOKUP((IF(MONTH($A35)=10,YEAR($A35),IF(MONTH($A35)=11,YEAR($A35),IF(MONTH($A35)=12, YEAR($A35),YEAR($A35)-1)))),A3R002_pt1.prn!$A$2:$AA$74,VLOOKUP(MONTH($A35),'Patch Conversion'!$A$1:$B$12,2),FALSE)="","",VLOOKUP((IF(MONTH($A35)=10,YEAR($A35),IF(MONTH($A35)=11,YEAR($A35),IF(MONTH($A35)=12, YEAR($A35),YEAR($A35)-1)))),A3R002_pt1.prn!$A$2:$AA$74,VLOOKUP(MONTH($A35),'Patch Conversion'!$A$1:$B$12,2),FALSE))</f>
        <v/>
      </c>
      <c r="G35" s="9">
        <f>VLOOKUP((IF(MONTH($A35)=10,YEAR($A35),IF(MONTH($A35)=11,YEAR($A35),IF(MONTH($A35)=12, YEAR($A35),YEAR($A35)-1)))),A3R002_FirstSim!$A$1:$Z$87,VLOOKUP(MONTH($A35),Conversion!$A$1:$B$12,2),FALSE)</f>
        <v>0.41</v>
      </c>
      <c r="K35" s="12" t="e">
        <f>VLOOKUP((IF(MONTH($A35)=10,YEAR($A35),IF(MONTH($A35)=11,YEAR($A35),IF(MONTH($A35)=12, YEAR($A35),YEAR($A35)-1)))),#REF!,VLOOKUP(MONTH($A35),Conversion!$A$1:$B$12,2),FALSE)</f>
        <v>#REF!</v>
      </c>
      <c r="L35" s="9" t="e">
        <f>VLOOKUP((IF(MONTH($A35)=10,YEAR($A35),IF(MONTH($A35)=11,YEAR($A35),IF(MONTH($A35)=12, YEAR($A35),YEAR($A35)-1)))),#REF!,VLOOKUP(MONTH($A35),'Patch Conversion'!$A$1:$B$12,2),FALSE)</f>
        <v>#REF!</v>
      </c>
      <c r="N35" s="11"/>
      <c r="O35" s="9">
        <f t="shared" si="0"/>
        <v>0.18</v>
      </c>
      <c r="P35" s="9" t="str">
        <f t="shared" si="1"/>
        <v/>
      </c>
      <c r="Q35" s="10" t="str">
        <f t="shared" si="2"/>
        <v/>
      </c>
      <c r="S35" s="17">
        <f>VLOOKUP((IF(MONTH($A35)=10,YEAR($A35),IF(MONTH($A35)=11,YEAR($A35),IF(MONTH($A35)=12, YEAR($A35),YEAR($A35)-1)))),'Final Sim'!$A$1:$O$84,VLOOKUP(MONTH($A35),'Conversion WRSM'!$A$1:$B$12,2),FALSE)</f>
        <v>0</v>
      </c>
      <c r="U35" s="9">
        <f t="shared" si="3"/>
        <v>0.18</v>
      </c>
      <c r="V35" s="9" t="str">
        <f t="shared" si="4"/>
        <v/>
      </c>
      <c r="W35" s="20" t="str">
        <f t="shared" si="5"/>
        <v/>
      </c>
    </row>
    <row r="36" spans="1:23" s="9" customFormat="1">
      <c r="A36" s="11">
        <v>14032</v>
      </c>
      <c r="B36" s="9">
        <f>VLOOKUP((IF(MONTH($A36)=10,YEAR($A36),IF(MONTH($A36)=11,YEAR($A36),IF(MONTH($A36)=12, YEAR($A36),YEAR($A36)-1)))),A3R002_pt1.prn!$A$2:$AA$74,VLOOKUP(MONTH($A36),Conversion!$A$1:$B$12,2),FALSE)</f>
        <v>0.06</v>
      </c>
      <c r="C36" s="9" t="str">
        <f>IF(VLOOKUP((IF(MONTH($A36)=10,YEAR($A36),IF(MONTH($A36)=11,YEAR($A36),IF(MONTH($A36)=12, YEAR($A36),YEAR($A36)-1)))),A3R002_pt1.prn!$A$2:$AA$74,VLOOKUP(MONTH($A36),'Patch Conversion'!$A$1:$B$12,2),FALSE)="","",VLOOKUP((IF(MONTH($A36)=10,YEAR($A36),IF(MONTH($A36)=11,YEAR($A36),IF(MONTH($A36)=12, YEAR($A36),YEAR($A36)-1)))),A3R002_pt1.prn!$A$2:$AA$74,VLOOKUP(MONTH($A36),'Patch Conversion'!$A$1:$B$12,2),FALSE))</f>
        <v/>
      </c>
      <c r="G36" s="9">
        <f>VLOOKUP((IF(MONTH($A36)=10,YEAR($A36),IF(MONTH($A36)=11,YEAR($A36),IF(MONTH($A36)=12, YEAR($A36),YEAR($A36)-1)))),A3R002_FirstSim!$A$1:$Z$87,VLOOKUP(MONTH($A36),Conversion!$A$1:$B$12,2),FALSE)</f>
        <v>0.4</v>
      </c>
      <c r="K36" s="12" t="e">
        <f>VLOOKUP((IF(MONTH($A36)=10,YEAR($A36),IF(MONTH($A36)=11,YEAR($A36),IF(MONTH($A36)=12, YEAR($A36),YEAR($A36)-1)))),#REF!,VLOOKUP(MONTH($A36),Conversion!$A$1:$B$12,2),FALSE)</f>
        <v>#REF!</v>
      </c>
      <c r="L36" s="9" t="e">
        <f>VLOOKUP((IF(MONTH($A36)=10,YEAR($A36),IF(MONTH($A36)=11,YEAR($A36),IF(MONTH($A36)=12, YEAR($A36),YEAR($A36)-1)))),#REF!,VLOOKUP(MONTH($A36),'Patch Conversion'!$A$1:$B$12,2),FALSE)</f>
        <v>#REF!</v>
      </c>
      <c r="N36" s="11"/>
      <c r="O36" s="9">
        <f t="shared" si="0"/>
        <v>0.06</v>
      </c>
      <c r="P36" s="9" t="str">
        <f t="shared" si="1"/>
        <v/>
      </c>
      <c r="Q36" s="10" t="str">
        <f t="shared" si="2"/>
        <v/>
      </c>
      <c r="S36" s="17">
        <f>VLOOKUP((IF(MONTH($A36)=10,YEAR($A36),IF(MONTH($A36)=11,YEAR($A36),IF(MONTH($A36)=12, YEAR($A36),YEAR($A36)-1)))),'Final Sim'!$A$1:$O$84,VLOOKUP(MONTH($A36),'Conversion WRSM'!$A$1:$B$12,2),FALSE)</f>
        <v>384.94</v>
      </c>
      <c r="U36" s="9">
        <f t="shared" si="3"/>
        <v>0.06</v>
      </c>
      <c r="V36" s="9" t="str">
        <f t="shared" si="4"/>
        <v/>
      </c>
      <c r="W36" s="20" t="str">
        <f t="shared" si="5"/>
        <v/>
      </c>
    </row>
    <row r="37" spans="1:23" s="9" customFormat="1">
      <c r="A37" s="11">
        <v>14062</v>
      </c>
      <c r="B37" s="9">
        <f>VLOOKUP((IF(MONTH($A37)=10,YEAR($A37),IF(MONTH($A37)=11,YEAR($A37),IF(MONTH($A37)=12, YEAR($A37),YEAR($A37)-1)))),A3R002_pt1.prn!$A$2:$AA$74,VLOOKUP(MONTH($A37),Conversion!$A$1:$B$12,2),FALSE)</f>
        <v>0.2</v>
      </c>
      <c r="C37" s="9" t="str">
        <f>IF(VLOOKUP((IF(MONTH($A37)=10,YEAR($A37),IF(MONTH($A37)=11,YEAR($A37),IF(MONTH($A37)=12, YEAR($A37),YEAR($A37)-1)))),A3R002_pt1.prn!$A$2:$AA$74,VLOOKUP(MONTH($A37),'Patch Conversion'!$A$1:$B$12,2),FALSE)="","",VLOOKUP((IF(MONTH($A37)=10,YEAR($A37),IF(MONTH($A37)=11,YEAR($A37),IF(MONTH($A37)=12, YEAR($A37),YEAR($A37)-1)))),A3R002_pt1.prn!$A$2:$AA$74,VLOOKUP(MONTH($A37),'Patch Conversion'!$A$1:$B$12,2),FALSE))</f>
        <v/>
      </c>
      <c r="G37" s="9">
        <f>VLOOKUP((IF(MONTH($A37)=10,YEAR($A37),IF(MONTH($A37)=11,YEAR($A37),IF(MONTH($A37)=12, YEAR($A37),YEAR($A37)-1)))),A3R002_FirstSim!$A$1:$Z$87,VLOOKUP(MONTH($A37),Conversion!$A$1:$B$12,2),FALSE)</f>
        <v>0.38</v>
      </c>
      <c r="K37" s="12" t="e">
        <f>VLOOKUP((IF(MONTH($A37)=10,YEAR($A37),IF(MONTH($A37)=11,YEAR($A37),IF(MONTH($A37)=12, YEAR($A37),YEAR($A37)-1)))),#REF!,VLOOKUP(MONTH($A37),Conversion!$A$1:$B$12,2),FALSE)</f>
        <v>#REF!</v>
      </c>
      <c r="L37" s="9" t="e">
        <f>VLOOKUP((IF(MONTH($A37)=10,YEAR($A37),IF(MONTH($A37)=11,YEAR($A37),IF(MONTH($A37)=12, YEAR($A37),YEAR($A37)-1)))),#REF!,VLOOKUP(MONTH($A37),'Patch Conversion'!$A$1:$B$12,2),FALSE)</f>
        <v>#REF!</v>
      </c>
      <c r="N37" s="11"/>
      <c r="O37" s="9">
        <f t="shared" si="0"/>
        <v>0.2</v>
      </c>
      <c r="P37" s="9" t="str">
        <f t="shared" si="1"/>
        <v/>
      </c>
      <c r="Q37" s="10" t="str">
        <f t="shared" si="2"/>
        <v/>
      </c>
      <c r="S37" s="17">
        <f>VLOOKUP((IF(MONTH($A37)=10,YEAR($A37),IF(MONTH($A37)=11,YEAR($A37),IF(MONTH($A37)=12, YEAR($A37),YEAR($A37)-1)))),'Final Sim'!$A$1:$O$84,VLOOKUP(MONTH($A37),'Conversion WRSM'!$A$1:$B$12,2),FALSE)</f>
        <v>0</v>
      </c>
      <c r="U37" s="9">
        <f t="shared" si="3"/>
        <v>0.2</v>
      </c>
      <c r="V37" s="9" t="str">
        <f t="shared" si="4"/>
        <v/>
      </c>
      <c r="W37" s="20" t="str">
        <f t="shared" si="5"/>
        <v/>
      </c>
    </row>
    <row r="38" spans="1:23" s="9" customFormat="1">
      <c r="A38" s="11">
        <v>14093</v>
      </c>
      <c r="B38" s="9">
        <f>VLOOKUP((IF(MONTH($A38)=10,YEAR($A38),IF(MONTH($A38)=11,YEAR($A38),IF(MONTH($A38)=12, YEAR($A38),YEAR($A38)-1)))),A3R002_pt1.prn!$A$2:$AA$74,VLOOKUP(MONTH($A38),Conversion!$A$1:$B$12,2),FALSE)</f>
        <v>0.21</v>
      </c>
      <c r="C38" s="9" t="str">
        <f>IF(VLOOKUP((IF(MONTH($A38)=10,YEAR($A38),IF(MONTH($A38)=11,YEAR($A38),IF(MONTH($A38)=12, YEAR($A38),YEAR($A38)-1)))),A3R002_pt1.prn!$A$2:$AA$74,VLOOKUP(MONTH($A38),'Patch Conversion'!$A$1:$B$12,2),FALSE)="","",VLOOKUP((IF(MONTH($A38)=10,YEAR($A38),IF(MONTH($A38)=11,YEAR($A38),IF(MONTH($A38)=12, YEAR($A38),YEAR($A38)-1)))),A3R002_pt1.prn!$A$2:$AA$74,VLOOKUP(MONTH($A38),'Patch Conversion'!$A$1:$B$12,2),FALSE))</f>
        <v/>
      </c>
      <c r="G38" s="9">
        <f>VLOOKUP((IF(MONTH($A38)=10,YEAR($A38),IF(MONTH($A38)=11,YEAR($A38),IF(MONTH($A38)=12, YEAR($A38),YEAR($A38)-1)))),A3R002_FirstSim!$A$1:$Z$87,VLOOKUP(MONTH($A38),Conversion!$A$1:$B$12,2),FALSE)</f>
        <v>0.35</v>
      </c>
      <c r="K38" s="12" t="e">
        <f>VLOOKUP((IF(MONTH($A38)=10,YEAR($A38),IF(MONTH($A38)=11,YEAR($A38),IF(MONTH($A38)=12, YEAR($A38),YEAR($A38)-1)))),#REF!,VLOOKUP(MONTH($A38),Conversion!$A$1:$B$12,2),FALSE)</f>
        <v>#REF!</v>
      </c>
      <c r="L38" s="9" t="e">
        <f>VLOOKUP((IF(MONTH($A38)=10,YEAR($A38),IF(MONTH($A38)=11,YEAR($A38),IF(MONTH($A38)=12, YEAR($A38),YEAR($A38)-1)))),#REF!,VLOOKUP(MONTH($A38),'Patch Conversion'!$A$1:$B$12,2),FALSE)</f>
        <v>#REF!</v>
      </c>
      <c r="N38" s="11"/>
      <c r="O38" s="9">
        <f t="shared" si="0"/>
        <v>0.21</v>
      </c>
      <c r="P38" s="9" t="str">
        <f t="shared" si="1"/>
        <v/>
      </c>
      <c r="Q38" s="10" t="str">
        <f t="shared" si="2"/>
        <v/>
      </c>
      <c r="S38" s="17">
        <f>VLOOKUP((IF(MONTH($A38)=10,YEAR($A38),IF(MONTH($A38)=11,YEAR($A38),IF(MONTH($A38)=12, YEAR($A38),YEAR($A38)-1)))),'Final Sim'!$A$1:$O$84,VLOOKUP(MONTH($A38),'Conversion WRSM'!$A$1:$B$12,2),FALSE)</f>
        <v>131.26</v>
      </c>
      <c r="U38" s="9">
        <f t="shared" si="3"/>
        <v>0.21</v>
      </c>
      <c r="V38" s="9" t="str">
        <f t="shared" si="4"/>
        <v/>
      </c>
      <c r="W38" s="20" t="str">
        <f t="shared" si="5"/>
        <v/>
      </c>
    </row>
    <row r="39" spans="1:23" s="9" customFormat="1">
      <c r="A39" s="11">
        <v>14124</v>
      </c>
      <c r="B39" s="9">
        <f>VLOOKUP((IF(MONTH($A39)=10,YEAR($A39),IF(MONTH($A39)=11,YEAR($A39),IF(MONTH($A39)=12, YEAR($A39),YEAR($A39)-1)))),A3R002_pt1.prn!$A$2:$AA$74,VLOOKUP(MONTH($A39),Conversion!$A$1:$B$12,2),FALSE)</f>
        <v>0.2</v>
      </c>
      <c r="C39" s="9" t="str">
        <f>IF(VLOOKUP((IF(MONTH($A39)=10,YEAR($A39),IF(MONTH($A39)=11,YEAR($A39),IF(MONTH($A39)=12, YEAR($A39),YEAR($A39)-1)))),A3R002_pt1.prn!$A$2:$AA$74,VLOOKUP(MONTH($A39),'Patch Conversion'!$A$1:$B$12,2),FALSE)="","",VLOOKUP((IF(MONTH($A39)=10,YEAR($A39),IF(MONTH($A39)=11,YEAR($A39),IF(MONTH($A39)=12, YEAR($A39),YEAR($A39)-1)))),A3R002_pt1.prn!$A$2:$AA$74,VLOOKUP(MONTH($A39),'Patch Conversion'!$A$1:$B$12,2),FALSE))</f>
        <v/>
      </c>
      <c r="G39" s="9">
        <f>VLOOKUP((IF(MONTH($A39)=10,YEAR($A39),IF(MONTH($A39)=11,YEAR($A39),IF(MONTH($A39)=12, YEAR($A39),YEAR($A39)-1)))),A3R002_FirstSim!$A$1:$Z$87,VLOOKUP(MONTH($A39),Conversion!$A$1:$B$12,2),FALSE)</f>
        <v>0.32</v>
      </c>
      <c r="K39" s="12" t="e">
        <f>VLOOKUP((IF(MONTH($A39)=10,YEAR($A39),IF(MONTH($A39)=11,YEAR($A39),IF(MONTH($A39)=12, YEAR($A39),YEAR($A39)-1)))),#REF!,VLOOKUP(MONTH($A39),Conversion!$A$1:$B$12,2),FALSE)</f>
        <v>#REF!</v>
      </c>
      <c r="L39" s="9" t="e">
        <f>VLOOKUP((IF(MONTH($A39)=10,YEAR($A39),IF(MONTH($A39)=11,YEAR($A39),IF(MONTH($A39)=12, YEAR($A39),YEAR($A39)-1)))),#REF!,VLOOKUP(MONTH($A39),'Patch Conversion'!$A$1:$B$12,2),FALSE)</f>
        <v>#REF!</v>
      </c>
      <c r="N39" s="11"/>
      <c r="O39" s="9">
        <f t="shared" si="0"/>
        <v>0.2</v>
      </c>
      <c r="P39" s="9" t="str">
        <f t="shared" si="1"/>
        <v/>
      </c>
      <c r="Q39" s="10" t="str">
        <f t="shared" si="2"/>
        <v/>
      </c>
      <c r="S39" s="17">
        <f>VLOOKUP((IF(MONTH($A39)=10,YEAR($A39),IF(MONTH($A39)=11,YEAR($A39),IF(MONTH($A39)=12, YEAR($A39),YEAR($A39)-1)))),'Final Sim'!$A$1:$O$84,VLOOKUP(MONTH($A39),'Conversion WRSM'!$A$1:$B$12,2),FALSE)</f>
        <v>0</v>
      </c>
      <c r="U39" s="9">
        <f t="shared" si="3"/>
        <v>0.2</v>
      </c>
      <c r="V39" s="9" t="str">
        <f t="shared" si="4"/>
        <v/>
      </c>
      <c r="W39" s="20" t="str">
        <f t="shared" si="5"/>
        <v/>
      </c>
    </row>
    <row r="40" spans="1:23" s="9" customFormat="1">
      <c r="A40" s="11">
        <v>14154</v>
      </c>
      <c r="B40" s="9">
        <f>VLOOKUP((IF(MONTH($A40)=10,YEAR($A40),IF(MONTH($A40)=11,YEAR($A40),IF(MONTH($A40)=12, YEAR($A40),YEAR($A40)-1)))),A3R002_pt1.prn!$A$2:$AA$74,VLOOKUP(MONTH($A40),Conversion!$A$1:$B$12,2),FALSE)</f>
        <v>0.1</v>
      </c>
      <c r="C40" s="9" t="str">
        <f>IF(VLOOKUP((IF(MONTH($A40)=10,YEAR($A40),IF(MONTH($A40)=11,YEAR($A40),IF(MONTH($A40)=12, YEAR($A40),YEAR($A40)-1)))),A3R002_pt1.prn!$A$2:$AA$74,VLOOKUP(MONTH($A40),'Patch Conversion'!$A$1:$B$12,2),FALSE)="","",VLOOKUP((IF(MONTH($A40)=10,YEAR($A40),IF(MONTH($A40)=11,YEAR($A40),IF(MONTH($A40)=12, YEAR($A40),YEAR($A40)-1)))),A3R002_pt1.prn!$A$2:$AA$74,VLOOKUP(MONTH($A40),'Patch Conversion'!$A$1:$B$12,2),FALSE))</f>
        <v/>
      </c>
      <c r="G40" s="9">
        <f>VLOOKUP((IF(MONTH($A40)=10,YEAR($A40),IF(MONTH($A40)=11,YEAR($A40),IF(MONTH($A40)=12, YEAR($A40),YEAR($A40)-1)))),A3R002_FirstSim!$A$1:$Z$87,VLOOKUP(MONTH($A40),Conversion!$A$1:$B$12,2),FALSE)</f>
        <v>0.3</v>
      </c>
      <c r="K40" s="12" t="e">
        <f>VLOOKUP((IF(MONTH($A40)=10,YEAR($A40),IF(MONTH($A40)=11,YEAR($A40),IF(MONTH($A40)=12, YEAR($A40),YEAR($A40)-1)))),#REF!,VLOOKUP(MONTH($A40),Conversion!$A$1:$B$12,2),FALSE)</f>
        <v>#REF!</v>
      </c>
      <c r="L40" s="9" t="e">
        <f>VLOOKUP((IF(MONTH($A40)=10,YEAR($A40),IF(MONTH($A40)=11,YEAR($A40),IF(MONTH($A40)=12, YEAR($A40),YEAR($A40)-1)))),#REF!,VLOOKUP(MONTH($A40),'Patch Conversion'!$A$1:$B$12,2),FALSE)</f>
        <v>#REF!</v>
      </c>
      <c r="N40" s="11"/>
      <c r="O40" s="9">
        <f t="shared" si="0"/>
        <v>0.1</v>
      </c>
      <c r="P40" s="9" t="str">
        <f t="shared" si="1"/>
        <v/>
      </c>
      <c r="Q40" s="10" t="str">
        <f t="shared" si="2"/>
        <v/>
      </c>
      <c r="S40" s="17">
        <f>VLOOKUP((IF(MONTH($A40)=10,YEAR($A40),IF(MONTH($A40)=11,YEAR($A40),IF(MONTH($A40)=12, YEAR($A40),YEAR($A40)-1)))),'Final Sim'!$A$1:$O$84,VLOOKUP(MONTH($A40),'Conversion WRSM'!$A$1:$B$12,2),FALSE)</f>
        <v>48.62</v>
      </c>
      <c r="U40" s="9">
        <f t="shared" si="3"/>
        <v>0.1</v>
      </c>
      <c r="V40" s="9" t="str">
        <f t="shared" si="4"/>
        <v/>
      </c>
      <c r="W40" s="20" t="str">
        <f t="shared" si="5"/>
        <v/>
      </c>
    </row>
    <row r="41" spans="1:23" s="9" customFormat="1">
      <c r="A41" s="11">
        <v>14185</v>
      </c>
      <c r="B41" s="9">
        <f>VLOOKUP((IF(MONTH($A41)=10,YEAR($A41),IF(MONTH($A41)=11,YEAR($A41),IF(MONTH($A41)=12, YEAR($A41),YEAR($A41)-1)))),A3R002_pt1.prn!$A$2:$AA$74,VLOOKUP(MONTH($A41),Conversion!$A$1:$B$12,2),FALSE)</f>
        <v>0.09</v>
      </c>
      <c r="C41" s="9" t="str">
        <f>IF(VLOOKUP((IF(MONTH($A41)=10,YEAR($A41),IF(MONTH($A41)=11,YEAR($A41),IF(MONTH($A41)=12, YEAR($A41),YEAR($A41)-1)))),A3R002_pt1.prn!$A$2:$AA$74,VLOOKUP(MONTH($A41),'Patch Conversion'!$A$1:$B$12,2),FALSE)="","",VLOOKUP((IF(MONTH($A41)=10,YEAR($A41),IF(MONTH($A41)=11,YEAR($A41),IF(MONTH($A41)=12, YEAR($A41),YEAR($A41)-1)))),A3R002_pt1.prn!$A$2:$AA$74,VLOOKUP(MONTH($A41),'Patch Conversion'!$A$1:$B$12,2),FALSE))</f>
        <v/>
      </c>
      <c r="G41" s="9">
        <f>VLOOKUP((IF(MONTH($A41)=10,YEAR($A41),IF(MONTH($A41)=11,YEAR($A41),IF(MONTH($A41)=12, YEAR($A41),YEAR($A41)-1)))),A3R002_FirstSim!$A$1:$Z$87,VLOOKUP(MONTH($A41),Conversion!$A$1:$B$12,2),FALSE)</f>
        <v>0.26</v>
      </c>
      <c r="K41" s="12" t="e">
        <f>VLOOKUP((IF(MONTH($A41)=10,YEAR($A41),IF(MONTH($A41)=11,YEAR($A41),IF(MONTH($A41)=12, YEAR($A41),YEAR($A41)-1)))),#REF!,VLOOKUP(MONTH($A41),Conversion!$A$1:$B$12,2),FALSE)</f>
        <v>#REF!</v>
      </c>
      <c r="L41" s="9" t="e">
        <f>VLOOKUP((IF(MONTH($A41)=10,YEAR($A41),IF(MONTH($A41)=11,YEAR($A41),IF(MONTH($A41)=12, YEAR($A41),YEAR($A41)-1)))),#REF!,VLOOKUP(MONTH($A41),'Patch Conversion'!$A$1:$B$12,2),FALSE)</f>
        <v>#REF!</v>
      </c>
      <c r="N41" s="11"/>
      <c r="O41" s="9">
        <f t="shared" si="0"/>
        <v>0.09</v>
      </c>
      <c r="P41" s="9" t="str">
        <f t="shared" si="1"/>
        <v/>
      </c>
      <c r="Q41" s="10" t="str">
        <f t="shared" si="2"/>
        <v/>
      </c>
      <c r="S41" s="17">
        <f>VLOOKUP((IF(MONTH($A41)=10,YEAR($A41),IF(MONTH($A41)=11,YEAR($A41),IF(MONTH($A41)=12, YEAR($A41),YEAR($A41)-1)))),'Final Sim'!$A$1:$O$84,VLOOKUP(MONTH($A41),'Conversion WRSM'!$A$1:$B$12,2),FALSE)</f>
        <v>0</v>
      </c>
      <c r="U41" s="9">
        <f t="shared" si="3"/>
        <v>0.09</v>
      </c>
      <c r="V41" s="9" t="str">
        <f t="shared" si="4"/>
        <v/>
      </c>
      <c r="W41" s="20" t="str">
        <f t="shared" si="5"/>
        <v/>
      </c>
    </row>
    <row r="42" spans="1:23" s="9" customFormat="1">
      <c r="A42" s="11">
        <v>14215</v>
      </c>
      <c r="B42" s="9">
        <f>VLOOKUP((IF(MONTH($A42)=10,YEAR($A42),IF(MONTH($A42)=11,YEAR($A42),IF(MONTH($A42)=12, YEAR($A42),YEAR($A42)-1)))),A3R002_pt1.prn!$A$2:$AA$74,VLOOKUP(MONTH($A42),Conversion!$A$1:$B$12,2),FALSE)</f>
        <v>1.08</v>
      </c>
      <c r="C42" s="9" t="str">
        <f>IF(VLOOKUP((IF(MONTH($A42)=10,YEAR($A42),IF(MONTH($A42)=11,YEAR($A42),IF(MONTH($A42)=12, YEAR($A42),YEAR($A42)-1)))),A3R002_pt1.prn!$A$2:$AA$74,VLOOKUP(MONTH($A42),'Patch Conversion'!$A$1:$B$12,2),FALSE)="","",VLOOKUP((IF(MONTH($A42)=10,YEAR($A42),IF(MONTH($A42)=11,YEAR($A42),IF(MONTH($A42)=12, YEAR($A42),YEAR($A42)-1)))),A3R002_pt1.prn!$A$2:$AA$74,VLOOKUP(MONTH($A42),'Patch Conversion'!$A$1:$B$12,2),FALSE))</f>
        <v/>
      </c>
      <c r="G42" s="9">
        <f>VLOOKUP((IF(MONTH($A42)=10,YEAR($A42),IF(MONTH($A42)=11,YEAR($A42),IF(MONTH($A42)=12, YEAR($A42),YEAR($A42)-1)))),A3R002_FirstSim!$A$1:$Z$87,VLOOKUP(MONTH($A42),Conversion!$A$1:$B$12,2),FALSE)</f>
        <v>0.41</v>
      </c>
      <c r="K42" s="12" t="e">
        <f>VLOOKUP((IF(MONTH($A42)=10,YEAR($A42),IF(MONTH($A42)=11,YEAR($A42),IF(MONTH($A42)=12, YEAR($A42),YEAR($A42)-1)))),#REF!,VLOOKUP(MONTH($A42),Conversion!$A$1:$B$12,2),FALSE)</f>
        <v>#REF!</v>
      </c>
      <c r="L42" s="9" t="e">
        <f>VLOOKUP((IF(MONTH($A42)=10,YEAR($A42),IF(MONTH($A42)=11,YEAR($A42),IF(MONTH($A42)=12, YEAR($A42),YEAR($A42)-1)))),#REF!,VLOOKUP(MONTH($A42),'Patch Conversion'!$A$1:$B$12,2),FALSE)</f>
        <v>#REF!</v>
      </c>
      <c r="N42" s="11"/>
      <c r="O42" s="9">
        <f t="shared" si="0"/>
        <v>1.08</v>
      </c>
      <c r="P42" s="9" t="str">
        <f t="shared" si="1"/>
        <v/>
      </c>
      <c r="Q42" s="10" t="str">
        <f t="shared" si="2"/>
        <v/>
      </c>
      <c r="S42" s="17">
        <f>VLOOKUP((IF(MONTH($A42)=10,YEAR($A42),IF(MONTH($A42)=11,YEAR($A42),IF(MONTH($A42)=12, YEAR($A42),YEAR($A42)-1)))),'Final Sim'!$A$1:$O$84,VLOOKUP(MONTH($A42),'Conversion WRSM'!$A$1:$B$12,2),FALSE)</f>
        <v>19.82</v>
      </c>
      <c r="U42" s="9">
        <f t="shared" si="3"/>
        <v>1.08</v>
      </c>
      <c r="V42" s="9" t="str">
        <f t="shared" si="4"/>
        <v/>
      </c>
      <c r="W42" s="20" t="str">
        <f t="shared" si="5"/>
        <v/>
      </c>
    </row>
    <row r="43" spans="1:23" s="9" customFormat="1">
      <c r="A43" s="11">
        <v>14246</v>
      </c>
      <c r="B43" s="9">
        <f>VLOOKUP((IF(MONTH($A43)=10,YEAR($A43),IF(MONTH($A43)=11,YEAR($A43),IF(MONTH($A43)=12, YEAR($A43),YEAR($A43)-1)))),A3R002_pt1.prn!$A$2:$AA$74,VLOOKUP(MONTH($A43),Conversion!$A$1:$B$12,2),FALSE)</f>
        <v>0.69</v>
      </c>
      <c r="C43" s="9" t="str">
        <f>IF(VLOOKUP((IF(MONTH($A43)=10,YEAR($A43),IF(MONTH($A43)=11,YEAR($A43),IF(MONTH($A43)=12, YEAR($A43),YEAR($A43)-1)))),A3R002_pt1.prn!$A$2:$AA$74,VLOOKUP(MONTH($A43),'Patch Conversion'!$A$1:$B$12,2),FALSE)="","",VLOOKUP((IF(MONTH($A43)=10,YEAR($A43),IF(MONTH($A43)=11,YEAR($A43),IF(MONTH($A43)=12, YEAR($A43),YEAR($A43)-1)))),A3R002_pt1.prn!$A$2:$AA$74,VLOOKUP(MONTH($A43),'Patch Conversion'!$A$1:$B$12,2),FALSE))</f>
        <v/>
      </c>
      <c r="G43" s="9">
        <f>VLOOKUP((IF(MONTH($A43)=10,YEAR($A43),IF(MONTH($A43)=11,YEAR($A43),IF(MONTH($A43)=12, YEAR($A43),YEAR($A43)-1)))),A3R002_FirstSim!$A$1:$Z$87,VLOOKUP(MONTH($A43),Conversion!$A$1:$B$12,2),FALSE)</f>
        <v>0.5</v>
      </c>
      <c r="K43" s="12" t="e">
        <f>VLOOKUP((IF(MONTH($A43)=10,YEAR($A43),IF(MONTH($A43)=11,YEAR($A43),IF(MONTH($A43)=12, YEAR($A43),YEAR($A43)-1)))),#REF!,VLOOKUP(MONTH($A43),Conversion!$A$1:$B$12,2),FALSE)</f>
        <v>#REF!</v>
      </c>
      <c r="L43" s="9" t="e">
        <f>VLOOKUP((IF(MONTH($A43)=10,YEAR($A43),IF(MONTH($A43)=11,YEAR($A43),IF(MONTH($A43)=12, YEAR($A43),YEAR($A43)-1)))),#REF!,VLOOKUP(MONTH($A43),'Patch Conversion'!$A$1:$B$12,2),FALSE)</f>
        <v>#REF!</v>
      </c>
      <c r="N43" s="11"/>
      <c r="O43" s="9">
        <f t="shared" si="0"/>
        <v>0.69</v>
      </c>
      <c r="P43" s="9" t="str">
        <f t="shared" si="1"/>
        <v/>
      </c>
      <c r="Q43" s="10" t="str">
        <f t="shared" si="2"/>
        <v/>
      </c>
      <c r="S43" s="17">
        <f>VLOOKUP((IF(MONTH($A43)=10,YEAR($A43),IF(MONTH($A43)=11,YEAR($A43),IF(MONTH($A43)=12, YEAR($A43),YEAR($A43)-1)))),'Final Sim'!$A$1:$O$84,VLOOKUP(MONTH($A43),'Conversion WRSM'!$A$1:$B$12,2),FALSE)</f>
        <v>0</v>
      </c>
      <c r="U43" s="9">
        <f t="shared" si="3"/>
        <v>0.69</v>
      </c>
      <c r="V43" s="9" t="str">
        <f t="shared" si="4"/>
        <v/>
      </c>
      <c r="W43" s="20" t="str">
        <f t="shared" si="5"/>
        <v/>
      </c>
    </row>
    <row r="44" spans="1:23" s="9" customFormat="1">
      <c r="A44" s="11">
        <v>14277</v>
      </c>
      <c r="B44" s="9">
        <f>VLOOKUP((IF(MONTH($A44)=10,YEAR($A44),IF(MONTH($A44)=11,YEAR($A44),IF(MONTH($A44)=12, YEAR($A44),YEAR($A44)-1)))),A3R002_pt1.prn!$A$2:$AA$74,VLOOKUP(MONTH($A44),Conversion!$A$1:$B$12,2),FALSE)</f>
        <v>2.2000000000000002</v>
      </c>
      <c r="C44" s="9" t="str">
        <f>IF(VLOOKUP((IF(MONTH($A44)=10,YEAR($A44),IF(MONTH($A44)=11,YEAR($A44),IF(MONTH($A44)=12, YEAR($A44),YEAR($A44)-1)))),A3R002_pt1.prn!$A$2:$AA$74,VLOOKUP(MONTH($A44),'Patch Conversion'!$A$1:$B$12,2),FALSE)="","",VLOOKUP((IF(MONTH($A44)=10,YEAR($A44),IF(MONTH($A44)=11,YEAR($A44),IF(MONTH($A44)=12, YEAR($A44),YEAR($A44)-1)))),A3R002_pt1.prn!$A$2:$AA$74,VLOOKUP(MONTH($A44),'Patch Conversion'!$A$1:$B$12,2),FALSE))</f>
        <v/>
      </c>
      <c r="D44" s="9" t="str">
        <f>IF(C44="","",B44)</f>
        <v/>
      </c>
      <c r="G44" s="9">
        <f>VLOOKUP((IF(MONTH($A44)=10,YEAR($A44),IF(MONTH($A44)=11,YEAR($A44),IF(MONTH($A44)=12, YEAR($A44),YEAR($A44)-1)))),A3R002_FirstSim!$A$1:$Z$87,VLOOKUP(MONTH($A44),Conversion!$A$1:$B$12,2),FALSE)</f>
        <v>9</v>
      </c>
      <c r="K44" s="12" t="e">
        <f>VLOOKUP((IF(MONTH($A44)=10,YEAR($A44),IF(MONTH($A44)=11,YEAR($A44),IF(MONTH($A44)=12, YEAR($A44),YEAR($A44)-1)))),#REF!,VLOOKUP(MONTH($A44),Conversion!$A$1:$B$12,2),FALSE)</f>
        <v>#REF!</v>
      </c>
      <c r="L44" s="9" t="e">
        <f>VLOOKUP((IF(MONTH($A44)=10,YEAR($A44),IF(MONTH($A44)=11,YEAR($A44),IF(MONTH($A44)=12, YEAR($A44),YEAR($A44)-1)))),#REF!,VLOOKUP(MONTH($A44),'Patch Conversion'!$A$1:$B$12,2),FALSE)</f>
        <v>#REF!</v>
      </c>
      <c r="N44" s="11"/>
      <c r="O44" s="9">
        <f t="shared" si="0"/>
        <v>2.2000000000000002</v>
      </c>
      <c r="P44" s="9" t="str">
        <f t="shared" si="1"/>
        <v/>
      </c>
      <c r="Q44" s="10" t="str">
        <f t="shared" si="2"/>
        <v/>
      </c>
      <c r="S44" s="17">
        <f>VLOOKUP((IF(MONTH($A44)=10,YEAR($A44),IF(MONTH($A44)=11,YEAR($A44),IF(MONTH($A44)=12, YEAR($A44),YEAR($A44)-1)))),'Final Sim'!$A$1:$O$84,VLOOKUP(MONTH($A44),'Conversion WRSM'!$A$1:$B$12,2),FALSE)</f>
        <v>14.08</v>
      </c>
      <c r="U44" s="9">
        <f t="shared" si="3"/>
        <v>2.2000000000000002</v>
      </c>
      <c r="V44" s="9" t="str">
        <f t="shared" si="4"/>
        <v/>
      </c>
      <c r="W44" s="20" t="str">
        <f t="shared" si="5"/>
        <v/>
      </c>
    </row>
    <row r="45" spans="1:23" s="9" customFormat="1">
      <c r="A45" s="11">
        <v>14305</v>
      </c>
      <c r="B45" s="9">
        <f>VLOOKUP((IF(MONTH($A45)=10,YEAR($A45),IF(MONTH($A45)=11,YEAR($A45),IF(MONTH($A45)=12, YEAR($A45),YEAR($A45)-1)))),A3R002_pt1.prn!$A$2:$AA$74,VLOOKUP(MONTH($A45),Conversion!$A$1:$B$12,2),FALSE)</f>
        <v>2.4900000000000002</v>
      </c>
      <c r="C45" s="9" t="str">
        <f>IF(VLOOKUP((IF(MONTH($A45)=10,YEAR($A45),IF(MONTH($A45)=11,YEAR($A45),IF(MONTH($A45)=12, YEAR($A45),YEAR($A45)-1)))),A3R002_pt1.prn!$A$2:$AA$74,VLOOKUP(MONTH($A45),'Patch Conversion'!$A$1:$B$12,2),FALSE)="","",VLOOKUP((IF(MONTH($A45)=10,YEAR($A45),IF(MONTH($A45)=11,YEAR($A45),IF(MONTH($A45)=12, YEAR($A45),YEAR($A45)-1)))),A3R002_pt1.prn!$A$2:$AA$74,VLOOKUP(MONTH($A45),'Patch Conversion'!$A$1:$B$12,2),FALSE))</f>
        <v/>
      </c>
      <c r="D45" s="9" t="str">
        <f>IF(C45="","",B45)</f>
        <v/>
      </c>
      <c r="G45" s="9">
        <f>VLOOKUP((IF(MONTH($A45)=10,YEAR($A45),IF(MONTH($A45)=11,YEAR($A45),IF(MONTH($A45)=12, YEAR($A45),YEAR($A45)-1)))),A3R002_FirstSim!$A$1:$Z$87,VLOOKUP(MONTH($A45),Conversion!$A$1:$B$12,2),FALSE)</f>
        <v>4.32</v>
      </c>
      <c r="K45" s="12" t="e">
        <f>VLOOKUP((IF(MONTH($A45)=10,YEAR($A45),IF(MONTH($A45)=11,YEAR($A45),IF(MONTH($A45)=12, YEAR($A45),YEAR($A45)-1)))),#REF!,VLOOKUP(MONTH($A45),Conversion!$A$1:$B$12,2),FALSE)</f>
        <v>#REF!</v>
      </c>
      <c r="L45" s="9" t="e">
        <f>VLOOKUP((IF(MONTH($A45)=10,YEAR($A45),IF(MONTH($A45)=11,YEAR($A45),IF(MONTH($A45)=12, YEAR($A45),YEAR($A45)-1)))),#REF!,VLOOKUP(MONTH($A45),'Patch Conversion'!$A$1:$B$12,2),FALSE)</f>
        <v>#REF!</v>
      </c>
      <c r="N45" s="11"/>
      <c r="O45" s="9">
        <f t="shared" si="0"/>
        <v>2.4900000000000002</v>
      </c>
      <c r="P45" s="9" t="str">
        <f t="shared" si="1"/>
        <v/>
      </c>
      <c r="Q45" s="10" t="str">
        <f t="shared" si="2"/>
        <v/>
      </c>
      <c r="S45" s="17">
        <f>VLOOKUP((IF(MONTH($A45)=10,YEAR($A45),IF(MONTH($A45)=11,YEAR($A45),IF(MONTH($A45)=12, YEAR($A45),YEAR($A45)-1)))),'Final Sim'!$A$1:$O$84,VLOOKUP(MONTH($A45),'Conversion WRSM'!$A$1:$B$12,2),FALSE)</f>
        <v>0</v>
      </c>
      <c r="U45" s="9">
        <f t="shared" si="3"/>
        <v>2.4900000000000002</v>
      </c>
      <c r="V45" s="9" t="str">
        <f t="shared" si="4"/>
        <v/>
      </c>
      <c r="W45" s="20" t="str">
        <f t="shared" si="5"/>
        <v/>
      </c>
    </row>
    <row r="46" spans="1:23" s="9" customFormat="1">
      <c r="A46" s="11">
        <v>14336</v>
      </c>
      <c r="B46" s="9">
        <f>VLOOKUP((IF(MONTH($A46)=10,YEAR($A46),IF(MONTH($A46)=11,YEAR($A46),IF(MONTH($A46)=12, YEAR($A46),YEAR($A46)-1)))),A3R002_pt1.prn!$A$2:$AA$74,VLOOKUP(MONTH($A46),Conversion!$A$1:$B$12,2),FALSE)</f>
        <v>0.65</v>
      </c>
      <c r="C46" s="9" t="str">
        <f>IF(VLOOKUP((IF(MONTH($A46)=10,YEAR($A46),IF(MONTH($A46)=11,YEAR($A46),IF(MONTH($A46)=12, YEAR($A46),YEAR($A46)-1)))),A3R002_pt1.prn!$A$2:$AA$74,VLOOKUP(MONTH($A46),'Patch Conversion'!$A$1:$B$12,2),FALSE)="","",VLOOKUP((IF(MONTH($A46)=10,YEAR($A46),IF(MONTH($A46)=11,YEAR($A46),IF(MONTH($A46)=12, YEAR($A46),YEAR($A46)-1)))),A3R002_pt1.prn!$A$2:$AA$74,VLOOKUP(MONTH($A46),'Patch Conversion'!$A$1:$B$12,2),FALSE))</f>
        <v/>
      </c>
      <c r="D46" s="9" t="str">
        <f>IF(C46="","",B46)</f>
        <v/>
      </c>
      <c r="G46" s="9">
        <f>VLOOKUP((IF(MONTH($A46)=10,YEAR($A46),IF(MONTH($A46)=11,YEAR($A46),IF(MONTH($A46)=12, YEAR($A46),YEAR($A46)-1)))),A3R002_FirstSim!$A$1:$Z$87,VLOOKUP(MONTH($A46),Conversion!$A$1:$B$12,2),FALSE)</f>
        <v>1.0900000000000001</v>
      </c>
      <c r="K46" s="12" t="e">
        <f>VLOOKUP((IF(MONTH($A46)=10,YEAR($A46),IF(MONTH($A46)=11,YEAR($A46),IF(MONTH($A46)=12, YEAR($A46),YEAR($A46)-1)))),#REF!,VLOOKUP(MONTH($A46),Conversion!$A$1:$B$12,2),FALSE)</f>
        <v>#REF!</v>
      </c>
      <c r="L46" s="9" t="e">
        <f>VLOOKUP((IF(MONTH($A46)=10,YEAR($A46),IF(MONTH($A46)=11,YEAR($A46),IF(MONTH($A46)=12, YEAR($A46),YEAR($A46)-1)))),#REF!,VLOOKUP(MONTH($A46),'Patch Conversion'!$A$1:$B$12,2),FALSE)</f>
        <v>#REF!</v>
      </c>
      <c r="N46" s="11"/>
      <c r="O46" s="9">
        <f t="shared" si="0"/>
        <v>0.65</v>
      </c>
      <c r="P46" s="9" t="str">
        <f t="shared" si="1"/>
        <v/>
      </c>
      <c r="Q46" s="10" t="str">
        <f t="shared" si="2"/>
        <v/>
      </c>
      <c r="S46" s="17">
        <f>VLOOKUP((IF(MONTH($A46)=10,YEAR($A46),IF(MONTH($A46)=11,YEAR($A46),IF(MONTH($A46)=12, YEAR($A46),YEAR($A46)-1)))),'Final Sim'!$A$1:$O$84,VLOOKUP(MONTH($A46),'Conversion WRSM'!$A$1:$B$12,2),FALSE)</f>
        <v>265.29000000000002</v>
      </c>
      <c r="U46" s="9">
        <f t="shared" si="3"/>
        <v>0.65</v>
      </c>
      <c r="V46" s="9" t="str">
        <f t="shared" si="4"/>
        <v/>
      </c>
      <c r="W46" s="20" t="str">
        <f t="shared" si="5"/>
        <v/>
      </c>
    </row>
    <row r="47" spans="1:23" s="9" customFormat="1">
      <c r="A47" s="11">
        <v>14366</v>
      </c>
      <c r="B47" s="9">
        <f>VLOOKUP((IF(MONTH($A47)=10,YEAR($A47),IF(MONTH($A47)=11,YEAR($A47),IF(MONTH($A47)=12, YEAR($A47),YEAR($A47)-1)))),A3R002_pt1.prn!$A$2:$AA$74,VLOOKUP(MONTH($A47),Conversion!$A$1:$B$12,2),FALSE)</f>
        <v>0.24</v>
      </c>
      <c r="C47" s="9" t="str">
        <f>IF(VLOOKUP((IF(MONTH($A47)=10,YEAR($A47),IF(MONTH($A47)=11,YEAR($A47),IF(MONTH($A47)=12, YEAR($A47),YEAR($A47)-1)))),A3R002_pt1.prn!$A$2:$AA$74,VLOOKUP(MONTH($A47),'Patch Conversion'!$A$1:$B$12,2),FALSE)="","",VLOOKUP((IF(MONTH($A47)=10,YEAR($A47),IF(MONTH($A47)=11,YEAR($A47),IF(MONTH($A47)=12, YEAR($A47),YEAR($A47)-1)))),A3R002_pt1.prn!$A$2:$AA$74,VLOOKUP(MONTH($A47),'Patch Conversion'!$A$1:$B$12,2),FALSE))</f>
        <v/>
      </c>
      <c r="G47" s="9">
        <f>VLOOKUP((IF(MONTH($A47)=10,YEAR($A47),IF(MONTH($A47)=11,YEAR($A47),IF(MONTH($A47)=12, YEAR($A47),YEAR($A47)-1)))),A3R002_FirstSim!$A$1:$Z$87,VLOOKUP(MONTH($A47),Conversion!$A$1:$B$12,2),FALSE)</f>
        <v>0.86</v>
      </c>
      <c r="K47" s="12" t="e">
        <f>VLOOKUP((IF(MONTH($A47)=10,YEAR($A47),IF(MONTH($A47)=11,YEAR($A47),IF(MONTH($A47)=12, YEAR($A47),YEAR($A47)-1)))),#REF!,VLOOKUP(MONTH($A47),Conversion!$A$1:$B$12,2),FALSE)</f>
        <v>#REF!</v>
      </c>
      <c r="L47" s="9" t="e">
        <f>VLOOKUP((IF(MONTH($A47)=10,YEAR($A47),IF(MONTH($A47)=11,YEAR($A47),IF(MONTH($A47)=12, YEAR($A47),YEAR($A47)-1)))),#REF!,VLOOKUP(MONTH($A47),'Patch Conversion'!$A$1:$B$12,2),FALSE)</f>
        <v>#REF!</v>
      </c>
      <c r="N47" s="11"/>
      <c r="O47" s="9">
        <f t="shared" si="0"/>
        <v>0.24</v>
      </c>
      <c r="P47" s="9" t="str">
        <f t="shared" si="1"/>
        <v/>
      </c>
      <c r="Q47" s="10" t="str">
        <f t="shared" si="2"/>
        <v/>
      </c>
      <c r="S47" s="17">
        <f>VLOOKUP((IF(MONTH($A47)=10,YEAR($A47),IF(MONTH($A47)=11,YEAR($A47),IF(MONTH($A47)=12, YEAR($A47),YEAR($A47)-1)))),'Final Sim'!$A$1:$O$84,VLOOKUP(MONTH($A47),'Conversion WRSM'!$A$1:$B$12,2),FALSE)</f>
        <v>0</v>
      </c>
      <c r="U47" s="9">
        <f t="shared" si="3"/>
        <v>0.24</v>
      </c>
      <c r="V47" s="9" t="str">
        <f t="shared" si="4"/>
        <v/>
      </c>
      <c r="W47" s="20" t="str">
        <f t="shared" si="5"/>
        <v/>
      </c>
    </row>
    <row r="48" spans="1:23" s="9" customFormat="1">
      <c r="A48" s="11">
        <v>14397</v>
      </c>
      <c r="B48" s="9">
        <f>VLOOKUP((IF(MONTH($A48)=10,YEAR($A48),IF(MONTH($A48)=11,YEAR($A48),IF(MONTH($A48)=12, YEAR($A48),YEAR($A48)-1)))),A3R002_pt1.prn!$A$2:$AA$74,VLOOKUP(MONTH($A48),Conversion!$A$1:$B$12,2),FALSE)</f>
        <v>0.15</v>
      </c>
      <c r="C48" s="9" t="str">
        <f>IF(VLOOKUP((IF(MONTH($A48)=10,YEAR($A48),IF(MONTH($A48)=11,YEAR($A48),IF(MONTH($A48)=12, YEAR($A48),YEAR($A48)-1)))),A3R002_pt1.prn!$A$2:$AA$74,VLOOKUP(MONTH($A48),'Patch Conversion'!$A$1:$B$12,2),FALSE)="","",VLOOKUP((IF(MONTH($A48)=10,YEAR($A48),IF(MONTH($A48)=11,YEAR($A48),IF(MONTH($A48)=12, YEAR($A48),YEAR($A48)-1)))),A3R002_pt1.prn!$A$2:$AA$74,VLOOKUP(MONTH($A48),'Patch Conversion'!$A$1:$B$12,2),FALSE))</f>
        <v/>
      </c>
      <c r="G48" s="9">
        <f>VLOOKUP((IF(MONTH($A48)=10,YEAR($A48),IF(MONTH($A48)=11,YEAR($A48),IF(MONTH($A48)=12, YEAR($A48),YEAR($A48)-1)))),A3R002_FirstSim!$A$1:$Z$87,VLOOKUP(MONTH($A48),Conversion!$A$1:$B$12,2),FALSE)</f>
        <v>0.77</v>
      </c>
      <c r="K48" s="12" t="e">
        <f>VLOOKUP((IF(MONTH($A48)=10,YEAR($A48),IF(MONTH($A48)=11,YEAR($A48),IF(MONTH($A48)=12, YEAR($A48),YEAR($A48)-1)))),#REF!,VLOOKUP(MONTH($A48),Conversion!$A$1:$B$12,2),FALSE)</f>
        <v>#REF!</v>
      </c>
      <c r="L48" s="9" t="e">
        <f>VLOOKUP((IF(MONTH($A48)=10,YEAR($A48),IF(MONTH($A48)=11,YEAR($A48),IF(MONTH($A48)=12, YEAR($A48),YEAR($A48)-1)))),#REF!,VLOOKUP(MONTH($A48),'Patch Conversion'!$A$1:$B$12,2),FALSE)</f>
        <v>#REF!</v>
      </c>
      <c r="N48" s="11"/>
      <c r="O48" s="9">
        <f t="shared" si="0"/>
        <v>0.15</v>
      </c>
      <c r="P48" s="9" t="str">
        <f t="shared" si="1"/>
        <v/>
      </c>
      <c r="Q48" s="10" t="str">
        <f t="shared" si="2"/>
        <v/>
      </c>
      <c r="S48" s="17">
        <f>VLOOKUP((IF(MONTH($A48)=10,YEAR($A48),IF(MONTH($A48)=11,YEAR($A48),IF(MONTH($A48)=12, YEAR($A48),YEAR($A48)-1)))),'Final Sim'!$A$1:$O$84,VLOOKUP(MONTH($A48),'Conversion WRSM'!$A$1:$B$12,2),FALSE)</f>
        <v>355.06</v>
      </c>
      <c r="U48" s="9">
        <f t="shared" si="3"/>
        <v>0.15</v>
      </c>
      <c r="V48" s="9" t="str">
        <f t="shared" si="4"/>
        <v/>
      </c>
      <c r="W48" s="20" t="str">
        <f t="shared" si="5"/>
        <v/>
      </c>
    </row>
    <row r="49" spans="1:23" s="9" customFormat="1">
      <c r="A49" s="11">
        <v>14427</v>
      </c>
      <c r="B49" s="9">
        <f>VLOOKUP((IF(MONTH($A49)=10,YEAR($A49),IF(MONTH($A49)=11,YEAR($A49),IF(MONTH($A49)=12, YEAR($A49),YEAR($A49)-1)))),A3R002_pt1.prn!$A$2:$AA$74,VLOOKUP(MONTH($A49),Conversion!$A$1:$B$12,2),FALSE)</f>
        <v>0.27</v>
      </c>
      <c r="C49" s="9" t="str">
        <f>IF(VLOOKUP((IF(MONTH($A49)=10,YEAR($A49),IF(MONTH($A49)=11,YEAR($A49),IF(MONTH($A49)=12, YEAR($A49),YEAR($A49)-1)))),A3R002_pt1.prn!$A$2:$AA$74,VLOOKUP(MONTH($A49),'Patch Conversion'!$A$1:$B$12,2),FALSE)="","",VLOOKUP((IF(MONTH($A49)=10,YEAR($A49),IF(MONTH($A49)=11,YEAR($A49),IF(MONTH($A49)=12, YEAR($A49),YEAR($A49)-1)))),A3R002_pt1.prn!$A$2:$AA$74,VLOOKUP(MONTH($A49),'Patch Conversion'!$A$1:$B$12,2),FALSE))</f>
        <v/>
      </c>
      <c r="G49" s="9">
        <f>VLOOKUP((IF(MONTH($A49)=10,YEAR($A49),IF(MONTH($A49)=11,YEAR($A49),IF(MONTH($A49)=12, YEAR($A49),YEAR($A49)-1)))),A3R002_FirstSim!$A$1:$Z$87,VLOOKUP(MONTH($A49),Conversion!$A$1:$B$12,2),FALSE)</f>
        <v>0.76</v>
      </c>
      <c r="K49" s="12" t="e">
        <f>VLOOKUP((IF(MONTH($A49)=10,YEAR($A49),IF(MONTH($A49)=11,YEAR($A49),IF(MONTH($A49)=12, YEAR($A49),YEAR($A49)-1)))),#REF!,VLOOKUP(MONTH($A49),Conversion!$A$1:$B$12,2),FALSE)</f>
        <v>#REF!</v>
      </c>
      <c r="L49" s="9" t="e">
        <f>VLOOKUP((IF(MONTH($A49)=10,YEAR($A49),IF(MONTH($A49)=11,YEAR($A49),IF(MONTH($A49)=12, YEAR($A49),YEAR($A49)-1)))),#REF!,VLOOKUP(MONTH($A49),'Patch Conversion'!$A$1:$B$12,2),FALSE)</f>
        <v>#REF!</v>
      </c>
      <c r="N49" s="11"/>
      <c r="O49" s="9">
        <f t="shared" si="0"/>
        <v>0.27</v>
      </c>
      <c r="P49" s="9" t="str">
        <f t="shared" si="1"/>
        <v/>
      </c>
      <c r="Q49" s="10" t="str">
        <f t="shared" si="2"/>
        <v/>
      </c>
      <c r="S49" s="17">
        <f>VLOOKUP((IF(MONTH($A49)=10,YEAR($A49),IF(MONTH($A49)=11,YEAR($A49),IF(MONTH($A49)=12, YEAR($A49),YEAR($A49)-1)))),'Final Sim'!$A$1:$O$84,VLOOKUP(MONTH($A49),'Conversion WRSM'!$A$1:$B$12,2),FALSE)</f>
        <v>0</v>
      </c>
      <c r="U49" s="9">
        <f t="shared" si="3"/>
        <v>0.27</v>
      </c>
      <c r="V49" s="9" t="str">
        <f t="shared" si="4"/>
        <v/>
      </c>
      <c r="W49" s="20" t="str">
        <f t="shared" si="5"/>
        <v/>
      </c>
    </row>
    <row r="50" spans="1:23" s="9" customFormat="1">
      <c r="A50" s="11">
        <v>14458</v>
      </c>
      <c r="B50" s="9">
        <f>VLOOKUP((IF(MONTH($A50)=10,YEAR($A50),IF(MONTH($A50)=11,YEAR($A50),IF(MONTH($A50)=12, YEAR($A50),YEAR($A50)-1)))),A3R002_pt1.prn!$A$2:$AA$74,VLOOKUP(MONTH($A50),Conversion!$A$1:$B$12,2),FALSE)</f>
        <v>0.2</v>
      </c>
      <c r="C50" s="9" t="str">
        <f>IF(VLOOKUP((IF(MONTH($A50)=10,YEAR($A50),IF(MONTH($A50)=11,YEAR($A50),IF(MONTH($A50)=12, YEAR($A50),YEAR($A50)-1)))),A3R002_pt1.prn!$A$2:$AA$74,VLOOKUP(MONTH($A50),'Patch Conversion'!$A$1:$B$12,2),FALSE)="","",VLOOKUP((IF(MONTH($A50)=10,YEAR($A50),IF(MONTH($A50)=11,YEAR($A50),IF(MONTH($A50)=12, YEAR($A50),YEAR($A50)-1)))),A3R002_pt1.prn!$A$2:$AA$74,VLOOKUP(MONTH($A50),'Patch Conversion'!$A$1:$B$12,2),FALSE))</f>
        <v/>
      </c>
      <c r="G50" s="9">
        <f>VLOOKUP((IF(MONTH($A50)=10,YEAR($A50),IF(MONTH($A50)=11,YEAR($A50),IF(MONTH($A50)=12, YEAR($A50),YEAR($A50)-1)))),A3R002_FirstSim!$A$1:$Z$87,VLOOKUP(MONTH($A50),Conversion!$A$1:$B$12,2),FALSE)</f>
        <v>0.74</v>
      </c>
      <c r="K50" s="12" t="e">
        <f>VLOOKUP((IF(MONTH($A50)=10,YEAR($A50),IF(MONTH($A50)=11,YEAR($A50),IF(MONTH($A50)=12, YEAR($A50),YEAR($A50)-1)))),#REF!,VLOOKUP(MONTH($A50),Conversion!$A$1:$B$12,2),FALSE)</f>
        <v>#REF!</v>
      </c>
      <c r="L50" s="9" t="e">
        <f>VLOOKUP((IF(MONTH($A50)=10,YEAR($A50),IF(MONTH($A50)=11,YEAR($A50),IF(MONTH($A50)=12, YEAR($A50),YEAR($A50)-1)))),#REF!,VLOOKUP(MONTH($A50),'Patch Conversion'!$A$1:$B$12,2),FALSE)</f>
        <v>#REF!</v>
      </c>
      <c r="N50" s="11"/>
      <c r="O50" s="9">
        <f t="shared" si="0"/>
        <v>0.2</v>
      </c>
      <c r="P50" s="9" t="str">
        <f t="shared" si="1"/>
        <v/>
      </c>
      <c r="Q50" s="10" t="str">
        <f t="shared" si="2"/>
        <v/>
      </c>
      <c r="S50" s="17">
        <f>VLOOKUP((IF(MONTH($A50)=10,YEAR($A50),IF(MONTH($A50)=11,YEAR($A50),IF(MONTH($A50)=12, YEAR($A50),YEAR($A50)-1)))),'Final Sim'!$A$1:$O$84,VLOOKUP(MONTH($A50),'Conversion WRSM'!$A$1:$B$12,2),FALSE)</f>
        <v>103.73</v>
      </c>
      <c r="U50" s="9">
        <f t="shared" si="3"/>
        <v>0.2</v>
      </c>
      <c r="V50" s="9" t="str">
        <f t="shared" si="4"/>
        <v/>
      </c>
      <c r="W50" s="20" t="str">
        <f t="shared" si="5"/>
        <v/>
      </c>
    </row>
    <row r="51" spans="1:23" s="9" customFormat="1">
      <c r="A51" s="11">
        <v>14489</v>
      </c>
      <c r="B51" s="9">
        <f>VLOOKUP((IF(MONTH($A51)=10,YEAR($A51),IF(MONTH($A51)=11,YEAR($A51),IF(MONTH($A51)=12, YEAR($A51),YEAR($A51)-1)))),A3R002_pt1.prn!$A$2:$AA$74,VLOOKUP(MONTH($A51),Conversion!$A$1:$B$12,2),FALSE)</f>
        <v>0.31</v>
      </c>
      <c r="C51" s="9" t="str">
        <f>IF(VLOOKUP((IF(MONTH($A51)=10,YEAR($A51),IF(MONTH($A51)=11,YEAR($A51),IF(MONTH($A51)=12, YEAR($A51),YEAR($A51)-1)))),A3R002_pt1.prn!$A$2:$AA$74,VLOOKUP(MONTH($A51),'Patch Conversion'!$A$1:$B$12,2),FALSE)="","",VLOOKUP((IF(MONTH($A51)=10,YEAR($A51),IF(MONTH($A51)=11,YEAR($A51),IF(MONTH($A51)=12, YEAR($A51),YEAR($A51)-1)))),A3R002_pt1.prn!$A$2:$AA$74,VLOOKUP(MONTH($A51),'Patch Conversion'!$A$1:$B$12,2),FALSE))</f>
        <v/>
      </c>
      <c r="G51" s="9">
        <f>VLOOKUP((IF(MONTH($A51)=10,YEAR($A51),IF(MONTH($A51)=11,YEAR($A51),IF(MONTH($A51)=12, YEAR($A51),YEAR($A51)-1)))),A3R002_FirstSim!$A$1:$Z$87,VLOOKUP(MONTH($A51),Conversion!$A$1:$B$12,2),FALSE)</f>
        <v>0.68</v>
      </c>
      <c r="K51" s="12" t="e">
        <f>VLOOKUP((IF(MONTH($A51)=10,YEAR($A51),IF(MONTH($A51)=11,YEAR($A51),IF(MONTH($A51)=12, YEAR($A51),YEAR($A51)-1)))),#REF!,VLOOKUP(MONTH($A51),Conversion!$A$1:$B$12,2),FALSE)</f>
        <v>#REF!</v>
      </c>
      <c r="L51" s="9" t="e">
        <f>VLOOKUP((IF(MONTH($A51)=10,YEAR($A51),IF(MONTH($A51)=11,YEAR($A51),IF(MONTH($A51)=12, YEAR($A51),YEAR($A51)-1)))),#REF!,VLOOKUP(MONTH($A51),'Patch Conversion'!$A$1:$B$12,2),FALSE)</f>
        <v>#REF!</v>
      </c>
      <c r="N51" s="11"/>
      <c r="O51" s="9">
        <f t="shared" si="0"/>
        <v>0.31</v>
      </c>
      <c r="P51" s="9" t="str">
        <f t="shared" si="1"/>
        <v/>
      </c>
      <c r="Q51" s="10" t="str">
        <f t="shared" si="2"/>
        <v/>
      </c>
      <c r="S51" s="17">
        <f>VLOOKUP((IF(MONTH($A51)=10,YEAR($A51),IF(MONTH($A51)=11,YEAR($A51),IF(MONTH($A51)=12, YEAR($A51),YEAR($A51)-1)))),'Final Sim'!$A$1:$O$84,VLOOKUP(MONTH($A51),'Conversion WRSM'!$A$1:$B$12,2),FALSE)</f>
        <v>0</v>
      </c>
      <c r="U51" s="9">
        <f t="shared" si="3"/>
        <v>0.31</v>
      </c>
      <c r="V51" s="9" t="str">
        <f t="shared" si="4"/>
        <v/>
      </c>
      <c r="W51" s="20" t="str">
        <f t="shared" si="5"/>
        <v/>
      </c>
    </row>
    <row r="52" spans="1:23" s="9" customFormat="1">
      <c r="A52" s="11">
        <v>14519</v>
      </c>
      <c r="B52" s="9">
        <f>VLOOKUP((IF(MONTH($A52)=10,YEAR($A52),IF(MONTH($A52)=11,YEAR($A52),IF(MONTH($A52)=12, YEAR($A52),YEAR($A52)-1)))),A3R002_pt1.prn!$A$2:$AA$74,VLOOKUP(MONTH($A52),Conversion!$A$1:$B$12,2),FALSE)</f>
        <v>0.17</v>
      </c>
      <c r="C52" s="9" t="str">
        <f>IF(VLOOKUP((IF(MONTH($A52)=10,YEAR($A52),IF(MONTH($A52)=11,YEAR($A52),IF(MONTH($A52)=12, YEAR($A52),YEAR($A52)-1)))),A3R002_pt1.prn!$A$2:$AA$74,VLOOKUP(MONTH($A52),'Patch Conversion'!$A$1:$B$12,2),FALSE)="","",VLOOKUP((IF(MONTH($A52)=10,YEAR($A52),IF(MONTH($A52)=11,YEAR($A52),IF(MONTH($A52)=12, YEAR($A52),YEAR($A52)-1)))),A3R002_pt1.prn!$A$2:$AA$74,VLOOKUP(MONTH($A52),'Patch Conversion'!$A$1:$B$12,2),FALSE))</f>
        <v/>
      </c>
      <c r="G52" s="9">
        <f>VLOOKUP((IF(MONTH($A52)=10,YEAR($A52),IF(MONTH($A52)=11,YEAR($A52),IF(MONTH($A52)=12, YEAR($A52),YEAR($A52)-1)))),A3R002_FirstSim!$A$1:$Z$87,VLOOKUP(MONTH($A52),Conversion!$A$1:$B$12,2),FALSE)</f>
        <v>0.62</v>
      </c>
      <c r="K52" s="12" t="e">
        <f>VLOOKUP((IF(MONTH($A52)=10,YEAR($A52),IF(MONTH($A52)=11,YEAR($A52),IF(MONTH($A52)=12, YEAR($A52),YEAR($A52)-1)))),#REF!,VLOOKUP(MONTH($A52),Conversion!$A$1:$B$12,2),FALSE)</f>
        <v>#REF!</v>
      </c>
      <c r="L52" s="9" t="e">
        <f>VLOOKUP((IF(MONTH($A52)=10,YEAR($A52),IF(MONTH($A52)=11,YEAR($A52),IF(MONTH($A52)=12, YEAR($A52),YEAR($A52)-1)))),#REF!,VLOOKUP(MONTH($A52),'Patch Conversion'!$A$1:$B$12,2),FALSE)</f>
        <v>#REF!</v>
      </c>
      <c r="N52" s="11"/>
      <c r="O52" s="9">
        <f t="shared" si="0"/>
        <v>0.17</v>
      </c>
      <c r="P52" s="9" t="str">
        <f t="shared" si="1"/>
        <v/>
      </c>
      <c r="Q52" s="10" t="str">
        <f t="shared" si="2"/>
        <v/>
      </c>
      <c r="S52" s="17">
        <f>VLOOKUP((IF(MONTH($A52)=10,YEAR($A52),IF(MONTH($A52)=11,YEAR($A52),IF(MONTH($A52)=12, YEAR($A52),YEAR($A52)-1)))),'Final Sim'!$A$1:$O$84,VLOOKUP(MONTH($A52),'Conversion WRSM'!$A$1:$B$12,2),FALSE)</f>
        <v>79.25</v>
      </c>
      <c r="U52" s="9">
        <f t="shared" si="3"/>
        <v>0.17</v>
      </c>
      <c r="V52" s="9" t="str">
        <f t="shared" si="4"/>
        <v/>
      </c>
      <c r="W52" s="20" t="str">
        <f t="shared" si="5"/>
        <v/>
      </c>
    </row>
    <row r="53" spans="1:23" s="9" customFormat="1">
      <c r="A53" s="11">
        <v>14550</v>
      </c>
      <c r="B53" s="9">
        <f>VLOOKUP((IF(MONTH($A53)=10,YEAR($A53),IF(MONTH($A53)=11,YEAR($A53),IF(MONTH($A53)=12, YEAR($A53),YEAR($A53)-1)))),A3R002_pt1.prn!$A$2:$AA$74,VLOOKUP(MONTH($A53),Conversion!$A$1:$B$12,2),FALSE)</f>
        <v>0.56000000000000005</v>
      </c>
      <c r="C53" s="9" t="str">
        <f>IF(VLOOKUP((IF(MONTH($A53)=10,YEAR($A53),IF(MONTH($A53)=11,YEAR($A53),IF(MONTH($A53)=12, YEAR($A53),YEAR($A53)-1)))),A3R002_pt1.prn!$A$2:$AA$74,VLOOKUP(MONTH($A53),'Patch Conversion'!$A$1:$B$12,2),FALSE)="","",VLOOKUP((IF(MONTH($A53)=10,YEAR($A53),IF(MONTH($A53)=11,YEAR($A53),IF(MONTH($A53)=12, YEAR($A53),YEAR($A53)-1)))),A3R002_pt1.prn!$A$2:$AA$74,VLOOKUP(MONTH($A53),'Patch Conversion'!$A$1:$B$12,2),FALSE))</f>
        <v/>
      </c>
      <c r="G53" s="9">
        <f>VLOOKUP((IF(MONTH($A53)=10,YEAR($A53),IF(MONTH($A53)=11,YEAR($A53),IF(MONTH($A53)=12, YEAR($A53),YEAR($A53)-1)))),A3R002_FirstSim!$A$1:$Z$87,VLOOKUP(MONTH($A53),Conversion!$A$1:$B$12,2),FALSE)</f>
        <v>0.59</v>
      </c>
      <c r="K53" s="12" t="e">
        <f>VLOOKUP((IF(MONTH($A53)=10,YEAR($A53),IF(MONTH($A53)=11,YEAR($A53),IF(MONTH($A53)=12, YEAR($A53),YEAR($A53)-1)))),#REF!,VLOOKUP(MONTH($A53),Conversion!$A$1:$B$12,2),FALSE)</f>
        <v>#REF!</v>
      </c>
      <c r="L53" s="9" t="e">
        <f>VLOOKUP((IF(MONTH($A53)=10,YEAR($A53),IF(MONTH($A53)=11,YEAR($A53),IF(MONTH($A53)=12, YEAR($A53),YEAR($A53)-1)))),#REF!,VLOOKUP(MONTH($A53),'Patch Conversion'!$A$1:$B$12,2),FALSE)</f>
        <v>#REF!</v>
      </c>
      <c r="N53" s="11"/>
      <c r="O53" s="9">
        <f t="shared" si="0"/>
        <v>0.56000000000000005</v>
      </c>
      <c r="P53" s="9" t="str">
        <f t="shared" si="1"/>
        <v/>
      </c>
      <c r="Q53" s="10" t="str">
        <f t="shared" si="2"/>
        <v/>
      </c>
      <c r="S53" s="17">
        <f>VLOOKUP((IF(MONTH($A53)=10,YEAR($A53),IF(MONTH($A53)=11,YEAR($A53),IF(MONTH($A53)=12, YEAR($A53),YEAR($A53)-1)))),'Final Sim'!$A$1:$O$84,VLOOKUP(MONTH($A53),'Conversion WRSM'!$A$1:$B$12,2),FALSE)</f>
        <v>0</v>
      </c>
      <c r="U53" s="9">
        <f t="shared" si="3"/>
        <v>0.56000000000000005</v>
      </c>
      <c r="V53" s="9" t="str">
        <f t="shared" si="4"/>
        <v/>
      </c>
      <c r="W53" s="20" t="str">
        <f t="shared" si="5"/>
        <v/>
      </c>
    </row>
    <row r="54" spans="1:23" s="9" customFormat="1">
      <c r="A54" s="11">
        <v>14580</v>
      </c>
      <c r="B54" s="9">
        <f>VLOOKUP((IF(MONTH($A54)=10,YEAR($A54),IF(MONTH($A54)=11,YEAR($A54),IF(MONTH($A54)=12, YEAR($A54),YEAR($A54)-1)))),A3R002_pt1.prn!$A$2:$AA$74,VLOOKUP(MONTH($A54),Conversion!$A$1:$B$12,2),FALSE)</f>
        <v>0.24</v>
      </c>
      <c r="C54" s="9" t="str">
        <f>IF(VLOOKUP((IF(MONTH($A54)=10,YEAR($A54),IF(MONTH($A54)=11,YEAR($A54),IF(MONTH($A54)=12, YEAR($A54),YEAR($A54)-1)))),A3R002_pt1.prn!$A$2:$AA$74,VLOOKUP(MONTH($A54),'Patch Conversion'!$A$1:$B$12,2),FALSE)="","",VLOOKUP((IF(MONTH($A54)=10,YEAR($A54),IF(MONTH($A54)=11,YEAR($A54),IF(MONTH($A54)=12, YEAR($A54),YEAR($A54)-1)))),A3R002_pt1.prn!$A$2:$AA$74,VLOOKUP(MONTH($A54),'Patch Conversion'!$A$1:$B$12,2),FALSE))</f>
        <v/>
      </c>
      <c r="G54" s="9">
        <f>VLOOKUP((IF(MONTH($A54)=10,YEAR($A54),IF(MONTH($A54)=11,YEAR($A54),IF(MONTH($A54)=12, YEAR($A54),YEAR($A54)-1)))),A3R002_FirstSim!$A$1:$Z$87,VLOOKUP(MONTH($A54),Conversion!$A$1:$B$12,2),FALSE)</f>
        <v>0.56999999999999995</v>
      </c>
      <c r="K54" s="12" t="e">
        <f>VLOOKUP((IF(MONTH($A54)=10,YEAR($A54),IF(MONTH($A54)=11,YEAR($A54),IF(MONTH($A54)=12, YEAR($A54),YEAR($A54)-1)))),#REF!,VLOOKUP(MONTH($A54),Conversion!$A$1:$B$12,2),FALSE)</f>
        <v>#REF!</v>
      </c>
      <c r="L54" s="9" t="e">
        <f>VLOOKUP((IF(MONTH($A54)=10,YEAR($A54),IF(MONTH($A54)=11,YEAR($A54),IF(MONTH($A54)=12, YEAR($A54),YEAR($A54)-1)))),#REF!,VLOOKUP(MONTH($A54),'Patch Conversion'!$A$1:$B$12,2),FALSE)</f>
        <v>#REF!</v>
      </c>
      <c r="N54" s="11"/>
      <c r="O54" s="9">
        <f t="shared" si="0"/>
        <v>0.24</v>
      </c>
      <c r="P54" s="9" t="str">
        <f t="shared" si="1"/>
        <v/>
      </c>
      <c r="Q54" s="10" t="str">
        <f t="shared" si="2"/>
        <v/>
      </c>
      <c r="S54" s="17">
        <f>VLOOKUP((IF(MONTH($A54)=10,YEAR($A54),IF(MONTH($A54)=11,YEAR($A54),IF(MONTH($A54)=12, YEAR($A54),YEAR($A54)-1)))),'Final Sim'!$A$1:$O$84,VLOOKUP(MONTH($A54),'Conversion WRSM'!$A$1:$B$12,2),FALSE)</f>
        <v>171.9</v>
      </c>
      <c r="U54" s="9">
        <f t="shared" si="3"/>
        <v>0.24</v>
      </c>
      <c r="V54" s="9" t="str">
        <f t="shared" si="4"/>
        <v/>
      </c>
      <c r="W54" s="20" t="str">
        <f t="shared" si="5"/>
        <v/>
      </c>
    </row>
    <row r="55" spans="1:23" s="9" customFormat="1">
      <c r="A55" s="11">
        <v>14611</v>
      </c>
      <c r="B55" s="9">
        <f>VLOOKUP((IF(MONTH($A55)=10,YEAR($A55),IF(MONTH($A55)=11,YEAR($A55),IF(MONTH($A55)=12, YEAR($A55),YEAR($A55)-1)))),A3R002_pt1.prn!$A$2:$AA$74,VLOOKUP(MONTH($A55),Conversion!$A$1:$B$12,2),FALSE)</f>
        <v>0.39</v>
      </c>
      <c r="C55" s="9" t="str">
        <f>IF(VLOOKUP((IF(MONTH($A55)=10,YEAR($A55),IF(MONTH($A55)=11,YEAR($A55),IF(MONTH($A55)=12, YEAR($A55),YEAR($A55)-1)))),A3R002_pt1.prn!$A$2:$AA$74,VLOOKUP(MONTH($A55),'Patch Conversion'!$A$1:$B$12,2),FALSE)="","",VLOOKUP((IF(MONTH($A55)=10,YEAR($A55),IF(MONTH($A55)=11,YEAR($A55),IF(MONTH($A55)=12, YEAR($A55),YEAR($A55)-1)))),A3R002_pt1.prn!$A$2:$AA$74,VLOOKUP(MONTH($A55),'Patch Conversion'!$A$1:$B$12,2),FALSE))</f>
        <v/>
      </c>
      <c r="G55" s="9">
        <f>VLOOKUP((IF(MONTH($A55)=10,YEAR($A55),IF(MONTH($A55)=11,YEAR($A55),IF(MONTH($A55)=12, YEAR($A55),YEAR($A55)-1)))),A3R002_FirstSim!$A$1:$Z$87,VLOOKUP(MONTH($A55),Conversion!$A$1:$B$12,2),FALSE)</f>
        <v>0.56000000000000005</v>
      </c>
      <c r="K55" s="12" t="e">
        <f>VLOOKUP((IF(MONTH($A55)=10,YEAR($A55),IF(MONTH($A55)=11,YEAR($A55),IF(MONTH($A55)=12, YEAR($A55),YEAR($A55)-1)))),#REF!,VLOOKUP(MONTH($A55),Conversion!$A$1:$B$12,2),FALSE)</f>
        <v>#REF!</v>
      </c>
      <c r="L55" s="9" t="e">
        <f>VLOOKUP((IF(MONTH($A55)=10,YEAR($A55),IF(MONTH($A55)=11,YEAR($A55),IF(MONTH($A55)=12, YEAR($A55),YEAR($A55)-1)))),#REF!,VLOOKUP(MONTH($A55),'Patch Conversion'!$A$1:$B$12,2),FALSE)</f>
        <v>#REF!</v>
      </c>
      <c r="N55" s="11"/>
      <c r="O55" s="9">
        <f t="shared" si="0"/>
        <v>0.39</v>
      </c>
      <c r="P55" s="9" t="str">
        <f t="shared" si="1"/>
        <v/>
      </c>
      <c r="Q55" s="10" t="str">
        <f t="shared" si="2"/>
        <v/>
      </c>
      <c r="S55" s="17">
        <f>VLOOKUP((IF(MONTH($A55)=10,YEAR($A55),IF(MONTH($A55)=11,YEAR($A55),IF(MONTH($A55)=12, YEAR($A55),YEAR($A55)-1)))),'Final Sim'!$A$1:$O$84,VLOOKUP(MONTH($A55),'Conversion WRSM'!$A$1:$B$12,2),FALSE)</f>
        <v>0</v>
      </c>
      <c r="U55" s="9">
        <f t="shared" si="3"/>
        <v>0.39</v>
      </c>
      <c r="V55" s="9" t="str">
        <f t="shared" si="4"/>
        <v/>
      </c>
      <c r="W55" s="20" t="str">
        <f t="shared" si="5"/>
        <v/>
      </c>
    </row>
    <row r="56" spans="1:23" s="9" customFormat="1">
      <c r="A56" s="11">
        <v>14642</v>
      </c>
      <c r="B56" s="9">
        <f>VLOOKUP((IF(MONTH($A56)=10,YEAR($A56),IF(MONTH($A56)=11,YEAR($A56),IF(MONTH($A56)=12, YEAR($A56),YEAR($A56)-1)))),A3R002_pt1.prn!$A$2:$AA$74,VLOOKUP(MONTH($A56),Conversion!$A$1:$B$12,2),FALSE)</f>
        <v>0.19</v>
      </c>
      <c r="C56" s="9" t="str">
        <f>IF(VLOOKUP((IF(MONTH($A56)=10,YEAR($A56),IF(MONTH($A56)=11,YEAR($A56),IF(MONTH($A56)=12, YEAR($A56),YEAR($A56)-1)))),A3R002_pt1.prn!$A$2:$AA$74,VLOOKUP(MONTH($A56),'Patch Conversion'!$A$1:$B$12,2),FALSE)="","",VLOOKUP((IF(MONTH($A56)=10,YEAR($A56),IF(MONTH($A56)=11,YEAR($A56),IF(MONTH($A56)=12, YEAR($A56),YEAR($A56)-1)))),A3R002_pt1.prn!$A$2:$AA$74,VLOOKUP(MONTH($A56),'Patch Conversion'!$A$1:$B$12,2),FALSE))</f>
        <v/>
      </c>
      <c r="D56" s="9" t="str">
        <f>IF(C56="","",B56)</f>
        <v/>
      </c>
      <c r="G56" s="9">
        <f>VLOOKUP((IF(MONTH($A56)=10,YEAR($A56),IF(MONTH($A56)=11,YEAR($A56),IF(MONTH($A56)=12, YEAR($A56),YEAR($A56)-1)))),A3R002_FirstSim!$A$1:$Z$87,VLOOKUP(MONTH($A56),Conversion!$A$1:$B$12,2),FALSE)</f>
        <v>0.55000000000000004</v>
      </c>
      <c r="K56" s="12" t="e">
        <f>VLOOKUP((IF(MONTH($A56)=10,YEAR($A56),IF(MONTH($A56)=11,YEAR($A56),IF(MONTH($A56)=12, YEAR($A56),YEAR($A56)-1)))),#REF!,VLOOKUP(MONTH($A56),Conversion!$A$1:$B$12,2),FALSE)</f>
        <v>#REF!</v>
      </c>
      <c r="L56" s="9" t="e">
        <f>VLOOKUP((IF(MONTH($A56)=10,YEAR($A56),IF(MONTH($A56)=11,YEAR($A56),IF(MONTH($A56)=12, YEAR($A56),YEAR($A56)-1)))),#REF!,VLOOKUP(MONTH($A56),'Patch Conversion'!$A$1:$B$12,2),FALSE)</f>
        <v>#REF!</v>
      </c>
      <c r="N56" s="11"/>
      <c r="O56" s="9">
        <f t="shared" si="0"/>
        <v>0.19</v>
      </c>
      <c r="P56" s="9" t="str">
        <f t="shared" si="1"/>
        <v/>
      </c>
      <c r="Q56" s="10" t="str">
        <f t="shared" si="2"/>
        <v/>
      </c>
      <c r="S56" s="17">
        <f>VLOOKUP((IF(MONTH($A56)=10,YEAR($A56),IF(MONTH($A56)=11,YEAR($A56),IF(MONTH($A56)=12, YEAR($A56),YEAR($A56)-1)))),'Final Sim'!$A$1:$O$84,VLOOKUP(MONTH($A56),'Conversion WRSM'!$A$1:$B$12,2),FALSE)</f>
        <v>61.58</v>
      </c>
      <c r="U56" s="9">
        <f t="shared" si="3"/>
        <v>0.19</v>
      </c>
      <c r="V56" s="9" t="str">
        <f t="shared" si="4"/>
        <v/>
      </c>
      <c r="W56" s="20" t="str">
        <f t="shared" si="5"/>
        <v/>
      </c>
    </row>
    <row r="57" spans="1:23" s="9" customFormat="1">
      <c r="A57" s="11">
        <v>14671</v>
      </c>
      <c r="B57" s="9">
        <f>VLOOKUP((IF(MONTH($A57)=10,YEAR($A57),IF(MONTH($A57)=11,YEAR($A57),IF(MONTH($A57)=12, YEAR($A57),YEAR($A57)-1)))),A3R002_pt1.prn!$A$2:$AA$74,VLOOKUP(MONTH($A57),Conversion!$A$1:$B$12,2),FALSE)</f>
        <v>1.1499999999999999</v>
      </c>
      <c r="C57" s="9" t="str">
        <f>IF(VLOOKUP((IF(MONTH($A57)=10,YEAR($A57),IF(MONTH($A57)=11,YEAR($A57),IF(MONTH($A57)=12, YEAR($A57),YEAR($A57)-1)))),A3R002_pt1.prn!$A$2:$AA$74,VLOOKUP(MONTH($A57),'Patch Conversion'!$A$1:$B$12,2),FALSE)="","",VLOOKUP((IF(MONTH($A57)=10,YEAR($A57),IF(MONTH($A57)=11,YEAR($A57),IF(MONTH($A57)=12, YEAR($A57),YEAR($A57)-1)))),A3R002_pt1.prn!$A$2:$AA$74,VLOOKUP(MONTH($A57),'Patch Conversion'!$A$1:$B$12,2),FALSE))</f>
        <v/>
      </c>
      <c r="D57" s="9" t="str">
        <f>IF(C57="","",B57)</f>
        <v/>
      </c>
      <c r="G57" s="9">
        <f>VLOOKUP((IF(MONTH($A57)=10,YEAR($A57),IF(MONTH($A57)=11,YEAR($A57),IF(MONTH($A57)=12, YEAR($A57),YEAR($A57)-1)))),A3R002_FirstSim!$A$1:$Z$87,VLOOKUP(MONTH($A57),Conversion!$A$1:$B$12,2),FALSE)</f>
        <v>1.02</v>
      </c>
      <c r="K57" s="12" t="e">
        <f>VLOOKUP((IF(MONTH($A57)=10,YEAR($A57),IF(MONTH($A57)=11,YEAR($A57),IF(MONTH($A57)=12, YEAR($A57),YEAR($A57)-1)))),#REF!,VLOOKUP(MONTH($A57),Conversion!$A$1:$B$12,2),FALSE)</f>
        <v>#REF!</v>
      </c>
      <c r="L57" s="9" t="e">
        <f>VLOOKUP((IF(MONTH($A57)=10,YEAR($A57),IF(MONTH($A57)=11,YEAR($A57),IF(MONTH($A57)=12, YEAR($A57),YEAR($A57)-1)))),#REF!,VLOOKUP(MONTH($A57),'Patch Conversion'!$A$1:$B$12,2),FALSE)</f>
        <v>#REF!</v>
      </c>
      <c r="N57" s="11"/>
      <c r="O57" s="9">
        <f t="shared" si="0"/>
        <v>1.1499999999999999</v>
      </c>
      <c r="P57" s="9" t="str">
        <f t="shared" si="1"/>
        <v/>
      </c>
      <c r="Q57" s="10" t="str">
        <f t="shared" si="2"/>
        <v/>
      </c>
      <c r="S57" s="17">
        <f>VLOOKUP((IF(MONTH($A57)=10,YEAR($A57),IF(MONTH($A57)=11,YEAR($A57),IF(MONTH($A57)=12, YEAR($A57),YEAR($A57)-1)))),'Final Sim'!$A$1:$O$84,VLOOKUP(MONTH($A57),'Conversion WRSM'!$A$1:$B$12,2),FALSE)</f>
        <v>0</v>
      </c>
      <c r="U57" s="9">
        <f t="shared" si="3"/>
        <v>1.1499999999999999</v>
      </c>
      <c r="V57" s="9" t="str">
        <f t="shared" si="4"/>
        <v/>
      </c>
      <c r="W57" s="20" t="str">
        <f t="shared" si="5"/>
        <v/>
      </c>
    </row>
    <row r="58" spans="1:23" s="9" customFormat="1">
      <c r="A58" s="11">
        <v>14702</v>
      </c>
      <c r="B58" s="9">
        <f>VLOOKUP((IF(MONTH($A58)=10,YEAR($A58),IF(MONTH($A58)=11,YEAR($A58),IF(MONTH($A58)=12, YEAR($A58),YEAR($A58)-1)))),A3R002_pt1.prn!$A$2:$AA$74,VLOOKUP(MONTH($A58),Conversion!$A$1:$B$12,2),FALSE)</f>
        <v>0.3</v>
      </c>
      <c r="C58" s="9" t="str">
        <f>IF(VLOOKUP((IF(MONTH($A58)=10,YEAR($A58),IF(MONTH($A58)=11,YEAR($A58),IF(MONTH($A58)=12, YEAR($A58),YEAR($A58)-1)))),A3R002_pt1.prn!$A$2:$AA$74,VLOOKUP(MONTH($A58),'Patch Conversion'!$A$1:$B$12,2),FALSE)="","",VLOOKUP((IF(MONTH($A58)=10,YEAR($A58),IF(MONTH($A58)=11,YEAR($A58),IF(MONTH($A58)=12, YEAR($A58),YEAR($A58)-1)))),A3R002_pt1.prn!$A$2:$AA$74,VLOOKUP(MONTH($A58),'Patch Conversion'!$A$1:$B$12,2),FALSE))</f>
        <v/>
      </c>
      <c r="D58" s="9" t="str">
        <f>IF(C58="","",B58)</f>
        <v/>
      </c>
      <c r="G58" s="9">
        <f>VLOOKUP((IF(MONTH($A58)=10,YEAR($A58),IF(MONTH($A58)=11,YEAR($A58),IF(MONTH($A58)=12, YEAR($A58),YEAR($A58)-1)))),A3R002_FirstSim!$A$1:$Z$87,VLOOKUP(MONTH($A58),Conversion!$A$1:$B$12,2),FALSE)</f>
        <v>0.74</v>
      </c>
      <c r="K58" s="12" t="e">
        <f>VLOOKUP((IF(MONTH($A58)=10,YEAR($A58),IF(MONTH($A58)=11,YEAR($A58),IF(MONTH($A58)=12, YEAR($A58),YEAR($A58)-1)))),#REF!,VLOOKUP(MONTH($A58),Conversion!$A$1:$B$12,2),FALSE)</f>
        <v>#REF!</v>
      </c>
      <c r="L58" s="9" t="e">
        <f>VLOOKUP((IF(MONTH($A58)=10,YEAR($A58),IF(MONTH($A58)=11,YEAR($A58),IF(MONTH($A58)=12, YEAR($A58),YEAR($A58)-1)))),#REF!,VLOOKUP(MONTH($A58),'Patch Conversion'!$A$1:$B$12,2),FALSE)</f>
        <v>#REF!</v>
      </c>
      <c r="N58" s="11"/>
      <c r="O58" s="9">
        <f t="shared" si="0"/>
        <v>0.3</v>
      </c>
      <c r="P58" s="9" t="str">
        <f t="shared" si="1"/>
        <v/>
      </c>
      <c r="Q58" s="10" t="str">
        <f t="shared" si="2"/>
        <v/>
      </c>
      <c r="S58" s="17">
        <f>VLOOKUP((IF(MONTH($A58)=10,YEAR($A58),IF(MONTH($A58)=11,YEAR($A58),IF(MONTH($A58)=12, YEAR($A58),YEAR($A58)-1)))),'Final Sim'!$A$1:$O$84,VLOOKUP(MONTH($A58),'Conversion WRSM'!$A$1:$B$12,2),FALSE)</f>
        <v>34.04</v>
      </c>
      <c r="U58" s="9">
        <f t="shared" si="3"/>
        <v>0.3</v>
      </c>
      <c r="V58" s="9" t="str">
        <f t="shared" si="4"/>
        <v/>
      </c>
      <c r="W58" s="20" t="str">
        <f t="shared" si="5"/>
        <v/>
      </c>
    </row>
    <row r="59" spans="1:23" s="9" customFormat="1">
      <c r="A59" s="11">
        <v>14732</v>
      </c>
      <c r="B59" s="9">
        <f>VLOOKUP((IF(MONTH($A59)=10,YEAR($A59),IF(MONTH($A59)=11,YEAR($A59),IF(MONTH($A59)=12, YEAR($A59),YEAR($A59)-1)))),A3R002_pt1.prn!$A$2:$AA$74,VLOOKUP(MONTH($A59),Conversion!$A$1:$B$12,2),FALSE)</f>
        <v>0.31</v>
      </c>
      <c r="C59" s="9" t="str">
        <f>IF(VLOOKUP((IF(MONTH($A59)=10,YEAR($A59),IF(MONTH($A59)=11,YEAR($A59),IF(MONTH($A59)=12, YEAR($A59),YEAR($A59)-1)))),A3R002_pt1.prn!$A$2:$AA$74,VLOOKUP(MONTH($A59),'Patch Conversion'!$A$1:$B$12,2),FALSE)="","",VLOOKUP((IF(MONTH($A59)=10,YEAR($A59),IF(MONTH($A59)=11,YEAR($A59),IF(MONTH($A59)=12, YEAR($A59),YEAR($A59)-1)))),A3R002_pt1.prn!$A$2:$AA$74,VLOOKUP(MONTH($A59),'Patch Conversion'!$A$1:$B$12,2),FALSE))</f>
        <v/>
      </c>
      <c r="G59" s="9">
        <f>VLOOKUP((IF(MONTH($A59)=10,YEAR($A59),IF(MONTH($A59)=11,YEAR($A59),IF(MONTH($A59)=12, YEAR($A59),YEAR($A59)-1)))),A3R002_FirstSim!$A$1:$Z$87,VLOOKUP(MONTH($A59),Conversion!$A$1:$B$12,2),FALSE)</f>
        <v>0.68</v>
      </c>
      <c r="K59" s="12" t="e">
        <f>VLOOKUP((IF(MONTH($A59)=10,YEAR($A59),IF(MONTH($A59)=11,YEAR($A59),IF(MONTH($A59)=12, YEAR($A59),YEAR($A59)-1)))),#REF!,VLOOKUP(MONTH($A59),Conversion!$A$1:$B$12,2),FALSE)</f>
        <v>#REF!</v>
      </c>
      <c r="L59" s="9" t="e">
        <f>VLOOKUP((IF(MONTH($A59)=10,YEAR($A59),IF(MONTH($A59)=11,YEAR($A59),IF(MONTH($A59)=12, YEAR($A59),YEAR($A59)-1)))),#REF!,VLOOKUP(MONTH($A59),'Patch Conversion'!$A$1:$B$12,2),FALSE)</f>
        <v>#REF!</v>
      </c>
      <c r="N59" s="11"/>
      <c r="O59" s="9">
        <f t="shared" si="0"/>
        <v>0.31</v>
      </c>
      <c r="P59" s="9" t="str">
        <f t="shared" si="1"/>
        <v/>
      </c>
      <c r="Q59" s="10" t="str">
        <f t="shared" si="2"/>
        <v/>
      </c>
      <c r="S59" s="17">
        <f>VLOOKUP((IF(MONTH($A59)=10,YEAR($A59),IF(MONTH($A59)=11,YEAR($A59),IF(MONTH($A59)=12, YEAR($A59),YEAR($A59)-1)))),'Final Sim'!$A$1:$O$84,VLOOKUP(MONTH($A59),'Conversion WRSM'!$A$1:$B$12,2),FALSE)</f>
        <v>0</v>
      </c>
      <c r="U59" s="9">
        <f t="shared" si="3"/>
        <v>0.31</v>
      </c>
      <c r="V59" s="9" t="str">
        <f t="shared" si="4"/>
        <v/>
      </c>
      <c r="W59" s="20" t="str">
        <f t="shared" si="5"/>
        <v/>
      </c>
    </row>
    <row r="60" spans="1:23" s="9" customFormat="1">
      <c r="A60" s="11">
        <v>14763</v>
      </c>
      <c r="B60" s="9">
        <f>VLOOKUP((IF(MONTH($A60)=10,YEAR($A60),IF(MONTH($A60)=11,YEAR($A60),IF(MONTH($A60)=12, YEAR($A60),YEAR($A60)-1)))),A3R002_pt1.prn!$A$2:$AA$74,VLOOKUP(MONTH($A60),Conversion!$A$1:$B$12,2),FALSE)</f>
        <v>0.01</v>
      </c>
      <c r="C60" s="9" t="str">
        <f>IF(VLOOKUP((IF(MONTH($A60)=10,YEAR($A60),IF(MONTH($A60)=11,YEAR($A60),IF(MONTH($A60)=12, YEAR($A60),YEAR($A60)-1)))),A3R002_pt1.prn!$A$2:$AA$74,VLOOKUP(MONTH($A60),'Patch Conversion'!$A$1:$B$12,2),FALSE)="","",VLOOKUP((IF(MONTH($A60)=10,YEAR($A60),IF(MONTH($A60)=11,YEAR($A60),IF(MONTH($A60)=12, YEAR($A60),YEAR($A60)-1)))),A3R002_pt1.prn!$A$2:$AA$74,VLOOKUP(MONTH($A60),'Patch Conversion'!$A$1:$B$12,2),FALSE))</f>
        <v/>
      </c>
      <c r="G60" s="9">
        <f>VLOOKUP((IF(MONTH($A60)=10,YEAR($A60),IF(MONTH($A60)=11,YEAR($A60),IF(MONTH($A60)=12, YEAR($A60),YEAR($A60)-1)))),A3R002_FirstSim!$A$1:$Z$87,VLOOKUP(MONTH($A60),Conversion!$A$1:$B$12,2),FALSE)</f>
        <v>0.7</v>
      </c>
      <c r="K60" s="12" t="e">
        <f>VLOOKUP((IF(MONTH($A60)=10,YEAR($A60),IF(MONTH($A60)=11,YEAR($A60),IF(MONTH($A60)=12, YEAR($A60),YEAR($A60)-1)))),#REF!,VLOOKUP(MONTH($A60),Conversion!$A$1:$B$12,2),FALSE)</f>
        <v>#REF!</v>
      </c>
      <c r="L60" s="9" t="e">
        <f>VLOOKUP((IF(MONTH($A60)=10,YEAR($A60),IF(MONTH($A60)=11,YEAR($A60),IF(MONTH($A60)=12, YEAR($A60),YEAR($A60)-1)))),#REF!,VLOOKUP(MONTH($A60),'Patch Conversion'!$A$1:$B$12,2),FALSE)</f>
        <v>#REF!</v>
      </c>
      <c r="N60" s="11"/>
      <c r="O60" s="9">
        <f t="shared" si="0"/>
        <v>0.01</v>
      </c>
      <c r="P60" s="9" t="str">
        <f t="shared" si="1"/>
        <v/>
      </c>
      <c r="Q60" s="10" t="str">
        <f t="shared" si="2"/>
        <v/>
      </c>
      <c r="S60" s="17">
        <f>VLOOKUP((IF(MONTH($A60)=10,YEAR($A60),IF(MONTH($A60)=11,YEAR($A60),IF(MONTH($A60)=12, YEAR($A60),YEAR($A60)-1)))),'Final Sim'!$A$1:$O$84,VLOOKUP(MONTH($A60),'Conversion WRSM'!$A$1:$B$12,2),FALSE)</f>
        <v>31.23</v>
      </c>
      <c r="U60" s="9">
        <f t="shared" si="3"/>
        <v>0.01</v>
      </c>
      <c r="V60" s="9" t="str">
        <f t="shared" si="4"/>
        <v/>
      </c>
      <c r="W60" s="20" t="str">
        <f t="shared" si="5"/>
        <v/>
      </c>
    </row>
    <row r="61" spans="1:23" s="9" customFormat="1">
      <c r="A61" s="11">
        <v>14793</v>
      </c>
      <c r="B61" s="9">
        <f>VLOOKUP((IF(MONTH($A61)=10,YEAR($A61),IF(MONTH($A61)=11,YEAR($A61),IF(MONTH($A61)=12, YEAR($A61),YEAR($A61)-1)))),A3R002_pt1.prn!$A$2:$AA$74,VLOOKUP(MONTH($A61),Conversion!$A$1:$B$12,2),FALSE)</f>
        <v>0.17</v>
      </c>
      <c r="C61" s="9" t="str">
        <f>IF(VLOOKUP((IF(MONTH($A61)=10,YEAR($A61),IF(MONTH($A61)=11,YEAR($A61),IF(MONTH($A61)=12, YEAR($A61),YEAR($A61)-1)))),A3R002_pt1.prn!$A$2:$AA$74,VLOOKUP(MONTH($A61),'Patch Conversion'!$A$1:$B$12,2),FALSE)="","",VLOOKUP((IF(MONTH($A61)=10,YEAR($A61),IF(MONTH($A61)=11,YEAR($A61),IF(MONTH($A61)=12, YEAR($A61),YEAR($A61)-1)))),A3R002_pt1.prn!$A$2:$AA$74,VLOOKUP(MONTH($A61),'Patch Conversion'!$A$1:$B$12,2),FALSE))</f>
        <v/>
      </c>
      <c r="G61" s="9">
        <f>VLOOKUP((IF(MONTH($A61)=10,YEAR($A61),IF(MONTH($A61)=11,YEAR($A61),IF(MONTH($A61)=12, YEAR($A61),YEAR($A61)-1)))),A3R002_FirstSim!$A$1:$Z$87,VLOOKUP(MONTH($A61),Conversion!$A$1:$B$12,2),FALSE)</f>
        <v>0.7</v>
      </c>
      <c r="K61" s="12" t="e">
        <f>VLOOKUP((IF(MONTH($A61)=10,YEAR($A61),IF(MONTH($A61)=11,YEAR($A61),IF(MONTH($A61)=12, YEAR($A61),YEAR($A61)-1)))),#REF!,VLOOKUP(MONTH($A61),Conversion!$A$1:$B$12,2),FALSE)</f>
        <v>#REF!</v>
      </c>
      <c r="L61" s="9" t="e">
        <f>VLOOKUP((IF(MONTH($A61)=10,YEAR($A61),IF(MONTH($A61)=11,YEAR($A61),IF(MONTH($A61)=12, YEAR($A61),YEAR($A61)-1)))),#REF!,VLOOKUP(MONTH($A61),'Patch Conversion'!$A$1:$B$12,2),FALSE)</f>
        <v>#REF!</v>
      </c>
      <c r="N61" s="11"/>
      <c r="O61" s="9">
        <f t="shared" si="0"/>
        <v>0.17</v>
      </c>
      <c r="P61" s="9" t="str">
        <f t="shared" si="1"/>
        <v/>
      </c>
      <c r="Q61" s="10" t="str">
        <f t="shared" si="2"/>
        <v/>
      </c>
      <c r="S61" s="17">
        <f>VLOOKUP((IF(MONTH($A61)=10,YEAR($A61),IF(MONTH($A61)=11,YEAR($A61),IF(MONTH($A61)=12, YEAR($A61),YEAR($A61)-1)))),'Final Sim'!$A$1:$O$84,VLOOKUP(MONTH($A61),'Conversion WRSM'!$A$1:$B$12,2),FALSE)</f>
        <v>0</v>
      </c>
      <c r="U61" s="9">
        <f t="shared" si="3"/>
        <v>0.17</v>
      </c>
      <c r="V61" s="9" t="str">
        <f t="shared" si="4"/>
        <v/>
      </c>
      <c r="W61" s="20" t="str">
        <f t="shared" si="5"/>
        <v/>
      </c>
    </row>
    <row r="62" spans="1:23" s="9" customFormat="1">
      <c r="A62" s="11">
        <v>14824</v>
      </c>
      <c r="B62" s="9">
        <f>VLOOKUP((IF(MONTH($A62)=10,YEAR($A62),IF(MONTH($A62)=11,YEAR($A62),IF(MONTH($A62)=12, YEAR($A62),YEAR($A62)-1)))),A3R002_pt1.prn!$A$2:$AA$74,VLOOKUP(MONTH($A62),Conversion!$A$1:$B$12,2),FALSE)</f>
        <v>0.2</v>
      </c>
      <c r="C62" s="9" t="str">
        <f>IF(VLOOKUP((IF(MONTH($A62)=10,YEAR($A62),IF(MONTH($A62)=11,YEAR($A62),IF(MONTH($A62)=12, YEAR($A62),YEAR($A62)-1)))),A3R002_pt1.prn!$A$2:$AA$74,VLOOKUP(MONTH($A62),'Patch Conversion'!$A$1:$B$12,2),FALSE)="","",VLOOKUP((IF(MONTH($A62)=10,YEAR($A62),IF(MONTH($A62)=11,YEAR($A62),IF(MONTH($A62)=12, YEAR($A62),YEAR($A62)-1)))),A3R002_pt1.prn!$A$2:$AA$74,VLOOKUP(MONTH($A62),'Patch Conversion'!$A$1:$B$12,2),FALSE))</f>
        <v/>
      </c>
      <c r="G62" s="9">
        <f>VLOOKUP((IF(MONTH($A62)=10,YEAR($A62),IF(MONTH($A62)=11,YEAR($A62),IF(MONTH($A62)=12, YEAR($A62),YEAR($A62)-1)))),A3R002_FirstSim!$A$1:$Z$87,VLOOKUP(MONTH($A62),Conversion!$A$1:$B$12,2),FALSE)</f>
        <v>0.61</v>
      </c>
      <c r="K62" s="12" t="e">
        <f>VLOOKUP((IF(MONTH($A62)=10,YEAR($A62),IF(MONTH($A62)=11,YEAR($A62),IF(MONTH($A62)=12, YEAR($A62),YEAR($A62)-1)))),#REF!,VLOOKUP(MONTH($A62),Conversion!$A$1:$B$12,2),FALSE)</f>
        <v>#REF!</v>
      </c>
      <c r="L62" s="9" t="e">
        <f>VLOOKUP((IF(MONTH($A62)=10,YEAR($A62),IF(MONTH($A62)=11,YEAR($A62),IF(MONTH($A62)=12, YEAR($A62),YEAR($A62)-1)))),#REF!,VLOOKUP(MONTH($A62),'Patch Conversion'!$A$1:$B$12,2),FALSE)</f>
        <v>#REF!</v>
      </c>
      <c r="N62" s="11"/>
      <c r="O62" s="9">
        <f t="shared" si="0"/>
        <v>0.2</v>
      </c>
      <c r="P62" s="9" t="str">
        <f t="shared" si="1"/>
        <v/>
      </c>
      <c r="Q62" s="10" t="str">
        <f t="shared" si="2"/>
        <v/>
      </c>
      <c r="S62" s="17">
        <f>VLOOKUP((IF(MONTH($A62)=10,YEAR($A62),IF(MONTH($A62)=11,YEAR($A62),IF(MONTH($A62)=12, YEAR($A62),YEAR($A62)-1)))),'Final Sim'!$A$1:$O$84,VLOOKUP(MONTH($A62),'Conversion WRSM'!$A$1:$B$12,2),FALSE)</f>
        <v>40.82</v>
      </c>
      <c r="U62" s="9">
        <f t="shared" si="3"/>
        <v>0.2</v>
      </c>
      <c r="V62" s="9" t="str">
        <f t="shared" si="4"/>
        <v/>
      </c>
      <c r="W62" s="20" t="str">
        <f t="shared" si="5"/>
        <v/>
      </c>
    </row>
    <row r="63" spans="1:23" s="9" customFormat="1">
      <c r="A63" s="11">
        <v>14855</v>
      </c>
      <c r="B63" s="9">
        <f>VLOOKUP((IF(MONTH($A63)=10,YEAR($A63),IF(MONTH($A63)=11,YEAR($A63),IF(MONTH($A63)=12, YEAR($A63),YEAR($A63)-1)))),A3R002_pt1.prn!$A$2:$AA$74,VLOOKUP(MONTH($A63),Conversion!$A$1:$B$12,2),FALSE)</f>
        <v>0.9</v>
      </c>
      <c r="C63" s="9" t="str">
        <f>IF(VLOOKUP((IF(MONTH($A63)=10,YEAR($A63),IF(MONTH($A63)=11,YEAR($A63),IF(MONTH($A63)=12, YEAR($A63),YEAR($A63)-1)))),A3R002_pt1.prn!$A$2:$AA$74,VLOOKUP(MONTH($A63),'Patch Conversion'!$A$1:$B$12,2),FALSE)="","",VLOOKUP((IF(MONTH($A63)=10,YEAR($A63),IF(MONTH($A63)=11,YEAR($A63),IF(MONTH($A63)=12, YEAR($A63),YEAR($A63)-1)))),A3R002_pt1.prn!$A$2:$AA$74,VLOOKUP(MONTH($A63),'Patch Conversion'!$A$1:$B$12,2),FALSE))</f>
        <v/>
      </c>
      <c r="G63" s="9">
        <f>VLOOKUP((IF(MONTH($A63)=10,YEAR($A63),IF(MONTH($A63)=11,YEAR($A63),IF(MONTH($A63)=12, YEAR($A63),YEAR($A63)-1)))),A3R002_FirstSim!$A$1:$Z$87,VLOOKUP(MONTH($A63),Conversion!$A$1:$B$12,2),FALSE)</f>
        <v>0.66</v>
      </c>
      <c r="K63" s="12" t="e">
        <f>VLOOKUP((IF(MONTH($A63)=10,YEAR($A63),IF(MONTH($A63)=11,YEAR($A63),IF(MONTH($A63)=12, YEAR($A63),YEAR($A63)-1)))),#REF!,VLOOKUP(MONTH($A63),Conversion!$A$1:$B$12,2),FALSE)</f>
        <v>#REF!</v>
      </c>
      <c r="L63" s="9" t="e">
        <f>VLOOKUP((IF(MONTH($A63)=10,YEAR($A63),IF(MONTH($A63)=11,YEAR($A63),IF(MONTH($A63)=12, YEAR($A63),YEAR($A63)-1)))),#REF!,VLOOKUP(MONTH($A63),'Patch Conversion'!$A$1:$B$12,2),FALSE)</f>
        <v>#REF!</v>
      </c>
      <c r="N63" s="11"/>
      <c r="O63" s="9">
        <f t="shared" si="0"/>
        <v>0.9</v>
      </c>
      <c r="P63" s="9" t="str">
        <f t="shared" si="1"/>
        <v/>
      </c>
      <c r="Q63" s="10" t="str">
        <f t="shared" si="2"/>
        <v/>
      </c>
      <c r="S63" s="17">
        <f>VLOOKUP((IF(MONTH($A63)=10,YEAR($A63),IF(MONTH($A63)=11,YEAR($A63),IF(MONTH($A63)=12, YEAR($A63),YEAR($A63)-1)))),'Final Sim'!$A$1:$O$84,VLOOKUP(MONTH($A63),'Conversion WRSM'!$A$1:$B$12,2),FALSE)</f>
        <v>0</v>
      </c>
      <c r="U63" s="9">
        <f t="shared" si="3"/>
        <v>0.9</v>
      </c>
      <c r="V63" s="9" t="str">
        <f t="shared" si="4"/>
        <v/>
      </c>
      <c r="W63" s="20" t="str">
        <f t="shared" si="5"/>
        <v/>
      </c>
    </row>
    <row r="64" spans="1:23" s="9" customFormat="1">
      <c r="A64" s="11">
        <v>14885</v>
      </c>
      <c r="B64" s="9">
        <f>VLOOKUP((IF(MONTH($A64)=10,YEAR($A64),IF(MONTH($A64)=11,YEAR($A64),IF(MONTH($A64)=12, YEAR($A64),YEAR($A64)-1)))),A3R002_pt1.prn!$A$2:$AA$74,VLOOKUP(MONTH($A64),Conversion!$A$1:$B$12,2),FALSE)</f>
        <v>0.27</v>
      </c>
      <c r="C64" s="9" t="str">
        <f>IF(VLOOKUP((IF(MONTH($A64)=10,YEAR($A64),IF(MONTH($A64)=11,YEAR($A64),IF(MONTH($A64)=12, YEAR($A64),YEAR($A64)-1)))),A3R002_pt1.prn!$A$2:$AA$74,VLOOKUP(MONTH($A64),'Patch Conversion'!$A$1:$B$12,2),FALSE)="","",VLOOKUP((IF(MONTH($A64)=10,YEAR($A64),IF(MONTH($A64)=11,YEAR($A64),IF(MONTH($A64)=12, YEAR($A64),YEAR($A64)-1)))),A3R002_pt1.prn!$A$2:$AA$74,VLOOKUP(MONTH($A64),'Patch Conversion'!$A$1:$B$12,2),FALSE))</f>
        <v/>
      </c>
      <c r="G64" s="9">
        <f>VLOOKUP((IF(MONTH($A64)=10,YEAR($A64),IF(MONTH($A64)=11,YEAR($A64),IF(MONTH($A64)=12, YEAR($A64),YEAR($A64)-1)))),A3R002_FirstSim!$A$1:$Z$87,VLOOKUP(MONTH($A64),Conversion!$A$1:$B$12,2),FALSE)</f>
        <v>0.61</v>
      </c>
      <c r="K64" s="12" t="e">
        <f>VLOOKUP((IF(MONTH($A64)=10,YEAR($A64),IF(MONTH($A64)=11,YEAR($A64),IF(MONTH($A64)=12, YEAR($A64),YEAR($A64)-1)))),#REF!,VLOOKUP(MONTH($A64),Conversion!$A$1:$B$12,2),FALSE)</f>
        <v>#REF!</v>
      </c>
      <c r="L64" s="9" t="e">
        <f>VLOOKUP((IF(MONTH($A64)=10,YEAR($A64),IF(MONTH($A64)=11,YEAR($A64),IF(MONTH($A64)=12, YEAR($A64),YEAR($A64)-1)))),#REF!,VLOOKUP(MONTH($A64),'Patch Conversion'!$A$1:$B$12,2),FALSE)</f>
        <v>#REF!</v>
      </c>
      <c r="N64" s="11"/>
      <c r="O64" s="9">
        <f t="shared" si="0"/>
        <v>0.27</v>
      </c>
      <c r="P64" s="9" t="str">
        <f t="shared" si="1"/>
        <v/>
      </c>
      <c r="Q64" s="10" t="str">
        <f t="shared" si="2"/>
        <v/>
      </c>
      <c r="S64" s="17">
        <f>VLOOKUP((IF(MONTH($A64)=10,YEAR($A64),IF(MONTH($A64)=11,YEAR($A64),IF(MONTH($A64)=12, YEAR($A64),YEAR($A64)-1)))),'Final Sim'!$A$1:$O$84,VLOOKUP(MONTH($A64),'Conversion WRSM'!$A$1:$B$12,2),FALSE)</f>
        <v>8.9499999999999993</v>
      </c>
      <c r="U64" s="9">
        <f t="shared" si="3"/>
        <v>0.27</v>
      </c>
      <c r="V64" s="9" t="str">
        <f t="shared" si="4"/>
        <v/>
      </c>
      <c r="W64" s="20" t="str">
        <f t="shared" si="5"/>
        <v/>
      </c>
    </row>
    <row r="65" spans="1:23" s="9" customFormat="1">
      <c r="A65" s="11">
        <v>14916</v>
      </c>
      <c r="B65" s="9">
        <f>VLOOKUP((IF(MONTH($A65)=10,YEAR($A65),IF(MONTH($A65)=11,YEAR($A65),IF(MONTH($A65)=12, YEAR($A65),YEAR($A65)-1)))),A3R002_pt1.prn!$A$2:$AA$74,VLOOKUP(MONTH($A65),Conversion!$A$1:$B$12,2),FALSE)</f>
        <v>0.28000000000000003</v>
      </c>
      <c r="C65" s="9" t="str">
        <f>IF(VLOOKUP((IF(MONTH($A65)=10,YEAR($A65),IF(MONTH($A65)=11,YEAR($A65),IF(MONTH($A65)=12, YEAR($A65),YEAR($A65)-1)))),A3R002_pt1.prn!$A$2:$AA$74,VLOOKUP(MONTH($A65),'Patch Conversion'!$A$1:$B$12,2),FALSE)="","",VLOOKUP((IF(MONTH($A65)=10,YEAR($A65),IF(MONTH($A65)=11,YEAR($A65),IF(MONTH($A65)=12, YEAR($A65),YEAR($A65)-1)))),A3R002_pt1.prn!$A$2:$AA$74,VLOOKUP(MONTH($A65),'Patch Conversion'!$A$1:$B$12,2),FALSE))</f>
        <v/>
      </c>
      <c r="G65" s="9">
        <f>VLOOKUP((IF(MONTH($A65)=10,YEAR($A65),IF(MONTH($A65)=11,YEAR($A65),IF(MONTH($A65)=12, YEAR($A65),YEAR($A65)-1)))),A3R002_FirstSim!$A$1:$Z$87,VLOOKUP(MONTH($A65),Conversion!$A$1:$B$12,2),FALSE)</f>
        <v>0.49</v>
      </c>
      <c r="K65" s="12" t="e">
        <f>VLOOKUP((IF(MONTH($A65)=10,YEAR($A65),IF(MONTH($A65)=11,YEAR($A65),IF(MONTH($A65)=12, YEAR($A65),YEAR($A65)-1)))),#REF!,VLOOKUP(MONTH($A65),Conversion!$A$1:$B$12,2),FALSE)</f>
        <v>#REF!</v>
      </c>
      <c r="L65" s="9" t="e">
        <f>VLOOKUP((IF(MONTH($A65)=10,YEAR($A65),IF(MONTH($A65)=11,YEAR($A65),IF(MONTH($A65)=12, YEAR($A65),YEAR($A65)-1)))),#REF!,VLOOKUP(MONTH($A65),'Patch Conversion'!$A$1:$B$12,2),FALSE)</f>
        <v>#REF!</v>
      </c>
      <c r="N65" s="11"/>
      <c r="O65" s="9">
        <f t="shared" si="0"/>
        <v>0.28000000000000003</v>
      </c>
      <c r="P65" s="9" t="str">
        <f t="shared" si="1"/>
        <v/>
      </c>
      <c r="Q65" s="10" t="str">
        <f t="shared" si="2"/>
        <v/>
      </c>
      <c r="S65" s="17">
        <f>VLOOKUP((IF(MONTH($A65)=10,YEAR($A65),IF(MONTH($A65)=11,YEAR($A65),IF(MONTH($A65)=12, YEAR($A65),YEAR($A65)-1)))),'Final Sim'!$A$1:$O$84,VLOOKUP(MONTH($A65),'Conversion WRSM'!$A$1:$B$12,2),FALSE)</f>
        <v>0</v>
      </c>
      <c r="U65" s="9">
        <f t="shared" si="3"/>
        <v>0.28000000000000003</v>
      </c>
      <c r="V65" s="9" t="str">
        <f t="shared" si="4"/>
        <v/>
      </c>
      <c r="W65" s="20" t="str">
        <f t="shared" si="5"/>
        <v/>
      </c>
    </row>
    <row r="66" spans="1:23" s="9" customFormat="1">
      <c r="A66" s="11">
        <v>14946</v>
      </c>
      <c r="B66" s="9">
        <f>VLOOKUP((IF(MONTH($A66)=10,YEAR($A66),IF(MONTH($A66)=11,YEAR($A66),IF(MONTH($A66)=12, YEAR($A66),YEAR($A66)-1)))),A3R002_pt1.prn!$A$2:$AA$74,VLOOKUP(MONTH($A66),Conversion!$A$1:$B$12,2),FALSE)</f>
        <v>0.93</v>
      </c>
      <c r="C66" s="9" t="str">
        <f>IF(VLOOKUP((IF(MONTH($A66)=10,YEAR($A66),IF(MONTH($A66)=11,YEAR($A66),IF(MONTH($A66)=12, YEAR($A66),YEAR($A66)-1)))),A3R002_pt1.prn!$A$2:$AA$74,VLOOKUP(MONTH($A66),'Patch Conversion'!$A$1:$B$12,2),FALSE)="","",VLOOKUP((IF(MONTH($A66)=10,YEAR($A66),IF(MONTH($A66)=11,YEAR($A66),IF(MONTH($A66)=12, YEAR($A66),YEAR($A66)-1)))),A3R002_pt1.prn!$A$2:$AA$74,VLOOKUP(MONTH($A66),'Patch Conversion'!$A$1:$B$12,2),FALSE))</f>
        <v/>
      </c>
      <c r="G66" s="9">
        <f>VLOOKUP((IF(MONTH($A66)=10,YEAR($A66),IF(MONTH($A66)=11,YEAR($A66),IF(MONTH($A66)=12, YEAR($A66),YEAR($A66)-1)))),A3R002_FirstSim!$A$1:$Z$87,VLOOKUP(MONTH($A66),Conversion!$A$1:$B$12,2),FALSE)</f>
        <v>1.51</v>
      </c>
      <c r="K66" s="12" t="e">
        <f>VLOOKUP((IF(MONTH($A66)=10,YEAR($A66),IF(MONTH($A66)=11,YEAR($A66),IF(MONTH($A66)=12, YEAR($A66),YEAR($A66)-1)))),#REF!,VLOOKUP(MONTH($A66),Conversion!$A$1:$B$12,2),FALSE)</f>
        <v>#REF!</v>
      </c>
      <c r="L66" s="9" t="e">
        <f>VLOOKUP((IF(MONTH($A66)=10,YEAR($A66),IF(MONTH($A66)=11,YEAR($A66),IF(MONTH($A66)=12, YEAR($A66),YEAR($A66)-1)))),#REF!,VLOOKUP(MONTH($A66),'Patch Conversion'!$A$1:$B$12,2),FALSE)</f>
        <v>#REF!</v>
      </c>
      <c r="N66" s="11"/>
      <c r="O66" s="9">
        <f t="shared" si="0"/>
        <v>0.93</v>
      </c>
      <c r="P66" s="9" t="str">
        <f t="shared" si="1"/>
        <v/>
      </c>
      <c r="Q66" s="10" t="str">
        <f t="shared" si="2"/>
        <v/>
      </c>
      <c r="S66" s="17">
        <f>VLOOKUP((IF(MONTH($A66)=10,YEAR($A66),IF(MONTH($A66)=11,YEAR($A66),IF(MONTH($A66)=12, YEAR($A66),YEAR($A66)-1)))),'Final Sim'!$A$1:$O$84,VLOOKUP(MONTH($A66),'Conversion WRSM'!$A$1:$B$12,2),FALSE)</f>
        <v>31.13</v>
      </c>
      <c r="U66" s="9">
        <f t="shared" si="3"/>
        <v>0.93</v>
      </c>
      <c r="V66" s="9" t="str">
        <f t="shared" si="4"/>
        <v/>
      </c>
      <c r="W66" s="20" t="str">
        <f t="shared" si="5"/>
        <v/>
      </c>
    </row>
    <row r="67" spans="1:23" s="9" customFormat="1">
      <c r="A67" s="11">
        <v>14977</v>
      </c>
      <c r="B67" s="9">
        <f>VLOOKUP((IF(MONTH($A67)=10,YEAR($A67),IF(MONTH($A67)=11,YEAR($A67),IF(MONTH($A67)=12, YEAR($A67),YEAR($A67)-1)))),A3R002_pt1.prn!$A$2:$AA$74,VLOOKUP(MONTH($A67),Conversion!$A$1:$B$12,2),FALSE)</f>
        <v>0.27</v>
      </c>
      <c r="C67" s="9" t="str">
        <f>IF(VLOOKUP((IF(MONTH($A67)=10,YEAR($A67),IF(MONTH($A67)=11,YEAR($A67),IF(MONTH($A67)=12, YEAR($A67),YEAR($A67)-1)))),A3R002_pt1.prn!$A$2:$AA$74,VLOOKUP(MONTH($A67),'Patch Conversion'!$A$1:$B$12,2),FALSE)="","",VLOOKUP((IF(MONTH($A67)=10,YEAR($A67),IF(MONTH($A67)=11,YEAR($A67),IF(MONTH($A67)=12, YEAR($A67),YEAR($A67)-1)))),A3R002_pt1.prn!$A$2:$AA$74,VLOOKUP(MONTH($A67),'Patch Conversion'!$A$1:$B$12,2),FALSE))</f>
        <v/>
      </c>
      <c r="D67" s="9" t="str">
        <f>IF(C67="","",B67)</f>
        <v/>
      </c>
      <c r="G67" s="9">
        <f>VLOOKUP((IF(MONTH($A67)=10,YEAR($A67),IF(MONTH($A67)=11,YEAR($A67),IF(MONTH($A67)=12, YEAR($A67),YEAR($A67)-1)))),A3R002_FirstSim!$A$1:$Z$87,VLOOKUP(MONTH($A67),Conversion!$A$1:$B$12,2),FALSE)</f>
        <v>0.93</v>
      </c>
      <c r="K67" s="12" t="e">
        <f>VLOOKUP((IF(MONTH($A67)=10,YEAR($A67),IF(MONTH($A67)=11,YEAR($A67),IF(MONTH($A67)=12, YEAR($A67),YEAR($A67)-1)))),#REF!,VLOOKUP(MONTH($A67),Conversion!$A$1:$B$12,2),FALSE)</f>
        <v>#REF!</v>
      </c>
      <c r="L67" s="9" t="e">
        <f>VLOOKUP((IF(MONTH($A67)=10,YEAR($A67),IF(MONTH($A67)=11,YEAR($A67),IF(MONTH($A67)=12, YEAR($A67),YEAR($A67)-1)))),#REF!,VLOOKUP(MONTH($A67),'Patch Conversion'!$A$1:$B$12,2),FALSE)</f>
        <v>#REF!</v>
      </c>
      <c r="N67" s="11"/>
      <c r="O67" s="9">
        <f t="shared" si="0"/>
        <v>0.27</v>
      </c>
      <c r="P67" s="9" t="str">
        <f t="shared" si="1"/>
        <v/>
      </c>
      <c r="Q67" s="10" t="str">
        <f t="shared" si="2"/>
        <v/>
      </c>
      <c r="S67" s="17">
        <f>VLOOKUP((IF(MONTH($A67)=10,YEAR($A67),IF(MONTH($A67)=11,YEAR($A67),IF(MONTH($A67)=12, YEAR($A67),YEAR($A67)-1)))),'Final Sim'!$A$1:$O$84,VLOOKUP(MONTH($A67),'Conversion WRSM'!$A$1:$B$12,2),FALSE)</f>
        <v>0</v>
      </c>
      <c r="U67" s="9">
        <f t="shared" si="3"/>
        <v>0.27</v>
      </c>
      <c r="V67" s="9" t="str">
        <f t="shared" si="4"/>
        <v/>
      </c>
      <c r="W67" s="20" t="str">
        <f t="shared" si="5"/>
        <v/>
      </c>
    </row>
    <row r="68" spans="1:23" s="9" customFormat="1">
      <c r="A68" s="11">
        <v>15008</v>
      </c>
      <c r="B68" s="9">
        <f>VLOOKUP((IF(MONTH($A68)=10,YEAR($A68),IF(MONTH($A68)=11,YEAR($A68),IF(MONTH($A68)=12, YEAR($A68),YEAR($A68)-1)))),A3R002_pt1.prn!$A$2:$AA$74,VLOOKUP(MONTH($A68),Conversion!$A$1:$B$12,2),FALSE)</f>
        <v>0.42</v>
      </c>
      <c r="C68" s="9" t="str">
        <f>IF(VLOOKUP((IF(MONTH($A68)=10,YEAR($A68),IF(MONTH($A68)=11,YEAR($A68),IF(MONTH($A68)=12, YEAR($A68),YEAR($A68)-1)))),A3R002_pt1.prn!$A$2:$AA$74,VLOOKUP(MONTH($A68),'Patch Conversion'!$A$1:$B$12,2),FALSE)="","",VLOOKUP((IF(MONTH($A68)=10,YEAR($A68),IF(MONTH($A68)=11,YEAR($A68),IF(MONTH($A68)=12, YEAR($A68),YEAR($A68)-1)))),A3R002_pt1.prn!$A$2:$AA$74,VLOOKUP(MONTH($A68),'Patch Conversion'!$A$1:$B$12,2),FALSE))</f>
        <v/>
      </c>
      <c r="D68" s="9" t="str">
        <f>IF(C68="","",B68)</f>
        <v/>
      </c>
      <c r="G68" s="9">
        <f>VLOOKUP((IF(MONTH($A68)=10,YEAR($A68),IF(MONTH($A68)=11,YEAR($A68),IF(MONTH($A68)=12, YEAR($A68),YEAR($A68)-1)))),A3R002_FirstSim!$A$1:$Z$87,VLOOKUP(MONTH($A68),Conversion!$A$1:$B$12,2),FALSE)</f>
        <v>0.54</v>
      </c>
      <c r="K68" s="12" t="e">
        <f>VLOOKUP((IF(MONTH($A68)=10,YEAR($A68),IF(MONTH($A68)=11,YEAR($A68),IF(MONTH($A68)=12, YEAR($A68),YEAR($A68)-1)))),#REF!,VLOOKUP(MONTH($A68),Conversion!$A$1:$B$12,2),FALSE)</f>
        <v>#REF!</v>
      </c>
      <c r="L68" s="9" t="e">
        <f>VLOOKUP((IF(MONTH($A68)=10,YEAR($A68),IF(MONTH($A68)=11,YEAR($A68),IF(MONTH($A68)=12, YEAR($A68),YEAR($A68)-1)))),#REF!,VLOOKUP(MONTH($A68),'Patch Conversion'!$A$1:$B$12,2),FALSE)</f>
        <v>#REF!</v>
      </c>
      <c r="N68" s="11"/>
      <c r="O68" s="9">
        <f t="shared" ref="O68:O131" si="7">IF(C68="",B68,IF(C68="*",B68,IF(G68&lt;B68,B68,G68)))</f>
        <v>0.42</v>
      </c>
      <c r="P68" s="9" t="str">
        <f t="shared" ref="P68:P131" si="8">IF(C68="",C68,IF(C68="*",C68,IF(G68&lt;B68,C68,"*")))</f>
        <v/>
      </c>
      <c r="Q68" s="10" t="str">
        <f t="shared" ref="Q68:Q131" si="9">IF(C68="","",IF(C68="*","Estimated",IF(G68&lt;B68,"First Simulation&lt;Observed, Observed Used","First Silumation patch")))</f>
        <v/>
      </c>
      <c r="S68" s="17">
        <f>VLOOKUP((IF(MONTH($A68)=10,YEAR($A68),IF(MONTH($A68)=11,YEAR($A68),IF(MONTH($A68)=12, YEAR($A68),YEAR($A68)-1)))),'Final Sim'!$A$1:$O$84,VLOOKUP(MONTH($A68),'Conversion WRSM'!$A$1:$B$12,2),FALSE)</f>
        <v>101.13</v>
      </c>
      <c r="U68" s="9">
        <f t="shared" ref="U68:U131" si="10">IF(C68="",B68,IF(C68="*",B68,IF(S68&gt;B68,S68,B68)))</f>
        <v>0.42</v>
      </c>
      <c r="V68" s="9" t="str">
        <f t="shared" ref="V68:V131" si="11">IF(C68="","",IF(C68="*","*",IF(S68&gt;B68,"*",C68)))</f>
        <v/>
      </c>
      <c r="W68" s="20" t="str">
        <f t="shared" ref="W68:W131" si="12">IF(C68="","",IF(C68="*","Estimated",IF(S68&gt;B68,"Simulated value used","Observed Estimate Used")))</f>
        <v/>
      </c>
    </row>
    <row r="69" spans="1:23" s="9" customFormat="1">
      <c r="A69" s="11">
        <v>15036</v>
      </c>
      <c r="B69" s="9">
        <f>VLOOKUP((IF(MONTH($A69)=10,YEAR($A69),IF(MONTH($A69)=11,YEAR($A69),IF(MONTH($A69)=12, YEAR($A69),YEAR($A69)-1)))),A3R002_pt1.prn!$A$2:$AA$74,VLOOKUP(MONTH($A69),Conversion!$A$1:$B$12,2),FALSE)</f>
        <v>0</v>
      </c>
      <c r="C69" s="9" t="str">
        <f>IF(VLOOKUP((IF(MONTH($A69)=10,YEAR($A69),IF(MONTH($A69)=11,YEAR($A69),IF(MONTH($A69)=12, YEAR($A69),YEAR($A69)-1)))),A3R002_pt1.prn!$A$2:$AA$74,VLOOKUP(MONTH($A69),'Patch Conversion'!$A$1:$B$12,2),FALSE)="","",VLOOKUP((IF(MONTH($A69)=10,YEAR($A69),IF(MONTH($A69)=11,YEAR($A69),IF(MONTH($A69)=12, YEAR($A69),YEAR($A69)-1)))),A3R002_pt1.prn!$A$2:$AA$74,VLOOKUP(MONTH($A69),'Patch Conversion'!$A$1:$B$12,2),FALSE))</f>
        <v>#</v>
      </c>
      <c r="D69" s="9">
        <f>IF(C69="","",B69)</f>
        <v>0</v>
      </c>
      <c r="G69" s="9">
        <f>VLOOKUP((IF(MONTH($A69)=10,YEAR($A69),IF(MONTH($A69)=11,YEAR($A69),IF(MONTH($A69)=12, YEAR($A69),YEAR($A69)-1)))),A3R002_FirstSim!$A$1:$Z$87,VLOOKUP(MONTH($A69),Conversion!$A$1:$B$12,2),FALSE)</f>
        <v>0.5</v>
      </c>
      <c r="K69" s="12" t="e">
        <f>VLOOKUP((IF(MONTH($A69)=10,YEAR($A69),IF(MONTH($A69)=11,YEAR($A69),IF(MONTH($A69)=12, YEAR($A69),YEAR($A69)-1)))),#REF!,VLOOKUP(MONTH($A69),Conversion!$A$1:$B$12,2),FALSE)</f>
        <v>#REF!</v>
      </c>
      <c r="L69" s="9" t="e">
        <f>VLOOKUP((IF(MONTH($A69)=10,YEAR($A69),IF(MONTH($A69)=11,YEAR($A69),IF(MONTH($A69)=12, YEAR($A69),YEAR($A69)-1)))),#REF!,VLOOKUP(MONTH($A69),'Patch Conversion'!$A$1:$B$12,2),FALSE)</f>
        <v>#REF!</v>
      </c>
      <c r="N69" s="11"/>
      <c r="O69" s="9">
        <f t="shared" si="7"/>
        <v>0.5</v>
      </c>
      <c r="P69" s="9" t="str">
        <f t="shared" si="8"/>
        <v>*</v>
      </c>
      <c r="Q69" s="10" t="str">
        <f t="shared" si="9"/>
        <v>First Silumation patch</v>
      </c>
      <c r="S69" s="17">
        <f>VLOOKUP((IF(MONTH($A69)=10,YEAR($A69),IF(MONTH($A69)=11,YEAR($A69),IF(MONTH($A69)=12, YEAR($A69),YEAR($A69)-1)))),'Final Sim'!$A$1:$O$84,VLOOKUP(MONTH($A69),'Conversion WRSM'!$A$1:$B$12,2),FALSE)</f>
        <v>0</v>
      </c>
      <c r="U69" s="9">
        <f t="shared" si="10"/>
        <v>0</v>
      </c>
      <c r="V69" s="9" t="str">
        <f t="shared" si="11"/>
        <v>#</v>
      </c>
      <c r="W69" s="20" t="str">
        <f t="shared" si="12"/>
        <v>Observed Estimate Used</v>
      </c>
    </row>
    <row r="70" spans="1:23" s="9" customFormat="1">
      <c r="A70" s="11">
        <v>15067</v>
      </c>
      <c r="B70" s="9">
        <f>VLOOKUP((IF(MONTH($A70)=10,YEAR($A70),IF(MONTH($A70)=11,YEAR($A70),IF(MONTH($A70)=12, YEAR($A70),YEAR($A70)-1)))),A3R002_pt1.prn!$A$2:$AA$74,VLOOKUP(MONTH($A70),Conversion!$A$1:$B$12,2),FALSE)</f>
        <v>0.2</v>
      </c>
      <c r="C70" s="9" t="str">
        <f>IF(VLOOKUP((IF(MONTH($A70)=10,YEAR($A70),IF(MONTH($A70)=11,YEAR($A70),IF(MONTH($A70)=12, YEAR($A70),YEAR($A70)-1)))),A3R002_pt1.prn!$A$2:$AA$74,VLOOKUP(MONTH($A70),'Patch Conversion'!$A$1:$B$12,2),FALSE)="","",VLOOKUP((IF(MONTH($A70)=10,YEAR($A70),IF(MONTH($A70)=11,YEAR($A70),IF(MONTH($A70)=12, YEAR($A70),YEAR($A70)-1)))),A3R002_pt1.prn!$A$2:$AA$74,VLOOKUP(MONTH($A70),'Patch Conversion'!$A$1:$B$12,2),FALSE))</f>
        <v/>
      </c>
      <c r="G70" s="9">
        <f>VLOOKUP((IF(MONTH($A70)=10,YEAR($A70),IF(MONTH($A70)=11,YEAR($A70),IF(MONTH($A70)=12, YEAR($A70),YEAR($A70)-1)))),A3R002_FirstSim!$A$1:$Z$87,VLOOKUP(MONTH($A70),Conversion!$A$1:$B$12,2),FALSE)</f>
        <v>0.5</v>
      </c>
      <c r="K70" s="12" t="e">
        <f>VLOOKUP((IF(MONTH($A70)=10,YEAR($A70),IF(MONTH($A70)=11,YEAR($A70),IF(MONTH($A70)=12, YEAR($A70),YEAR($A70)-1)))),#REF!,VLOOKUP(MONTH($A70),Conversion!$A$1:$B$12,2),FALSE)</f>
        <v>#REF!</v>
      </c>
      <c r="L70" s="9" t="e">
        <f>VLOOKUP((IF(MONTH($A70)=10,YEAR($A70),IF(MONTH($A70)=11,YEAR($A70),IF(MONTH($A70)=12, YEAR($A70),YEAR($A70)-1)))),#REF!,VLOOKUP(MONTH($A70),'Patch Conversion'!$A$1:$B$12,2),FALSE)</f>
        <v>#REF!</v>
      </c>
      <c r="N70" s="11"/>
      <c r="O70" s="9">
        <f t="shared" si="7"/>
        <v>0.2</v>
      </c>
      <c r="P70" s="9" t="str">
        <f t="shared" si="8"/>
        <v/>
      </c>
      <c r="Q70" s="10" t="str">
        <f t="shared" si="9"/>
        <v/>
      </c>
      <c r="S70" s="17">
        <f>VLOOKUP((IF(MONTH($A70)=10,YEAR($A70),IF(MONTH($A70)=11,YEAR($A70),IF(MONTH($A70)=12, YEAR($A70),YEAR($A70)-1)))),'Final Sim'!$A$1:$O$84,VLOOKUP(MONTH($A70),'Conversion WRSM'!$A$1:$B$12,2),FALSE)</f>
        <v>110.92</v>
      </c>
      <c r="U70" s="9">
        <f t="shared" si="10"/>
        <v>0.2</v>
      </c>
      <c r="V70" s="9" t="str">
        <f t="shared" si="11"/>
        <v/>
      </c>
      <c r="W70" s="20" t="str">
        <f t="shared" si="12"/>
        <v/>
      </c>
    </row>
    <row r="71" spans="1:23" s="9" customFormat="1">
      <c r="A71" s="11">
        <v>15097</v>
      </c>
      <c r="B71" s="9">
        <f>VLOOKUP((IF(MONTH($A71)=10,YEAR($A71),IF(MONTH($A71)=11,YEAR($A71),IF(MONTH($A71)=12, YEAR($A71),YEAR($A71)-1)))),A3R002_pt1.prn!$A$2:$AA$74,VLOOKUP(MONTH($A71),Conversion!$A$1:$B$12,2),FALSE)</f>
        <v>0.27</v>
      </c>
      <c r="C71" s="9" t="str">
        <f>IF(VLOOKUP((IF(MONTH($A71)=10,YEAR($A71),IF(MONTH($A71)=11,YEAR($A71),IF(MONTH($A71)=12, YEAR($A71),YEAR($A71)-1)))),A3R002_pt1.prn!$A$2:$AA$74,VLOOKUP(MONTH($A71),'Patch Conversion'!$A$1:$B$12,2),FALSE)="","",VLOOKUP((IF(MONTH($A71)=10,YEAR($A71),IF(MONTH($A71)=11,YEAR($A71),IF(MONTH($A71)=12, YEAR($A71),YEAR($A71)-1)))),A3R002_pt1.prn!$A$2:$AA$74,VLOOKUP(MONTH($A71),'Patch Conversion'!$A$1:$B$12,2),FALSE))</f>
        <v/>
      </c>
      <c r="G71" s="9">
        <f>VLOOKUP((IF(MONTH($A71)=10,YEAR($A71),IF(MONTH($A71)=11,YEAR($A71),IF(MONTH($A71)=12, YEAR($A71),YEAR($A71)-1)))),A3R002_FirstSim!$A$1:$Z$87,VLOOKUP(MONTH($A71),Conversion!$A$1:$B$12,2),FALSE)</f>
        <v>0.49</v>
      </c>
      <c r="K71" s="12" t="e">
        <f>VLOOKUP((IF(MONTH($A71)=10,YEAR($A71),IF(MONTH($A71)=11,YEAR($A71),IF(MONTH($A71)=12, YEAR($A71),YEAR($A71)-1)))),#REF!,VLOOKUP(MONTH($A71),Conversion!$A$1:$B$12,2),FALSE)</f>
        <v>#REF!</v>
      </c>
      <c r="L71" s="9" t="e">
        <f>VLOOKUP((IF(MONTH($A71)=10,YEAR($A71),IF(MONTH($A71)=11,YEAR($A71),IF(MONTH($A71)=12, YEAR($A71),YEAR($A71)-1)))),#REF!,VLOOKUP(MONTH($A71),'Patch Conversion'!$A$1:$B$12,2),FALSE)</f>
        <v>#REF!</v>
      </c>
      <c r="N71" s="11"/>
      <c r="O71" s="9">
        <f t="shared" si="7"/>
        <v>0.27</v>
      </c>
      <c r="P71" s="9" t="str">
        <f t="shared" si="8"/>
        <v/>
      </c>
      <c r="Q71" s="10" t="str">
        <f t="shared" si="9"/>
        <v/>
      </c>
      <c r="S71" s="17">
        <f>VLOOKUP((IF(MONTH($A71)=10,YEAR($A71),IF(MONTH($A71)=11,YEAR($A71),IF(MONTH($A71)=12, YEAR($A71),YEAR($A71)-1)))),'Final Sim'!$A$1:$O$84,VLOOKUP(MONTH($A71),'Conversion WRSM'!$A$1:$B$12,2),FALSE)</f>
        <v>0</v>
      </c>
      <c r="U71" s="9">
        <f t="shared" si="10"/>
        <v>0.27</v>
      </c>
      <c r="V71" s="9" t="str">
        <f t="shared" si="11"/>
        <v/>
      </c>
      <c r="W71" s="20" t="str">
        <f t="shared" si="12"/>
        <v/>
      </c>
    </row>
    <row r="72" spans="1:23" s="9" customFormat="1">
      <c r="A72" s="11">
        <v>15128</v>
      </c>
      <c r="B72" s="9">
        <f>VLOOKUP((IF(MONTH($A72)=10,YEAR($A72),IF(MONTH($A72)=11,YEAR($A72),IF(MONTH($A72)=12, YEAR($A72),YEAR($A72)-1)))),A3R002_pt1.prn!$A$2:$AA$74,VLOOKUP(MONTH($A72),Conversion!$A$1:$B$12,2),FALSE)</f>
        <v>0.12</v>
      </c>
      <c r="C72" s="9" t="str">
        <f>IF(VLOOKUP((IF(MONTH($A72)=10,YEAR($A72),IF(MONTH($A72)=11,YEAR($A72),IF(MONTH($A72)=12, YEAR($A72),YEAR($A72)-1)))),A3R002_pt1.prn!$A$2:$AA$74,VLOOKUP(MONTH($A72),'Patch Conversion'!$A$1:$B$12,2),FALSE)="","",VLOOKUP((IF(MONTH($A72)=10,YEAR($A72),IF(MONTH($A72)=11,YEAR($A72),IF(MONTH($A72)=12, YEAR($A72),YEAR($A72)-1)))),A3R002_pt1.prn!$A$2:$AA$74,VLOOKUP(MONTH($A72),'Patch Conversion'!$A$1:$B$12,2),FALSE))</f>
        <v/>
      </c>
      <c r="G72" s="9">
        <f>VLOOKUP((IF(MONTH($A72)=10,YEAR($A72),IF(MONTH($A72)=11,YEAR($A72),IF(MONTH($A72)=12, YEAR($A72),YEAR($A72)-1)))),A3R002_FirstSim!$A$1:$Z$87,VLOOKUP(MONTH($A72),Conversion!$A$1:$B$12,2),FALSE)</f>
        <v>0.48</v>
      </c>
      <c r="K72" s="12" t="e">
        <f>VLOOKUP((IF(MONTH($A72)=10,YEAR($A72),IF(MONTH($A72)=11,YEAR($A72),IF(MONTH($A72)=12, YEAR($A72),YEAR($A72)-1)))),#REF!,VLOOKUP(MONTH($A72),Conversion!$A$1:$B$12,2),FALSE)</f>
        <v>#REF!</v>
      </c>
      <c r="L72" s="9" t="e">
        <f>VLOOKUP((IF(MONTH($A72)=10,YEAR($A72),IF(MONTH($A72)=11,YEAR($A72),IF(MONTH($A72)=12, YEAR($A72),YEAR($A72)-1)))),#REF!,VLOOKUP(MONTH($A72),'Patch Conversion'!$A$1:$B$12,2),FALSE)</f>
        <v>#REF!</v>
      </c>
      <c r="N72" s="11"/>
      <c r="O72" s="9">
        <f t="shared" si="7"/>
        <v>0.12</v>
      </c>
      <c r="P72" s="9" t="str">
        <f t="shared" si="8"/>
        <v/>
      </c>
      <c r="Q72" s="10" t="str">
        <f t="shared" si="9"/>
        <v/>
      </c>
      <c r="S72" s="17">
        <f>VLOOKUP((IF(MONTH($A72)=10,YEAR($A72),IF(MONTH($A72)=11,YEAR($A72),IF(MONTH($A72)=12, YEAR($A72),YEAR($A72)-1)))),'Final Sim'!$A$1:$O$84,VLOOKUP(MONTH($A72),'Conversion WRSM'!$A$1:$B$12,2),FALSE)</f>
        <v>369.73</v>
      </c>
      <c r="U72" s="9">
        <f t="shared" si="10"/>
        <v>0.12</v>
      </c>
      <c r="V72" s="9" t="str">
        <f t="shared" si="11"/>
        <v/>
      </c>
      <c r="W72" s="20" t="str">
        <f t="shared" si="12"/>
        <v/>
      </c>
    </row>
    <row r="73" spans="1:23" s="9" customFormat="1">
      <c r="A73" s="11">
        <v>15158</v>
      </c>
      <c r="B73" s="9">
        <f>VLOOKUP((IF(MONTH($A73)=10,YEAR($A73),IF(MONTH($A73)=11,YEAR($A73),IF(MONTH($A73)=12, YEAR($A73),YEAR($A73)-1)))),A3R002_pt1.prn!$A$2:$AA$74,VLOOKUP(MONTH($A73),Conversion!$A$1:$B$12,2),FALSE)</f>
        <v>0.13</v>
      </c>
      <c r="C73" s="9" t="str">
        <f>IF(VLOOKUP((IF(MONTH($A73)=10,YEAR($A73),IF(MONTH($A73)=11,YEAR($A73),IF(MONTH($A73)=12, YEAR($A73),YEAR($A73)-1)))),A3R002_pt1.prn!$A$2:$AA$74,VLOOKUP(MONTH($A73),'Patch Conversion'!$A$1:$B$12,2),FALSE)="","",VLOOKUP((IF(MONTH($A73)=10,YEAR($A73),IF(MONTH($A73)=11,YEAR($A73),IF(MONTH($A73)=12, YEAR($A73),YEAR($A73)-1)))),A3R002_pt1.prn!$A$2:$AA$74,VLOOKUP(MONTH($A73),'Patch Conversion'!$A$1:$B$12,2),FALSE))</f>
        <v/>
      </c>
      <c r="G73" s="9">
        <f>VLOOKUP((IF(MONTH($A73)=10,YEAR($A73),IF(MONTH($A73)=11,YEAR($A73),IF(MONTH($A73)=12, YEAR($A73),YEAR($A73)-1)))),A3R002_FirstSim!$A$1:$Z$87,VLOOKUP(MONTH($A73),Conversion!$A$1:$B$12,2),FALSE)</f>
        <v>0.47</v>
      </c>
      <c r="K73" s="12" t="e">
        <f>VLOOKUP((IF(MONTH($A73)=10,YEAR($A73),IF(MONTH($A73)=11,YEAR($A73),IF(MONTH($A73)=12, YEAR($A73),YEAR($A73)-1)))),#REF!,VLOOKUP(MONTH($A73),Conversion!$A$1:$B$12,2),FALSE)</f>
        <v>#REF!</v>
      </c>
      <c r="L73" s="9" t="e">
        <f>VLOOKUP((IF(MONTH($A73)=10,YEAR($A73),IF(MONTH($A73)=11,YEAR($A73),IF(MONTH($A73)=12, YEAR($A73),YEAR($A73)-1)))),#REF!,VLOOKUP(MONTH($A73),'Patch Conversion'!$A$1:$B$12,2),FALSE)</f>
        <v>#REF!</v>
      </c>
      <c r="N73" s="11"/>
      <c r="O73" s="9">
        <f t="shared" si="7"/>
        <v>0.13</v>
      </c>
      <c r="P73" s="9" t="str">
        <f t="shared" si="8"/>
        <v/>
      </c>
      <c r="Q73" s="10" t="str">
        <f t="shared" si="9"/>
        <v/>
      </c>
      <c r="S73" s="17">
        <f>VLOOKUP((IF(MONTH($A73)=10,YEAR($A73),IF(MONTH($A73)=11,YEAR($A73),IF(MONTH($A73)=12, YEAR($A73),YEAR($A73)-1)))),'Final Sim'!$A$1:$O$84,VLOOKUP(MONTH($A73),'Conversion WRSM'!$A$1:$B$12,2),FALSE)</f>
        <v>0</v>
      </c>
      <c r="U73" s="9">
        <f t="shared" si="10"/>
        <v>0.13</v>
      </c>
      <c r="V73" s="9" t="str">
        <f t="shared" si="11"/>
        <v/>
      </c>
      <c r="W73" s="20" t="str">
        <f t="shared" si="12"/>
        <v/>
      </c>
    </row>
    <row r="74" spans="1:23" s="9" customFormat="1">
      <c r="A74" s="11">
        <v>15189</v>
      </c>
      <c r="B74" s="9">
        <f>VLOOKUP((IF(MONTH($A74)=10,YEAR($A74),IF(MONTH($A74)=11,YEAR($A74),IF(MONTH($A74)=12, YEAR($A74),YEAR($A74)-1)))),A3R002_pt1.prn!$A$2:$AA$74,VLOOKUP(MONTH($A74),Conversion!$A$1:$B$12,2),FALSE)</f>
        <v>0.05</v>
      </c>
      <c r="C74" s="9" t="str">
        <f>IF(VLOOKUP((IF(MONTH($A74)=10,YEAR($A74),IF(MONTH($A74)=11,YEAR($A74),IF(MONTH($A74)=12, YEAR($A74),YEAR($A74)-1)))),A3R002_pt1.prn!$A$2:$AA$74,VLOOKUP(MONTH($A74),'Patch Conversion'!$A$1:$B$12,2),FALSE)="","",VLOOKUP((IF(MONTH($A74)=10,YEAR($A74),IF(MONTH($A74)=11,YEAR($A74),IF(MONTH($A74)=12, YEAR($A74),YEAR($A74)-1)))),A3R002_pt1.prn!$A$2:$AA$74,VLOOKUP(MONTH($A74),'Patch Conversion'!$A$1:$B$12,2),FALSE))</f>
        <v/>
      </c>
      <c r="G74" s="9">
        <f>VLOOKUP((IF(MONTH($A74)=10,YEAR($A74),IF(MONTH($A74)=11,YEAR($A74),IF(MONTH($A74)=12, YEAR($A74),YEAR($A74)-1)))),A3R002_FirstSim!$A$1:$Z$87,VLOOKUP(MONTH($A74),Conversion!$A$1:$B$12,2),FALSE)</f>
        <v>0.45</v>
      </c>
      <c r="K74" s="12" t="e">
        <f>VLOOKUP((IF(MONTH($A74)=10,YEAR($A74),IF(MONTH($A74)=11,YEAR($A74),IF(MONTH($A74)=12, YEAR($A74),YEAR($A74)-1)))),#REF!,VLOOKUP(MONTH($A74),Conversion!$A$1:$B$12,2),FALSE)</f>
        <v>#REF!</v>
      </c>
      <c r="L74" s="9" t="e">
        <f>VLOOKUP((IF(MONTH($A74)=10,YEAR($A74),IF(MONTH($A74)=11,YEAR($A74),IF(MONTH($A74)=12, YEAR($A74),YEAR($A74)-1)))),#REF!,VLOOKUP(MONTH($A74),'Patch Conversion'!$A$1:$B$12,2),FALSE)</f>
        <v>#REF!</v>
      </c>
      <c r="N74" s="11"/>
      <c r="O74" s="9">
        <f t="shared" si="7"/>
        <v>0.05</v>
      </c>
      <c r="P74" s="9" t="str">
        <f t="shared" si="8"/>
        <v/>
      </c>
      <c r="Q74" s="10" t="str">
        <f t="shared" si="9"/>
        <v/>
      </c>
      <c r="S74" s="17">
        <f>VLOOKUP((IF(MONTH($A74)=10,YEAR($A74),IF(MONTH($A74)=11,YEAR($A74),IF(MONTH($A74)=12, YEAR($A74),YEAR($A74)-1)))),'Final Sim'!$A$1:$O$84,VLOOKUP(MONTH($A74),'Conversion WRSM'!$A$1:$B$12,2),FALSE)</f>
        <v>145.25</v>
      </c>
      <c r="U74" s="9">
        <f t="shared" si="10"/>
        <v>0.05</v>
      </c>
      <c r="V74" s="9" t="str">
        <f t="shared" si="11"/>
        <v/>
      </c>
      <c r="W74" s="20" t="str">
        <f t="shared" si="12"/>
        <v/>
      </c>
    </row>
    <row r="75" spans="1:23" s="9" customFormat="1">
      <c r="A75" s="11">
        <v>15220</v>
      </c>
      <c r="B75" s="9">
        <f>VLOOKUP((IF(MONTH($A75)=10,YEAR($A75),IF(MONTH($A75)=11,YEAR($A75),IF(MONTH($A75)=12, YEAR($A75),YEAR($A75)-1)))),A3R002_pt1.prn!$A$2:$AA$74,VLOOKUP(MONTH($A75),Conversion!$A$1:$B$12,2),FALSE)</f>
        <v>0.25</v>
      </c>
      <c r="C75" s="9" t="str">
        <f>IF(VLOOKUP((IF(MONTH($A75)=10,YEAR($A75),IF(MONTH($A75)=11,YEAR($A75),IF(MONTH($A75)=12, YEAR($A75),YEAR($A75)-1)))),A3R002_pt1.prn!$A$2:$AA$74,VLOOKUP(MONTH($A75),'Patch Conversion'!$A$1:$B$12,2),FALSE)="","",VLOOKUP((IF(MONTH($A75)=10,YEAR($A75),IF(MONTH($A75)=11,YEAR($A75),IF(MONTH($A75)=12, YEAR($A75),YEAR($A75)-1)))),A3R002_pt1.prn!$A$2:$AA$74,VLOOKUP(MONTH($A75),'Patch Conversion'!$A$1:$B$12,2),FALSE))</f>
        <v/>
      </c>
      <c r="G75" s="9">
        <f>VLOOKUP((IF(MONTH($A75)=10,YEAR($A75),IF(MONTH($A75)=11,YEAR($A75),IF(MONTH($A75)=12, YEAR($A75),YEAR($A75)-1)))),A3R002_FirstSim!$A$1:$Z$87,VLOOKUP(MONTH($A75),Conversion!$A$1:$B$12,2),FALSE)</f>
        <v>0.45</v>
      </c>
      <c r="K75" s="12" t="e">
        <f>VLOOKUP((IF(MONTH($A75)=10,YEAR($A75),IF(MONTH($A75)=11,YEAR($A75),IF(MONTH($A75)=12, YEAR($A75),YEAR($A75)-1)))),#REF!,VLOOKUP(MONTH($A75),Conversion!$A$1:$B$12,2),FALSE)</f>
        <v>#REF!</v>
      </c>
      <c r="L75" s="9" t="e">
        <f>VLOOKUP((IF(MONTH($A75)=10,YEAR($A75),IF(MONTH($A75)=11,YEAR($A75),IF(MONTH($A75)=12, YEAR($A75),YEAR($A75)-1)))),#REF!,VLOOKUP(MONTH($A75),'Patch Conversion'!$A$1:$B$12,2),FALSE)</f>
        <v>#REF!</v>
      </c>
      <c r="N75" s="11"/>
      <c r="O75" s="9">
        <f t="shared" si="7"/>
        <v>0.25</v>
      </c>
      <c r="P75" s="9" t="str">
        <f t="shared" si="8"/>
        <v/>
      </c>
      <c r="Q75" s="10" t="str">
        <f t="shared" si="9"/>
        <v/>
      </c>
      <c r="S75" s="17">
        <f>VLOOKUP((IF(MONTH($A75)=10,YEAR($A75),IF(MONTH($A75)=11,YEAR($A75),IF(MONTH($A75)=12, YEAR($A75),YEAR($A75)-1)))),'Final Sim'!$A$1:$O$84,VLOOKUP(MONTH($A75),'Conversion WRSM'!$A$1:$B$12,2),FALSE)</f>
        <v>0</v>
      </c>
      <c r="U75" s="9">
        <f t="shared" si="10"/>
        <v>0.25</v>
      </c>
      <c r="V75" s="9" t="str">
        <f t="shared" si="11"/>
        <v/>
      </c>
      <c r="W75" s="20" t="str">
        <f t="shared" si="12"/>
        <v/>
      </c>
    </row>
    <row r="76" spans="1:23" s="9" customFormat="1">
      <c r="A76" s="11">
        <v>15250</v>
      </c>
      <c r="B76" s="9">
        <f>VLOOKUP((IF(MONTH($A76)=10,YEAR($A76),IF(MONTH($A76)=11,YEAR($A76),IF(MONTH($A76)=12, YEAR($A76),YEAR($A76)-1)))),A3R002_pt1.prn!$A$2:$AA$74,VLOOKUP(MONTH($A76),Conversion!$A$1:$B$12,2),FALSE)</f>
        <v>0.2</v>
      </c>
      <c r="C76" s="9" t="str">
        <f>IF(VLOOKUP((IF(MONTH($A76)=10,YEAR($A76),IF(MONTH($A76)=11,YEAR($A76),IF(MONTH($A76)=12, YEAR($A76),YEAR($A76)-1)))),A3R002_pt1.prn!$A$2:$AA$74,VLOOKUP(MONTH($A76),'Patch Conversion'!$A$1:$B$12,2),FALSE)="","",VLOOKUP((IF(MONTH($A76)=10,YEAR($A76),IF(MONTH($A76)=11,YEAR($A76),IF(MONTH($A76)=12, YEAR($A76),YEAR($A76)-1)))),A3R002_pt1.prn!$A$2:$AA$74,VLOOKUP(MONTH($A76),'Patch Conversion'!$A$1:$B$12,2),FALSE))</f>
        <v/>
      </c>
      <c r="G76" s="9">
        <f>VLOOKUP((IF(MONTH($A76)=10,YEAR($A76),IF(MONTH($A76)=11,YEAR($A76),IF(MONTH($A76)=12, YEAR($A76),YEAR($A76)-1)))),A3R002_FirstSim!$A$1:$Z$87,VLOOKUP(MONTH($A76),Conversion!$A$1:$B$12,2),FALSE)</f>
        <v>0.44</v>
      </c>
      <c r="K76" s="12" t="e">
        <f>VLOOKUP((IF(MONTH($A76)=10,YEAR($A76),IF(MONTH($A76)=11,YEAR($A76),IF(MONTH($A76)=12, YEAR($A76),YEAR($A76)-1)))),#REF!,VLOOKUP(MONTH($A76),Conversion!$A$1:$B$12,2),FALSE)</f>
        <v>#REF!</v>
      </c>
      <c r="L76" s="9" t="e">
        <f>VLOOKUP((IF(MONTH($A76)=10,YEAR($A76),IF(MONTH($A76)=11,YEAR($A76),IF(MONTH($A76)=12, YEAR($A76),YEAR($A76)-1)))),#REF!,VLOOKUP(MONTH($A76),'Patch Conversion'!$A$1:$B$12,2),FALSE)</f>
        <v>#REF!</v>
      </c>
      <c r="N76" s="11"/>
      <c r="O76" s="9">
        <f t="shared" si="7"/>
        <v>0.2</v>
      </c>
      <c r="P76" s="9" t="str">
        <f t="shared" si="8"/>
        <v/>
      </c>
      <c r="Q76" s="10" t="str">
        <f t="shared" si="9"/>
        <v/>
      </c>
      <c r="S76" s="17">
        <f>VLOOKUP((IF(MONTH($A76)=10,YEAR($A76),IF(MONTH($A76)=11,YEAR($A76),IF(MONTH($A76)=12, YEAR($A76),YEAR($A76)-1)))),'Final Sim'!$A$1:$O$84,VLOOKUP(MONTH($A76),'Conversion WRSM'!$A$1:$B$12,2),FALSE)</f>
        <v>72.12</v>
      </c>
      <c r="U76" s="9">
        <f t="shared" si="10"/>
        <v>0.2</v>
      </c>
      <c r="V76" s="9" t="str">
        <f t="shared" si="11"/>
        <v/>
      </c>
      <c r="W76" s="20" t="str">
        <f t="shared" si="12"/>
        <v/>
      </c>
    </row>
    <row r="77" spans="1:23" s="9" customFormat="1">
      <c r="A77" s="11">
        <v>15281</v>
      </c>
      <c r="B77" s="9">
        <f>VLOOKUP((IF(MONTH($A77)=10,YEAR($A77),IF(MONTH($A77)=11,YEAR($A77),IF(MONTH($A77)=12, YEAR($A77),YEAR($A77)-1)))),A3R002_pt1.prn!$A$2:$AA$74,VLOOKUP(MONTH($A77),Conversion!$A$1:$B$12,2),FALSE)</f>
        <v>7.0000000000000007E-2</v>
      </c>
      <c r="C77" s="9" t="str">
        <f>IF(VLOOKUP((IF(MONTH($A77)=10,YEAR($A77),IF(MONTH($A77)=11,YEAR($A77),IF(MONTH($A77)=12, YEAR($A77),YEAR($A77)-1)))),A3R002_pt1.prn!$A$2:$AA$74,VLOOKUP(MONTH($A77),'Patch Conversion'!$A$1:$B$12,2),FALSE)="","",VLOOKUP((IF(MONTH($A77)=10,YEAR($A77),IF(MONTH($A77)=11,YEAR($A77),IF(MONTH($A77)=12, YEAR($A77),YEAR($A77)-1)))),A3R002_pt1.prn!$A$2:$AA$74,VLOOKUP(MONTH($A77),'Patch Conversion'!$A$1:$B$12,2),FALSE))</f>
        <v/>
      </c>
      <c r="G77" s="9">
        <f>VLOOKUP((IF(MONTH($A77)=10,YEAR($A77),IF(MONTH($A77)=11,YEAR($A77),IF(MONTH($A77)=12, YEAR($A77),YEAR($A77)-1)))),A3R002_FirstSim!$A$1:$Z$87,VLOOKUP(MONTH($A77),Conversion!$A$1:$B$12,2),FALSE)</f>
        <v>0.41</v>
      </c>
      <c r="K77" s="12" t="e">
        <f>VLOOKUP((IF(MONTH($A77)=10,YEAR($A77),IF(MONTH($A77)=11,YEAR($A77),IF(MONTH($A77)=12, YEAR($A77),YEAR($A77)-1)))),#REF!,VLOOKUP(MONTH($A77),Conversion!$A$1:$B$12,2),FALSE)</f>
        <v>#REF!</v>
      </c>
      <c r="L77" s="9" t="e">
        <f>VLOOKUP((IF(MONTH($A77)=10,YEAR($A77),IF(MONTH($A77)=11,YEAR($A77),IF(MONTH($A77)=12, YEAR($A77),YEAR($A77)-1)))),#REF!,VLOOKUP(MONTH($A77),'Patch Conversion'!$A$1:$B$12,2),FALSE)</f>
        <v>#REF!</v>
      </c>
      <c r="N77" s="11"/>
      <c r="O77" s="9">
        <f t="shared" si="7"/>
        <v>7.0000000000000007E-2</v>
      </c>
      <c r="P77" s="9" t="str">
        <f t="shared" si="8"/>
        <v/>
      </c>
      <c r="Q77" s="10" t="str">
        <f t="shared" si="9"/>
        <v/>
      </c>
      <c r="S77" s="17">
        <f>VLOOKUP((IF(MONTH($A77)=10,YEAR($A77),IF(MONTH($A77)=11,YEAR($A77),IF(MONTH($A77)=12, YEAR($A77),YEAR($A77)-1)))),'Final Sim'!$A$1:$O$84,VLOOKUP(MONTH($A77),'Conversion WRSM'!$A$1:$B$12,2),FALSE)</f>
        <v>0</v>
      </c>
      <c r="U77" s="9">
        <f t="shared" si="10"/>
        <v>7.0000000000000007E-2</v>
      </c>
      <c r="V77" s="9" t="str">
        <f t="shared" si="11"/>
        <v/>
      </c>
      <c r="W77" s="20" t="str">
        <f t="shared" si="12"/>
        <v/>
      </c>
    </row>
    <row r="78" spans="1:23" s="9" customFormat="1">
      <c r="A78" s="11">
        <v>15311</v>
      </c>
      <c r="B78" s="9">
        <f>VLOOKUP((IF(MONTH($A78)=10,YEAR($A78),IF(MONTH($A78)=11,YEAR($A78),IF(MONTH($A78)=12, YEAR($A78),YEAR($A78)-1)))),A3R002_pt1.prn!$A$2:$AA$74,VLOOKUP(MONTH($A78),Conversion!$A$1:$B$12,2),FALSE)</f>
        <v>1.2</v>
      </c>
      <c r="C78" s="9" t="str">
        <f>IF(VLOOKUP((IF(MONTH($A78)=10,YEAR($A78),IF(MONTH($A78)=11,YEAR($A78),IF(MONTH($A78)=12, YEAR($A78),YEAR($A78)-1)))),A3R002_pt1.prn!$A$2:$AA$74,VLOOKUP(MONTH($A78),'Patch Conversion'!$A$1:$B$12,2),FALSE)="","",VLOOKUP((IF(MONTH($A78)=10,YEAR($A78),IF(MONTH($A78)=11,YEAR($A78),IF(MONTH($A78)=12, YEAR($A78),YEAR($A78)-1)))),A3R002_pt1.prn!$A$2:$AA$74,VLOOKUP(MONTH($A78),'Patch Conversion'!$A$1:$B$12,2),FALSE))</f>
        <v/>
      </c>
      <c r="G78" s="9">
        <f>VLOOKUP((IF(MONTH($A78)=10,YEAR($A78),IF(MONTH($A78)=11,YEAR($A78),IF(MONTH($A78)=12, YEAR($A78),YEAR($A78)-1)))),A3R002_FirstSim!$A$1:$Z$87,VLOOKUP(MONTH($A78),Conversion!$A$1:$B$12,2),FALSE)</f>
        <v>0.52</v>
      </c>
      <c r="K78" s="12" t="e">
        <f>VLOOKUP((IF(MONTH($A78)=10,YEAR($A78),IF(MONTH($A78)=11,YEAR($A78),IF(MONTH($A78)=12, YEAR($A78),YEAR($A78)-1)))),#REF!,VLOOKUP(MONTH($A78),Conversion!$A$1:$B$12,2),FALSE)</f>
        <v>#REF!</v>
      </c>
      <c r="L78" s="9" t="e">
        <f>VLOOKUP((IF(MONTH($A78)=10,YEAR($A78),IF(MONTH($A78)=11,YEAR($A78),IF(MONTH($A78)=12, YEAR($A78),YEAR($A78)-1)))),#REF!,VLOOKUP(MONTH($A78),'Patch Conversion'!$A$1:$B$12,2),FALSE)</f>
        <v>#REF!</v>
      </c>
      <c r="N78" s="11"/>
      <c r="O78" s="9">
        <f t="shared" si="7"/>
        <v>1.2</v>
      </c>
      <c r="P78" s="9" t="str">
        <f t="shared" si="8"/>
        <v/>
      </c>
      <c r="Q78" s="10" t="str">
        <f t="shared" si="9"/>
        <v/>
      </c>
      <c r="S78" s="17">
        <f>VLOOKUP((IF(MONTH($A78)=10,YEAR($A78),IF(MONTH($A78)=11,YEAR($A78),IF(MONTH($A78)=12, YEAR($A78),YEAR($A78)-1)))),'Final Sim'!$A$1:$O$84,VLOOKUP(MONTH($A78),'Conversion WRSM'!$A$1:$B$12,2),FALSE)</f>
        <v>26.55</v>
      </c>
      <c r="U78" s="9">
        <f t="shared" si="10"/>
        <v>1.2</v>
      </c>
      <c r="V78" s="9" t="str">
        <f t="shared" si="11"/>
        <v/>
      </c>
      <c r="W78" s="20" t="str">
        <f t="shared" si="12"/>
        <v/>
      </c>
    </row>
    <row r="79" spans="1:23" s="9" customFormat="1">
      <c r="A79" s="11">
        <v>15342</v>
      </c>
      <c r="B79" s="9">
        <f>VLOOKUP((IF(MONTH($A79)=10,YEAR($A79),IF(MONTH($A79)=11,YEAR($A79),IF(MONTH($A79)=12, YEAR($A79),YEAR($A79)-1)))),A3R002_pt1.prn!$A$2:$AA$74,VLOOKUP(MONTH($A79),Conversion!$A$1:$B$12,2),FALSE)</f>
        <v>0.43</v>
      </c>
      <c r="C79" s="9" t="str">
        <f>IF(VLOOKUP((IF(MONTH($A79)=10,YEAR($A79),IF(MONTH($A79)=11,YEAR($A79),IF(MONTH($A79)=12, YEAR($A79),YEAR($A79)-1)))),A3R002_pt1.prn!$A$2:$AA$74,VLOOKUP(MONTH($A79),'Patch Conversion'!$A$1:$B$12,2),FALSE)="","",VLOOKUP((IF(MONTH($A79)=10,YEAR($A79),IF(MONTH($A79)=11,YEAR($A79),IF(MONTH($A79)=12, YEAR($A79),YEAR($A79)-1)))),A3R002_pt1.prn!$A$2:$AA$74,VLOOKUP(MONTH($A79),'Patch Conversion'!$A$1:$B$12,2),FALSE))</f>
        <v/>
      </c>
      <c r="D79" s="9" t="str">
        <f>IF(C79="","",B79)</f>
        <v/>
      </c>
      <c r="G79" s="9">
        <f>VLOOKUP((IF(MONTH($A79)=10,YEAR($A79),IF(MONTH($A79)=11,YEAR($A79),IF(MONTH($A79)=12, YEAR($A79),YEAR($A79)-1)))),A3R002_FirstSim!$A$1:$Z$87,VLOOKUP(MONTH($A79),Conversion!$A$1:$B$12,2),FALSE)</f>
        <v>0.53</v>
      </c>
      <c r="K79" s="12" t="e">
        <f>VLOOKUP((IF(MONTH($A79)=10,YEAR($A79),IF(MONTH($A79)=11,YEAR($A79),IF(MONTH($A79)=12, YEAR($A79),YEAR($A79)-1)))),#REF!,VLOOKUP(MONTH($A79),Conversion!$A$1:$B$12,2),FALSE)</f>
        <v>#REF!</v>
      </c>
      <c r="L79" s="9" t="e">
        <f>VLOOKUP((IF(MONTH($A79)=10,YEAR($A79),IF(MONTH($A79)=11,YEAR($A79),IF(MONTH($A79)=12, YEAR($A79),YEAR($A79)-1)))),#REF!,VLOOKUP(MONTH($A79),'Patch Conversion'!$A$1:$B$12,2),FALSE)</f>
        <v>#REF!</v>
      </c>
      <c r="N79" s="11"/>
      <c r="O79" s="9">
        <f t="shared" si="7"/>
        <v>0.43</v>
      </c>
      <c r="P79" s="9" t="str">
        <f t="shared" si="8"/>
        <v/>
      </c>
      <c r="Q79" s="10" t="str">
        <f t="shared" si="9"/>
        <v/>
      </c>
      <c r="S79" s="17">
        <f>VLOOKUP((IF(MONTH($A79)=10,YEAR($A79),IF(MONTH($A79)=11,YEAR($A79),IF(MONTH($A79)=12, YEAR($A79),YEAR($A79)-1)))),'Final Sim'!$A$1:$O$84,VLOOKUP(MONTH($A79),'Conversion WRSM'!$A$1:$B$12,2),FALSE)</f>
        <v>0</v>
      </c>
      <c r="U79" s="9">
        <f t="shared" si="10"/>
        <v>0.43</v>
      </c>
      <c r="V79" s="9" t="str">
        <f t="shared" si="11"/>
        <v/>
      </c>
      <c r="W79" s="20" t="str">
        <f t="shared" si="12"/>
        <v/>
      </c>
    </row>
    <row r="80" spans="1:23" s="9" customFormat="1">
      <c r="A80" s="11">
        <v>15373</v>
      </c>
      <c r="B80" s="9">
        <f>VLOOKUP((IF(MONTH($A80)=10,YEAR($A80),IF(MONTH($A80)=11,YEAR($A80),IF(MONTH($A80)=12, YEAR($A80),YEAR($A80)-1)))),A3R002_pt1.prn!$A$2:$AA$74,VLOOKUP(MONTH($A80),Conversion!$A$1:$B$12,2),FALSE)</f>
        <v>0.28000000000000003</v>
      </c>
      <c r="C80" s="9" t="str">
        <f>IF(VLOOKUP((IF(MONTH($A80)=10,YEAR($A80),IF(MONTH($A80)=11,YEAR($A80),IF(MONTH($A80)=12, YEAR($A80),YEAR($A80)-1)))),A3R002_pt1.prn!$A$2:$AA$74,VLOOKUP(MONTH($A80),'Patch Conversion'!$A$1:$B$12,2),FALSE)="","",VLOOKUP((IF(MONTH($A80)=10,YEAR($A80),IF(MONTH($A80)=11,YEAR($A80),IF(MONTH($A80)=12, YEAR($A80),YEAR($A80)-1)))),A3R002_pt1.prn!$A$2:$AA$74,VLOOKUP(MONTH($A80),'Patch Conversion'!$A$1:$B$12,2),FALSE))</f>
        <v/>
      </c>
      <c r="D80" s="9" t="str">
        <f>IF(C80="","",B80)</f>
        <v/>
      </c>
      <c r="G80" s="9">
        <f>VLOOKUP((IF(MONTH($A80)=10,YEAR($A80),IF(MONTH($A80)=11,YEAR($A80),IF(MONTH($A80)=12, YEAR($A80),YEAR($A80)-1)))),A3R002_FirstSim!$A$1:$Z$87,VLOOKUP(MONTH($A80),Conversion!$A$1:$B$12,2),FALSE)</f>
        <v>0.44</v>
      </c>
      <c r="K80" s="12" t="e">
        <f>VLOOKUP((IF(MONTH($A80)=10,YEAR($A80),IF(MONTH($A80)=11,YEAR($A80),IF(MONTH($A80)=12, YEAR($A80),YEAR($A80)-1)))),#REF!,VLOOKUP(MONTH($A80),Conversion!$A$1:$B$12,2),FALSE)</f>
        <v>#REF!</v>
      </c>
      <c r="L80" s="9" t="e">
        <f>VLOOKUP((IF(MONTH($A80)=10,YEAR($A80),IF(MONTH($A80)=11,YEAR($A80),IF(MONTH($A80)=12, YEAR($A80),YEAR($A80)-1)))),#REF!,VLOOKUP(MONTH($A80),'Patch Conversion'!$A$1:$B$12,2),FALSE)</f>
        <v>#REF!</v>
      </c>
      <c r="N80" s="11"/>
      <c r="O80" s="9">
        <f t="shared" si="7"/>
        <v>0.28000000000000003</v>
      </c>
      <c r="P80" s="9" t="str">
        <f t="shared" si="8"/>
        <v/>
      </c>
      <c r="Q80" s="10" t="str">
        <f t="shared" si="9"/>
        <v/>
      </c>
      <c r="S80" s="17">
        <f>VLOOKUP((IF(MONTH($A80)=10,YEAR($A80),IF(MONTH($A80)=11,YEAR($A80),IF(MONTH($A80)=12, YEAR($A80),YEAR($A80)-1)))),'Final Sim'!$A$1:$O$84,VLOOKUP(MONTH($A80),'Conversion WRSM'!$A$1:$B$12,2),FALSE)</f>
        <v>3.94</v>
      </c>
      <c r="U80" s="9">
        <f t="shared" si="10"/>
        <v>0.28000000000000003</v>
      </c>
      <c r="V80" s="9" t="str">
        <f t="shared" si="11"/>
        <v/>
      </c>
      <c r="W80" s="20" t="str">
        <f t="shared" si="12"/>
        <v/>
      </c>
    </row>
    <row r="81" spans="1:23" s="9" customFormat="1">
      <c r="A81" s="11">
        <v>15401</v>
      </c>
      <c r="B81" s="9">
        <f>VLOOKUP((IF(MONTH($A81)=10,YEAR($A81),IF(MONTH($A81)=11,YEAR($A81),IF(MONTH($A81)=12, YEAR($A81),YEAR($A81)-1)))),A3R002_pt1.prn!$A$2:$AA$74,VLOOKUP(MONTH($A81),Conversion!$A$1:$B$12,2),FALSE)</f>
        <v>4.07</v>
      </c>
      <c r="C81" s="9" t="str">
        <f>IF(VLOOKUP((IF(MONTH($A81)=10,YEAR($A81),IF(MONTH($A81)=11,YEAR($A81),IF(MONTH($A81)=12, YEAR($A81),YEAR($A81)-1)))),A3R002_pt1.prn!$A$2:$AA$74,VLOOKUP(MONTH($A81),'Patch Conversion'!$A$1:$B$12,2),FALSE)="","",VLOOKUP((IF(MONTH($A81)=10,YEAR($A81),IF(MONTH($A81)=11,YEAR($A81),IF(MONTH($A81)=12, YEAR($A81),YEAR($A81)-1)))),A3R002_pt1.prn!$A$2:$AA$74,VLOOKUP(MONTH($A81),'Patch Conversion'!$A$1:$B$12,2),FALSE))</f>
        <v/>
      </c>
      <c r="D81" s="9" t="str">
        <f>IF(C81="","",B81)</f>
        <v/>
      </c>
      <c r="G81" s="9">
        <f>VLOOKUP((IF(MONTH($A81)=10,YEAR($A81),IF(MONTH($A81)=11,YEAR($A81),IF(MONTH($A81)=12, YEAR($A81),YEAR($A81)-1)))),A3R002_FirstSim!$A$1:$Z$87,VLOOKUP(MONTH($A81),Conversion!$A$1:$B$12,2),FALSE)</f>
        <v>3.46</v>
      </c>
      <c r="K81" s="12" t="e">
        <f>VLOOKUP((IF(MONTH($A81)=10,YEAR($A81),IF(MONTH($A81)=11,YEAR($A81),IF(MONTH($A81)=12, YEAR($A81),YEAR($A81)-1)))),#REF!,VLOOKUP(MONTH($A81),Conversion!$A$1:$B$12,2),FALSE)</f>
        <v>#REF!</v>
      </c>
      <c r="L81" s="9" t="e">
        <f>VLOOKUP((IF(MONTH($A81)=10,YEAR($A81),IF(MONTH($A81)=11,YEAR($A81),IF(MONTH($A81)=12, YEAR($A81),YEAR($A81)-1)))),#REF!,VLOOKUP(MONTH($A81),'Patch Conversion'!$A$1:$B$12,2),FALSE)</f>
        <v>#REF!</v>
      </c>
      <c r="N81" s="11"/>
      <c r="O81" s="9">
        <f t="shared" si="7"/>
        <v>4.07</v>
      </c>
      <c r="P81" s="9" t="str">
        <f t="shared" si="8"/>
        <v/>
      </c>
      <c r="Q81" s="10" t="str">
        <f t="shared" si="9"/>
        <v/>
      </c>
      <c r="S81" s="17">
        <f>VLOOKUP((IF(MONTH($A81)=10,YEAR($A81),IF(MONTH($A81)=11,YEAR($A81),IF(MONTH($A81)=12, YEAR($A81),YEAR($A81)-1)))),'Final Sim'!$A$1:$O$84,VLOOKUP(MONTH($A81),'Conversion WRSM'!$A$1:$B$12,2),FALSE)</f>
        <v>0</v>
      </c>
      <c r="U81" s="9">
        <f t="shared" si="10"/>
        <v>4.07</v>
      </c>
      <c r="V81" s="9" t="str">
        <f t="shared" si="11"/>
        <v/>
      </c>
      <c r="W81" s="20" t="str">
        <f t="shared" si="12"/>
        <v/>
      </c>
    </row>
    <row r="82" spans="1:23" s="9" customFormat="1">
      <c r="A82" s="11">
        <v>15432</v>
      </c>
      <c r="B82" s="9">
        <f>VLOOKUP((IF(MONTH($A82)=10,YEAR($A82),IF(MONTH($A82)=11,YEAR($A82),IF(MONTH($A82)=12, YEAR($A82),YEAR($A82)-1)))),A3R002_pt1.prn!$A$2:$AA$74,VLOOKUP(MONTH($A82),Conversion!$A$1:$B$12,2),FALSE)</f>
        <v>0.45</v>
      </c>
      <c r="C82" s="9" t="str">
        <f>IF(VLOOKUP((IF(MONTH($A82)=10,YEAR($A82),IF(MONTH($A82)=11,YEAR($A82),IF(MONTH($A82)=12, YEAR($A82),YEAR($A82)-1)))),A3R002_pt1.prn!$A$2:$AA$74,VLOOKUP(MONTH($A82),'Patch Conversion'!$A$1:$B$12,2),FALSE)="","",VLOOKUP((IF(MONTH($A82)=10,YEAR($A82),IF(MONTH($A82)=11,YEAR($A82),IF(MONTH($A82)=12, YEAR($A82),YEAR($A82)-1)))),A3R002_pt1.prn!$A$2:$AA$74,VLOOKUP(MONTH($A82),'Patch Conversion'!$A$1:$B$12,2),FALSE))</f>
        <v/>
      </c>
      <c r="D82" s="9" t="str">
        <f>IF(C82="","",B82)</f>
        <v/>
      </c>
      <c r="G82" s="9">
        <f>VLOOKUP((IF(MONTH($A82)=10,YEAR($A82),IF(MONTH($A82)=11,YEAR($A82),IF(MONTH($A82)=12, YEAR($A82),YEAR($A82)-1)))),A3R002_FirstSim!$A$1:$Z$87,VLOOKUP(MONTH($A82),Conversion!$A$1:$B$12,2),FALSE)</f>
        <v>1.79</v>
      </c>
      <c r="K82" s="12" t="e">
        <f>VLOOKUP((IF(MONTH($A82)=10,YEAR($A82),IF(MONTH($A82)=11,YEAR($A82),IF(MONTH($A82)=12, YEAR($A82),YEAR($A82)-1)))),#REF!,VLOOKUP(MONTH($A82),Conversion!$A$1:$B$12,2),FALSE)</f>
        <v>#REF!</v>
      </c>
      <c r="L82" s="9" t="e">
        <f>VLOOKUP((IF(MONTH($A82)=10,YEAR($A82),IF(MONTH($A82)=11,YEAR($A82),IF(MONTH($A82)=12, YEAR($A82),YEAR($A82)-1)))),#REF!,VLOOKUP(MONTH($A82),'Patch Conversion'!$A$1:$B$12,2),FALSE)</f>
        <v>#REF!</v>
      </c>
      <c r="N82" s="11"/>
      <c r="O82" s="9">
        <f t="shared" si="7"/>
        <v>0.45</v>
      </c>
      <c r="P82" s="9" t="str">
        <f t="shared" si="8"/>
        <v/>
      </c>
      <c r="Q82" s="10" t="str">
        <f t="shared" si="9"/>
        <v/>
      </c>
      <c r="S82" s="17">
        <f>VLOOKUP((IF(MONTH($A82)=10,YEAR($A82),IF(MONTH($A82)=11,YEAR($A82),IF(MONTH($A82)=12, YEAR($A82),YEAR($A82)-1)))),'Final Sim'!$A$1:$O$84,VLOOKUP(MONTH($A82),'Conversion WRSM'!$A$1:$B$12,2),FALSE)</f>
        <v>275.17</v>
      </c>
      <c r="U82" s="9">
        <f t="shared" si="10"/>
        <v>0.45</v>
      </c>
      <c r="V82" s="9" t="str">
        <f t="shared" si="11"/>
        <v/>
      </c>
      <c r="W82" s="20" t="str">
        <f t="shared" si="12"/>
        <v/>
      </c>
    </row>
    <row r="83" spans="1:23" s="9" customFormat="1">
      <c r="A83" s="11">
        <v>15462</v>
      </c>
      <c r="B83" s="9">
        <f>VLOOKUP((IF(MONTH($A83)=10,YEAR($A83),IF(MONTH($A83)=11,YEAR($A83),IF(MONTH($A83)=12, YEAR($A83),YEAR($A83)-1)))),A3R002_pt1.prn!$A$2:$AA$74,VLOOKUP(MONTH($A83),Conversion!$A$1:$B$12,2),FALSE)</f>
        <v>0</v>
      </c>
      <c r="C83" s="9" t="str">
        <f>IF(VLOOKUP((IF(MONTH($A83)=10,YEAR($A83),IF(MONTH($A83)=11,YEAR($A83),IF(MONTH($A83)=12, YEAR($A83),YEAR($A83)-1)))),A3R002_pt1.prn!$A$2:$AA$74,VLOOKUP(MONTH($A83),'Patch Conversion'!$A$1:$B$12,2),FALSE)="","",VLOOKUP((IF(MONTH($A83)=10,YEAR($A83),IF(MONTH($A83)=11,YEAR($A83),IF(MONTH($A83)=12, YEAR($A83),YEAR($A83)-1)))),A3R002_pt1.prn!$A$2:$AA$74,VLOOKUP(MONTH($A83),'Patch Conversion'!$A$1:$B$12,2),FALSE))</f>
        <v>#</v>
      </c>
      <c r="G83" s="9">
        <f>VLOOKUP((IF(MONTH($A83)=10,YEAR($A83),IF(MONTH($A83)=11,YEAR($A83),IF(MONTH($A83)=12, YEAR($A83),YEAR($A83)-1)))),A3R002_FirstSim!$A$1:$Z$87,VLOOKUP(MONTH($A83),Conversion!$A$1:$B$12,2),FALSE)</f>
        <v>0.79</v>
      </c>
      <c r="K83" s="12" t="e">
        <f>VLOOKUP((IF(MONTH($A83)=10,YEAR($A83),IF(MONTH($A83)=11,YEAR($A83),IF(MONTH($A83)=12, YEAR($A83),YEAR($A83)-1)))),#REF!,VLOOKUP(MONTH($A83),Conversion!$A$1:$B$12,2),FALSE)</f>
        <v>#REF!</v>
      </c>
      <c r="L83" s="9" t="e">
        <f>VLOOKUP((IF(MONTH($A83)=10,YEAR($A83),IF(MONTH($A83)=11,YEAR($A83),IF(MONTH($A83)=12, YEAR($A83),YEAR($A83)-1)))),#REF!,VLOOKUP(MONTH($A83),'Patch Conversion'!$A$1:$B$12,2),FALSE)</f>
        <v>#REF!</v>
      </c>
      <c r="N83" s="11"/>
      <c r="O83" s="9">
        <f t="shared" si="7"/>
        <v>0.79</v>
      </c>
      <c r="P83" s="9" t="str">
        <f t="shared" si="8"/>
        <v>*</v>
      </c>
      <c r="Q83" s="10" t="str">
        <f t="shared" si="9"/>
        <v>First Silumation patch</v>
      </c>
      <c r="S83" s="17">
        <f>VLOOKUP((IF(MONTH($A83)=10,YEAR($A83),IF(MONTH($A83)=11,YEAR($A83),IF(MONTH($A83)=12, YEAR($A83),YEAR($A83)-1)))),'Final Sim'!$A$1:$O$84,VLOOKUP(MONTH($A83),'Conversion WRSM'!$A$1:$B$12,2),FALSE)</f>
        <v>0</v>
      </c>
      <c r="U83" s="9">
        <f t="shared" si="10"/>
        <v>0</v>
      </c>
      <c r="V83" s="9" t="str">
        <f t="shared" si="11"/>
        <v>#</v>
      </c>
      <c r="W83" s="20" t="str">
        <f t="shared" si="12"/>
        <v>Observed Estimate Used</v>
      </c>
    </row>
    <row r="84" spans="1:23" s="9" customFormat="1">
      <c r="A84" s="11">
        <v>15493</v>
      </c>
      <c r="B84" s="9">
        <f>VLOOKUP((IF(MONTH($A84)=10,YEAR($A84),IF(MONTH($A84)=11,YEAR($A84),IF(MONTH($A84)=12, YEAR($A84),YEAR($A84)-1)))),A3R002_pt1.prn!$A$2:$AA$74,VLOOKUP(MONTH($A84),Conversion!$A$1:$B$12,2),FALSE)</f>
        <v>0</v>
      </c>
      <c r="C84" s="9" t="str">
        <f>IF(VLOOKUP((IF(MONTH($A84)=10,YEAR($A84),IF(MONTH($A84)=11,YEAR($A84),IF(MONTH($A84)=12, YEAR($A84),YEAR($A84)-1)))),A3R002_pt1.prn!$A$2:$AA$74,VLOOKUP(MONTH($A84),'Patch Conversion'!$A$1:$B$12,2),FALSE)="","",VLOOKUP((IF(MONTH($A84)=10,YEAR($A84),IF(MONTH($A84)=11,YEAR($A84),IF(MONTH($A84)=12, YEAR($A84),YEAR($A84)-1)))),A3R002_pt1.prn!$A$2:$AA$74,VLOOKUP(MONTH($A84),'Patch Conversion'!$A$1:$B$12,2),FALSE))</f>
        <v>#</v>
      </c>
      <c r="G84" s="9">
        <f>VLOOKUP((IF(MONTH($A84)=10,YEAR($A84),IF(MONTH($A84)=11,YEAR($A84),IF(MONTH($A84)=12, YEAR($A84),YEAR($A84)-1)))),A3R002_FirstSim!$A$1:$Z$87,VLOOKUP(MONTH($A84),Conversion!$A$1:$B$12,2),FALSE)</f>
        <v>0.69</v>
      </c>
      <c r="K84" s="12" t="e">
        <f>VLOOKUP((IF(MONTH($A84)=10,YEAR($A84),IF(MONTH($A84)=11,YEAR($A84),IF(MONTH($A84)=12, YEAR($A84),YEAR($A84)-1)))),#REF!,VLOOKUP(MONTH($A84),Conversion!$A$1:$B$12,2),FALSE)</f>
        <v>#REF!</v>
      </c>
      <c r="L84" s="9" t="e">
        <f>VLOOKUP((IF(MONTH($A84)=10,YEAR($A84),IF(MONTH($A84)=11,YEAR($A84),IF(MONTH($A84)=12, YEAR($A84),YEAR($A84)-1)))),#REF!,VLOOKUP(MONTH($A84),'Patch Conversion'!$A$1:$B$12,2),FALSE)</f>
        <v>#REF!</v>
      </c>
      <c r="N84" s="11"/>
      <c r="O84" s="9">
        <f t="shared" si="7"/>
        <v>0.69</v>
      </c>
      <c r="P84" s="9" t="str">
        <f t="shared" si="8"/>
        <v>*</v>
      </c>
      <c r="Q84" s="10" t="str">
        <f t="shared" si="9"/>
        <v>First Silumation patch</v>
      </c>
      <c r="S84" s="17">
        <f>VLOOKUP((IF(MONTH($A84)=10,YEAR($A84),IF(MONTH($A84)=11,YEAR($A84),IF(MONTH($A84)=12, YEAR($A84),YEAR($A84)-1)))),'Final Sim'!$A$1:$O$84,VLOOKUP(MONTH($A84),'Conversion WRSM'!$A$1:$B$12,2),FALSE)</f>
        <v>173.09</v>
      </c>
      <c r="U84" s="9">
        <f t="shared" si="10"/>
        <v>173.09</v>
      </c>
      <c r="V84" s="9" t="str">
        <f t="shared" si="11"/>
        <v>*</v>
      </c>
      <c r="W84" s="20" t="str">
        <f t="shared" si="12"/>
        <v>Simulated value used</v>
      </c>
    </row>
    <row r="85" spans="1:23" s="9" customFormat="1">
      <c r="A85" s="11">
        <v>15523</v>
      </c>
      <c r="B85" s="9">
        <f>VLOOKUP((IF(MONTH($A85)=10,YEAR($A85),IF(MONTH($A85)=11,YEAR($A85),IF(MONTH($A85)=12, YEAR($A85),YEAR($A85)-1)))),A3R002_pt1.prn!$A$2:$AA$74,VLOOKUP(MONTH($A85),Conversion!$A$1:$B$12,2),FALSE)</f>
        <v>0.12</v>
      </c>
      <c r="C85" s="9" t="str">
        <f>IF(VLOOKUP((IF(MONTH($A85)=10,YEAR($A85),IF(MONTH($A85)=11,YEAR($A85),IF(MONTH($A85)=12, YEAR($A85),YEAR($A85)-1)))),A3R002_pt1.prn!$A$2:$AA$74,VLOOKUP(MONTH($A85),'Patch Conversion'!$A$1:$B$12,2),FALSE)="","",VLOOKUP((IF(MONTH($A85)=10,YEAR($A85),IF(MONTH($A85)=11,YEAR($A85),IF(MONTH($A85)=12, YEAR($A85),YEAR($A85)-1)))),A3R002_pt1.prn!$A$2:$AA$74,VLOOKUP(MONTH($A85),'Patch Conversion'!$A$1:$B$12,2),FALSE))</f>
        <v/>
      </c>
      <c r="G85" s="9">
        <f>VLOOKUP((IF(MONTH($A85)=10,YEAR($A85),IF(MONTH($A85)=11,YEAR($A85),IF(MONTH($A85)=12, YEAR($A85),YEAR($A85)-1)))),A3R002_FirstSim!$A$1:$Z$87,VLOOKUP(MONTH($A85),Conversion!$A$1:$B$12,2),FALSE)</f>
        <v>0.64</v>
      </c>
      <c r="K85" s="12" t="e">
        <f>VLOOKUP((IF(MONTH($A85)=10,YEAR($A85),IF(MONTH($A85)=11,YEAR($A85),IF(MONTH($A85)=12, YEAR($A85),YEAR($A85)-1)))),#REF!,VLOOKUP(MONTH($A85),Conversion!$A$1:$B$12,2),FALSE)</f>
        <v>#REF!</v>
      </c>
      <c r="L85" s="9" t="e">
        <f>VLOOKUP((IF(MONTH($A85)=10,YEAR($A85),IF(MONTH($A85)=11,YEAR($A85),IF(MONTH($A85)=12, YEAR($A85),YEAR($A85)-1)))),#REF!,VLOOKUP(MONTH($A85),'Patch Conversion'!$A$1:$B$12,2),FALSE)</f>
        <v>#REF!</v>
      </c>
      <c r="N85" s="11"/>
      <c r="O85" s="9">
        <f t="shared" si="7"/>
        <v>0.12</v>
      </c>
      <c r="P85" s="9" t="str">
        <f t="shared" si="8"/>
        <v/>
      </c>
      <c r="Q85" s="10" t="str">
        <f t="shared" si="9"/>
        <v/>
      </c>
      <c r="S85" s="17">
        <f>VLOOKUP((IF(MONTH($A85)=10,YEAR($A85),IF(MONTH($A85)=11,YEAR($A85),IF(MONTH($A85)=12, YEAR($A85),YEAR($A85)-1)))),'Final Sim'!$A$1:$O$84,VLOOKUP(MONTH($A85),'Conversion WRSM'!$A$1:$B$12,2),FALSE)</f>
        <v>0</v>
      </c>
      <c r="U85" s="9">
        <f t="shared" si="10"/>
        <v>0.12</v>
      </c>
      <c r="V85" s="9" t="str">
        <f t="shared" si="11"/>
        <v/>
      </c>
      <c r="W85" s="20" t="str">
        <f t="shared" si="12"/>
        <v/>
      </c>
    </row>
    <row r="86" spans="1:23" s="9" customFormat="1">
      <c r="A86" s="11">
        <v>15554</v>
      </c>
      <c r="B86" s="9">
        <f>VLOOKUP((IF(MONTH($A86)=10,YEAR($A86),IF(MONTH($A86)=11,YEAR($A86),IF(MONTH($A86)=12, YEAR($A86),YEAR($A86)-1)))),A3R002_pt1.prn!$A$2:$AA$74,VLOOKUP(MONTH($A86),Conversion!$A$1:$B$12,2),FALSE)</f>
        <v>0.08</v>
      </c>
      <c r="C86" s="9" t="str">
        <f>IF(VLOOKUP((IF(MONTH($A86)=10,YEAR($A86),IF(MONTH($A86)=11,YEAR($A86),IF(MONTH($A86)=12, YEAR($A86),YEAR($A86)-1)))),A3R002_pt1.prn!$A$2:$AA$74,VLOOKUP(MONTH($A86),'Patch Conversion'!$A$1:$B$12,2),FALSE)="","",VLOOKUP((IF(MONTH($A86)=10,YEAR($A86),IF(MONTH($A86)=11,YEAR($A86),IF(MONTH($A86)=12, YEAR($A86),YEAR($A86)-1)))),A3R002_pt1.prn!$A$2:$AA$74,VLOOKUP(MONTH($A86),'Patch Conversion'!$A$1:$B$12,2),FALSE))</f>
        <v/>
      </c>
      <c r="G86" s="9">
        <f>VLOOKUP((IF(MONTH($A86)=10,YEAR($A86),IF(MONTH($A86)=11,YEAR($A86),IF(MONTH($A86)=12, YEAR($A86),YEAR($A86)-1)))),A3R002_FirstSim!$A$1:$Z$87,VLOOKUP(MONTH($A86),Conversion!$A$1:$B$12,2),FALSE)</f>
        <v>0.61</v>
      </c>
      <c r="K86" s="12" t="e">
        <f>VLOOKUP((IF(MONTH($A86)=10,YEAR($A86),IF(MONTH($A86)=11,YEAR($A86),IF(MONTH($A86)=12, YEAR($A86),YEAR($A86)-1)))),#REF!,VLOOKUP(MONTH($A86),Conversion!$A$1:$B$12,2),FALSE)</f>
        <v>#REF!</v>
      </c>
      <c r="L86" s="9" t="e">
        <f>VLOOKUP((IF(MONTH($A86)=10,YEAR($A86),IF(MONTH($A86)=11,YEAR($A86),IF(MONTH($A86)=12, YEAR($A86),YEAR($A86)-1)))),#REF!,VLOOKUP(MONTH($A86),'Patch Conversion'!$A$1:$B$12,2),FALSE)</f>
        <v>#REF!</v>
      </c>
      <c r="N86" s="11"/>
      <c r="O86" s="9">
        <f t="shared" si="7"/>
        <v>0.08</v>
      </c>
      <c r="P86" s="9" t="str">
        <f t="shared" si="8"/>
        <v/>
      </c>
      <c r="Q86" s="10" t="str">
        <f t="shared" si="9"/>
        <v/>
      </c>
      <c r="S86" s="17">
        <f>VLOOKUP((IF(MONTH($A86)=10,YEAR($A86),IF(MONTH($A86)=11,YEAR($A86),IF(MONTH($A86)=12, YEAR($A86),YEAR($A86)-1)))),'Final Sim'!$A$1:$O$84,VLOOKUP(MONTH($A86),'Conversion WRSM'!$A$1:$B$12,2),FALSE)</f>
        <v>242.62</v>
      </c>
      <c r="U86" s="9">
        <f t="shared" si="10"/>
        <v>0.08</v>
      </c>
      <c r="V86" s="9" t="str">
        <f t="shared" si="11"/>
        <v/>
      </c>
      <c r="W86" s="20" t="str">
        <f t="shared" si="12"/>
        <v/>
      </c>
    </row>
    <row r="87" spans="1:23" s="9" customFormat="1">
      <c r="A87" s="11">
        <v>15585</v>
      </c>
      <c r="B87" s="9">
        <f>VLOOKUP((IF(MONTH($A87)=10,YEAR($A87),IF(MONTH($A87)=11,YEAR($A87),IF(MONTH($A87)=12, YEAR($A87),YEAR($A87)-1)))),A3R002_pt1.prn!$A$2:$AA$74,VLOOKUP(MONTH($A87),Conversion!$A$1:$B$12,2),FALSE)</f>
        <v>0.16</v>
      </c>
      <c r="C87" s="9" t="str">
        <f>IF(VLOOKUP((IF(MONTH($A87)=10,YEAR($A87),IF(MONTH($A87)=11,YEAR($A87),IF(MONTH($A87)=12, YEAR($A87),YEAR($A87)-1)))),A3R002_pt1.prn!$A$2:$AA$74,VLOOKUP(MONTH($A87),'Patch Conversion'!$A$1:$B$12,2),FALSE)="","",VLOOKUP((IF(MONTH($A87)=10,YEAR($A87),IF(MONTH($A87)=11,YEAR($A87),IF(MONTH($A87)=12, YEAR($A87),YEAR($A87)-1)))),A3R002_pt1.prn!$A$2:$AA$74,VLOOKUP(MONTH($A87),'Patch Conversion'!$A$1:$B$12,2),FALSE))</f>
        <v/>
      </c>
      <c r="G87" s="9">
        <f>VLOOKUP((IF(MONTH($A87)=10,YEAR($A87),IF(MONTH($A87)=11,YEAR($A87),IF(MONTH($A87)=12, YEAR($A87),YEAR($A87)-1)))),A3R002_FirstSim!$A$1:$Z$87,VLOOKUP(MONTH($A87),Conversion!$A$1:$B$12,2),FALSE)</f>
        <v>0.54</v>
      </c>
      <c r="K87" s="12" t="e">
        <f>VLOOKUP((IF(MONTH($A87)=10,YEAR($A87),IF(MONTH($A87)=11,YEAR($A87),IF(MONTH($A87)=12, YEAR($A87),YEAR($A87)-1)))),#REF!,VLOOKUP(MONTH($A87),Conversion!$A$1:$B$12,2),FALSE)</f>
        <v>#REF!</v>
      </c>
      <c r="L87" s="9" t="e">
        <f>VLOOKUP((IF(MONTH($A87)=10,YEAR($A87),IF(MONTH($A87)=11,YEAR($A87),IF(MONTH($A87)=12, YEAR($A87),YEAR($A87)-1)))),#REF!,VLOOKUP(MONTH($A87),'Patch Conversion'!$A$1:$B$12,2),FALSE)</f>
        <v>#REF!</v>
      </c>
      <c r="N87" s="11"/>
      <c r="O87" s="9">
        <f t="shared" si="7"/>
        <v>0.16</v>
      </c>
      <c r="P87" s="9" t="str">
        <f t="shared" si="8"/>
        <v/>
      </c>
      <c r="Q87" s="10" t="str">
        <f t="shared" si="9"/>
        <v/>
      </c>
      <c r="S87" s="17">
        <f>VLOOKUP((IF(MONTH($A87)=10,YEAR($A87),IF(MONTH($A87)=11,YEAR($A87),IF(MONTH($A87)=12, YEAR($A87),YEAR($A87)-1)))),'Final Sim'!$A$1:$O$84,VLOOKUP(MONTH($A87),'Conversion WRSM'!$A$1:$B$12,2),FALSE)</f>
        <v>0</v>
      </c>
      <c r="U87" s="9">
        <f t="shared" si="10"/>
        <v>0.16</v>
      </c>
      <c r="V87" s="9" t="str">
        <f t="shared" si="11"/>
        <v/>
      </c>
      <c r="W87" s="20" t="str">
        <f t="shared" si="12"/>
        <v/>
      </c>
    </row>
    <row r="88" spans="1:23" s="9" customFormat="1">
      <c r="A88" s="11">
        <v>15615</v>
      </c>
      <c r="B88" s="9">
        <f>VLOOKUP((IF(MONTH($A88)=10,YEAR($A88),IF(MONTH($A88)=11,YEAR($A88),IF(MONTH($A88)=12, YEAR($A88),YEAR($A88)-1)))),A3R002_pt1.prn!$A$2:$AA$74,VLOOKUP(MONTH($A88),Conversion!$A$1:$B$12,2),FALSE)</f>
        <v>0.18</v>
      </c>
      <c r="C88" s="9" t="str">
        <f>IF(VLOOKUP((IF(MONTH($A88)=10,YEAR($A88),IF(MONTH($A88)=11,YEAR($A88),IF(MONTH($A88)=12, YEAR($A88),YEAR($A88)-1)))),A3R002_pt1.prn!$A$2:$AA$74,VLOOKUP(MONTH($A88),'Patch Conversion'!$A$1:$B$12,2),FALSE)="","",VLOOKUP((IF(MONTH($A88)=10,YEAR($A88),IF(MONTH($A88)=11,YEAR($A88),IF(MONTH($A88)=12, YEAR($A88),YEAR($A88)-1)))),A3R002_pt1.prn!$A$2:$AA$74,VLOOKUP(MONTH($A88),'Patch Conversion'!$A$1:$B$12,2),FALSE))</f>
        <v/>
      </c>
      <c r="G88" s="9">
        <f>VLOOKUP((IF(MONTH($A88)=10,YEAR($A88),IF(MONTH($A88)=11,YEAR($A88),IF(MONTH($A88)=12, YEAR($A88),YEAR($A88)-1)))),A3R002_FirstSim!$A$1:$Z$87,VLOOKUP(MONTH($A88),Conversion!$A$1:$B$12,2),FALSE)</f>
        <v>0.54</v>
      </c>
      <c r="K88" s="12" t="e">
        <f>VLOOKUP((IF(MONTH($A88)=10,YEAR($A88),IF(MONTH($A88)=11,YEAR($A88),IF(MONTH($A88)=12, YEAR($A88),YEAR($A88)-1)))),#REF!,VLOOKUP(MONTH($A88),Conversion!$A$1:$B$12,2),FALSE)</f>
        <v>#REF!</v>
      </c>
      <c r="L88" s="9" t="e">
        <f>VLOOKUP((IF(MONTH($A88)=10,YEAR($A88),IF(MONTH($A88)=11,YEAR($A88),IF(MONTH($A88)=12, YEAR($A88),YEAR($A88)-1)))),#REF!,VLOOKUP(MONTH($A88),'Patch Conversion'!$A$1:$B$12,2),FALSE)</f>
        <v>#REF!</v>
      </c>
      <c r="N88" s="11"/>
      <c r="O88" s="9">
        <f t="shared" si="7"/>
        <v>0.18</v>
      </c>
      <c r="P88" s="9" t="str">
        <f t="shared" si="8"/>
        <v/>
      </c>
      <c r="Q88" s="10" t="str">
        <f t="shared" si="9"/>
        <v/>
      </c>
      <c r="S88" s="17">
        <f>VLOOKUP((IF(MONTH($A88)=10,YEAR($A88),IF(MONTH($A88)=11,YEAR($A88),IF(MONTH($A88)=12, YEAR($A88),YEAR($A88)-1)))),'Final Sim'!$A$1:$O$84,VLOOKUP(MONTH($A88),'Conversion WRSM'!$A$1:$B$12,2),FALSE)</f>
        <v>45.72</v>
      </c>
      <c r="U88" s="9">
        <f t="shared" si="10"/>
        <v>0.18</v>
      </c>
      <c r="V88" s="9" t="str">
        <f t="shared" si="11"/>
        <v/>
      </c>
      <c r="W88" s="20" t="str">
        <f t="shared" si="12"/>
        <v/>
      </c>
    </row>
    <row r="89" spans="1:23" s="9" customFormat="1">
      <c r="A89" s="11">
        <v>15646</v>
      </c>
      <c r="B89" s="9">
        <f>VLOOKUP((IF(MONTH($A89)=10,YEAR($A89),IF(MONTH($A89)=11,YEAR($A89),IF(MONTH($A89)=12, YEAR($A89),YEAR($A89)-1)))),A3R002_pt1.prn!$A$2:$AA$74,VLOOKUP(MONTH($A89),Conversion!$A$1:$B$12,2),FALSE)</f>
        <v>0.23</v>
      </c>
      <c r="C89" s="9" t="str">
        <f>IF(VLOOKUP((IF(MONTH($A89)=10,YEAR($A89),IF(MONTH($A89)=11,YEAR($A89),IF(MONTH($A89)=12, YEAR($A89),YEAR($A89)-1)))),A3R002_pt1.prn!$A$2:$AA$74,VLOOKUP(MONTH($A89),'Patch Conversion'!$A$1:$B$12,2),FALSE)="","",VLOOKUP((IF(MONTH($A89)=10,YEAR($A89),IF(MONTH($A89)=11,YEAR($A89),IF(MONTH($A89)=12, YEAR($A89),YEAR($A89)-1)))),A3R002_pt1.prn!$A$2:$AA$74,VLOOKUP(MONTH($A89),'Patch Conversion'!$A$1:$B$12,2),FALSE))</f>
        <v/>
      </c>
      <c r="G89" s="9">
        <f>VLOOKUP((IF(MONTH($A89)=10,YEAR($A89),IF(MONTH($A89)=11,YEAR($A89),IF(MONTH($A89)=12, YEAR($A89),YEAR($A89)-1)))),A3R002_FirstSim!$A$1:$Z$87,VLOOKUP(MONTH($A89),Conversion!$A$1:$B$12,2),FALSE)</f>
        <v>0.51</v>
      </c>
      <c r="K89" s="12" t="e">
        <f>VLOOKUP((IF(MONTH($A89)=10,YEAR($A89),IF(MONTH($A89)=11,YEAR($A89),IF(MONTH($A89)=12, YEAR($A89),YEAR($A89)-1)))),#REF!,VLOOKUP(MONTH($A89),Conversion!$A$1:$B$12,2),FALSE)</f>
        <v>#REF!</v>
      </c>
      <c r="L89" s="9" t="e">
        <f>VLOOKUP((IF(MONTH($A89)=10,YEAR($A89),IF(MONTH($A89)=11,YEAR($A89),IF(MONTH($A89)=12, YEAR($A89),YEAR($A89)-1)))),#REF!,VLOOKUP(MONTH($A89),'Patch Conversion'!$A$1:$B$12,2),FALSE)</f>
        <v>#REF!</v>
      </c>
      <c r="N89" s="11"/>
      <c r="O89" s="9">
        <f t="shared" si="7"/>
        <v>0.23</v>
      </c>
      <c r="P89" s="9" t="str">
        <f t="shared" si="8"/>
        <v/>
      </c>
      <c r="Q89" s="10" t="str">
        <f t="shared" si="9"/>
        <v/>
      </c>
      <c r="S89" s="17">
        <f>VLOOKUP((IF(MONTH($A89)=10,YEAR($A89),IF(MONTH($A89)=11,YEAR($A89),IF(MONTH($A89)=12, YEAR($A89),YEAR($A89)-1)))),'Final Sim'!$A$1:$O$84,VLOOKUP(MONTH($A89),'Conversion WRSM'!$A$1:$B$12,2),FALSE)</f>
        <v>0</v>
      </c>
      <c r="U89" s="9">
        <f t="shared" si="10"/>
        <v>0.23</v>
      </c>
      <c r="V89" s="9" t="str">
        <f t="shared" si="11"/>
        <v/>
      </c>
      <c r="W89" s="20" t="str">
        <f t="shared" si="12"/>
        <v/>
      </c>
    </row>
    <row r="90" spans="1:23" s="9" customFormat="1">
      <c r="A90" s="11">
        <v>15676</v>
      </c>
      <c r="B90" s="9">
        <f>VLOOKUP((IF(MONTH($A90)=10,YEAR($A90),IF(MONTH($A90)=11,YEAR($A90),IF(MONTH($A90)=12, YEAR($A90),YEAR($A90)-1)))),A3R002_pt1.prn!$A$2:$AA$74,VLOOKUP(MONTH($A90),Conversion!$A$1:$B$12,2),FALSE)</f>
        <v>6.7</v>
      </c>
      <c r="C90" s="9" t="str">
        <f>IF(VLOOKUP((IF(MONTH($A90)=10,YEAR($A90),IF(MONTH($A90)=11,YEAR($A90),IF(MONTH($A90)=12, YEAR($A90),YEAR($A90)-1)))),A3R002_pt1.prn!$A$2:$AA$74,VLOOKUP(MONTH($A90),'Patch Conversion'!$A$1:$B$12,2),FALSE)="","",VLOOKUP((IF(MONTH($A90)=10,YEAR($A90),IF(MONTH($A90)=11,YEAR($A90),IF(MONTH($A90)=12, YEAR($A90),YEAR($A90)-1)))),A3R002_pt1.prn!$A$2:$AA$74,VLOOKUP(MONTH($A90),'Patch Conversion'!$A$1:$B$12,2),FALSE))</f>
        <v/>
      </c>
      <c r="G90" s="9">
        <f>VLOOKUP((IF(MONTH($A90)=10,YEAR($A90),IF(MONTH($A90)=11,YEAR($A90),IF(MONTH($A90)=12, YEAR($A90),YEAR($A90)-1)))),A3R002_FirstSim!$A$1:$Z$87,VLOOKUP(MONTH($A90),Conversion!$A$1:$B$12,2),FALSE)</f>
        <v>3.86</v>
      </c>
      <c r="K90" s="12" t="e">
        <f>VLOOKUP((IF(MONTH($A90)=10,YEAR($A90),IF(MONTH($A90)=11,YEAR($A90),IF(MONTH($A90)=12, YEAR($A90),YEAR($A90)-1)))),#REF!,VLOOKUP(MONTH($A90),Conversion!$A$1:$B$12,2),FALSE)</f>
        <v>#REF!</v>
      </c>
      <c r="L90" s="9" t="e">
        <f>VLOOKUP((IF(MONTH($A90)=10,YEAR($A90),IF(MONTH($A90)=11,YEAR($A90),IF(MONTH($A90)=12, YEAR($A90),YEAR($A90)-1)))),#REF!,VLOOKUP(MONTH($A90),'Patch Conversion'!$A$1:$B$12,2),FALSE)</f>
        <v>#REF!</v>
      </c>
      <c r="N90" s="11"/>
      <c r="O90" s="9">
        <f t="shared" si="7"/>
        <v>6.7</v>
      </c>
      <c r="P90" s="9" t="str">
        <f t="shared" si="8"/>
        <v/>
      </c>
      <c r="Q90" s="10" t="str">
        <f t="shared" si="9"/>
        <v/>
      </c>
      <c r="S90" s="17">
        <f>VLOOKUP((IF(MONTH($A90)=10,YEAR($A90),IF(MONTH($A90)=11,YEAR($A90),IF(MONTH($A90)=12, YEAR($A90),YEAR($A90)-1)))),'Final Sim'!$A$1:$O$84,VLOOKUP(MONTH($A90),'Conversion WRSM'!$A$1:$B$12,2),FALSE)</f>
        <v>83.97</v>
      </c>
      <c r="U90" s="9">
        <f t="shared" si="10"/>
        <v>6.7</v>
      </c>
      <c r="V90" s="9" t="str">
        <f t="shared" si="11"/>
        <v/>
      </c>
      <c r="W90" s="20" t="str">
        <f t="shared" si="12"/>
        <v/>
      </c>
    </row>
    <row r="91" spans="1:23" s="9" customFormat="1">
      <c r="A91" s="11">
        <v>15707</v>
      </c>
      <c r="B91" s="9">
        <f>VLOOKUP((IF(MONTH($A91)=10,YEAR($A91),IF(MONTH($A91)=11,YEAR($A91),IF(MONTH($A91)=12, YEAR($A91),YEAR($A91)-1)))),A3R002_pt1.prn!$A$2:$AA$74,VLOOKUP(MONTH($A91),Conversion!$A$1:$B$12,2),FALSE)</f>
        <v>0.35</v>
      </c>
      <c r="C91" s="9" t="str">
        <f>IF(VLOOKUP((IF(MONTH($A91)=10,YEAR($A91),IF(MONTH($A91)=11,YEAR($A91),IF(MONTH($A91)=12, YEAR($A91),YEAR($A91)-1)))),A3R002_pt1.prn!$A$2:$AA$74,VLOOKUP(MONTH($A91),'Patch Conversion'!$A$1:$B$12,2),FALSE)="","",VLOOKUP((IF(MONTH($A91)=10,YEAR($A91),IF(MONTH($A91)=11,YEAR($A91),IF(MONTH($A91)=12, YEAR($A91),YEAR($A91)-1)))),A3R002_pt1.prn!$A$2:$AA$74,VLOOKUP(MONTH($A91),'Patch Conversion'!$A$1:$B$12,2),FALSE))</f>
        <v/>
      </c>
      <c r="G91" s="9">
        <f>VLOOKUP((IF(MONTH($A91)=10,YEAR($A91),IF(MONTH($A91)=11,YEAR($A91),IF(MONTH($A91)=12, YEAR($A91),YEAR($A91)-1)))),A3R002_FirstSim!$A$1:$Z$87,VLOOKUP(MONTH($A91),Conversion!$A$1:$B$12,2),FALSE)</f>
        <v>1.75</v>
      </c>
      <c r="K91" s="12" t="e">
        <f>VLOOKUP((IF(MONTH($A91)=10,YEAR($A91),IF(MONTH($A91)=11,YEAR($A91),IF(MONTH($A91)=12, YEAR($A91),YEAR($A91)-1)))),#REF!,VLOOKUP(MONTH($A91),Conversion!$A$1:$B$12,2),FALSE)</f>
        <v>#REF!</v>
      </c>
      <c r="L91" s="9" t="e">
        <f>VLOOKUP((IF(MONTH($A91)=10,YEAR($A91),IF(MONTH($A91)=11,YEAR($A91),IF(MONTH($A91)=12, YEAR($A91),YEAR($A91)-1)))),#REF!,VLOOKUP(MONTH($A91),'Patch Conversion'!$A$1:$B$12,2),FALSE)</f>
        <v>#REF!</v>
      </c>
      <c r="N91" s="11"/>
      <c r="O91" s="9">
        <f t="shared" si="7"/>
        <v>0.35</v>
      </c>
      <c r="P91" s="9" t="str">
        <f t="shared" si="8"/>
        <v/>
      </c>
      <c r="Q91" s="10" t="str">
        <f t="shared" si="9"/>
        <v/>
      </c>
      <c r="S91" s="17">
        <f>VLOOKUP((IF(MONTH($A91)=10,YEAR($A91),IF(MONTH($A91)=11,YEAR($A91),IF(MONTH($A91)=12, YEAR($A91),YEAR($A91)-1)))),'Final Sim'!$A$1:$O$84,VLOOKUP(MONTH($A91),'Conversion WRSM'!$A$1:$B$12,2),FALSE)</f>
        <v>0</v>
      </c>
      <c r="U91" s="9">
        <f t="shared" si="10"/>
        <v>0.35</v>
      </c>
      <c r="V91" s="9" t="str">
        <f t="shared" si="11"/>
        <v/>
      </c>
      <c r="W91" s="20" t="str">
        <f t="shared" si="12"/>
        <v/>
      </c>
    </row>
    <row r="92" spans="1:23" s="9" customFormat="1">
      <c r="A92" s="11">
        <v>15738</v>
      </c>
      <c r="B92" s="9">
        <f>VLOOKUP((IF(MONTH($A92)=10,YEAR($A92),IF(MONTH($A92)=11,YEAR($A92),IF(MONTH($A92)=12, YEAR($A92),YEAR($A92)-1)))),A3R002_pt1.prn!$A$2:$AA$74,VLOOKUP(MONTH($A92),Conversion!$A$1:$B$12,2),FALSE)</f>
        <v>0.44</v>
      </c>
      <c r="C92" s="9" t="str">
        <f>IF(VLOOKUP((IF(MONTH($A92)=10,YEAR($A92),IF(MONTH($A92)=11,YEAR($A92),IF(MONTH($A92)=12, YEAR($A92),YEAR($A92)-1)))),A3R002_pt1.prn!$A$2:$AA$74,VLOOKUP(MONTH($A92),'Patch Conversion'!$A$1:$B$12,2),FALSE)="","",VLOOKUP((IF(MONTH($A92)=10,YEAR($A92),IF(MONTH($A92)=11,YEAR($A92),IF(MONTH($A92)=12, YEAR($A92),YEAR($A92)-1)))),A3R002_pt1.prn!$A$2:$AA$74,VLOOKUP(MONTH($A92),'Patch Conversion'!$A$1:$B$12,2),FALSE))</f>
        <v/>
      </c>
      <c r="G92" s="9">
        <f>VLOOKUP((IF(MONTH($A92)=10,YEAR($A92),IF(MONTH($A92)=11,YEAR($A92),IF(MONTH($A92)=12, YEAR($A92),YEAR($A92)-1)))),A3R002_FirstSim!$A$1:$Z$87,VLOOKUP(MONTH($A92),Conversion!$A$1:$B$12,2),FALSE)</f>
        <v>0.62</v>
      </c>
      <c r="K92" s="12" t="e">
        <f>VLOOKUP((IF(MONTH($A92)=10,YEAR($A92),IF(MONTH($A92)=11,YEAR($A92),IF(MONTH($A92)=12, YEAR($A92),YEAR($A92)-1)))),#REF!,VLOOKUP(MONTH($A92),Conversion!$A$1:$B$12,2),FALSE)</f>
        <v>#REF!</v>
      </c>
      <c r="L92" s="9" t="e">
        <f>VLOOKUP((IF(MONTH($A92)=10,YEAR($A92),IF(MONTH($A92)=11,YEAR($A92),IF(MONTH($A92)=12, YEAR($A92),YEAR($A92)-1)))),#REF!,VLOOKUP(MONTH($A92),'Patch Conversion'!$A$1:$B$12,2),FALSE)</f>
        <v>#REF!</v>
      </c>
      <c r="N92" s="11"/>
      <c r="O92" s="9">
        <f t="shared" si="7"/>
        <v>0.44</v>
      </c>
      <c r="P92" s="9" t="str">
        <f t="shared" si="8"/>
        <v/>
      </c>
      <c r="Q92" s="10" t="str">
        <f t="shared" si="9"/>
        <v/>
      </c>
      <c r="S92" s="17">
        <f>VLOOKUP((IF(MONTH($A92)=10,YEAR($A92),IF(MONTH($A92)=11,YEAR($A92),IF(MONTH($A92)=12, YEAR($A92),YEAR($A92)-1)))),'Final Sim'!$A$1:$O$84,VLOOKUP(MONTH($A92),'Conversion WRSM'!$A$1:$B$12,2),FALSE)</f>
        <v>268.77</v>
      </c>
      <c r="U92" s="9">
        <f t="shared" si="10"/>
        <v>0.44</v>
      </c>
      <c r="V92" s="9" t="str">
        <f t="shared" si="11"/>
        <v/>
      </c>
      <c r="W92" s="20" t="str">
        <f t="shared" si="12"/>
        <v/>
      </c>
    </row>
    <row r="93" spans="1:23" s="9" customFormat="1">
      <c r="A93" s="11">
        <v>15766</v>
      </c>
      <c r="B93" s="9">
        <f>VLOOKUP((IF(MONTH($A93)=10,YEAR($A93),IF(MONTH($A93)=11,YEAR($A93),IF(MONTH($A93)=12, YEAR($A93),YEAR($A93)-1)))),A3R002_pt1.prn!$A$2:$AA$74,VLOOKUP(MONTH($A93),Conversion!$A$1:$B$12,2),FALSE)</f>
        <v>1.66</v>
      </c>
      <c r="C93" s="9" t="str">
        <f>IF(VLOOKUP((IF(MONTH($A93)=10,YEAR($A93),IF(MONTH($A93)=11,YEAR($A93),IF(MONTH($A93)=12, YEAR($A93),YEAR($A93)-1)))),A3R002_pt1.prn!$A$2:$AA$74,VLOOKUP(MONTH($A93),'Patch Conversion'!$A$1:$B$12,2),FALSE)="","",VLOOKUP((IF(MONTH($A93)=10,YEAR($A93),IF(MONTH($A93)=11,YEAR($A93),IF(MONTH($A93)=12, YEAR($A93),YEAR($A93)-1)))),A3R002_pt1.prn!$A$2:$AA$74,VLOOKUP(MONTH($A93),'Patch Conversion'!$A$1:$B$12,2),FALSE))</f>
        <v/>
      </c>
      <c r="G93" s="9">
        <f>VLOOKUP((IF(MONTH($A93)=10,YEAR($A93),IF(MONTH($A93)=11,YEAR($A93),IF(MONTH($A93)=12, YEAR($A93),YEAR($A93)-1)))),A3R002_FirstSim!$A$1:$Z$87,VLOOKUP(MONTH($A93),Conversion!$A$1:$B$12,2),FALSE)</f>
        <v>0.76</v>
      </c>
      <c r="K93" s="12" t="e">
        <f>VLOOKUP((IF(MONTH($A93)=10,YEAR($A93),IF(MONTH($A93)=11,YEAR($A93),IF(MONTH($A93)=12, YEAR($A93),YEAR($A93)-1)))),#REF!,VLOOKUP(MONTH($A93),Conversion!$A$1:$B$12,2),FALSE)</f>
        <v>#REF!</v>
      </c>
      <c r="L93" s="9" t="e">
        <f>VLOOKUP((IF(MONTH($A93)=10,YEAR($A93),IF(MONTH($A93)=11,YEAR($A93),IF(MONTH($A93)=12, YEAR($A93),YEAR($A93)-1)))),#REF!,VLOOKUP(MONTH($A93),'Patch Conversion'!$A$1:$B$12,2),FALSE)</f>
        <v>#REF!</v>
      </c>
      <c r="N93" s="11"/>
      <c r="O93" s="9">
        <f t="shared" si="7"/>
        <v>1.66</v>
      </c>
      <c r="P93" s="9" t="str">
        <f t="shared" si="8"/>
        <v/>
      </c>
      <c r="Q93" s="10" t="str">
        <f t="shared" si="9"/>
        <v/>
      </c>
      <c r="S93" s="17">
        <f>VLOOKUP((IF(MONTH($A93)=10,YEAR($A93),IF(MONTH($A93)=11,YEAR($A93),IF(MONTH($A93)=12, YEAR($A93),YEAR($A93)-1)))),'Final Sim'!$A$1:$O$84,VLOOKUP(MONTH($A93),'Conversion WRSM'!$A$1:$B$12,2),FALSE)</f>
        <v>0</v>
      </c>
      <c r="U93" s="9">
        <f t="shared" si="10"/>
        <v>1.66</v>
      </c>
      <c r="V93" s="9" t="str">
        <f t="shared" si="11"/>
        <v/>
      </c>
      <c r="W93" s="20" t="str">
        <f t="shared" si="12"/>
        <v/>
      </c>
    </row>
    <row r="94" spans="1:23" s="9" customFormat="1">
      <c r="A94" s="11">
        <v>15797</v>
      </c>
      <c r="B94" s="9">
        <f>VLOOKUP((IF(MONTH($A94)=10,YEAR($A94),IF(MONTH($A94)=11,YEAR($A94),IF(MONTH($A94)=12, YEAR($A94),YEAR($A94)-1)))),A3R002_pt1.prn!$A$2:$AA$74,VLOOKUP(MONTH($A94),Conversion!$A$1:$B$12,2),FALSE)</f>
        <v>1.05</v>
      </c>
      <c r="C94" s="9" t="str">
        <f>IF(VLOOKUP((IF(MONTH($A94)=10,YEAR($A94),IF(MONTH($A94)=11,YEAR($A94),IF(MONTH($A94)=12, YEAR($A94),YEAR($A94)-1)))),A3R002_pt1.prn!$A$2:$AA$74,VLOOKUP(MONTH($A94),'Patch Conversion'!$A$1:$B$12,2),FALSE)="","",VLOOKUP((IF(MONTH($A94)=10,YEAR($A94),IF(MONTH($A94)=11,YEAR($A94),IF(MONTH($A94)=12, YEAR($A94),YEAR($A94)-1)))),A3R002_pt1.prn!$A$2:$AA$74,VLOOKUP(MONTH($A94),'Patch Conversion'!$A$1:$B$12,2),FALSE))</f>
        <v/>
      </c>
      <c r="G94" s="9">
        <f>VLOOKUP((IF(MONTH($A94)=10,YEAR($A94),IF(MONTH($A94)=11,YEAR($A94),IF(MONTH($A94)=12, YEAR($A94),YEAR($A94)-1)))),A3R002_FirstSim!$A$1:$Z$87,VLOOKUP(MONTH($A94),Conversion!$A$1:$B$12,2),FALSE)</f>
        <v>1.54</v>
      </c>
      <c r="K94" s="12" t="e">
        <f>VLOOKUP((IF(MONTH($A94)=10,YEAR($A94),IF(MONTH($A94)=11,YEAR($A94),IF(MONTH($A94)=12, YEAR($A94),YEAR($A94)-1)))),#REF!,VLOOKUP(MONTH($A94),Conversion!$A$1:$B$12,2),FALSE)</f>
        <v>#REF!</v>
      </c>
      <c r="L94" s="9" t="e">
        <f>VLOOKUP((IF(MONTH($A94)=10,YEAR($A94),IF(MONTH($A94)=11,YEAR($A94),IF(MONTH($A94)=12, YEAR($A94),YEAR($A94)-1)))),#REF!,VLOOKUP(MONTH($A94),'Patch Conversion'!$A$1:$B$12,2),FALSE)</f>
        <v>#REF!</v>
      </c>
      <c r="N94" s="11"/>
      <c r="O94" s="9">
        <f t="shared" si="7"/>
        <v>1.05</v>
      </c>
      <c r="P94" s="9" t="str">
        <f t="shared" si="8"/>
        <v/>
      </c>
      <c r="Q94" s="10" t="str">
        <f t="shared" si="9"/>
        <v/>
      </c>
      <c r="S94" s="17">
        <f>VLOOKUP((IF(MONTH($A94)=10,YEAR($A94),IF(MONTH($A94)=11,YEAR($A94),IF(MONTH($A94)=12, YEAR($A94),YEAR($A94)-1)))),'Final Sim'!$A$1:$O$84,VLOOKUP(MONTH($A94),'Conversion WRSM'!$A$1:$B$12,2),FALSE)</f>
        <v>284.48</v>
      </c>
      <c r="U94" s="9">
        <f t="shared" si="10"/>
        <v>1.05</v>
      </c>
      <c r="V94" s="9" t="str">
        <f t="shared" si="11"/>
        <v/>
      </c>
      <c r="W94" s="20" t="str">
        <f t="shared" si="12"/>
        <v/>
      </c>
    </row>
    <row r="95" spans="1:23" s="9" customFormat="1">
      <c r="A95" s="11">
        <v>15827</v>
      </c>
      <c r="B95" s="9">
        <f>VLOOKUP((IF(MONTH($A95)=10,YEAR($A95),IF(MONTH($A95)=11,YEAR($A95),IF(MONTH($A95)=12, YEAR($A95),YEAR($A95)-1)))),A3R002_pt1.prn!$A$2:$AA$74,VLOOKUP(MONTH($A95),Conversion!$A$1:$B$12,2),FALSE)</f>
        <v>2.31</v>
      </c>
      <c r="C95" s="9" t="str">
        <f>IF(VLOOKUP((IF(MONTH($A95)=10,YEAR($A95),IF(MONTH($A95)=11,YEAR($A95),IF(MONTH($A95)=12, YEAR($A95),YEAR($A95)-1)))),A3R002_pt1.prn!$A$2:$AA$74,VLOOKUP(MONTH($A95),'Patch Conversion'!$A$1:$B$12,2),FALSE)="","",VLOOKUP((IF(MONTH($A95)=10,YEAR($A95),IF(MONTH($A95)=11,YEAR($A95),IF(MONTH($A95)=12, YEAR($A95),YEAR($A95)-1)))),A3R002_pt1.prn!$A$2:$AA$74,VLOOKUP(MONTH($A95),'Patch Conversion'!$A$1:$B$12,2),FALSE))</f>
        <v/>
      </c>
      <c r="G95" s="9">
        <f>VLOOKUP((IF(MONTH($A95)=10,YEAR($A95),IF(MONTH($A95)=11,YEAR($A95),IF(MONTH($A95)=12, YEAR($A95),YEAR($A95)-1)))),A3R002_FirstSim!$A$1:$Z$87,VLOOKUP(MONTH($A95),Conversion!$A$1:$B$12,2),FALSE)</f>
        <v>1.44</v>
      </c>
      <c r="K95" s="12" t="e">
        <f>VLOOKUP((IF(MONTH($A95)=10,YEAR($A95),IF(MONTH($A95)=11,YEAR($A95),IF(MONTH($A95)=12, YEAR($A95),YEAR($A95)-1)))),#REF!,VLOOKUP(MONTH($A95),Conversion!$A$1:$B$12,2),FALSE)</f>
        <v>#REF!</v>
      </c>
      <c r="L95" s="9" t="e">
        <f>VLOOKUP((IF(MONTH($A95)=10,YEAR($A95),IF(MONTH($A95)=11,YEAR($A95),IF(MONTH($A95)=12, YEAR($A95),YEAR($A95)-1)))),#REF!,VLOOKUP(MONTH($A95),'Patch Conversion'!$A$1:$B$12,2),FALSE)</f>
        <v>#REF!</v>
      </c>
      <c r="N95" s="11"/>
      <c r="O95" s="9">
        <f t="shared" si="7"/>
        <v>2.31</v>
      </c>
      <c r="P95" s="9" t="str">
        <f t="shared" si="8"/>
        <v/>
      </c>
      <c r="Q95" s="10" t="str">
        <f t="shared" si="9"/>
        <v/>
      </c>
      <c r="S95" s="17">
        <f>VLOOKUP((IF(MONTH($A95)=10,YEAR($A95),IF(MONTH($A95)=11,YEAR($A95),IF(MONTH($A95)=12, YEAR($A95),YEAR($A95)-1)))),'Final Sim'!$A$1:$O$84,VLOOKUP(MONTH($A95),'Conversion WRSM'!$A$1:$B$12,2),FALSE)</f>
        <v>0</v>
      </c>
      <c r="U95" s="9">
        <f t="shared" si="10"/>
        <v>2.31</v>
      </c>
      <c r="V95" s="9" t="str">
        <f t="shared" si="11"/>
        <v/>
      </c>
      <c r="W95" s="20" t="str">
        <f t="shared" si="12"/>
        <v/>
      </c>
    </row>
    <row r="96" spans="1:23" s="9" customFormat="1">
      <c r="A96" s="11">
        <v>15858</v>
      </c>
      <c r="B96" s="9">
        <f>VLOOKUP((IF(MONTH($A96)=10,YEAR($A96),IF(MONTH($A96)=11,YEAR($A96),IF(MONTH($A96)=12, YEAR($A96),YEAR($A96)-1)))),A3R002_pt1.prn!$A$2:$AA$74,VLOOKUP(MONTH($A96),Conversion!$A$1:$B$12,2),FALSE)</f>
        <v>0.88</v>
      </c>
      <c r="C96" s="9" t="str">
        <f>IF(VLOOKUP((IF(MONTH($A96)=10,YEAR($A96),IF(MONTH($A96)=11,YEAR($A96),IF(MONTH($A96)=12, YEAR($A96),YEAR($A96)-1)))),A3R002_pt1.prn!$A$2:$AA$74,VLOOKUP(MONTH($A96),'Patch Conversion'!$A$1:$B$12,2),FALSE)="","",VLOOKUP((IF(MONTH($A96)=10,YEAR($A96),IF(MONTH($A96)=11,YEAR($A96),IF(MONTH($A96)=12, YEAR($A96),YEAR($A96)-1)))),A3R002_pt1.prn!$A$2:$AA$74,VLOOKUP(MONTH($A96),'Patch Conversion'!$A$1:$B$12,2),FALSE))</f>
        <v/>
      </c>
      <c r="D96" s="9" t="str">
        <f>IF(C96="","",B96)</f>
        <v/>
      </c>
      <c r="G96" s="9">
        <f>VLOOKUP((IF(MONTH($A96)=10,YEAR($A96),IF(MONTH($A96)=11,YEAR($A96),IF(MONTH($A96)=12, YEAR($A96),YEAR($A96)-1)))),A3R002_FirstSim!$A$1:$Z$87,VLOOKUP(MONTH($A96),Conversion!$A$1:$B$12,2),FALSE)</f>
        <v>1.29</v>
      </c>
      <c r="K96" s="12" t="e">
        <f>VLOOKUP((IF(MONTH($A96)=10,YEAR($A96),IF(MONTH($A96)=11,YEAR($A96),IF(MONTH($A96)=12, YEAR($A96),YEAR($A96)-1)))),#REF!,VLOOKUP(MONTH($A96),Conversion!$A$1:$B$12,2),FALSE)</f>
        <v>#REF!</v>
      </c>
      <c r="L96" s="9" t="e">
        <f>VLOOKUP((IF(MONTH($A96)=10,YEAR($A96),IF(MONTH($A96)=11,YEAR($A96),IF(MONTH($A96)=12, YEAR($A96),YEAR($A96)-1)))),#REF!,VLOOKUP(MONTH($A96),'Patch Conversion'!$A$1:$B$12,2),FALSE)</f>
        <v>#REF!</v>
      </c>
      <c r="N96" s="11"/>
      <c r="O96" s="9">
        <f t="shared" si="7"/>
        <v>0.88</v>
      </c>
      <c r="P96" s="9" t="str">
        <f t="shared" si="8"/>
        <v/>
      </c>
      <c r="Q96" s="10" t="str">
        <f t="shared" si="9"/>
        <v/>
      </c>
      <c r="S96" s="17">
        <f>VLOOKUP((IF(MONTH($A96)=10,YEAR($A96),IF(MONTH($A96)=11,YEAR($A96),IF(MONTH($A96)=12, YEAR($A96),YEAR($A96)-1)))),'Final Sim'!$A$1:$O$84,VLOOKUP(MONTH($A96),'Conversion WRSM'!$A$1:$B$12,2),FALSE)</f>
        <v>75.02</v>
      </c>
      <c r="U96" s="9">
        <f t="shared" si="10"/>
        <v>0.88</v>
      </c>
      <c r="V96" s="9" t="str">
        <f t="shared" si="11"/>
        <v/>
      </c>
      <c r="W96" s="20" t="str">
        <f t="shared" si="12"/>
        <v/>
      </c>
    </row>
    <row r="97" spans="1:23" s="9" customFormat="1">
      <c r="A97" s="11">
        <v>15888</v>
      </c>
      <c r="B97" s="9">
        <f>VLOOKUP((IF(MONTH($A97)=10,YEAR($A97),IF(MONTH($A97)=11,YEAR($A97),IF(MONTH($A97)=12, YEAR($A97),YEAR($A97)-1)))),A3R002_pt1.prn!$A$2:$AA$74,VLOOKUP(MONTH($A97),Conversion!$A$1:$B$12,2),FALSE)</f>
        <v>0.7</v>
      </c>
      <c r="C97" s="9" t="str">
        <f>IF(VLOOKUP((IF(MONTH($A97)=10,YEAR($A97),IF(MONTH($A97)=11,YEAR($A97),IF(MONTH($A97)=12, YEAR($A97),YEAR($A97)-1)))),A3R002_pt1.prn!$A$2:$AA$74,VLOOKUP(MONTH($A97),'Patch Conversion'!$A$1:$B$12,2),FALSE)="","",VLOOKUP((IF(MONTH($A97)=10,YEAR($A97),IF(MONTH($A97)=11,YEAR($A97),IF(MONTH($A97)=12, YEAR($A97),YEAR($A97)-1)))),A3R002_pt1.prn!$A$2:$AA$74,VLOOKUP(MONTH($A97),'Patch Conversion'!$A$1:$B$12,2),FALSE))</f>
        <v/>
      </c>
      <c r="D97" s="9" t="str">
        <f>IF(C97="","",B97)</f>
        <v/>
      </c>
      <c r="G97" s="9">
        <f>VLOOKUP((IF(MONTH($A97)=10,YEAR($A97),IF(MONTH($A97)=11,YEAR($A97),IF(MONTH($A97)=12, YEAR($A97),YEAR($A97)-1)))),A3R002_FirstSim!$A$1:$Z$87,VLOOKUP(MONTH($A97),Conversion!$A$1:$B$12,2),FALSE)</f>
        <v>1.26</v>
      </c>
      <c r="K97" s="12" t="e">
        <f>VLOOKUP((IF(MONTH($A97)=10,YEAR($A97),IF(MONTH($A97)=11,YEAR($A97),IF(MONTH($A97)=12, YEAR($A97),YEAR($A97)-1)))),#REF!,VLOOKUP(MONTH($A97),Conversion!$A$1:$B$12,2),FALSE)</f>
        <v>#REF!</v>
      </c>
      <c r="L97" s="9" t="e">
        <f>VLOOKUP((IF(MONTH($A97)=10,YEAR($A97),IF(MONTH($A97)=11,YEAR($A97),IF(MONTH($A97)=12, YEAR($A97),YEAR($A97)-1)))),#REF!,VLOOKUP(MONTH($A97),'Patch Conversion'!$A$1:$B$12,2),FALSE)</f>
        <v>#REF!</v>
      </c>
      <c r="N97" s="11"/>
      <c r="O97" s="9">
        <f t="shared" si="7"/>
        <v>0.7</v>
      </c>
      <c r="P97" s="9" t="str">
        <f t="shared" si="8"/>
        <v/>
      </c>
      <c r="Q97" s="10" t="str">
        <f t="shared" si="9"/>
        <v/>
      </c>
      <c r="S97" s="17">
        <f>VLOOKUP((IF(MONTH($A97)=10,YEAR($A97),IF(MONTH($A97)=11,YEAR($A97),IF(MONTH($A97)=12, YEAR($A97),YEAR($A97)-1)))),'Final Sim'!$A$1:$O$84,VLOOKUP(MONTH($A97),'Conversion WRSM'!$A$1:$B$12,2),FALSE)</f>
        <v>0</v>
      </c>
      <c r="U97" s="9">
        <f t="shared" si="10"/>
        <v>0.7</v>
      </c>
      <c r="V97" s="9" t="str">
        <f t="shared" si="11"/>
        <v/>
      </c>
      <c r="W97" s="20" t="str">
        <f t="shared" si="12"/>
        <v/>
      </c>
    </row>
    <row r="98" spans="1:23" s="9" customFormat="1">
      <c r="A98" s="11">
        <v>15919</v>
      </c>
      <c r="B98" s="9">
        <f>VLOOKUP((IF(MONTH($A98)=10,YEAR($A98),IF(MONTH($A98)=11,YEAR($A98),IF(MONTH($A98)=12, YEAR($A98),YEAR($A98)-1)))),A3R002_pt1.prn!$A$2:$AA$74,VLOOKUP(MONTH($A98),Conversion!$A$1:$B$12,2),FALSE)</f>
        <v>0.28000000000000003</v>
      </c>
      <c r="C98" s="9" t="str">
        <f>IF(VLOOKUP((IF(MONTH($A98)=10,YEAR($A98),IF(MONTH($A98)=11,YEAR($A98),IF(MONTH($A98)=12, YEAR($A98),YEAR($A98)-1)))),A3R002_pt1.prn!$A$2:$AA$74,VLOOKUP(MONTH($A98),'Patch Conversion'!$A$1:$B$12,2),FALSE)="","",VLOOKUP((IF(MONTH($A98)=10,YEAR($A98),IF(MONTH($A98)=11,YEAR($A98),IF(MONTH($A98)=12, YEAR($A98),YEAR($A98)-1)))),A3R002_pt1.prn!$A$2:$AA$74,VLOOKUP(MONTH($A98),'Patch Conversion'!$A$1:$B$12,2),FALSE))</f>
        <v/>
      </c>
      <c r="D98" s="9" t="str">
        <f>IF(C98="","",B98)</f>
        <v/>
      </c>
      <c r="G98" s="9">
        <f>VLOOKUP((IF(MONTH($A98)=10,YEAR($A98),IF(MONTH($A98)=11,YEAR($A98),IF(MONTH($A98)=12, YEAR($A98),YEAR($A98)-1)))),A3R002_FirstSim!$A$1:$Z$87,VLOOKUP(MONTH($A98),Conversion!$A$1:$B$12,2),FALSE)</f>
        <v>1.2</v>
      </c>
      <c r="K98" s="12" t="e">
        <f>VLOOKUP((IF(MONTH($A98)=10,YEAR($A98),IF(MONTH($A98)=11,YEAR($A98),IF(MONTH($A98)=12, YEAR($A98),YEAR($A98)-1)))),#REF!,VLOOKUP(MONTH($A98),Conversion!$A$1:$B$12,2),FALSE)</f>
        <v>#REF!</v>
      </c>
      <c r="L98" s="9" t="e">
        <f>VLOOKUP((IF(MONTH($A98)=10,YEAR($A98),IF(MONTH($A98)=11,YEAR($A98),IF(MONTH($A98)=12, YEAR($A98),YEAR($A98)-1)))),#REF!,VLOOKUP(MONTH($A98),'Patch Conversion'!$A$1:$B$12,2),FALSE)</f>
        <v>#REF!</v>
      </c>
      <c r="N98" s="11"/>
      <c r="O98" s="9">
        <f t="shared" si="7"/>
        <v>0.28000000000000003</v>
      </c>
      <c r="P98" s="9" t="str">
        <f t="shared" si="8"/>
        <v/>
      </c>
      <c r="Q98" s="10" t="str">
        <f t="shared" si="9"/>
        <v/>
      </c>
      <c r="S98" s="17">
        <f>VLOOKUP((IF(MONTH($A98)=10,YEAR($A98),IF(MONTH($A98)=11,YEAR($A98),IF(MONTH($A98)=12, YEAR($A98),YEAR($A98)-1)))),'Final Sim'!$A$1:$O$84,VLOOKUP(MONTH($A98),'Conversion WRSM'!$A$1:$B$12,2),FALSE)</f>
        <v>42.92</v>
      </c>
      <c r="U98" s="9">
        <f t="shared" si="10"/>
        <v>0.28000000000000003</v>
      </c>
      <c r="V98" s="9" t="str">
        <f t="shared" si="11"/>
        <v/>
      </c>
      <c r="W98" s="20" t="str">
        <f t="shared" si="12"/>
        <v/>
      </c>
    </row>
    <row r="99" spans="1:23" s="9" customFormat="1">
      <c r="A99" s="11">
        <v>15950</v>
      </c>
      <c r="B99" s="9">
        <f>VLOOKUP((IF(MONTH($A99)=10,YEAR($A99),IF(MONTH($A99)=11,YEAR($A99),IF(MONTH($A99)=12, YEAR($A99),YEAR($A99)-1)))),A3R002_pt1.prn!$A$2:$AA$74,VLOOKUP(MONTH($A99),Conversion!$A$1:$B$12,2),FALSE)</f>
        <v>2.48</v>
      </c>
      <c r="C99" s="9" t="str">
        <f>IF(VLOOKUP((IF(MONTH($A99)=10,YEAR($A99),IF(MONTH($A99)=11,YEAR($A99),IF(MONTH($A99)=12, YEAR($A99),YEAR($A99)-1)))),A3R002_pt1.prn!$A$2:$AA$74,VLOOKUP(MONTH($A99),'Patch Conversion'!$A$1:$B$12,2),FALSE)="","",VLOOKUP((IF(MONTH($A99)=10,YEAR($A99),IF(MONTH($A99)=11,YEAR($A99),IF(MONTH($A99)=12, YEAR($A99),YEAR($A99)-1)))),A3R002_pt1.prn!$A$2:$AA$74,VLOOKUP(MONTH($A99),'Patch Conversion'!$A$1:$B$12,2),FALSE))</f>
        <v/>
      </c>
      <c r="G99" s="9">
        <f>VLOOKUP((IF(MONTH($A99)=10,YEAR($A99),IF(MONTH($A99)=11,YEAR($A99),IF(MONTH($A99)=12, YEAR($A99),YEAR($A99)-1)))),A3R002_FirstSim!$A$1:$Z$87,VLOOKUP(MONTH($A99),Conversion!$A$1:$B$12,2),FALSE)</f>
        <v>1.19</v>
      </c>
      <c r="K99" s="12" t="e">
        <f>VLOOKUP((IF(MONTH($A99)=10,YEAR($A99),IF(MONTH($A99)=11,YEAR($A99),IF(MONTH($A99)=12, YEAR($A99),YEAR($A99)-1)))),#REF!,VLOOKUP(MONTH($A99),Conversion!$A$1:$B$12,2),FALSE)</f>
        <v>#REF!</v>
      </c>
      <c r="L99" s="9" t="e">
        <f>VLOOKUP((IF(MONTH($A99)=10,YEAR($A99),IF(MONTH($A99)=11,YEAR($A99),IF(MONTH($A99)=12, YEAR($A99),YEAR($A99)-1)))),#REF!,VLOOKUP(MONTH($A99),'Patch Conversion'!$A$1:$B$12,2),FALSE)</f>
        <v>#REF!</v>
      </c>
      <c r="N99" s="11"/>
      <c r="O99" s="9">
        <f t="shared" si="7"/>
        <v>2.48</v>
      </c>
      <c r="P99" s="9" t="str">
        <f t="shared" si="8"/>
        <v/>
      </c>
      <c r="Q99" s="10" t="str">
        <f t="shared" si="9"/>
        <v/>
      </c>
      <c r="S99" s="17">
        <f>VLOOKUP((IF(MONTH($A99)=10,YEAR($A99),IF(MONTH($A99)=11,YEAR($A99),IF(MONTH($A99)=12, YEAR($A99),YEAR($A99)-1)))),'Final Sim'!$A$1:$O$84,VLOOKUP(MONTH($A99),'Conversion WRSM'!$A$1:$B$12,2),FALSE)</f>
        <v>0</v>
      </c>
      <c r="U99" s="9">
        <f t="shared" si="10"/>
        <v>2.48</v>
      </c>
      <c r="V99" s="9" t="str">
        <f t="shared" si="11"/>
        <v/>
      </c>
      <c r="W99" s="20" t="str">
        <f t="shared" si="12"/>
        <v/>
      </c>
    </row>
    <row r="100" spans="1:23" s="9" customFormat="1">
      <c r="A100" s="11">
        <v>15980</v>
      </c>
      <c r="B100" s="9">
        <f>VLOOKUP((IF(MONTH($A100)=10,YEAR($A100),IF(MONTH($A100)=11,YEAR($A100),IF(MONTH($A100)=12, YEAR($A100),YEAR($A100)-1)))),A3R002_pt1.prn!$A$2:$AA$74,VLOOKUP(MONTH($A100),Conversion!$A$1:$B$12,2),FALSE)</f>
        <v>1.23</v>
      </c>
      <c r="C100" s="9" t="str">
        <f>IF(VLOOKUP((IF(MONTH($A100)=10,YEAR($A100),IF(MONTH($A100)=11,YEAR($A100),IF(MONTH($A100)=12, YEAR($A100),YEAR($A100)-1)))),A3R002_pt1.prn!$A$2:$AA$74,VLOOKUP(MONTH($A100),'Patch Conversion'!$A$1:$B$12,2),FALSE)="","",VLOOKUP((IF(MONTH($A100)=10,YEAR($A100),IF(MONTH($A100)=11,YEAR($A100),IF(MONTH($A100)=12, YEAR($A100),YEAR($A100)-1)))),A3R002_pt1.prn!$A$2:$AA$74,VLOOKUP(MONTH($A100),'Patch Conversion'!$A$1:$B$12,2),FALSE))</f>
        <v/>
      </c>
      <c r="G100" s="9">
        <f>VLOOKUP((IF(MONTH($A100)=10,YEAR($A100),IF(MONTH($A100)=11,YEAR($A100),IF(MONTH($A100)=12, YEAR($A100),YEAR($A100)-1)))),A3R002_FirstSim!$A$1:$Z$87,VLOOKUP(MONTH($A100),Conversion!$A$1:$B$12,2),FALSE)</f>
        <v>1.43</v>
      </c>
      <c r="K100" s="12" t="e">
        <f>VLOOKUP((IF(MONTH($A100)=10,YEAR($A100),IF(MONTH($A100)=11,YEAR($A100),IF(MONTH($A100)=12, YEAR($A100),YEAR($A100)-1)))),#REF!,VLOOKUP(MONTH($A100),Conversion!$A$1:$B$12,2),FALSE)</f>
        <v>#REF!</v>
      </c>
      <c r="L100" s="9" t="e">
        <f>VLOOKUP((IF(MONTH($A100)=10,YEAR($A100),IF(MONTH($A100)=11,YEAR($A100),IF(MONTH($A100)=12, YEAR($A100),YEAR($A100)-1)))),#REF!,VLOOKUP(MONTH($A100),'Patch Conversion'!$A$1:$B$12,2),FALSE)</f>
        <v>#REF!</v>
      </c>
      <c r="N100" s="11"/>
      <c r="O100" s="9">
        <f t="shared" si="7"/>
        <v>1.23</v>
      </c>
      <c r="P100" s="9" t="str">
        <f t="shared" si="8"/>
        <v/>
      </c>
      <c r="Q100" s="10" t="str">
        <f t="shared" si="9"/>
        <v/>
      </c>
      <c r="S100" s="17">
        <f>VLOOKUP((IF(MONTH($A100)=10,YEAR($A100),IF(MONTH($A100)=11,YEAR($A100),IF(MONTH($A100)=12, YEAR($A100),YEAR($A100)-1)))),'Final Sim'!$A$1:$O$84,VLOOKUP(MONTH($A100),'Conversion WRSM'!$A$1:$B$12,2),FALSE)</f>
        <v>274.07</v>
      </c>
      <c r="U100" s="9">
        <f t="shared" si="10"/>
        <v>1.23</v>
      </c>
      <c r="V100" s="9" t="str">
        <f t="shared" si="11"/>
        <v/>
      </c>
      <c r="W100" s="20" t="str">
        <f t="shared" si="12"/>
        <v/>
      </c>
    </row>
    <row r="101" spans="1:23" s="9" customFormat="1">
      <c r="A101" s="11">
        <v>16011</v>
      </c>
      <c r="B101" s="9">
        <f>VLOOKUP((IF(MONTH($A101)=10,YEAR($A101),IF(MONTH($A101)=11,YEAR($A101),IF(MONTH($A101)=12, YEAR($A101),YEAR($A101)-1)))),A3R002_pt1.prn!$A$2:$AA$74,VLOOKUP(MONTH($A101),Conversion!$A$1:$B$12,2),FALSE)</f>
        <v>6.69</v>
      </c>
      <c r="C101" s="9" t="str">
        <f>IF(VLOOKUP((IF(MONTH($A101)=10,YEAR($A101),IF(MONTH($A101)=11,YEAR($A101),IF(MONTH($A101)=12, YEAR($A101),YEAR($A101)-1)))),A3R002_pt1.prn!$A$2:$AA$74,VLOOKUP(MONTH($A101),'Patch Conversion'!$A$1:$B$12,2),FALSE)="","",VLOOKUP((IF(MONTH($A101)=10,YEAR($A101),IF(MONTH($A101)=11,YEAR($A101),IF(MONTH($A101)=12, YEAR($A101),YEAR($A101)-1)))),A3R002_pt1.prn!$A$2:$AA$74,VLOOKUP(MONTH($A101),'Patch Conversion'!$A$1:$B$12,2),FALSE))</f>
        <v/>
      </c>
      <c r="G101" s="9">
        <f>VLOOKUP((IF(MONTH($A101)=10,YEAR($A101),IF(MONTH($A101)=11,YEAR($A101),IF(MONTH($A101)=12, YEAR($A101),YEAR($A101)-1)))),A3R002_FirstSim!$A$1:$Z$87,VLOOKUP(MONTH($A101),Conversion!$A$1:$B$12,2),FALSE)</f>
        <v>1.99</v>
      </c>
      <c r="K101" s="12" t="e">
        <f>VLOOKUP((IF(MONTH($A101)=10,YEAR($A101),IF(MONTH($A101)=11,YEAR($A101),IF(MONTH($A101)=12, YEAR($A101),YEAR($A101)-1)))),#REF!,VLOOKUP(MONTH($A101),Conversion!$A$1:$B$12,2),FALSE)</f>
        <v>#REF!</v>
      </c>
      <c r="L101" s="9" t="e">
        <f>VLOOKUP((IF(MONTH($A101)=10,YEAR($A101),IF(MONTH($A101)=11,YEAR($A101),IF(MONTH($A101)=12, YEAR($A101),YEAR($A101)-1)))),#REF!,VLOOKUP(MONTH($A101),'Patch Conversion'!$A$1:$B$12,2),FALSE)</f>
        <v>#REF!</v>
      </c>
      <c r="N101" s="11"/>
      <c r="O101" s="9">
        <f t="shared" si="7"/>
        <v>6.69</v>
      </c>
      <c r="P101" s="9" t="str">
        <f t="shared" si="8"/>
        <v/>
      </c>
      <c r="Q101" s="10" t="str">
        <f t="shared" si="9"/>
        <v/>
      </c>
      <c r="S101" s="17">
        <f>VLOOKUP((IF(MONTH($A101)=10,YEAR($A101),IF(MONTH($A101)=11,YEAR($A101),IF(MONTH($A101)=12, YEAR($A101),YEAR($A101)-1)))),'Final Sim'!$A$1:$O$84,VLOOKUP(MONTH($A101),'Conversion WRSM'!$A$1:$B$12,2),FALSE)</f>
        <v>0</v>
      </c>
      <c r="U101" s="9">
        <f t="shared" si="10"/>
        <v>6.69</v>
      </c>
      <c r="V101" s="9" t="str">
        <f t="shared" si="11"/>
        <v/>
      </c>
      <c r="W101" s="20" t="str">
        <f t="shared" si="12"/>
        <v/>
      </c>
    </row>
    <row r="102" spans="1:23" s="9" customFormat="1">
      <c r="A102" s="11">
        <v>16041</v>
      </c>
      <c r="B102" s="9">
        <f>VLOOKUP((IF(MONTH($A102)=10,YEAR($A102),IF(MONTH($A102)=11,YEAR($A102),IF(MONTH($A102)=12, YEAR($A102),YEAR($A102)-1)))),A3R002_pt1.prn!$A$2:$AA$74,VLOOKUP(MONTH($A102),Conversion!$A$1:$B$12,2),FALSE)</f>
        <v>1.62</v>
      </c>
      <c r="C102" s="9" t="str">
        <f>IF(VLOOKUP((IF(MONTH($A102)=10,YEAR($A102),IF(MONTH($A102)=11,YEAR($A102),IF(MONTH($A102)=12, YEAR($A102),YEAR($A102)-1)))),A3R002_pt1.prn!$A$2:$AA$74,VLOOKUP(MONTH($A102),'Patch Conversion'!$A$1:$B$12,2),FALSE)="","",VLOOKUP((IF(MONTH($A102)=10,YEAR($A102),IF(MONTH($A102)=11,YEAR($A102),IF(MONTH($A102)=12, YEAR($A102),YEAR($A102)-1)))),A3R002_pt1.prn!$A$2:$AA$74,VLOOKUP(MONTH($A102),'Patch Conversion'!$A$1:$B$12,2),FALSE))</f>
        <v/>
      </c>
      <c r="G102" s="9">
        <f>VLOOKUP((IF(MONTH($A102)=10,YEAR($A102),IF(MONTH($A102)=11,YEAR($A102),IF(MONTH($A102)=12, YEAR($A102),YEAR($A102)-1)))),A3R002_FirstSim!$A$1:$Z$87,VLOOKUP(MONTH($A102),Conversion!$A$1:$B$12,2),FALSE)</f>
        <v>1.29</v>
      </c>
      <c r="K102" s="12" t="e">
        <f>VLOOKUP((IF(MONTH($A102)=10,YEAR($A102),IF(MONTH($A102)=11,YEAR($A102),IF(MONTH($A102)=12, YEAR($A102),YEAR($A102)-1)))),#REF!,VLOOKUP(MONTH($A102),Conversion!$A$1:$B$12,2),FALSE)</f>
        <v>#REF!</v>
      </c>
      <c r="L102" s="9" t="e">
        <f>VLOOKUP((IF(MONTH($A102)=10,YEAR($A102),IF(MONTH($A102)=11,YEAR($A102),IF(MONTH($A102)=12, YEAR($A102),YEAR($A102)-1)))),#REF!,VLOOKUP(MONTH($A102),'Patch Conversion'!$A$1:$B$12,2),FALSE)</f>
        <v>#REF!</v>
      </c>
      <c r="N102" s="11"/>
      <c r="O102" s="9">
        <f t="shared" si="7"/>
        <v>1.62</v>
      </c>
      <c r="P102" s="9" t="str">
        <f t="shared" si="8"/>
        <v/>
      </c>
      <c r="Q102" s="10" t="str">
        <f t="shared" si="9"/>
        <v/>
      </c>
      <c r="S102" s="17">
        <f>VLOOKUP((IF(MONTH($A102)=10,YEAR($A102),IF(MONTH($A102)=11,YEAR($A102),IF(MONTH($A102)=12, YEAR($A102),YEAR($A102)-1)))),'Final Sim'!$A$1:$O$84,VLOOKUP(MONTH($A102),'Conversion WRSM'!$A$1:$B$12,2),FALSE)</f>
        <v>780.57</v>
      </c>
      <c r="U102" s="9">
        <f t="shared" si="10"/>
        <v>1.62</v>
      </c>
      <c r="V102" s="9" t="str">
        <f t="shared" si="11"/>
        <v/>
      </c>
      <c r="W102" s="20" t="str">
        <f t="shared" si="12"/>
        <v/>
      </c>
    </row>
    <row r="103" spans="1:23" s="9" customFormat="1">
      <c r="A103" s="11">
        <v>16072</v>
      </c>
      <c r="B103" s="9">
        <f>VLOOKUP((IF(MONTH($A103)=10,YEAR($A103),IF(MONTH($A103)=11,YEAR($A103),IF(MONTH($A103)=12, YEAR($A103),YEAR($A103)-1)))),A3R002_pt1.prn!$A$2:$AA$74,VLOOKUP(MONTH($A103),Conversion!$A$1:$B$12,2),FALSE)</f>
        <v>1.1200000000000001</v>
      </c>
      <c r="C103" s="9" t="str">
        <f>IF(VLOOKUP((IF(MONTH($A103)=10,YEAR($A103),IF(MONTH($A103)=11,YEAR($A103),IF(MONTH($A103)=12, YEAR($A103),YEAR($A103)-1)))),A3R002_pt1.prn!$A$2:$AA$74,VLOOKUP(MONTH($A103),'Patch Conversion'!$A$1:$B$12,2),FALSE)="","",VLOOKUP((IF(MONTH($A103)=10,YEAR($A103),IF(MONTH($A103)=11,YEAR($A103),IF(MONTH($A103)=12, YEAR($A103),YEAR($A103)-1)))),A3R002_pt1.prn!$A$2:$AA$74,VLOOKUP(MONTH($A103),'Patch Conversion'!$A$1:$B$12,2),FALSE))</f>
        <v/>
      </c>
      <c r="G103" s="9">
        <f>VLOOKUP((IF(MONTH($A103)=10,YEAR($A103),IF(MONTH($A103)=11,YEAR($A103),IF(MONTH($A103)=12, YEAR($A103),YEAR($A103)-1)))),A3R002_FirstSim!$A$1:$Z$87,VLOOKUP(MONTH($A103),Conversion!$A$1:$B$12,2),FALSE)</f>
        <v>1.1299999999999999</v>
      </c>
      <c r="K103" s="12" t="e">
        <f>VLOOKUP((IF(MONTH($A103)=10,YEAR($A103),IF(MONTH($A103)=11,YEAR($A103),IF(MONTH($A103)=12, YEAR($A103),YEAR($A103)-1)))),#REF!,VLOOKUP(MONTH($A103),Conversion!$A$1:$B$12,2),FALSE)</f>
        <v>#REF!</v>
      </c>
      <c r="L103" s="9" t="e">
        <f>VLOOKUP((IF(MONTH($A103)=10,YEAR($A103),IF(MONTH($A103)=11,YEAR($A103),IF(MONTH($A103)=12, YEAR($A103),YEAR($A103)-1)))),#REF!,VLOOKUP(MONTH($A103),'Patch Conversion'!$A$1:$B$12,2),FALSE)</f>
        <v>#REF!</v>
      </c>
      <c r="N103" s="11"/>
      <c r="O103" s="9">
        <f t="shared" si="7"/>
        <v>1.1200000000000001</v>
      </c>
      <c r="P103" s="9" t="str">
        <f t="shared" si="8"/>
        <v/>
      </c>
      <c r="Q103" s="10" t="str">
        <f t="shared" si="9"/>
        <v/>
      </c>
      <c r="S103" s="17">
        <f>VLOOKUP((IF(MONTH($A103)=10,YEAR($A103),IF(MONTH($A103)=11,YEAR($A103),IF(MONTH($A103)=12, YEAR($A103),YEAR($A103)-1)))),'Final Sim'!$A$1:$O$84,VLOOKUP(MONTH($A103),'Conversion WRSM'!$A$1:$B$12,2),FALSE)</f>
        <v>0</v>
      </c>
      <c r="U103" s="9">
        <f t="shared" si="10"/>
        <v>1.1200000000000001</v>
      </c>
      <c r="V103" s="9" t="str">
        <f t="shared" si="11"/>
        <v/>
      </c>
      <c r="W103" s="20" t="str">
        <f t="shared" si="12"/>
        <v/>
      </c>
    </row>
    <row r="104" spans="1:23" s="9" customFormat="1">
      <c r="A104" s="11">
        <v>16103</v>
      </c>
      <c r="B104" s="9">
        <f>VLOOKUP((IF(MONTH($A104)=10,YEAR($A104),IF(MONTH($A104)=11,YEAR($A104),IF(MONTH($A104)=12, YEAR($A104),YEAR($A104)-1)))),A3R002_pt1.prn!$A$2:$AA$74,VLOOKUP(MONTH($A104),Conversion!$A$1:$B$12,2),FALSE)</f>
        <v>16.95</v>
      </c>
      <c r="C104" s="9" t="str">
        <f>IF(VLOOKUP((IF(MONTH($A104)=10,YEAR($A104),IF(MONTH($A104)=11,YEAR($A104),IF(MONTH($A104)=12, YEAR($A104),YEAR($A104)-1)))),A3R002_pt1.prn!$A$2:$AA$74,VLOOKUP(MONTH($A104),'Patch Conversion'!$A$1:$B$12,2),FALSE)="","",VLOOKUP((IF(MONTH($A104)=10,YEAR($A104),IF(MONTH($A104)=11,YEAR($A104),IF(MONTH($A104)=12, YEAR($A104),YEAR($A104)-1)))),A3R002_pt1.prn!$A$2:$AA$74,VLOOKUP(MONTH($A104),'Patch Conversion'!$A$1:$B$12,2),FALSE))</f>
        <v/>
      </c>
      <c r="G104" s="9">
        <f>VLOOKUP((IF(MONTH($A104)=10,YEAR($A104),IF(MONTH($A104)=11,YEAR($A104),IF(MONTH($A104)=12, YEAR($A104),YEAR($A104)-1)))),A3R002_FirstSim!$A$1:$Z$87,VLOOKUP(MONTH($A104),Conversion!$A$1:$B$12,2),FALSE)</f>
        <v>8.35</v>
      </c>
      <c r="K104" s="12" t="e">
        <f>VLOOKUP((IF(MONTH($A104)=10,YEAR($A104),IF(MONTH($A104)=11,YEAR($A104),IF(MONTH($A104)=12, YEAR($A104),YEAR($A104)-1)))),#REF!,VLOOKUP(MONTH($A104),Conversion!$A$1:$B$12,2),FALSE)</f>
        <v>#REF!</v>
      </c>
      <c r="L104" s="9" t="e">
        <f>VLOOKUP((IF(MONTH($A104)=10,YEAR($A104),IF(MONTH($A104)=11,YEAR($A104),IF(MONTH($A104)=12, YEAR($A104),YEAR($A104)-1)))),#REF!,VLOOKUP(MONTH($A104),'Patch Conversion'!$A$1:$B$12,2),FALSE)</f>
        <v>#REF!</v>
      </c>
      <c r="N104" s="11"/>
      <c r="O104" s="9">
        <f t="shared" si="7"/>
        <v>16.95</v>
      </c>
      <c r="P104" s="9" t="str">
        <f t="shared" si="8"/>
        <v/>
      </c>
      <c r="Q104" s="10" t="str">
        <f t="shared" si="9"/>
        <v/>
      </c>
      <c r="S104" s="17">
        <f>VLOOKUP((IF(MONTH($A104)=10,YEAR($A104),IF(MONTH($A104)=11,YEAR($A104),IF(MONTH($A104)=12, YEAR($A104),YEAR($A104)-1)))),'Final Sim'!$A$1:$O$84,VLOOKUP(MONTH($A104),'Conversion WRSM'!$A$1:$B$12,2),FALSE)</f>
        <v>610.88</v>
      </c>
      <c r="U104" s="9">
        <f t="shared" si="10"/>
        <v>16.95</v>
      </c>
      <c r="V104" s="9" t="str">
        <f t="shared" si="11"/>
        <v/>
      </c>
      <c r="W104" s="20" t="str">
        <f t="shared" si="12"/>
        <v/>
      </c>
    </row>
    <row r="105" spans="1:23" s="9" customFormat="1">
      <c r="A105" s="11">
        <v>16132</v>
      </c>
      <c r="B105" s="9">
        <f>VLOOKUP((IF(MONTH($A105)=10,YEAR($A105),IF(MONTH($A105)=11,YEAR($A105),IF(MONTH($A105)=12, YEAR($A105),YEAR($A105)-1)))),A3R002_pt1.prn!$A$2:$AA$74,VLOOKUP(MONTH($A105),Conversion!$A$1:$B$12,2),FALSE)</f>
        <v>3.15</v>
      </c>
      <c r="C105" s="9" t="str">
        <f>IF(VLOOKUP((IF(MONTH($A105)=10,YEAR($A105),IF(MONTH($A105)=11,YEAR($A105),IF(MONTH($A105)=12, YEAR($A105),YEAR($A105)-1)))),A3R002_pt1.prn!$A$2:$AA$74,VLOOKUP(MONTH($A105),'Patch Conversion'!$A$1:$B$12,2),FALSE)="","",VLOOKUP((IF(MONTH($A105)=10,YEAR($A105),IF(MONTH($A105)=11,YEAR($A105),IF(MONTH($A105)=12, YEAR($A105),YEAR($A105)-1)))),A3R002_pt1.prn!$A$2:$AA$74,VLOOKUP(MONTH($A105),'Patch Conversion'!$A$1:$B$12,2),FALSE))</f>
        <v/>
      </c>
      <c r="G105" s="9">
        <f>VLOOKUP((IF(MONTH($A105)=10,YEAR($A105),IF(MONTH($A105)=11,YEAR($A105),IF(MONTH($A105)=12, YEAR($A105),YEAR($A105)-1)))),A3R002_FirstSim!$A$1:$Z$87,VLOOKUP(MONTH($A105),Conversion!$A$1:$B$12,2),FALSE)</f>
        <v>4.04</v>
      </c>
      <c r="K105" s="12" t="e">
        <f>VLOOKUP((IF(MONTH($A105)=10,YEAR($A105),IF(MONTH($A105)=11,YEAR($A105),IF(MONTH($A105)=12, YEAR($A105),YEAR($A105)-1)))),#REF!,VLOOKUP(MONTH($A105),Conversion!$A$1:$B$12,2),FALSE)</f>
        <v>#REF!</v>
      </c>
      <c r="L105" s="9" t="e">
        <f>VLOOKUP((IF(MONTH($A105)=10,YEAR($A105),IF(MONTH($A105)=11,YEAR($A105),IF(MONTH($A105)=12, YEAR($A105),YEAR($A105)-1)))),#REF!,VLOOKUP(MONTH($A105),'Patch Conversion'!$A$1:$B$12,2),FALSE)</f>
        <v>#REF!</v>
      </c>
      <c r="N105" s="11"/>
      <c r="O105" s="9">
        <f t="shared" si="7"/>
        <v>3.15</v>
      </c>
      <c r="P105" s="9" t="str">
        <f t="shared" si="8"/>
        <v/>
      </c>
      <c r="Q105" s="10" t="str">
        <f t="shared" si="9"/>
        <v/>
      </c>
      <c r="S105" s="17">
        <f>VLOOKUP((IF(MONTH($A105)=10,YEAR($A105),IF(MONTH($A105)=11,YEAR($A105),IF(MONTH($A105)=12, YEAR($A105),YEAR($A105)-1)))),'Final Sim'!$A$1:$O$84,VLOOKUP(MONTH($A105),'Conversion WRSM'!$A$1:$B$12,2),FALSE)</f>
        <v>0</v>
      </c>
      <c r="U105" s="9">
        <f t="shared" si="10"/>
        <v>3.15</v>
      </c>
      <c r="V105" s="9" t="str">
        <f t="shared" si="11"/>
        <v/>
      </c>
      <c r="W105" s="20" t="str">
        <f t="shared" si="12"/>
        <v/>
      </c>
    </row>
    <row r="106" spans="1:23" s="9" customFormat="1">
      <c r="A106" s="11">
        <v>16163</v>
      </c>
      <c r="B106" s="9">
        <f>VLOOKUP((IF(MONTH($A106)=10,YEAR($A106),IF(MONTH($A106)=11,YEAR($A106),IF(MONTH($A106)=12, YEAR($A106),YEAR($A106)-1)))),A3R002_pt1.prn!$A$2:$AA$74,VLOOKUP(MONTH($A106),Conversion!$A$1:$B$12,2),FALSE)</f>
        <v>1.96</v>
      </c>
      <c r="C106" s="9" t="str">
        <f>IF(VLOOKUP((IF(MONTH($A106)=10,YEAR($A106),IF(MONTH($A106)=11,YEAR($A106),IF(MONTH($A106)=12, YEAR($A106),YEAR($A106)-1)))),A3R002_pt1.prn!$A$2:$AA$74,VLOOKUP(MONTH($A106),'Patch Conversion'!$A$1:$B$12,2),FALSE)="","",VLOOKUP((IF(MONTH($A106)=10,YEAR($A106),IF(MONTH($A106)=11,YEAR($A106),IF(MONTH($A106)=12, YEAR($A106),YEAR($A106)-1)))),A3R002_pt1.prn!$A$2:$AA$74,VLOOKUP(MONTH($A106),'Patch Conversion'!$A$1:$B$12,2),FALSE))</f>
        <v/>
      </c>
      <c r="G106" s="9">
        <f>VLOOKUP((IF(MONTH($A106)=10,YEAR($A106),IF(MONTH($A106)=11,YEAR($A106),IF(MONTH($A106)=12, YEAR($A106),YEAR($A106)-1)))),A3R002_FirstSim!$A$1:$Z$87,VLOOKUP(MONTH($A106),Conversion!$A$1:$B$12,2),FALSE)</f>
        <v>1.49</v>
      </c>
      <c r="K106" s="12" t="e">
        <f>VLOOKUP((IF(MONTH($A106)=10,YEAR($A106),IF(MONTH($A106)=11,YEAR($A106),IF(MONTH($A106)=12, YEAR($A106),YEAR($A106)-1)))),#REF!,VLOOKUP(MONTH($A106),Conversion!$A$1:$B$12,2),FALSE)</f>
        <v>#REF!</v>
      </c>
      <c r="L106" s="9" t="e">
        <f>VLOOKUP((IF(MONTH($A106)=10,YEAR($A106),IF(MONTH($A106)=11,YEAR($A106),IF(MONTH($A106)=12, YEAR($A106),YEAR($A106)-1)))),#REF!,VLOOKUP(MONTH($A106),'Patch Conversion'!$A$1:$B$12,2),FALSE)</f>
        <v>#REF!</v>
      </c>
      <c r="N106" s="11"/>
      <c r="O106" s="9">
        <f t="shared" si="7"/>
        <v>1.96</v>
      </c>
      <c r="P106" s="9" t="str">
        <f t="shared" si="8"/>
        <v/>
      </c>
      <c r="Q106" s="10" t="str">
        <f t="shared" si="9"/>
        <v/>
      </c>
      <c r="S106" s="17">
        <f>VLOOKUP((IF(MONTH($A106)=10,YEAR($A106),IF(MONTH($A106)=11,YEAR($A106),IF(MONTH($A106)=12, YEAR($A106),YEAR($A106)-1)))),'Final Sim'!$A$1:$O$84,VLOOKUP(MONTH($A106),'Conversion WRSM'!$A$1:$B$12,2),FALSE)</f>
        <v>213.89</v>
      </c>
      <c r="U106" s="9">
        <f t="shared" si="10"/>
        <v>1.96</v>
      </c>
      <c r="V106" s="9" t="str">
        <f t="shared" si="11"/>
        <v/>
      </c>
      <c r="W106" s="20" t="str">
        <f t="shared" si="12"/>
        <v/>
      </c>
    </row>
    <row r="107" spans="1:23" s="9" customFormat="1">
      <c r="A107" s="11">
        <v>16193</v>
      </c>
      <c r="B107" s="9">
        <f>VLOOKUP((IF(MONTH($A107)=10,YEAR($A107),IF(MONTH($A107)=11,YEAR($A107),IF(MONTH($A107)=12, YEAR($A107),YEAR($A107)-1)))),A3R002_pt1.prn!$A$2:$AA$74,VLOOKUP(MONTH($A107),Conversion!$A$1:$B$12,2),FALSE)</f>
        <v>1.1200000000000001</v>
      </c>
      <c r="C107" s="9" t="str">
        <f>IF(VLOOKUP((IF(MONTH($A107)=10,YEAR($A107),IF(MONTH($A107)=11,YEAR($A107),IF(MONTH($A107)=12, YEAR($A107),YEAR($A107)-1)))),A3R002_pt1.prn!$A$2:$AA$74,VLOOKUP(MONTH($A107),'Patch Conversion'!$A$1:$B$12,2),FALSE)="","",VLOOKUP((IF(MONTH($A107)=10,YEAR($A107),IF(MONTH($A107)=11,YEAR($A107),IF(MONTH($A107)=12, YEAR($A107),YEAR($A107)-1)))),A3R002_pt1.prn!$A$2:$AA$74,VLOOKUP(MONTH($A107),'Patch Conversion'!$A$1:$B$12,2),FALSE))</f>
        <v/>
      </c>
      <c r="G107" s="9">
        <f>VLOOKUP((IF(MONTH($A107)=10,YEAR($A107),IF(MONTH($A107)=11,YEAR($A107),IF(MONTH($A107)=12, YEAR($A107),YEAR($A107)-1)))),A3R002_FirstSim!$A$1:$Z$87,VLOOKUP(MONTH($A107),Conversion!$A$1:$B$12,2),FALSE)</f>
        <v>1.35</v>
      </c>
      <c r="K107" s="12" t="e">
        <f>VLOOKUP((IF(MONTH($A107)=10,YEAR($A107),IF(MONTH($A107)=11,YEAR($A107),IF(MONTH($A107)=12, YEAR($A107),YEAR($A107)-1)))),#REF!,VLOOKUP(MONTH($A107),Conversion!$A$1:$B$12,2),FALSE)</f>
        <v>#REF!</v>
      </c>
      <c r="L107" s="9" t="e">
        <f>VLOOKUP((IF(MONTH($A107)=10,YEAR($A107),IF(MONTH($A107)=11,YEAR($A107),IF(MONTH($A107)=12, YEAR($A107),YEAR($A107)-1)))),#REF!,VLOOKUP(MONTH($A107),'Patch Conversion'!$A$1:$B$12,2),FALSE)</f>
        <v>#REF!</v>
      </c>
      <c r="N107" s="11"/>
      <c r="O107" s="9">
        <f t="shared" si="7"/>
        <v>1.1200000000000001</v>
      </c>
      <c r="P107" s="9" t="str">
        <f t="shared" si="8"/>
        <v/>
      </c>
      <c r="Q107" s="10" t="str">
        <f t="shared" si="9"/>
        <v/>
      </c>
      <c r="S107" s="17">
        <f>VLOOKUP((IF(MONTH($A107)=10,YEAR($A107),IF(MONTH($A107)=11,YEAR($A107),IF(MONTH($A107)=12, YEAR($A107),YEAR($A107)-1)))),'Final Sim'!$A$1:$O$84,VLOOKUP(MONTH($A107),'Conversion WRSM'!$A$1:$B$12,2),FALSE)</f>
        <v>0</v>
      </c>
      <c r="U107" s="9">
        <f t="shared" si="10"/>
        <v>1.1200000000000001</v>
      </c>
      <c r="V107" s="9" t="str">
        <f t="shared" si="11"/>
        <v/>
      </c>
      <c r="W107" s="20" t="str">
        <f t="shared" si="12"/>
        <v/>
      </c>
    </row>
    <row r="108" spans="1:23" s="9" customFormat="1">
      <c r="A108" s="11">
        <v>16224</v>
      </c>
      <c r="B108" s="9">
        <f>VLOOKUP((IF(MONTH($A108)=10,YEAR($A108),IF(MONTH($A108)=11,YEAR($A108),IF(MONTH($A108)=12, YEAR($A108),YEAR($A108)-1)))),A3R002_pt1.prn!$A$2:$AA$74,VLOOKUP(MONTH($A108),Conversion!$A$1:$B$12,2),FALSE)</f>
        <v>3.01</v>
      </c>
      <c r="C108" s="9" t="str">
        <f>IF(VLOOKUP((IF(MONTH($A108)=10,YEAR($A108),IF(MONTH($A108)=11,YEAR($A108),IF(MONTH($A108)=12, YEAR($A108),YEAR($A108)-1)))),A3R002_pt1.prn!$A$2:$AA$74,VLOOKUP(MONTH($A108),'Patch Conversion'!$A$1:$B$12,2),FALSE)="","",VLOOKUP((IF(MONTH($A108)=10,YEAR($A108),IF(MONTH($A108)=11,YEAR($A108),IF(MONTH($A108)=12, YEAR($A108),YEAR($A108)-1)))),A3R002_pt1.prn!$A$2:$AA$74,VLOOKUP(MONTH($A108),'Patch Conversion'!$A$1:$B$12,2),FALSE))</f>
        <v/>
      </c>
      <c r="G108" s="9">
        <f>VLOOKUP((IF(MONTH($A108)=10,YEAR($A108),IF(MONTH($A108)=11,YEAR($A108),IF(MONTH($A108)=12, YEAR($A108),YEAR($A108)-1)))),A3R002_FirstSim!$A$1:$Z$87,VLOOKUP(MONTH($A108),Conversion!$A$1:$B$12,2),FALSE)</f>
        <v>1.99</v>
      </c>
      <c r="K108" s="12" t="e">
        <f>VLOOKUP((IF(MONTH($A108)=10,YEAR($A108),IF(MONTH($A108)=11,YEAR($A108),IF(MONTH($A108)=12, YEAR($A108),YEAR($A108)-1)))),#REF!,VLOOKUP(MONTH($A108),Conversion!$A$1:$B$12,2),FALSE)</f>
        <v>#REF!</v>
      </c>
      <c r="L108" s="9" t="e">
        <f>VLOOKUP((IF(MONTH($A108)=10,YEAR($A108),IF(MONTH($A108)=11,YEAR($A108),IF(MONTH($A108)=12, YEAR($A108),YEAR($A108)-1)))),#REF!,VLOOKUP(MONTH($A108),'Patch Conversion'!$A$1:$B$12,2),FALSE)</f>
        <v>#REF!</v>
      </c>
      <c r="N108" s="11"/>
      <c r="O108" s="9">
        <f t="shared" si="7"/>
        <v>3.01</v>
      </c>
      <c r="P108" s="9" t="str">
        <f t="shared" si="8"/>
        <v/>
      </c>
      <c r="Q108" s="10" t="str">
        <f t="shared" si="9"/>
        <v/>
      </c>
      <c r="S108" s="17">
        <f>VLOOKUP((IF(MONTH($A108)=10,YEAR($A108),IF(MONTH($A108)=11,YEAR($A108),IF(MONTH($A108)=12, YEAR($A108),YEAR($A108)-1)))),'Final Sim'!$A$1:$O$84,VLOOKUP(MONTH($A108),'Conversion WRSM'!$A$1:$B$12,2),FALSE)</f>
        <v>201.65</v>
      </c>
      <c r="U108" s="9">
        <f t="shared" si="10"/>
        <v>3.01</v>
      </c>
      <c r="V108" s="9" t="str">
        <f t="shared" si="11"/>
        <v/>
      </c>
      <c r="W108" s="20" t="str">
        <f t="shared" si="12"/>
        <v/>
      </c>
    </row>
    <row r="109" spans="1:23" s="9" customFormat="1">
      <c r="A109" s="11">
        <v>16254</v>
      </c>
      <c r="B109" s="9">
        <f>VLOOKUP((IF(MONTH($A109)=10,YEAR($A109),IF(MONTH($A109)=11,YEAR($A109),IF(MONTH($A109)=12, YEAR($A109),YEAR($A109)-1)))),A3R002_pt1.prn!$A$2:$AA$74,VLOOKUP(MONTH($A109),Conversion!$A$1:$B$12,2),FALSE)</f>
        <v>3.34</v>
      </c>
      <c r="C109" s="9" t="str">
        <f>IF(VLOOKUP((IF(MONTH($A109)=10,YEAR($A109),IF(MONTH($A109)=11,YEAR($A109),IF(MONTH($A109)=12, YEAR($A109),YEAR($A109)-1)))),A3R002_pt1.prn!$A$2:$AA$74,VLOOKUP(MONTH($A109),'Patch Conversion'!$A$1:$B$12,2),FALSE)="","",VLOOKUP((IF(MONTH($A109)=10,YEAR($A109),IF(MONTH($A109)=11,YEAR($A109),IF(MONTH($A109)=12, YEAR($A109),YEAR($A109)-1)))),A3R002_pt1.prn!$A$2:$AA$74,VLOOKUP(MONTH($A109),'Patch Conversion'!$A$1:$B$12,2),FALSE))</f>
        <v/>
      </c>
      <c r="G109" s="9">
        <f>VLOOKUP((IF(MONTH($A109)=10,YEAR($A109),IF(MONTH($A109)=11,YEAR($A109),IF(MONTH($A109)=12, YEAR($A109),YEAR($A109)-1)))),A3R002_FirstSim!$A$1:$Z$87,VLOOKUP(MONTH($A109),Conversion!$A$1:$B$12,2),FALSE)</f>
        <v>1.96</v>
      </c>
      <c r="K109" s="12" t="e">
        <f>VLOOKUP((IF(MONTH($A109)=10,YEAR($A109),IF(MONTH($A109)=11,YEAR($A109),IF(MONTH($A109)=12, YEAR($A109),YEAR($A109)-1)))),#REF!,VLOOKUP(MONTH($A109),Conversion!$A$1:$B$12,2),FALSE)</f>
        <v>#REF!</v>
      </c>
      <c r="L109" s="9" t="e">
        <f>VLOOKUP((IF(MONTH($A109)=10,YEAR($A109),IF(MONTH($A109)=11,YEAR($A109),IF(MONTH($A109)=12, YEAR($A109),YEAR($A109)-1)))),#REF!,VLOOKUP(MONTH($A109),'Patch Conversion'!$A$1:$B$12,2),FALSE)</f>
        <v>#REF!</v>
      </c>
      <c r="N109" s="11"/>
      <c r="O109" s="9">
        <f t="shared" si="7"/>
        <v>3.34</v>
      </c>
      <c r="P109" s="9" t="str">
        <f t="shared" si="8"/>
        <v/>
      </c>
      <c r="Q109" s="10" t="str">
        <f t="shared" si="9"/>
        <v/>
      </c>
      <c r="S109" s="17">
        <f>VLOOKUP((IF(MONTH($A109)=10,YEAR($A109),IF(MONTH($A109)=11,YEAR($A109),IF(MONTH($A109)=12, YEAR($A109),YEAR($A109)-1)))),'Final Sim'!$A$1:$O$84,VLOOKUP(MONTH($A109),'Conversion WRSM'!$A$1:$B$12,2),FALSE)</f>
        <v>0</v>
      </c>
      <c r="U109" s="9">
        <f t="shared" si="10"/>
        <v>3.34</v>
      </c>
      <c r="V109" s="9" t="str">
        <f t="shared" si="11"/>
        <v/>
      </c>
      <c r="W109" s="20" t="str">
        <f t="shared" si="12"/>
        <v/>
      </c>
    </row>
    <row r="110" spans="1:23" s="9" customFormat="1">
      <c r="A110" s="11">
        <v>16285</v>
      </c>
      <c r="B110" s="9">
        <f>VLOOKUP((IF(MONTH($A110)=10,YEAR($A110),IF(MONTH($A110)=11,YEAR($A110),IF(MONTH($A110)=12, YEAR($A110),YEAR($A110)-1)))),A3R002_pt1.prn!$A$2:$AA$74,VLOOKUP(MONTH($A110),Conversion!$A$1:$B$12,2),FALSE)</f>
        <v>1.39</v>
      </c>
      <c r="C110" s="9" t="str">
        <f>IF(VLOOKUP((IF(MONTH($A110)=10,YEAR($A110),IF(MONTH($A110)=11,YEAR($A110),IF(MONTH($A110)=12, YEAR($A110),YEAR($A110)-1)))),A3R002_pt1.prn!$A$2:$AA$74,VLOOKUP(MONTH($A110),'Patch Conversion'!$A$1:$B$12,2),FALSE)="","",VLOOKUP((IF(MONTH($A110)=10,YEAR($A110),IF(MONTH($A110)=11,YEAR($A110),IF(MONTH($A110)=12, YEAR($A110),YEAR($A110)-1)))),A3R002_pt1.prn!$A$2:$AA$74,VLOOKUP(MONTH($A110),'Patch Conversion'!$A$1:$B$12,2),FALSE))</f>
        <v/>
      </c>
      <c r="G110" s="9">
        <f>VLOOKUP((IF(MONTH($A110)=10,YEAR($A110),IF(MONTH($A110)=11,YEAR($A110),IF(MONTH($A110)=12, YEAR($A110),YEAR($A110)-1)))),A3R002_FirstSim!$A$1:$Z$87,VLOOKUP(MONTH($A110),Conversion!$A$1:$B$12,2),FALSE)</f>
        <v>1.69</v>
      </c>
      <c r="K110" s="12" t="e">
        <f>VLOOKUP((IF(MONTH($A110)=10,YEAR($A110),IF(MONTH($A110)=11,YEAR($A110),IF(MONTH($A110)=12, YEAR($A110),YEAR($A110)-1)))),#REF!,VLOOKUP(MONTH($A110),Conversion!$A$1:$B$12,2),FALSE)</f>
        <v>#REF!</v>
      </c>
      <c r="L110" s="9" t="e">
        <f>VLOOKUP((IF(MONTH($A110)=10,YEAR($A110),IF(MONTH($A110)=11,YEAR($A110),IF(MONTH($A110)=12, YEAR($A110),YEAR($A110)-1)))),#REF!,VLOOKUP(MONTH($A110),'Patch Conversion'!$A$1:$B$12,2),FALSE)</f>
        <v>#REF!</v>
      </c>
      <c r="N110" s="11"/>
      <c r="O110" s="9">
        <f t="shared" si="7"/>
        <v>1.39</v>
      </c>
      <c r="P110" s="9" t="str">
        <f t="shared" si="8"/>
        <v/>
      </c>
      <c r="Q110" s="10" t="str">
        <f t="shared" si="9"/>
        <v/>
      </c>
      <c r="S110" s="17">
        <f>VLOOKUP((IF(MONTH($A110)=10,YEAR($A110),IF(MONTH($A110)=11,YEAR($A110),IF(MONTH($A110)=12, YEAR($A110),YEAR($A110)-1)))),'Final Sim'!$A$1:$O$84,VLOOKUP(MONTH($A110),'Conversion WRSM'!$A$1:$B$12,2),FALSE)</f>
        <v>74.7</v>
      </c>
      <c r="U110" s="9">
        <f t="shared" si="10"/>
        <v>1.39</v>
      </c>
      <c r="V110" s="9" t="str">
        <f t="shared" si="11"/>
        <v/>
      </c>
      <c r="W110" s="20" t="str">
        <f t="shared" si="12"/>
        <v/>
      </c>
    </row>
    <row r="111" spans="1:23" s="9" customFormat="1">
      <c r="A111" s="11">
        <v>16316</v>
      </c>
      <c r="B111" s="9">
        <f>VLOOKUP((IF(MONTH($A111)=10,YEAR($A111),IF(MONTH($A111)=11,YEAR($A111),IF(MONTH($A111)=12, YEAR($A111),YEAR($A111)-1)))),A3R002_pt1.prn!$A$2:$AA$74,VLOOKUP(MONTH($A111),Conversion!$A$1:$B$12,2),FALSE)</f>
        <v>1.94</v>
      </c>
      <c r="C111" s="9" t="str">
        <f>IF(VLOOKUP((IF(MONTH($A111)=10,YEAR($A111),IF(MONTH($A111)=11,YEAR($A111),IF(MONTH($A111)=12, YEAR($A111),YEAR($A111)-1)))),A3R002_pt1.prn!$A$2:$AA$74,VLOOKUP(MONTH($A111),'Patch Conversion'!$A$1:$B$12,2),FALSE)="","",VLOOKUP((IF(MONTH($A111)=10,YEAR($A111),IF(MONTH($A111)=11,YEAR($A111),IF(MONTH($A111)=12, YEAR($A111),YEAR($A111)-1)))),A3R002_pt1.prn!$A$2:$AA$74,VLOOKUP(MONTH($A111),'Patch Conversion'!$A$1:$B$12,2),FALSE))</f>
        <v/>
      </c>
      <c r="G111" s="9">
        <f>VLOOKUP((IF(MONTH($A111)=10,YEAR($A111),IF(MONTH($A111)=11,YEAR($A111),IF(MONTH($A111)=12, YEAR($A111),YEAR($A111)-1)))),A3R002_FirstSim!$A$1:$Z$87,VLOOKUP(MONTH($A111),Conversion!$A$1:$B$12,2),FALSE)</f>
        <v>1.52</v>
      </c>
      <c r="K111" s="12" t="e">
        <f>VLOOKUP((IF(MONTH($A111)=10,YEAR($A111),IF(MONTH($A111)=11,YEAR($A111),IF(MONTH($A111)=12, YEAR($A111),YEAR($A111)-1)))),#REF!,VLOOKUP(MONTH($A111),Conversion!$A$1:$B$12,2),FALSE)</f>
        <v>#REF!</v>
      </c>
      <c r="L111" s="9" t="e">
        <f>VLOOKUP((IF(MONTH($A111)=10,YEAR($A111),IF(MONTH($A111)=11,YEAR($A111),IF(MONTH($A111)=12, YEAR($A111),YEAR($A111)-1)))),#REF!,VLOOKUP(MONTH($A111),'Patch Conversion'!$A$1:$B$12,2),FALSE)</f>
        <v>#REF!</v>
      </c>
      <c r="N111" s="11"/>
      <c r="O111" s="9">
        <f t="shared" si="7"/>
        <v>1.94</v>
      </c>
      <c r="P111" s="9" t="str">
        <f t="shared" si="8"/>
        <v/>
      </c>
      <c r="Q111" s="10" t="str">
        <f t="shared" si="9"/>
        <v/>
      </c>
      <c r="S111" s="17">
        <f>VLOOKUP((IF(MONTH($A111)=10,YEAR($A111),IF(MONTH($A111)=11,YEAR($A111),IF(MONTH($A111)=12, YEAR($A111),YEAR($A111)-1)))),'Final Sim'!$A$1:$O$84,VLOOKUP(MONTH($A111),'Conversion WRSM'!$A$1:$B$12,2),FALSE)</f>
        <v>0</v>
      </c>
      <c r="U111" s="9">
        <f t="shared" si="10"/>
        <v>1.94</v>
      </c>
      <c r="V111" s="9" t="str">
        <f t="shared" si="11"/>
        <v/>
      </c>
      <c r="W111" s="20" t="str">
        <f t="shared" si="12"/>
        <v/>
      </c>
    </row>
    <row r="112" spans="1:23" s="9" customFormat="1">
      <c r="A112" s="11">
        <v>16346</v>
      </c>
      <c r="B112" s="9">
        <f>VLOOKUP((IF(MONTH($A112)=10,YEAR($A112),IF(MONTH($A112)=11,YEAR($A112),IF(MONTH($A112)=12, YEAR($A112),YEAR($A112)-1)))),A3R002_pt1.prn!$A$2:$AA$74,VLOOKUP(MONTH($A112),Conversion!$A$1:$B$12,2),FALSE)</f>
        <v>1.03</v>
      </c>
      <c r="C112" s="9" t="str">
        <f>IF(VLOOKUP((IF(MONTH($A112)=10,YEAR($A112),IF(MONTH($A112)=11,YEAR($A112),IF(MONTH($A112)=12, YEAR($A112),YEAR($A112)-1)))),A3R002_pt1.prn!$A$2:$AA$74,VLOOKUP(MONTH($A112),'Patch Conversion'!$A$1:$B$12,2),FALSE)="","",VLOOKUP((IF(MONTH($A112)=10,YEAR($A112),IF(MONTH($A112)=11,YEAR($A112),IF(MONTH($A112)=12, YEAR($A112),YEAR($A112)-1)))),A3R002_pt1.prn!$A$2:$AA$74,VLOOKUP(MONTH($A112),'Patch Conversion'!$A$1:$B$12,2),FALSE))</f>
        <v/>
      </c>
      <c r="G112" s="9">
        <f>VLOOKUP((IF(MONTH($A112)=10,YEAR($A112),IF(MONTH($A112)=11,YEAR($A112),IF(MONTH($A112)=12, YEAR($A112),YEAR($A112)-1)))),A3R002_FirstSim!$A$1:$Z$87,VLOOKUP(MONTH($A112),Conversion!$A$1:$B$12,2),FALSE)</f>
        <v>1.37</v>
      </c>
      <c r="K112" s="12" t="e">
        <f>VLOOKUP((IF(MONTH($A112)=10,YEAR($A112),IF(MONTH($A112)=11,YEAR($A112),IF(MONTH($A112)=12, YEAR($A112),YEAR($A112)-1)))),#REF!,VLOOKUP(MONTH($A112),Conversion!$A$1:$B$12,2),FALSE)</f>
        <v>#REF!</v>
      </c>
      <c r="L112" s="9" t="e">
        <f>VLOOKUP((IF(MONTH($A112)=10,YEAR($A112),IF(MONTH($A112)=11,YEAR($A112),IF(MONTH($A112)=12, YEAR($A112),YEAR($A112)-1)))),#REF!,VLOOKUP(MONTH($A112),'Patch Conversion'!$A$1:$B$12,2),FALSE)</f>
        <v>#REF!</v>
      </c>
      <c r="N112" s="11"/>
      <c r="O112" s="9">
        <f t="shared" si="7"/>
        <v>1.03</v>
      </c>
      <c r="P112" s="9" t="str">
        <f t="shared" si="8"/>
        <v/>
      </c>
      <c r="Q112" s="10" t="str">
        <f t="shared" si="9"/>
        <v/>
      </c>
      <c r="S112" s="17">
        <f>VLOOKUP((IF(MONTH($A112)=10,YEAR($A112),IF(MONTH($A112)=11,YEAR($A112),IF(MONTH($A112)=12, YEAR($A112),YEAR($A112)-1)))),'Final Sim'!$A$1:$O$84,VLOOKUP(MONTH($A112),'Conversion WRSM'!$A$1:$B$12,2),FALSE)</f>
        <v>41.15</v>
      </c>
      <c r="U112" s="9">
        <f t="shared" si="10"/>
        <v>1.03</v>
      </c>
      <c r="V112" s="9" t="str">
        <f t="shared" si="11"/>
        <v/>
      </c>
      <c r="W112" s="20" t="str">
        <f t="shared" si="12"/>
        <v/>
      </c>
    </row>
    <row r="113" spans="1:23" s="9" customFormat="1">
      <c r="A113" s="11">
        <v>16377</v>
      </c>
      <c r="B113" s="9">
        <f>VLOOKUP((IF(MONTH($A113)=10,YEAR($A113),IF(MONTH($A113)=11,YEAR($A113),IF(MONTH($A113)=12, YEAR($A113),YEAR($A113)-1)))),A3R002_pt1.prn!$A$2:$AA$74,VLOOKUP(MONTH($A113),Conversion!$A$1:$B$12,2),FALSE)</f>
        <v>0.98</v>
      </c>
      <c r="C113" s="9" t="str">
        <f>IF(VLOOKUP((IF(MONTH($A113)=10,YEAR($A113),IF(MONTH($A113)=11,YEAR($A113),IF(MONTH($A113)=12, YEAR($A113),YEAR($A113)-1)))),A3R002_pt1.prn!$A$2:$AA$74,VLOOKUP(MONTH($A113),'Patch Conversion'!$A$1:$B$12,2),FALSE)="","",VLOOKUP((IF(MONTH($A113)=10,YEAR($A113),IF(MONTH($A113)=11,YEAR($A113),IF(MONTH($A113)=12, YEAR($A113),YEAR($A113)-1)))),A3R002_pt1.prn!$A$2:$AA$74,VLOOKUP(MONTH($A113),'Patch Conversion'!$A$1:$B$12,2),FALSE))</f>
        <v/>
      </c>
      <c r="G113" s="9">
        <f>VLOOKUP((IF(MONTH($A113)=10,YEAR($A113),IF(MONTH($A113)=11,YEAR($A113),IF(MONTH($A113)=12, YEAR($A113),YEAR($A113)-1)))),A3R002_FirstSim!$A$1:$Z$87,VLOOKUP(MONTH($A113),Conversion!$A$1:$B$12,2),FALSE)</f>
        <v>1.22</v>
      </c>
      <c r="K113" s="12" t="e">
        <f>VLOOKUP((IF(MONTH($A113)=10,YEAR($A113),IF(MONTH($A113)=11,YEAR($A113),IF(MONTH($A113)=12, YEAR($A113),YEAR($A113)-1)))),#REF!,VLOOKUP(MONTH($A113),Conversion!$A$1:$B$12,2),FALSE)</f>
        <v>#REF!</v>
      </c>
      <c r="L113" s="9" t="e">
        <f>VLOOKUP((IF(MONTH($A113)=10,YEAR($A113),IF(MONTH($A113)=11,YEAR($A113),IF(MONTH($A113)=12, YEAR($A113),YEAR($A113)-1)))),#REF!,VLOOKUP(MONTH($A113),'Patch Conversion'!$A$1:$B$12,2),FALSE)</f>
        <v>#REF!</v>
      </c>
      <c r="N113" s="11"/>
      <c r="O113" s="9">
        <f t="shared" si="7"/>
        <v>0.98</v>
      </c>
      <c r="P113" s="9" t="str">
        <f t="shared" si="8"/>
        <v/>
      </c>
      <c r="Q113" s="10" t="str">
        <f t="shared" si="9"/>
        <v/>
      </c>
      <c r="S113" s="17">
        <f>VLOOKUP((IF(MONTH($A113)=10,YEAR($A113),IF(MONTH($A113)=11,YEAR($A113),IF(MONTH($A113)=12, YEAR($A113),YEAR($A113)-1)))),'Final Sim'!$A$1:$O$84,VLOOKUP(MONTH($A113),'Conversion WRSM'!$A$1:$B$12,2),FALSE)</f>
        <v>0</v>
      </c>
      <c r="U113" s="9">
        <f t="shared" si="10"/>
        <v>0.98</v>
      </c>
      <c r="V113" s="9" t="str">
        <f t="shared" si="11"/>
        <v/>
      </c>
      <c r="W113" s="20" t="str">
        <f t="shared" si="12"/>
        <v/>
      </c>
    </row>
    <row r="114" spans="1:23" s="9" customFormat="1">
      <c r="A114" s="11">
        <v>16407</v>
      </c>
      <c r="B114" s="9">
        <f>VLOOKUP((IF(MONTH($A114)=10,YEAR($A114),IF(MONTH($A114)=11,YEAR($A114),IF(MONTH($A114)=12, YEAR($A114),YEAR($A114)-1)))),A3R002_pt1.prn!$A$2:$AA$74,VLOOKUP(MONTH($A114),Conversion!$A$1:$B$12,2),FALSE)</f>
        <v>0.76</v>
      </c>
      <c r="C114" s="9" t="str">
        <f>IF(VLOOKUP((IF(MONTH($A114)=10,YEAR($A114),IF(MONTH($A114)=11,YEAR($A114),IF(MONTH($A114)=12, YEAR($A114),YEAR($A114)-1)))),A3R002_pt1.prn!$A$2:$AA$74,VLOOKUP(MONTH($A114),'Patch Conversion'!$A$1:$B$12,2),FALSE)="","",VLOOKUP((IF(MONTH($A114)=10,YEAR($A114),IF(MONTH($A114)=11,YEAR($A114),IF(MONTH($A114)=12, YEAR($A114),YEAR($A114)-1)))),A3R002_pt1.prn!$A$2:$AA$74,VLOOKUP(MONTH($A114),'Patch Conversion'!$A$1:$B$12,2),FALSE))</f>
        <v/>
      </c>
      <c r="D114" s="9" t="str">
        <f>IF(C114="","",B114)</f>
        <v/>
      </c>
      <c r="G114" s="9">
        <f>VLOOKUP((IF(MONTH($A114)=10,YEAR($A114),IF(MONTH($A114)=11,YEAR($A114),IF(MONTH($A114)=12, YEAR($A114),YEAR($A114)-1)))),A3R002_FirstSim!$A$1:$Z$87,VLOOKUP(MONTH($A114),Conversion!$A$1:$B$12,2),FALSE)</f>
        <v>1</v>
      </c>
      <c r="K114" s="12" t="e">
        <f>VLOOKUP((IF(MONTH($A114)=10,YEAR($A114),IF(MONTH($A114)=11,YEAR($A114),IF(MONTH($A114)=12, YEAR($A114),YEAR($A114)-1)))),#REF!,VLOOKUP(MONTH($A114),Conversion!$A$1:$B$12,2),FALSE)</f>
        <v>#REF!</v>
      </c>
      <c r="L114" s="9" t="e">
        <f>VLOOKUP((IF(MONTH($A114)=10,YEAR($A114),IF(MONTH($A114)=11,YEAR($A114),IF(MONTH($A114)=12, YEAR($A114),YEAR($A114)-1)))),#REF!,VLOOKUP(MONTH($A114),'Patch Conversion'!$A$1:$B$12,2),FALSE)</f>
        <v>#REF!</v>
      </c>
      <c r="N114" s="11"/>
      <c r="O114" s="9">
        <f t="shared" si="7"/>
        <v>0.76</v>
      </c>
      <c r="P114" s="9" t="str">
        <f t="shared" si="8"/>
        <v/>
      </c>
      <c r="Q114" s="10" t="str">
        <f t="shared" si="9"/>
        <v/>
      </c>
      <c r="S114" s="17">
        <f>VLOOKUP((IF(MONTH($A114)=10,YEAR($A114),IF(MONTH($A114)=11,YEAR($A114),IF(MONTH($A114)=12, YEAR($A114),YEAR($A114)-1)))),'Final Sim'!$A$1:$O$84,VLOOKUP(MONTH($A114),'Conversion WRSM'!$A$1:$B$12,2),FALSE)</f>
        <v>49.3</v>
      </c>
      <c r="U114" s="9">
        <f t="shared" si="10"/>
        <v>0.76</v>
      </c>
      <c r="V114" s="9" t="str">
        <f t="shared" si="11"/>
        <v/>
      </c>
      <c r="W114" s="20" t="str">
        <f t="shared" si="12"/>
        <v/>
      </c>
    </row>
    <row r="115" spans="1:23" s="9" customFormat="1">
      <c r="A115" s="11">
        <v>16438</v>
      </c>
      <c r="B115" s="9">
        <f>VLOOKUP((IF(MONTH($A115)=10,YEAR($A115),IF(MONTH($A115)=11,YEAR($A115),IF(MONTH($A115)=12, YEAR($A115),YEAR($A115)-1)))),A3R002_pt1.prn!$A$2:$AA$74,VLOOKUP(MONTH($A115),Conversion!$A$1:$B$12,2),FALSE)</f>
        <v>0.75</v>
      </c>
      <c r="C115" s="9" t="str">
        <f>IF(VLOOKUP((IF(MONTH($A115)=10,YEAR($A115),IF(MONTH($A115)=11,YEAR($A115),IF(MONTH($A115)=12, YEAR($A115),YEAR($A115)-1)))),A3R002_pt1.prn!$A$2:$AA$74,VLOOKUP(MONTH($A115),'Patch Conversion'!$A$1:$B$12,2),FALSE)="","",VLOOKUP((IF(MONTH($A115)=10,YEAR($A115),IF(MONTH($A115)=11,YEAR($A115),IF(MONTH($A115)=12, YEAR($A115),YEAR($A115)-1)))),A3R002_pt1.prn!$A$2:$AA$74,VLOOKUP(MONTH($A115),'Patch Conversion'!$A$1:$B$12,2),FALSE))</f>
        <v/>
      </c>
      <c r="D115" s="9" t="str">
        <f>IF(C115="","",B115)</f>
        <v/>
      </c>
      <c r="G115" s="9">
        <f>VLOOKUP((IF(MONTH($A115)=10,YEAR($A115),IF(MONTH($A115)=11,YEAR($A115),IF(MONTH($A115)=12, YEAR($A115),YEAR($A115)-1)))),A3R002_FirstSim!$A$1:$Z$87,VLOOKUP(MONTH($A115),Conversion!$A$1:$B$12,2),FALSE)</f>
        <v>0.83</v>
      </c>
      <c r="K115" s="12" t="e">
        <f>VLOOKUP((IF(MONTH($A115)=10,YEAR($A115),IF(MONTH($A115)=11,YEAR($A115),IF(MONTH($A115)=12, YEAR($A115),YEAR($A115)-1)))),#REF!,VLOOKUP(MONTH($A115),Conversion!$A$1:$B$12,2),FALSE)</f>
        <v>#REF!</v>
      </c>
      <c r="L115" s="9" t="e">
        <f>VLOOKUP((IF(MONTH($A115)=10,YEAR($A115),IF(MONTH($A115)=11,YEAR($A115),IF(MONTH($A115)=12, YEAR($A115),YEAR($A115)-1)))),#REF!,VLOOKUP(MONTH($A115),'Patch Conversion'!$A$1:$B$12,2),FALSE)</f>
        <v>#REF!</v>
      </c>
      <c r="N115" s="11"/>
      <c r="O115" s="9">
        <f t="shared" si="7"/>
        <v>0.75</v>
      </c>
      <c r="P115" s="9" t="str">
        <f t="shared" si="8"/>
        <v/>
      </c>
      <c r="Q115" s="10" t="str">
        <f t="shared" si="9"/>
        <v/>
      </c>
      <c r="S115" s="17">
        <f>VLOOKUP((IF(MONTH($A115)=10,YEAR($A115),IF(MONTH($A115)=11,YEAR($A115),IF(MONTH($A115)=12, YEAR($A115),YEAR($A115)-1)))),'Final Sim'!$A$1:$O$84,VLOOKUP(MONTH($A115),'Conversion WRSM'!$A$1:$B$12,2),FALSE)</f>
        <v>0</v>
      </c>
      <c r="U115" s="9">
        <f t="shared" si="10"/>
        <v>0.75</v>
      </c>
      <c r="V115" s="9" t="str">
        <f t="shared" si="11"/>
        <v/>
      </c>
      <c r="W115" s="20" t="str">
        <f t="shared" si="12"/>
        <v/>
      </c>
    </row>
    <row r="116" spans="1:23" s="9" customFormat="1">
      <c r="A116" s="11">
        <v>16469</v>
      </c>
      <c r="B116" s="9">
        <f>VLOOKUP((IF(MONTH($A116)=10,YEAR($A116),IF(MONTH($A116)=11,YEAR($A116),IF(MONTH($A116)=12, YEAR($A116),YEAR($A116)-1)))),A3R002_pt1.prn!$A$2:$AA$74,VLOOKUP(MONTH($A116),Conversion!$A$1:$B$12,2),FALSE)</f>
        <v>0.91</v>
      </c>
      <c r="C116" s="9" t="str">
        <f>IF(VLOOKUP((IF(MONTH($A116)=10,YEAR($A116),IF(MONTH($A116)=11,YEAR($A116),IF(MONTH($A116)=12, YEAR($A116),YEAR($A116)-1)))),A3R002_pt1.prn!$A$2:$AA$74,VLOOKUP(MONTH($A116),'Patch Conversion'!$A$1:$B$12,2),FALSE)="","",VLOOKUP((IF(MONTH($A116)=10,YEAR($A116),IF(MONTH($A116)=11,YEAR($A116),IF(MONTH($A116)=12, YEAR($A116),YEAR($A116)-1)))),A3R002_pt1.prn!$A$2:$AA$74,VLOOKUP(MONTH($A116),'Patch Conversion'!$A$1:$B$12,2),FALSE))</f>
        <v/>
      </c>
      <c r="D116" s="9" t="str">
        <f>IF(C116="","",B116)</f>
        <v/>
      </c>
      <c r="G116" s="9">
        <f>VLOOKUP((IF(MONTH($A116)=10,YEAR($A116),IF(MONTH($A116)=11,YEAR($A116),IF(MONTH($A116)=12, YEAR($A116),YEAR($A116)-1)))),A3R002_FirstSim!$A$1:$Z$87,VLOOKUP(MONTH($A116),Conversion!$A$1:$B$12,2),FALSE)</f>
        <v>0.77</v>
      </c>
      <c r="K116" s="12" t="e">
        <f>VLOOKUP((IF(MONTH($A116)=10,YEAR($A116),IF(MONTH($A116)=11,YEAR($A116),IF(MONTH($A116)=12, YEAR($A116),YEAR($A116)-1)))),#REF!,VLOOKUP(MONTH($A116),Conversion!$A$1:$B$12,2),FALSE)</f>
        <v>#REF!</v>
      </c>
      <c r="L116" s="9" t="e">
        <f>VLOOKUP((IF(MONTH($A116)=10,YEAR($A116),IF(MONTH($A116)=11,YEAR($A116),IF(MONTH($A116)=12, YEAR($A116),YEAR($A116)-1)))),#REF!,VLOOKUP(MONTH($A116),'Patch Conversion'!$A$1:$B$12,2),FALSE)</f>
        <v>#REF!</v>
      </c>
      <c r="N116" s="11"/>
      <c r="O116" s="9">
        <f t="shared" si="7"/>
        <v>0.91</v>
      </c>
      <c r="P116" s="9" t="str">
        <f t="shared" si="8"/>
        <v/>
      </c>
      <c r="Q116" s="10" t="str">
        <f t="shared" si="9"/>
        <v/>
      </c>
      <c r="S116" s="17">
        <f>VLOOKUP((IF(MONTH($A116)=10,YEAR($A116),IF(MONTH($A116)=11,YEAR($A116),IF(MONTH($A116)=12, YEAR($A116),YEAR($A116)-1)))),'Final Sim'!$A$1:$O$84,VLOOKUP(MONTH($A116),'Conversion WRSM'!$A$1:$B$12,2),FALSE)</f>
        <v>14.73</v>
      </c>
      <c r="U116" s="9">
        <f t="shared" si="10"/>
        <v>0.91</v>
      </c>
      <c r="V116" s="9" t="str">
        <f t="shared" si="11"/>
        <v/>
      </c>
      <c r="W116" s="20" t="str">
        <f t="shared" si="12"/>
        <v/>
      </c>
    </row>
    <row r="117" spans="1:23" s="9" customFormat="1">
      <c r="A117" s="11">
        <v>16497</v>
      </c>
      <c r="B117" s="9">
        <f>VLOOKUP((IF(MONTH($A117)=10,YEAR($A117),IF(MONTH($A117)=11,YEAR($A117),IF(MONTH($A117)=12, YEAR($A117),YEAR($A117)-1)))),A3R002_pt1.prn!$A$2:$AA$74,VLOOKUP(MONTH($A117),Conversion!$A$1:$B$12,2),FALSE)</f>
        <v>1.1499999999999999</v>
      </c>
      <c r="C117" s="9" t="str">
        <f>IF(VLOOKUP((IF(MONTH($A117)=10,YEAR($A117),IF(MONTH($A117)=11,YEAR($A117),IF(MONTH($A117)=12, YEAR($A117),YEAR($A117)-1)))),A3R002_pt1.prn!$A$2:$AA$74,VLOOKUP(MONTH($A117),'Patch Conversion'!$A$1:$B$12,2),FALSE)="","",VLOOKUP((IF(MONTH($A117)=10,YEAR($A117),IF(MONTH($A117)=11,YEAR($A117),IF(MONTH($A117)=12, YEAR($A117),YEAR($A117)-1)))),A3R002_pt1.prn!$A$2:$AA$74,VLOOKUP(MONTH($A117),'Patch Conversion'!$A$1:$B$12,2),FALSE))</f>
        <v/>
      </c>
      <c r="D117" s="9" t="str">
        <f>IF(C117="","",B117)</f>
        <v/>
      </c>
      <c r="G117" s="9">
        <f>VLOOKUP((IF(MONTH($A117)=10,YEAR($A117),IF(MONTH($A117)=11,YEAR($A117),IF(MONTH($A117)=12, YEAR($A117),YEAR($A117)-1)))),A3R002_FirstSim!$A$1:$Z$87,VLOOKUP(MONTH($A117),Conversion!$A$1:$B$12,2),FALSE)</f>
        <v>6.21</v>
      </c>
      <c r="K117" s="12" t="e">
        <f>VLOOKUP((IF(MONTH($A117)=10,YEAR($A117),IF(MONTH($A117)=11,YEAR($A117),IF(MONTH($A117)=12, YEAR($A117),YEAR($A117)-1)))),#REF!,VLOOKUP(MONTH($A117),Conversion!$A$1:$B$12,2),FALSE)</f>
        <v>#REF!</v>
      </c>
      <c r="L117" s="9" t="e">
        <f>VLOOKUP((IF(MONTH($A117)=10,YEAR($A117),IF(MONTH($A117)=11,YEAR($A117),IF(MONTH($A117)=12, YEAR($A117),YEAR($A117)-1)))),#REF!,VLOOKUP(MONTH($A117),'Patch Conversion'!$A$1:$B$12,2),FALSE)</f>
        <v>#REF!</v>
      </c>
      <c r="N117" s="11"/>
      <c r="O117" s="9">
        <f t="shared" si="7"/>
        <v>1.1499999999999999</v>
      </c>
      <c r="P117" s="9" t="str">
        <f t="shared" si="8"/>
        <v/>
      </c>
      <c r="Q117" s="10" t="str">
        <f t="shared" si="9"/>
        <v/>
      </c>
      <c r="S117" s="17">
        <f>VLOOKUP((IF(MONTH($A117)=10,YEAR($A117),IF(MONTH($A117)=11,YEAR($A117),IF(MONTH($A117)=12, YEAR($A117),YEAR($A117)-1)))),'Final Sim'!$A$1:$O$84,VLOOKUP(MONTH($A117),'Conversion WRSM'!$A$1:$B$12,2),FALSE)</f>
        <v>0</v>
      </c>
      <c r="U117" s="9">
        <f t="shared" si="10"/>
        <v>1.1499999999999999</v>
      </c>
      <c r="V117" s="9" t="str">
        <f t="shared" si="11"/>
        <v/>
      </c>
      <c r="W117" s="20" t="str">
        <f t="shared" si="12"/>
        <v/>
      </c>
    </row>
    <row r="118" spans="1:23" s="9" customFormat="1">
      <c r="A118" s="11">
        <v>16528</v>
      </c>
      <c r="B118" s="9">
        <f>VLOOKUP((IF(MONTH($A118)=10,YEAR($A118),IF(MONTH($A118)=11,YEAR($A118),IF(MONTH($A118)=12, YEAR($A118),YEAR($A118)-1)))),A3R002_pt1.prn!$A$2:$AA$74,VLOOKUP(MONTH($A118),Conversion!$A$1:$B$12,2),FALSE)</f>
        <v>2.34</v>
      </c>
      <c r="C118" s="9" t="str">
        <f>IF(VLOOKUP((IF(MONTH($A118)=10,YEAR($A118),IF(MONTH($A118)=11,YEAR($A118),IF(MONTH($A118)=12, YEAR($A118),YEAR($A118)-1)))),A3R002_pt1.prn!$A$2:$AA$74,VLOOKUP(MONTH($A118),'Patch Conversion'!$A$1:$B$12,2),FALSE)="","",VLOOKUP((IF(MONTH($A118)=10,YEAR($A118),IF(MONTH($A118)=11,YEAR($A118),IF(MONTH($A118)=12, YEAR($A118),YEAR($A118)-1)))),A3R002_pt1.prn!$A$2:$AA$74,VLOOKUP(MONTH($A118),'Patch Conversion'!$A$1:$B$12,2),FALSE))</f>
        <v/>
      </c>
      <c r="G118" s="9">
        <f>VLOOKUP((IF(MONTH($A118)=10,YEAR($A118),IF(MONTH($A118)=11,YEAR($A118),IF(MONTH($A118)=12, YEAR($A118),YEAR($A118)-1)))),A3R002_FirstSim!$A$1:$Z$87,VLOOKUP(MONTH($A118),Conversion!$A$1:$B$12,2),FALSE)</f>
        <v>3.24</v>
      </c>
      <c r="K118" s="12" t="e">
        <f>VLOOKUP((IF(MONTH($A118)=10,YEAR($A118),IF(MONTH($A118)=11,YEAR($A118),IF(MONTH($A118)=12, YEAR($A118),YEAR($A118)-1)))),#REF!,VLOOKUP(MONTH($A118),Conversion!$A$1:$B$12,2),FALSE)</f>
        <v>#REF!</v>
      </c>
      <c r="L118" s="9" t="e">
        <f>VLOOKUP((IF(MONTH($A118)=10,YEAR($A118),IF(MONTH($A118)=11,YEAR($A118),IF(MONTH($A118)=12, YEAR($A118),YEAR($A118)-1)))),#REF!,VLOOKUP(MONTH($A118),'Patch Conversion'!$A$1:$B$12,2),FALSE)</f>
        <v>#REF!</v>
      </c>
      <c r="N118" s="11"/>
      <c r="O118" s="9">
        <f t="shared" si="7"/>
        <v>2.34</v>
      </c>
      <c r="P118" s="9" t="str">
        <f t="shared" si="8"/>
        <v/>
      </c>
      <c r="Q118" s="10" t="str">
        <f t="shared" si="9"/>
        <v/>
      </c>
      <c r="S118" s="17">
        <f>VLOOKUP((IF(MONTH($A118)=10,YEAR($A118),IF(MONTH($A118)=11,YEAR($A118),IF(MONTH($A118)=12, YEAR($A118),YEAR($A118)-1)))),'Final Sim'!$A$1:$O$84,VLOOKUP(MONTH($A118),'Conversion WRSM'!$A$1:$B$12,2),FALSE)</f>
        <v>3.85</v>
      </c>
      <c r="U118" s="9">
        <f t="shared" si="10"/>
        <v>2.34</v>
      </c>
      <c r="V118" s="9" t="str">
        <f t="shared" si="11"/>
        <v/>
      </c>
      <c r="W118" s="20" t="str">
        <f t="shared" si="12"/>
        <v/>
      </c>
    </row>
    <row r="119" spans="1:23" s="9" customFormat="1">
      <c r="A119" s="11">
        <v>16558</v>
      </c>
      <c r="B119" s="9">
        <f>VLOOKUP((IF(MONTH($A119)=10,YEAR($A119),IF(MONTH($A119)=11,YEAR($A119),IF(MONTH($A119)=12, YEAR($A119),YEAR($A119)-1)))),A3R002_pt1.prn!$A$2:$AA$74,VLOOKUP(MONTH($A119),Conversion!$A$1:$B$12,2),FALSE)</f>
        <v>1.19</v>
      </c>
      <c r="C119" s="9" t="str">
        <f>IF(VLOOKUP((IF(MONTH($A119)=10,YEAR($A119),IF(MONTH($A119)=11,YEAR($A119),IF(MONTH($A119)=12, YEAR($A119),YEAR($A119)-1)))),A3R002_pt1.prn!$A$2:$AA$74,VLOOKUP(MONTH($A119),'Patch Conversion'!$A$1:$B$12,2),FALSE)="","",VLOOKUP((IF(MONTH($A119)=10,YEAR($A119),IF(MONTH($A119)=11,YEAR($A119),IF(MONTH($A119)=12, YEAR($A119),YEAR($A119)-1)))),A3R002_pt1.prn!$A$2:$AA$74,VLOOKUP(MONTH($A119),'Patch Conversion'!$A$1:$B$12,2),FALSE))</f>
        <v/>
      </c>
      <c r="G119" s="9">
        <f>VLOOKUP((IF(MONTH($A119)=10,YEAR($A119),IF(MONTH($A119)=11,YEAR($A119),IF(MONTH($A119)=12, YEAR($A119),YEAR($A119)-1)))),A3R002_FirstSim!$A$1:$Z$87,VLOOKUP(MONTH($A119),Conversion!$A$1:$B$12,2),FALSE)</f>
        <v>1.44</v>
      </c>
      <c r="K119" s="12" t="e">
        <f>VLOOKUP((IF(MONTH($A119)=10,YEAR($A119),IF(MONTH($A119)=11,YEAR($A119),IF(MONTH($A119)=12, YEAR($A119),YEAR($A119)-1)))),#REF!,VLOOKUP(MONTH($A119),Conversion!$A$1:$B$12,2),FALSE)</f>
        <v>#REF!</v>
      </c>
      <c r="L119" s="9" t="e">
        <f>VLOOKUP((IF(MONTH($A119)=10,YEAR($A119),IF(MONTH($A119)=11,YEAR($A119),IF(MONTH($A119)=12, YEAR($A119),YEAR($A119)-1)))),#REF!,VLOOKUP(MONTH($A119),'Patch Conversion'!$A$1:$B$12,2),FALSE)</f>
        <v>#REF!</v>
      </c>
      <c r="N119" s="11"/>
      <c r="O119" s="9">
        <f t="shared" si="7"/>
        <v>1.19</v>
      </c>
      <c r="P119" s="9" t="str">
        <f t="shared" si="8"/>
        <v/>
      </c>
      <c r="Q119" s="10" t="str">
        <f t="shared" si="9"/>
        <v/>
      </c>
      <c r="S119" s="17">
        <f>VLOOKUP((IF(MONTH($A119)=10,YEAR($A119),IF(MONTH($A119)=11,YEAR($A119),IF(MONTH($A119)=12, YEAR($A119),YEAR($A119)-1)))),'Final Sim'!$A$1:$O$84,VLOOKUP(MONTH($A119),'Conversion WRSM'!$A$1:$B$12,2),FALSE)</f>
        <v>0</v>
      </c>
      <c r="U119" s="9">
        <f t="shared" si="10"/>
        <v>1.19</v>
      </c>
      <c r="V119" s="9" t="str">
        <f t="shared" si="11"/>
        <v/>
      </c>
      <c r="W119" s="20" t="str">
        <f t="shared" si="12"/>
        <v/>
      </c>
    </row>
    <row r="120" spans="1:23" s="9" customFormat="1">
      <c r="A120" s="11">
        <v>16589</v>
      </c>
      <c r="B120" s="9">
        <f>VLOOKUP((IF(MONTH($A120)=10,YEAR($A120),IF(MONTH($A120)=11,YEAR($A120),IF(MONTH($A120)=12, YEAR($A120),YEAR($A120)-1)))),A3R002_pt1.prn!$A$2:$AA$74,VLOOKUP(MONTH($A120),Conversion!$A$1:$B$12,2),FALSE)</f>
        <v>0.99</v>
      </c>
      <c r="C120" s="9" t="str">
        <f>IF(VLOOKUP((IF(MONTH($A120)=10,YEAR($A120),IF(MONTH($A120)=11,YEAR($A120),IF(MONTH($A120)=12, YEAR($A120),YEAR($A120)-1)))),A3R002_pt1.prn!$A$2:$AA$74,VLOOKUP(MONTH($A120),'Patch Conversion'!$A$1:$B$12,2),FALSE)="","",VLOOKUP((IF(MONTH($A120)=10,YEAR($A120),IF(MONTH($A120)=11,YEAR($A120),IF(MONTH($A120)=12, YEAR($A120),YEAR($A120)-1)))),A3R002_pt1.prn!$A$2:$AA$74,VLOOKUP(MONTH($A120),'Patch Conversion'!$A$1:$B$12,2),FALSE))</f>
        <v/>
      </c>
      <c r="G120" s="9">
        <f>VLOOKUP((IF(MONTH($A120)=10,YEAR($A120),IF(MONTH($A120)=11,YEAR($A120),IF(MONTH($A120)=12, YEAR($A120),YEAR($A120)-1)))),A3R002_FirstSim!$A$1:$Z$87,VLOOKUP(MONTH($A120),Conversion!$A$1:$B$12,2),FALSE)</f>
        <v>1.33</v>
      </c>
      <c r="K120" s="12" t="e">
        <f>VLOOKUP((IF(MONTH($A120)=10,YEAR($A120),IF(MONTH($A120)=11,YEAR($A120),IF(MONTH($A120)=12, YEAR($A120),YEAR($A120)-1)))),#REF!,VLOOKUP(MONTH($A120),Conversion!$A$1:$B$12,2),FALSE)</f>
        <v>#REF!</v>
      </c>
      <c r="L120" s="9" t="e">
        <f>VLOOKUP((IF(MONTH($A120)=10,YEAR($A120),IF(MONTH($A120)=11,YEAR($A120),IF(MONTH($A120)=12, YEAR($A120),YEAR($A120)-1)))),#REF!,VLOOKUP(MONTH($A120),'Patch Conversion'!$A$1:$B$12,2),FALSE)</f>
        <v>#REF!</v>
      </c>
      <c r="N120" s="11"/>
      <c r="O120" s="9">
        <f t="shared" si="7"/>
        <v>0.99</v>
      </c>
      <c r="P120" s="9" t="str">
        <f t="shared" si="8"/>
        <v/>
      </c>
      <c r="Q120" s="10" t="str">
        <f t="shared" si="9"/>
        <v/>
      </c>
      <c r="S120" s="17">
        <f>VLOOKUP((IF(MONTH($A120)=10,YEAR($A120),IF(MONTH($A120)=11,YEAR($A120),IF(MONTH($A120)=12, YEAR($A120),YEAR($A120)-1)))),'Final Sim'!$A$1:$O$84,VLOOKUP(MONTH($A120),'Conversion WRSM'!$A$1:$B$12,2),FALSE)</f>
        <v>31.81</v>
      </c>
      <c r="U120" s="9">
        <f t="shared" si="10"/>
        <v>0.99</v>
      </c>
      <c r="V120" s="9" t="str">
        <f t="shared" si="11"/>
        <v/>
      </c>
      <c r="W120" s="20" t="str">
        <f t="shared" si="12"/>
        <v/>
      </c>
    </row>
    <row r="121" spans="1:23" s="9" customFormat="1">
      <c r="A121" s="11">
        <v>16619</v>
      </c>
      <c r="B121" s="9">
        <f>VLOOKUP((IF(MONTH($A121)=10,YEAR($A121),IF(MONTH($A121)=11,YEAR($A121),IF(MONTH($A121)=12, YEAR($A121),YEAR($A121)-1)))),A3R002_pt1.prn!$A$2:$AA$74,VLOOKUP(MONTH($A121),Conversion!$A$1:$B$12,2),FALSE)</f>
        <v>1.02</v>
      </c>
      <c r="C121" s="9" t="str">
        <f>IF(VLOOKUP((IF(MONTH($A121)=10,YEAR($A121),IF(MONTH($A121)=11,YEAR($A121),IF(MONTH($A121)=12, YEAR($A121),YEAR($A121)-1)))),A3R002_pt1.prn!$A$2:$AA$74,VLOOKUP(MONTH($A121),'Patch Conversion'!$A$1:$B$12,2),FALSE)="","",VLOOKUP((IF(MONTH($A121)=10,YEAR($A121),IF(MONTH($A121)=11,YEAR($A121),IF(MONTH($A121)=12, YEAR($A121),YEAR($A121)-1)))),A3R002_pt1.prn!$A$2:$AA$74,VLOOKUP(MONTH($A121),'Patch Conversion'!$A$1:$B$12,2),FALSE))</f>
        <v/>
      </c>
      <c r="G121" s="9">
        <f>VLOOKUP((IF(MONTH($A121)=10,YEAR($A121),IF(MONTH($A121)=11,YEAR($A121),IF(MONTH($A121)=12, YEAR($A121),YEAR($A121)-1)))),A3R002_FirstSim!$A$1:$Z$87,VLOOKUP(MONTH($A121),Conversion!$A$1:$B$12,2),FALSE)</f>
        <v>1.27</v>
      </c>
      <c r="K121" s="12" t="e">
        <f>VLOOKUP((IF(MONTH($A121)=10,YEAR($A121),IF(MONTH($A121)=11,YEAR($A121),IF(MONTH($A121)=12, YEAR($A121),YEAR($A121)-1)))),#REF!,VLOOKUP(MONTH($A121),Conversion!$A$1:$B$12,2),FALSE)</f>
        <v>#REF!</v>
      </c>
      <c r="L121" s="9" t="e">
        <f>VLOOKUP((IF(MONTH($A121)=10,YEAR($A121),IF(MONTH($A121)=11,YEAR($A121),IF(MONTH($A121)=12, YEAR($A121),YEAR($A121)-1)))),#REF!,VLOOKUP(MONTH($A121),'Patch Conversion'!$A$1:$B$12,2),FALSE)</f>
        <v>#REF!</v>
      </c>
      <c r="N121" s="11"/>
      <c r="O121" s="9">
        <f t="shared" si="7"/>
        <v>1.02</v>
      </c>
      <c r="P121" s="9" t="str">
        <f t="shared" si="8"/>
        <v/>
      </c>
      <c r="Q121" s="10" t="str">
        <f t="shared" si="9"/>
        <v/>
      </c>
      <c r="S121" s="17">
        <f>VLOOKUP((IF(MONTH($A121)=10,YEAR($A121),IF(MONTH($A121)=11,YEAR($A121),IF(MONTH($A121)=12, YEAR($A121),YEAR($A121)-1)))),'Final Sim'!$A$1:$O$84,VLOOKUP(MONTH($A121),'Conversion WRSM'!$A$1:$B$12,2),FALSE)</f>
        <v>0</v>
      </c>
      <c r="U121" s="9">
        <f t="shared" si="10"/>
        <v>1.02</v>
      </c>
      <c r="V121" s="9" t="str">
        <f t="shared" si="11"/>
        <v/>
      </c>
      <c r="W121" s="20" t="str">
        <f t="shared" si="12"/>
        <v/>
      </c>
    </row>
    <row r="122" spans="1:23" s="9" customFormat="1">
      <c r="A122" s="11">
        <v>16650</v>
      </c>
      <c r="B122" s="9">
        <f>VLOOKUP((IF(MONTH($A122)=10,YEAR($A122),IF(MONTH($A122)=11,YEAR($A122),IF(MONTH($A122)=12, YEAR($A122),YEAR($A122)-1)))),A3R002_pt1.prn!$A$2:$AA$74,VLOOKUP(MONTH($A122),Conversion!$A$1:$B$12,2),FALSE)</f>
        <v>1.04</v>
      </c>
      <c r="C122" s="9" t="str">
        <f>IF(VLOOKUP((IF(MONTH($A122)=10,YEAR($A122),IF(MONTH($A122)=11,YEAR($A122),IF(MONTH($A122)=12, YEAR($A122),YEAR($A122)-1)))),A3R002_pt1.prn!$A$2:$AA$74,VLOOKUP(MONTH($A122),'Patch Conversion'!$A$1:$B$12,2),FALSE)="","",VLOOKUP((IF(MONTH($A122)=10,YEAR($A122),IF(MONTH($A122)=11,YEAR($A122),IF(MONTH($A122)=12, YEAR($A122),YEAR($A122)-1)))),A3R002_pt1.prn!$A$2:$AA$74,VLOOKUP(MONTH($A122),'Patch Conversion'!$A$1:$B$12,2),FALSE))</f>
        <v/>
      </c>
      <c r="G122" s="9">
        <f>VLOOKUP((IF(MONTH($A122)=10,YEAR($A122),IF(MONTH($A122)=11,YEAR($A122),IF(MONTH($A122)=12, YEAR($A122),YEAR($A122)-1)))),A3R002_FirstSim!$A$1:$Z$87,VLOOKUP(MONTH($A122),Conversion!$A$1:$B$12,2),FALSE)</f>
        <v>1.1599999999999999</v>
      </c>
      <c r="K122" s="12" t="e">
        <f>VLOOKUP((IF(MONTH($A122)=10,YEAR($A122),IF(MONTH($A122)=11,YEAR($A122),IF(MONTH($A122)=12, YEAR($A122),YEAR($A122)-1)))),#REF!,VLOOKUP(MONTH($A122),Conversion!$A$1:$B$12,2),FALSE)</f>
        <v>#REF!</v>
      </c>
      <c r="L122" s="9" t="e">
        <f>VLOOKUP((IF(MONTH($A122)=10,YEAR($A122),IF(MONTH($A122)=11,YEAR($A122),IF(MONTH($A122)=12, YEAR($A122),YEAR($A122)-1)))),#REF!,VLOOKUP(MONTH($A122),'Patch Conversion'!$A$1:$B$12,2),FALSE)</f>
        <v>#REF!</v>
      </c>
      <c r="N122" s="11"/>
      <c r="O122" s="9">
        <f t="shared" si="7"/>
        <v>1.04</v>
      </c>
      <c r="P122" s="9" t="str">
        <f t="shared" si="8"/>
        <v/>
      </c>
      <c r="Q122" s="10" t="str">
        <f t="shared" si="9"/>
        <v/>
      </c>
      <c r="S122" s="17">
        <f>VLOOKUP((IF(MONTH($A122)=10,YEAR($A122),IF(MONTH($A122)=11,YEAR($A122),IF(MONTH($A122)=12, YEAR($A122),YEAR($A122)-1)))),'Final Sim'!$A$1:$O$84,VLOOKUP(MONTH($A122),'Conversion WRSM'!$A$1:$B$12,2),FALSE)</f>
        <v>395.57</v>
      </c>
      <c r="U122" s="9">
        <f t="shared" si="10"/>
        <v>1.04</v>
      </c>
      <c r="V122" s="9" t="str">
        <f t="shared" si="11"/>
        <v/>
      </c>
      <c r="W122" s="20" t="str">
        <f t="shared" si="12"/>
        <v/>
      </c>
    </row>
    <row r="123" spans="1:23" s="9" customFormat="1">
      <c r="A123" s="11">
        <v>16681</v>
      </c>
      <c r="B123" s="9">
        <f>VLOOKUP((IF(MONTH($A123)=10,YEAR($A123),IF(MONTH($A123)=11,YEAR($A123),IF(MONTH($A123)=12, YEAR($A123),YEAR($A123)-1)))),A3R002_pt1.prn!$A$2:$AA$74,VLOOKUP(MONTH($A123),Conversion!$A$1:$B$12,2),FALSE)</f>
        <v>0.75</v>
      </c>
      <c r="C123" s="9" t="str">
        <f>IF(VLOOKUP((IF(MONTH($A123)=10,YEAR($A123),IF(MONTH($A123)=11,YEAR($A123),IF(MONTH($A123)=12, YEAR($A123),YEAR($A123)-1)))),A3R002_pt1.prn!$A$2:$AA$74,VLOOKUP(MONTH($A123),'Patch Conversion'!$A$1:$B$12,2),FALSE)="","",VLOOKUP((IF(MONTH($A123)=10,YEAR($A123),IF(MONTH($A123)=11,YEAR($A123),IF(MONTH($A123)=12, YEAR($A123),YEAR($A123)-1)))),A3R002_pt1.prn!$A$2:$AA$74,VLOOKUP(MONTH($A123),'Patch Conversion'!$A$1:$B$12,2),FALSE))</f>
        <v/>
      </c>
      <c r="G123" s="9">
        <f>VLOOKUP((IF(MONTH($A123)=10,YEAR($A123),IF(MONTH($A123)=11,YEAR($A123),IF(MONTH($A123)=12, YEAR($A123),YEAR($A123)-1)))),A3R002_FirstSim!$A$1:$Z$87,VLOOKUP(MONTH($A123),Conversion!$A$1:$B$12,2),FALSE)</f>
        <v>0.99</v>
      </c>
      <c r="K123" s="12" t="e">
        <f>VLOOKUP((IF(MONTH($A123)=10,YEAR($A123),IF(MONTH($A123)=11,YEAR($A123),IF(MONTH($A123)=12, YEAR($A123),YEAR($A123)-1)))),#REF!,VLOOKUP(MONTH($A123),Conversion!$A$1:$B$12,2),FALSE)</f>
        <v>#REF!</v>
      </c>
      <c r="L123" s="9" t="e">
        <f>VLOOKUP((IF(MONTH($A123)=10,YEAR($A123),IF(MONTH($A123)=11,YEAR($A123),IF(MONTH($A123)=12, YEAR($A123),YEAR($A123)-1)))),#REF!,VLOOKUP(MONTH($A123),'Patch Conversion'!$A$1:$B$12,2),FALSE)</f>
        <v>#REF!</v>
      </c>
      <c r="N123" s="11"/>
      <c r="O123" s="9">
        <f t="shared" si="7"/>
        <v>0.75</v>
      </c>
      <c r="P123" s="9" t="str">
        <f t="shared" si="8"/>
        <v/>
      </c>
      <c r="Q123" s="10" t="str">
        <f t="shared" si="9"/>
        <v/>
      </c>
      <c r="S123" s="17">
        <f>VLOOKUP((IF(MONTH($A123)=10,YEAR($A123),IF(MONTH($A123)=11,YEAR($A123),IF(MONTH($A123)=12, YEAR($A123),YEAR($A123)-1)))),'Final Sim'!$A$1:$O$84,VLOOKUP(MONTH($A123),'Conversion WRSM'!$A$1:$B$12,2),FALSE)</f>
        <v>0</v>
      </c>
      <c r="U123" s="9">
        <f t="shared" si="10"/>
        <v>0.75</v>
      </c>
      <c r="V123" s="9" t="str">
        <f t="shared" si="11"/>
        <v/>
      </c>
      <c r="W123" s="20" t="str">
        <f t="shared" si="12"/>
        <v/>
      </c>
    </row>
    <row r="124" spans="1:23" s="9" customFormat="1">
      <c r="A124" s="11">
        <v>16711</v>
      </c>
      <c r="B124" s="9">
        <f>VLOOKUP((IF(MONTH($A124)=10,YEAR($A124),IF(MONTH($A124)=11,YEAR($A124),IF(MONTH($A124)=12, YEAR($A124),YEAR($A124)-1)))),A3R002_pt1.prn!$A$2:$AA$74,VLOOKUP(MONTH($A124),Conversion!$A$1:$B$12,2),FALSE)</f>
        <v>0.38</v>
      </c>
      <c r="C124" s="9" t="str">
        <f>IF(VLOOKUP((IF(MONTH($A124)=10,YEAR($A124),IF(MONTH($A124)=11,YEAR($A124),IF(MONTH($A124)=12, YEAR($A124),YEAR($A124)-1)))),A3R002_pt1.prn!$A$2:$AA$74,VLOOKUP(MONTH($A124),'Patch Conversion'!$A$1:$B$12,2),FALSE)="","",VLOOKUP((IF(MONTH($A124)=10,YEAR($A124),IF(MONTH($A124)=11,YEAR($A124),IF(MONTH($A124)=12, YEAR($A124),YEAR($A124)-1)))),A3R002_pt1.prn!$A$2:$AA$74,VLOOKUP(MONTH($A124),'Patch Conversion'!$A$1:$B$12,2),FALSE))</f>
        <v/>
      </c>
      <c r="G124" s="9">
        <f>VLOOKUP((IF(MONTH($A124)=10,YEAR($A124),IF(MONTH($A124)=11,YEAR($A124),IF(MONTH($A124)=12, YEAR($A124),YEAR($A124)-1)))),A3R002_FirstSim!$A$1:$Z$87,VLOOKUP(MONTH($A124),Conversion!$A$1:$B$12,2),FALSE)</f>
        <v>0.79</v>
      </c>
      <c r="K124" s="12" t="e">
        <f>VLOOKUP((IF(MONTH($A124)=10,YEAR($A124),IF(MONTH($A124)=11,YEAR($A124),IF(MONTH($A124)=12, YEAR($A124),YEAR($A124)-1)))),#REF!,VLOOKUP(MONTH($A124),Conversion!$A$1:$B$12,2),FALSE)</f>
        <v>#REF!</v>
      </c>
      <c r="L124" s="9" t="e">
        <f>VLOOKUP((IF(MONTH($A124)=10,YEAR($A124),IF(MONTH($A124)=11,YEAR($A124),IF(MONTH($A124)=12, YEAR($A124),YEAR($A124)-1)))),#REF!,VLOOKUP(MONTH($A124),'Patch Conversion'!$A$1:$B$12,2),FALSE)</f>
        <v>#REF!</v>
      </c>
      <c r="N124" s="11"/>
      <c r="O124" s="9">
        <f t="shared" si="7"/>
        <v>0.38</v>
      </c>
      <c r="P124" s="9" t="str">
        <f t="shared" si="8"/>
        <v/>
      </c>
      <c r="Q124" s="10" t="str">
        <f t="shared" si="9"/>
        <v/>
      </c>
      <c r="S124" s="17">
        <f>VLOOKUP((IF(MONTH($A124)=10,YEAR($A124),IF(MONTH($A124)=11,YEAR($A124),IF(MONTH($A124)=12, YEAR($A124),YEAR($A124)-1)))),'Final Sim'!$A$1:$O$84,VLOOKUP(MONTH($A124),'Conversion WRSM'!$A$1:$B$12,2),FALSE)</f>
        <v>1.1399999999999999</v>
      </c>
      <c r="U124" s="9">
        <f t="shared" si="10"/>
        <v>0.38</v>
      </c>
      <c r="V124" s="9" t="str">
        <f t="shared" si="11"/>
        <v/>
      </c>
      <c r="W124" s="20" t="str">
        <f t="shared" si="12"/>
        <v/>
      </c>
    </row>
    <row r="125" spans="1:23" s="9" customFormat="1">
      <c r="A125" s="11">
        <v>16742</v>
      </c>
      <c r="B125" s="9">
        <f>VLOOKUP((IF(MONTH($A125)=10,YEAR($A125),IF(MONTH($A125)=11,YEAR($A125),IF(MONTH($A125)=12, YEAR($A125),YEAR($A125)-1)))),A3R002_pt1.prn!$A$2:$AA$74,VLOOKUP(MONTH($A125),Conversion!$A$1:$B$12,2),FALSE)</f>
        <v>0.39</v>
      </c>
      <c r="C125" s="9" t="str">
        <f>IF(VLOOKUP((IF(MONTH($A125)=10,YEAR($A125),IF(MONTH($A125)=11,YEAR($A125),IF(MONTH($A125)=12, YEAR($A125),YEAR($A125)-1)))),A3R002_pt1.prn!$A$2:$AA$74,VLOOKUP(MONTH($A125),'Patch Conversion'!$A$1:$B$12,2),FALSE)="","",VLOOKUP((IF(MONTH($A125)=10,YEAR($A125),IF(MONTH($A125)=11,YEAR($A125),IF(MONTH($A125)=12, YEAR($A125),YEAR($A125)-1)))),A3R002_pt1.prn!$A$2:$AA$74,VLOOKUP(MONTH($A125),'Patch Conversion'!$A$1:$B$12,2),FALSE))</f>
        <v/>
      </c>
      <c r="G125" s="9">
        <f>VLOOKUP((IF(MONTH($A125)=10,YEAR($A125),IF(MONTH($A125)=11,YEAR($A125),IF(MONTH($A125)=12, YEAR($A125),YEAR($A125)-1)))),A3R002_FirstSim!$A$1:$Z$87,VLOOKUP(MONTH($A125),Conversion!$A$1:$B$12,2),FALSE)</f>
        <v>0.66</v>
      </c>
      <c r="K125" s="12" t="e">
        <f>VLOOKUP((IF(MONTH($A125)=10,YEAR($A125),IF(MONTH($A125)=11,YEAR($A125),IF(MONTH($A125)=12, YEAR($A125),YEAR($A125)-1)))),#REF!,VLOOKUP(MONTH($A125),Conversion!$A$1:$B$12,2),FALSE)</f>
        <v>#REF!</v>
      </c>
      <c r="L125" s="9" t="e">
        <f>VLOOKUP((IF(MONTH($A125)=10,YEAR($A125),IF(MONTH($A125)=11,YEAR($A125),IF(MONTH($A125)=12, YEAR($A125),YEAR($A125)-1)))),#REF!,VLOOKUP(MONTH($A125),'Patch Conversion'!$A$1:$B$12,2),FALSE)</f>
        <v>#REF!</v>
      </c>
      <c r="N125" s="11"/>
      <c r="O125" s="9">
        <f t="shared" si="7"/>
        <v>0.39</v>
      </c>
      <c r="P125" s="9" t="str">
        <f t="shared" si="8"/>
        <v/>
      </c>
      <c r="Q125" s="10" t="str">
        <f t="shared" si="9"/>
        <v/>
      </c>
      <c r="S125" s="17">
        <f>VLOOKUP((IF(MONTH($A125)=10,YEAR($A125),IF(MONTH($A125)=11,YEAR($A125),IF(MONTH($A125)=12, YEAR($A125),YEAR($A125)-1)))),'Final Sim'!$A$1:$O$84,VLOOKUP(MONTH($A125),'Conversion WRSM'!$A$1:$B$12,2),FALSE)</f>
        <v>0</v>
      </c>
      <c r="U125" s="9">
        <f t="shared" si="10"/>
        <v>0.39</v>
      </c>
      <c r="V125" s="9" t="str">
        <f t="shared" si="11"/>
        <v/>
      </c>
      <c r="W125" s="20" t="str">
        <f t="shared" si="12"/>
        <v/>
      </c>
    </row>
    <row r="126" spans="1:23" s="9" customFormat="1">
      <c r="A126" s="11">
        <v>16772</v>
      </c>
      <c r="B126" s="9">
        <f>VLOOKUP((IF(MONTH($A126)=10,YEAR($A126),IF(MONTH($A126)=11,YEAR($A126),IF(MONTH($A126)=12, YEAR($A126),YEAR($A126)-1)))),A3R002_pt1.prn!$A$2:$AA$74,VLOOKUP(MONTH($A126),Conversion!$A$1:$B$12,2),FALSE)</f>
        <v>0.24</v>
      </c>
      <c r="C126" s="9" t="str">
        <f>IF(VLOOKUP((IF(MONTH($A126)=10,YEAR($A126),IF(MONTH($A126)=11,YEAR($A126),IF(MONTH($A126)=12, YEAR($A126),YEAR($A126)-1)))),A3R002_pt1.prn!$A$2:$AA$74,VLOOKUP(MONTH($A126),'Patch Conversion'!$A$1:$B$12,2),FALSE)="","",VLOOKUP((IF(MONTH($A126)=10,YEAR($A126),IF(MONTH($A126)=11,YEAR($A126),IF(MONTH($A126)=12, YEAR($A126),YEAR($A126)-1)))),A3R002_pt1.prn!$A$2:$AA$74,VLOOKUP(MONTH($A126),'Patch Conversion'!$A$1:$B$12,2),FALSE))</f>
        <v/>
      </c>
      <c r="D126" s="9" t="str">
        <f>IF(C126="","",B126)</f>
        <v/>
      </c>
      <c r="G126" s="9">
        <f>VLOOKUP((IF(MONTH($A126)=10,YEAR($A126),IF(MONTH($A126)=11,YEAR($A126),IF(MONTH($A126)=12, YEAR($A126),YEAR($A126)-1)))),A3R002_FirstSim!$A$1:$Z$87,VLOOKUP(MONTH($A126),Conversion!$A$1:$B$12,2),FALSE)</f>
        <v>0.62</v>
      </c>
      <c r="K126" s="12" t="e">
        <f>VLOOKUP((IF(MONTH($A126)=10,YEAR($A126),IF(MONTH($A126)=11,YEAR($A126),IF(MONTH($A126)=12, YEAR($A126),YEAR($A126)-1)))),#REF!,VLOOKUP(MONTH($A126),Conversion!$A$1:$B$12,2),FALSE)</f>
        <v>#REF!</v>
      </c>
      <c r="L126" s="9" t="e">
        <f>VLOOKUP((IF(MONTH($A126)=10,YEAR($A126),IF(MONTH($A126)=11,YEAR($A126),IF(MONTH($A126)=12, YEAR($A126),YEAR($A126)-1)))),#REF!,VLOOKUP(MONTH($A126),'Patch Conversion'!$A$1:$B$12,2),FALSE)</f>
        <v>#REF!</v>
      </c>
      <c r="N126" s="11"/>
      <c r="O126" s="9">
        <f t="shared" si="7"/>
        <v>0.24</v>
      </c>
      <c r="P126" s="9" t="str">
        <f t="shared" si="8"/>
        <v/>
      </c>
      <c r="Q126" s="10" t="str">
        <f t="shared" si="9"/>
        <v/>
      </c>
      <c r="S126" s="17">
        <f>VLOOKUP((IF(MONTH($A126)=10,YEAR($A126),IF(MONTH($A126)=11,YEAR($A126),IF(MONTH($A126)=12, YEAR($A126),YEAR($A126)-1)))),'Final Sim'!$A$1:$O$84,VLOOKUP(MONTH($A126),'Conversion WRSM'!$A$1:$B$12,2),FALSE)</f>
        <v>1.41</v>
      </c>
      <c r="U126" s="9">
        <f t="shared" si="10"/>
        <v>0.24</v>
      </c>
      <c r="V126" s="9" t="str">
        <f t="shared" si="11"/>
        <v/>
      </c>
      <c r="W126" s="20" t="str">
        <f t="shared" si="12"/>
        <v/>
      </c>
    </row>
    <row r="127" spans="1:23" s="9" customFormat="1">
      <c r="A127" s="11">
        <v>16803</v>
      </c>
      <c r="B127" s="9">
        <f>VLOOKUP((IF(MONTH($A127)=10,YEAR($A127),IF(MONTH($A127)=11,YEAR($A127),IF(MONTH($A127)=12, YEAR($A127),YEAR($A127)-1)))),A3R002_pt1.prn!$A$2:$AA$74,VLOOKUP(MONTH($A127),Conversion!$A$1:$B$12,2),FALSE)</f>
        <v>2.5</v>
      </c>
      <c r="C127" s="9" t="str">
        <f>IF(VLOOKUP((IF(MONTH($A127)=10,YEAR($A127),IF(MONTH($A127)=11,YEAR($A127),IF(MONTH($A127)=12, YEAR($A127),YEAR($A127)-1)))),A3R002_pt1.prn!$A$2:$AA$74,VLOOKUP(MONTH($A127),'Patch Conversion'!$A$1:$B$12,2),FALSE)="","",VLOOKUP((IF(MONTH($A127)=10,YEAR($A127),IF(MONTH($A127)=11,YEAR($A127),IF(MONTH($A127)=12, YEAR($A127),YEAR($A127)-1)))),A3R002_pt1.prn!$A$2:$AA$74,VLOOKUP(MONTH($A127),'Patch Conversion'!$A$1:$B$12,2),FALSE))</f>
        <v/>
      </c>
      <c r="G127" s="9">
        <f>VLOOKUP((IF(MONTH($A127)=10,YEAR($A127),IF(MONTH($A127)=11,YEAR($A127),IF(MONTH($A127)=12, YEAR($A127),YEAR($A127)-1)))),A3R002_FirstSim!$A$1:$Z$87,VLOOKUP(MONTH($A127),Conversion!$A$1:$B$12,2),FALSE)</f>
        <v>4.8</v>
      </c>
      <c r="K127" s="12" t="e">
        <f>VLOOKUP((IF(MONTH($A127)=10,YEAR($A127),IF(MONTH($A127)=11,YEAR($A127),IF(MONTH($A127)=12, YEAR($A127),YEAR($A127)-1)))),#REF!,VLOOKUP(MONTH($A127),Conversion!$A$1:$B$12,2),FALSE)</f>
        <v>#REF!</v>
      </c>
      <c r="L127" s="9" t="e">
        <f>VLOOKUP((IF(MONTH($A127)=10,YEAR($A127),IF(MONTH($A127)=11,YEAR($A127),IF(MONTH($A127)=12, YEAR($A127),YEAR($A127)-1)))),#REF!,VLOOKUP(MONTH($A127),'Patch Conversion'!$A$1:$B$12,2),FALSE)</f>
        <v>#REF!</v>
      </c>
      <c r="N127" s="11"/>
      <c r="O127" s="9">
        <f t="shared" si="7"/>
        <v>2.5</v>
      </c>
      <c r="P127" s="9" t="str">
        <f t="shared" si="8"/>
        <v/>
      </c>
      <c r="Q127" s="10" t="str">
        <f t="shared" si="9"/>
        <v/>
      </c>
      <c r="S127" s="17">
        <f>VLOOKUP((IF(MONTH($A127)=10,YEAR($A127),IF(MONTH($A127)=11,YEAR($A127),IF(MONTH($A127)=12, YEAR($A127),YEAR($A127)-1)))),'Final Sim'!$A$1:$O$84,VLOOKUP(MONTH($A127),'Conversion WRSM'!$A$1:$B$12,2),FALSE)</f>
        <v>0</v>
      </c>
      <c r="U127" s="9">
        <f t="shared" si="10"/>
        <v>2.5</v>
      </c>
      <c r="V127" s="9" t="str">
        <f t="shared" si="11"/>
        <v/>
      </c>
      <c r="W127" s="20" t="str">
        <f t="shared" si="12"/>
        <v/>
      </c>
    </row>
    <row r="128" spans="1:23" s="9" customFormat="1">
      <c r="A128" s="11">
        <v>16834</v>
      </c>
      <c r="B128" s="9">
        <f>VLOOKUP((IF(MONTH($A128)=10,YEAR($A128),IF(MONTH($A128)=11,YEAR($A128),IF(MONTH($A128)=12, YEAR($A128),YEAR($A128)-1)))),A3R002_pt1.prn!$A$2:$AA$74,VLOOKUP(MONTH($A128),Conversion!$A$1:$B$12,2),FALSE)</f>
        <v>7.82</v>
      </c>
      <c r="C128" s="9" t="str">
        <f>IF(VLOOKUP((IF(MONTH($A128)=10,YEAR($A128),IF(MONTH($A128)=11,YEAR($A128),IF(MONTH($A128)=12, YEAR($A128),YEAR($A128)-1)))),A3R002_pt1.prn!$A$2:$AA$74,VLOOKUP(MONTH($A128),'Patch Conversion'!$A$1:$B$12,2),FALSE)="","",VLOOKUP((IF(MONTH($A128)=10,YEAR($A128),IF(MONTH($A128)=11,YEAR($A128),IF(MONTH($A128)=12, YEAR($A128),YEAR($A128)-1)))),A3R002_pt1.prn!$A$2:$AA$74,VLOOKUP(MONTH($A128),'Patch Conversion'!$A$1:$B$12,2),FALSE))</f>
        <v/>
      </c>
      <c r="G128" s="9">
        <f>VLOOKUP((IF(MONTH($A128)=10,YEAR($A128),IF(MONTH($A128)=11,YEAR($A128),IF(MONTH($A128)=12, YEAR($A128),YEAR($A128)-1)))),A3R002_FirstSim!$A$1:$Z$87,VLOOKUP(MONTH($A128),Conversion!$A$1:$B$12,2),FALSE)</f>
        <v>3.46</v>
      </c>
      <c r="K128" s="12" t="e">
        <f>VLOOKUP((IF(MONTH($A128)=10,YEAR($A128),IF(MONTH($A128)=11,YEAR($A128),IF(MONTH($A128)=12, YEAR($A128),YEAR($A128)-1)))),#REF!,VLOOKUP(MONTH($A128),Conversion!$A$1:$B$12,2),FALSE)</f>
        <v>#REF!</v>
      </c>
      <c r="L128" s="9" t="e">
        <f>VLOOKUP((IF(MONTH($A128)=10,YEAR($A128),IF(MONTH($A128)=11,YEAR($A128),IF(MONTH($A128)=12, YEAR($A128),YEAR($A128)-1)))),#REF!,VLOOKUP(MONTH($A128),'Patch Conversion'!$A$1:$B$12,2),FALSE)</f>
        <v>#REF!</v>
      </c>
      <c r="N128" s="11"/>
      <c r="O128" s="9">
        <f t="shared" si="7"/>
        <v>7.82</v>
      </c>
      <c r="P128" s="9" t="str">
        <f t="shared" si="8"/>
        <v/>
      </c>
      <c r="Q128" s="10" t="str">
        <f t="shared" si="9"/>
        <v/>
      </c>
      <c r="S128" s="17">
        <f>VLOOKUP((IF(MONTH($A128)=10,YEAR($A128),IF(MONTH($A128)=11,YEAR($A128),IF(MONTH($A128)=12, YEAR($A128),YEAR($A128)-1)))),'Final Sim'!$A$1:$O$84,VLOOKUP(MONTH($A128),'Conversion WRSM'!$A$1:$B$12,2),FALSE)</f>
        <v>7.37</v>
      </c>
      <c r="U128" s="9">
        <f t="shared" si="10"/>
        <v>7.82</v>
      </c>
      <c r="V128" s="9" t="str">
        <f t="shared" si="11"/>
        <v/>
      </c>
      <c r="W128" s="20" t="str">
        <f t="shared" si="12"/>
        <v/>
      </c>
    </row>
    <row r="129" spans="1:23" s="9" customFormat="1">
      <c r="A129" s="11">
        <v>16862</v>
      </c>
      <c r="B129" s="9">
        <f>VLOOKUP((IF(MONTH($A129)=10,YEAR($A129),IF(MONTH($A129)=11,YEAR($A129),IF(MONTH($A129)=12, YEAR($A129),YEAR($A129)-1)))),A3R002_pt1.prn!$A$2:$AA$74,VLOOKUP(MONTH($A129),Conversion!$A$1:$B$12,2),FALSE)</f>
        <v>18.27</v>
      </c>
      <c r="C129" s="9" t="str">
        <f>IF(VLOOKUP((IF(MONTH($A129)=10,YEAR($A129),IF(MONTH($A129)=11,YEAR($A129),IF(MONTH($A129)=12, YEAR($A129),YEAR($A129)-1)))),A3R002_pt1.prn!$A$2:$AA$74,VLOOKUP(MONTH($A129),'Patch Conversion'!$A$1:$B$12,2),FALSE)="","",VLOOKUP((IF(MONTH($A129)=10,YEAR($A129),IF(MONTH($A129)=11,YEAR($A129),IF(MONTH($A129)=12, YEAR($A129),YEAR($A129)-1)))),A3R002_pt1.prn!$A$2:$AA$74,VLOOKUP(MONTH($A129),'Patch Conversion'!$A$1:$B$12,2),FALSE))</f>
        <v/>
      </c>
      <c r="G129" s="9">
        <f>VLOOKUP((IF(MONTH($A129)=10,YEAR($A129),IF(MONTH($A129)=11,YEAR($A129),IF(MONTH($A129)=12, YEAR($A129),YEAR($A129)-1)))),A3R002_FirstSim!$A$1:$Z$87,VLOOKUP(MONTH($A129),Conversion!$A$1:$B$12,2),FALSE)</f>
        <v>2.58</v>
      </c>
      <c r="K129" s="12" t="e">
        <f>VLOOKUP((IF(MONTH($A129)=10,YEAR($A129),IF(MONTH($A129)=11,YEAR($A129),IF(MONTH($A129)=12, YEAR($A129),YEAR($A129)-1)))),#REF!,VLOOKUP(MONTH($A129),Conversion!$A$1:$B$12,2),FALSE)</f>
        <v>#REF!</v>
      </c>
      <c r="L129" s="9" t="e">
        <f>VLOOKUP((IF(MONTH($A129)=10,YEAR($A129),IF(MONTH($A129)=11,YEAR($A129),IF(MONTH($A129)=12, YEAR($A129),YEAR($A129)-1)))),#REF!,VLOOKUP(MONTH($A129),'Patch Conversion'!$A$1:$B$12,2),FALSE)</f>
        <v>#REF!</v>
      </c>
      <c r="N129" s="11"/>
      <c r="O129" s="9">
        <f t="shared" si="7"/>
        <v>18.27</v>
      </c>
      <c r="P129" s="9" t="str">
        <f t="shared" si="8"/>
        <v/>
      </c>
      <c r="Q129" s="10" t="str">
        <f t="shared" si="9"/>
        <v/>
      </c>
      <c r="S129" s="17">
        <f>VLOOKUP((IF(MONTH($A129)=10,YEAR($A129),IF(MONTH($A129)=11,YEAR($A129),IF(MONTH($A129)=12, YEAR($A129),YEAR($A129)-1)))),'Final Sim'!$A$1:$O$84,VLOOKUP(MONTH($A129),'Conversion WRSM'!$A$1:$B$12,2),FALSE)</f>
        <v>0</v>
      </c>
      <c r="U129" s="9">
        <f t="shared" si="10"/>
        <v>18.27</v>
      </c>
      <c r="V129" s="9" t="str">
        <f t="shared" si="11"/>
        <v/>
      </c>
      <c r="W129" s="20" t="str">
        <f t="shared" si="12"/>
        <v/>
      </c>
    </row>
    <row r="130" spans="1:23" s="9" customFormat="1">
      <c r="A130" s="11">
        <v>16893</v>
      </c>
      <c r="B130" s="9">
        <f>VLOOKUP((IF(MONTH($A130)=10,YEAR($A130),IF(MONTH($A130)=11,YEAR($A130),IF(MONTH($A130)=12, YEAR($A130),YEAR($A130)-1)))),A3R002_pt1.prn!$A$2:$AA$74,VLOOKUP(MONTH($A130),Conversion!$A$1:$B$12,2),FALSE)</f>
        <v>0</v>
      </c>
      <c r="C130" s="9" t="str">
        <f>IF(VLOOKUP((IF(MONTH($A130)=10,YEAR($A130),IF(MONTH($A130)=11,YEAR($A130),IF(MONTH($A130)=12, YEAR($A130),YEAR($A130)-1)))),A3R002_pt1.prn!$A$2:$AA$74,VLOOKUP(MONTH($A130),'Patch Conversion'!$A$1:$B$12,2),FALSE)="","",VLOOKUP((IF(MONTH($A130)=10,YEAR($A130),IF(MONTH($A130)=11,YEAR($A130),IF(MONTH($A130)=12, YEAR($A130),YEAR($A130)-1)))),A3R002_pt1.prn!$A$2:$AA$74,VLOOKUP(MONTH($A130),'Patch Conversion'!$A$1:$B$12,2),FALSE))</f>
        <v>#</v>
      </c>
      <c r="G130" s="9">
        <f>VLOOKUP((IF(MONTH($A130)=10,YEAR($A130),IF(MONTH($A130)=11,YEAR($A130),IF(MONTH($A130)=12, YEAR($A130),YEAR($A130)-1)))),A3R002_FirstSim!$A$1:$Z$87,VLOOKUP(MONTH($A130),Conversion!$A$1:$B$12,2),FALSE)</f>
        <v>1.78</v>
      </c>
      <c r="K130" s="12" t="e">
        <f>VLOOKUP((IF(MONTH($A130)=10,YEAR($A130),IF(MONTH($A130)=11,YEAR($A130),IF(MONTH($A130)=12, YEAR($A130),YEAR($A130)-1)))),#REF!,VLOOKUP(MONTH($A130),Conversion!$A$1:$B$12,2),FALSE)</f>
        <v>#REF!</v>
      </c>
      <c r="L130" s="9" t="e">
        <f>VLOOKUP((IF(MONTH($A130)=10,YEAR($A130),IF(MONTH($A130)=11,YEAR($A130),IF(MONTH($A130)=12, YEAR($A130),YEAR($A130)-1)))),#REF!,VLOOKUP(MONTH($A130),'Patch Conversion'!$A$1:$B$12,2),FALSE)</f>
        <v>#REF!</v>
      </c>
      <c r="N130" s="11"/>
      <c r="O130" s="9">
        <f t="shared" si="7"/>
        <v>1.78</v>
      </c>
      <c r="P130" s="9" t="str">
        <f t="shared" si="8"/>
        <v>*</v>
      </c>
      <c r="Q130" s="10" t="str">
        <f t="shared" si="9"/>
        <v>First Silumation patch</v>
      </c>
      <c r="S130" s="17">
        <f>VLOOKUP((IF(MONTH($A130)=10,YEAR($A130),IF(MONTH($A130)=11,YEAR($A130),IF(MONTH($A130)=12, YEAR($A130),YEAR($A130)-1)))),'Final Sim'!$A$1:$O$84,VLOOKUP(MONTH($A130),'Conversion WRSM'!$A$1:$B$12,2),FALSE)</f>
        <v>304.39999999999998</v>
      </c>
      <c r="U130" s="9">
        <f t="shared" si="10"/>
        <v>304.39999999999998</v>
      </c>
      <c r="V130" s="9" t="str">
        <f t="shared" si="11"/>
        <v>*</v>
      </c>
      <c r="W130" s="20" t="str">
        <f t="shared" si="12"/>
        <v>Simulated value used</v>
      </c>
    </row>
    <row r="131" spans="1:23" s="9" customFormat="1">
      <c r="A131" s="11">
        <v>16923</v>
      </c>
      <c r="B131" s="9">
        <f>VLOOKUP((IF(MONTH($A131)=10,YEAR($A131),IF(MONTH($A131)=11,YEAR($A131),IF(MONTH($A131)=12, YEAR($A131),YEAR($A131)-1)))),A3R002_pt1.prn!$A$2:$AA$74,VLOOKUP(MONTH($A131),Conversion!$A$1:$B$12,2),FALSE)</f>
        <v>0</v>
      </c>
      <c r="C131" s="9" t="str">
        <f>IF(VLOOKUP((IF(MONTH($A131)=10,YEAR($A131),IF(MONTH($A131)=11,YEAR($A131),IF(MONTH($A131)=12, YEAR($A131),YEAR($A131)-1)))),A3R002_pt1.prn!$A$2:$AA$74,VLOOKUP(MONTH($A131),'Patch Conversion'!$A$1:$B$12,2),FALSE)="","",VLOOKUP((IF(MONTH($A131)=10,YEAR($A131),IF(MONTH($A131)=11,YEAR($A131),IF(MONTH($A131)=12, YEAR($A131),YEAR($A131)-1)))),A3R002_pt1.prn!$A$2:$AA$74,VLOOKUP(MONTH($A131),'Patch Conversion'!$A$1:$B$12,2),FALSE))</f>
        <v>#</v>
      </c>
      <c r="G131" s="9">
        <f>VLOOKUP((IF(MONTH($A131)=10,YEAR($A131),IF(MONTH($A131)=11,YEAR($A131),IF(MONTH($A131)=12, YEAR($A131),YEAR($A131)-1)))),A3R002_FirstSim!$A$1:$Z$87,VLOOKUP(MONTH($A131),Conversion!$A$1:$B$12,2),FALSE)</f>
        <v>1.47</v>
      </c>
      <c r="K131" s="12" t="e">
        <f>VLOOKUP((IF(MONTH($A131)=10,YEAR($A131),IF(MONTH($A131)=11,YEAR($A131),IF(MONTH($A131)=12, YEAR($A131),YEAR($A131)-1)))),#REF!,VLOOKUP(MONTH($A131),Conversion!$A$1:$B$12,2),FALSE)</f>
        <v>#REF!</v>
      </c>
      <c r="L131" s="9" t="e">
        <f>VLOOKUP((IF(MONTH($A131)=10,YEAR($A131),IF(MONTH($A131)=11,YEAR($A131),IF(MONTH($A131)=12, YEAR($A131),YEAR($A131)-1)))),#REF!,VLOOKUP(MONTH($A131),'Patch Conversion'!$A$1:$B$12,2),FALSE)</f>
        <v>#REF!</v>
      </c>
      <c r="N131" s="11"/>
      <c r="O131" s="9">
        <f t="shared" si="7"/>
        <v>1.47</v>
      </c>
      <c r="P131" s="9" t="str">
        <f t="shared" si="8"/>
        <v>*</v>
      </c>
      <c r="Q131" s="10" t="str">
        <f t="shared" si="9"/>
        <v>First Silumation patch</v>
      </c>
      <c r="S131" s="17">
        <f>VLOOKUP((IF(MONTH($A131)=10,YEAR($A131),IF(MONTH($A131)=11,YEAR($A131),IF(MONTH($A131)=12, YEAR($A131),YEAR($A131)-1)))),'Final Sim'!$A$1:$O$84,VLOOKUP(MONTH($A131),'Conversion WRSM'!$A$1:$B$12,2),FALSE)</f>
        <v>0</v>
      </c>
      <c r="U131" s="9">
        <f t="shared" si="10"/>
        <v>0</v>
      </c>
      <c r="V131" s="9" t="str">
        <f t="shared" si="11"/>
        <v>#</v>
      </c>
      <c r="W131" s="20" t="str">
        <f t="shared" si="12"/>
        <v>Observed Estimate Used</v>
      </c>
    </row>
    <row r="132" spans="1:23" s="9" customFormat="1">
      <c r="A132" s="11">
        <v>16954</v>
      </c>
      <c r="B132" s="9">
        <f>VLOOKUP((IF(MONTH($A132)=10,YEAR($A132),IF(MONTH($A132)=11,YEAR($A132),IF(MONTH($A132)=12, YEAR($A132),YEAR($A132)-1)))),A3R002_pt1.prn!$A$2:$AA$74,VLOOKUP(MONTH($A132),Conversion!$A$1:$B$12,2),FALSE)</f>
        <v>0</v>
      </c>
      <c r="C132" s="9" t="str">
        <f>IF(VLOOKUP((IF(MONTH($A132)=10,YEAR($A132),IF(MONTH($A132)=11,YEAR($A132),IF(MONTH($A132)=12, YEAR($A132),YEAR($A132)-1)))),A3R002_pt1.prn!$A$2:$AA$74,VLOOKUP(MONTH($A132),'Patch Conversion'!$A$1:$B$12,2),FALSE)="","",VLOOKUP((IF(MONTH($A132)=10,YEAR($A132),IF(MONTH($A132)=11,YEAR($A132),IF(MONTH($A132)=12, YEAR($A132),YEAR($A132)-1)))),A3R002_pt1.prn!$A$2:$AA$74,VLOOKUP(MONTH($A132),'Patch Conversion'!$A$1:$B$12,2),FALSE))</f>
        <v>#</v>
      </c>
      <c r="G132" s="9">
        <f>VLOOKUP((IF(MONTH($A132)=10,YEAR($A132),IF(MONTH($A132)=11,YEAR($A132),IF(MONTH($A132)=12, YEAR($A132),YEAR($A132)-1)))),A3R002_FirstSim!$A$1:$Z$87,VLOOKUP(MONTH($A132),Conversion!$A$1:$B$12,2),FALSE)</f>
        <v>1.36</v>
      </c>
      <c r="K132" s="12" t="e">
        <f>VLOOKUP((IF(MONTH($A132)=10,YEAR($A132),IF(MONTH($A132)=11,YEAR($A132),IF(MONTH($A132)=12, YEAR($A132),YEAR($A132)-1)))),#REF!,VLOOKUP(MONTH($A132),Conversion!$A$1:$B$12,2),FALSE)</f>
        <v>#REF!</v>
      </c>
      <c r="L132" s="9" t="e">
        <f>VLOOKUP((IF(MONTH($A132)=10,YEAR($A132),IF(MONTH($A132)=11,YEAR($A132),IF(MONTH($A132)=12, YEAR($A132),YEAR($A132)-1)))),#REF!,VLOOKUP(MONTH($A132),'Patch Conversion'!$A$1:$B$12,2),FALSE)</f>
        <v>#REF!</v>
      </c>
      <c r="N132" s="11"/>
      <c r="O132" s="9">
        <f t="shared" ref="O132:O195" si="13">IF(C132="",B132,IF(C132="*",B132,IF(G132&lt;B132,B132,G132)))</f>
        <v>1.36</v>
      </c>
      <c r="P132" s="9" t="str">
        <f t="shared" ref="P132:P195" si="14">IF(C132="",C132,IF(C132="*",C132,IF(G132&lt;B132,C132,"*")))</f>
        <v>*</v>
      </c>
      <c r="Q132" s="10" t="str">
        <f t="shared" ref="Q132:Q195" si="15">IF(C132="","",IF(C132="*","Estimated",IF(G132&lt;B132,"First Simulation&lt;Observed, Observed Used","First Silumation patch")))</f>
        <v>First Silumation patch</v>
      </c>
      <c r="S132" s="17">
        <f>VLOOKUP((IF(MONTH($A132)=10,YEAR($A132),IF(MONTH($A132)=11,YEAR($A132),IF(MONTH($A132)=12, YEAR($A132),YEAR($A132)-1)))),'Final Sim'!$A$1:$O$84,VLOOKUP(MONTH($A132),'Conversion WRSM'!$A$1:$B$12,2),FALSE)</f>
        <v>135.69999999999999</v>
      </c>
      <c r="U132" s="9">
        <f t="shared" ref="U132:U195" si="16">IF(C132="",B132,IF(C132="*",B132,IF(S132&gt;B132,S132,B132)))</f>
        <v>135.69999999999999</v>
      </c>
      <c r="V132" s="9" t="str">
        <f t="shared" ref="V132:V195" si="17">IF(C132="","",IF(C132="*","*",IF(S132&gt;B132,"*",C132)))</f>
        <v>*</v>
      </c>
      <c r="W132" s="20" t="str">
        <f t="shared" ref="W132:W195" si="18">IF(C132="","",IF(C132="*","Estimated",IF(S132&gt;B132,"Simulated value used","Observed Estimate Used")))</f>
        <v>Simulated value used</v>
      </c>
    </row>
    <row r="133" spans="1:23" s="9" customFormat="1">
      <c r="A133" s="11">
        <v>16984</v>
      </c>
      <c r="B133" s="9">
        <f>VLOOKUP((IF(MONTH($A133)=10,YEAR($A133),IF(MONTH($A133)=11,YEAR($A133),IF(MONTH($A133)=12, YEAR($A133),YEAR($A133)-1)))),A3R002_pt1.prn!$A$2:$AA$74,VLOOKUP(MONTH($A133),Conversion!$A$1:$B$12,2),FALSE)</f>
        <v>0</v>
      </c>
      <c r="C133" s="9" t="str">
        <f>IF(VLOOKUP((IF(MONTH($A133)=10,YEAR($A133),IF(MONTH($A133)=11,YEAR($A133),IF(MONTH($A133)=12, YEAR($A133),YEAR($A133)-1)))),A3R002_pt1.prn!$A$2:$AA$74,VLOOKUP(MONTH($A133),'Patch Conversion'!$A$1:$B$12,2),FALSE)="","",VLOOKUP((IF(MONTH($A133)=10,YEAR($A133),IF(MONTH($A133)=11,YEAR($A133),IF(MONTH($A133)=12, YEAR($A133),YEAR($A133)-1)))),A3R002_pt1.prn!$A$2:$AA$74,VLOOKUP(MONTH($A133),'Patch Conversion'!$A$1:$B$12,2),FALSE))</f>
        <v>#</v>
      </c>
      <c r="G133" s="9">
        <f>VLOOKUP((IF(MONTH($A133)=10,YEAR($A133),IF(MONTH($A133)=11,YEAR($A133),IF(MONTH($A133)=12, YEAR($A133),YEAR($A133)-1)))),A3R002_FirstSim!$A$1:$Z$87,VLOOKUP(MONTH($A133),Conversion!$A$1:$B$12,2),FALSE)</f>
        <v>1.32</v>
      </c>
      <c r="K133" s="12" t="e">
        <f>VLOOKUP((IF(MONTH($A133)=10,YEAR($A133),IF(MONTH($A133)=11,YEAR($A133),IF(MONTH($A133)=12, YEAR($A133),YEAR($A133)-1)))),#REF!,VLOOKUP(MONTH($A133),Conversion!$A$1:$B$12,2),FALSE)</f>
        <v>#REF!</v>
      </c>
      <c r="L133" s="9" t="e">
        <f>VLOOKUP((IF(MONTH($A133)=10,YEAR($A133),IF(MONTH($A133)=11,YEAR($A133),IF(MONTH($A133)=12, YEAR($A133),YEAR($A133)-1)))),#REF!,VLOOKUP(MONTH($A133),'Patch Conversion'!$A$1:$B$12,2),FALSE)</f>
        <v>#REF!</v>
      </c>
      <c r="N133" s="11"/>
      <c r="O133" s="9">
        <f t="shared" si="13"/>
        <v>1.32</v>
      </c>
      <c r="P133" s="9" t="str">
        <f t="shared" si="14"/>
        <v>*</v>
      </c>
      <c r="Q133" s="10" t="str">
        <f t="shared" si="15"/>
        <v>First Silumation patch</v>
      </c>
      <c r="S133" s="17">
        <f>VLOOKUP((IF(MONTH($A133)=10,YEAR($A133),IF(MONTH($A133)=11,YEAR($A133),IF(MONTH($A133)=12, YEAR($A133),YEAR($A133)-1)))),'Final Sim'!$A$1:$O$84,VLOOKUP(MONTH($A133),'Conversion WRSM'!$A$1:$B$12,2),FALSE)</f>
        <v>0</v>
      </c>
      <c r="U133" s="9">
        <f t="shared" si="16"/>
        <v>0</v>
      </c>
      <c r="V133" s="9" t="str">
        <f t="shared" si="17"/>
        <v>#</v>
      </c>
      <c r="W133" s="20" t="str">
        <f t="shared" si="18"/>
        <v>Observed Estimate Used</v>
      </c>
    </row>
    <row r="134" spans="1:23" s="9" customFormat="1">
      <c r="A134" s="11">
        <v>17015</v>
      </c>
      <c r="B134" s="9">
        <f>VLOOKUP((IF(MONTH($A134)=10,YEAR($A134),IF(MONTH($A134)=11,YEAR($A134),IF(MONTH($A134)=12, YEAR($A134),YEAR($A134)-1)))),A3R002_pt1.prn!$A$2:$AA$74,VLOOKUP(MONTH($A134),Conversion!$A$1:$B$12,2),FALSE)</f>
        <v>0</v>
      </c>
      <c r="C134" s="9" t="str">
        <f>IF(VLOOKUP((IF(MONTH($A134)=10,YEAR($A134),IF(MONTH($A134)=11,YEAR($A134),IF(MONTH($A134)=12, YEAR($A134),YEAR($A134)-1)))),A3R002_pt1.prn!$A$2:$AA$74,VLOOKUP(MONTH($A134),'Patch Conversion'!$A$1:$B$12,2),FALSE)="","",VLOOKUP((IF(MONTH($A134)=10,YEAR($A134),IF(MONTH($A134)=11,YEAR($A134),IF(MONTH($A134)=12, YEAR($A134),YEAR($A134)-1)))),A3R002_pt1.prn!$A$2:$AA$74,VLOOKUP(MONTH($A134),'Patch Conversion'!$A$1:$B$12,2),FALSE))</f>
        <v>#</v>
      </c>
      <c r="G134" s="9">
        <f>VLOOKUP((IF(MONTH($A134)=10,YEAR($A134),IF(MONTH($A134)=11,YEAR($A134),IF(MONTH($A134)=12, YEAR($A134),YEAR($A134)-1)))),A3R002_FirstSim!$A$1:$Z$87,VLOOKUP(MONTH($A134),Conversion!$A$1:$B$12,2),FALSE)</f>
        <v>1.23</v>
      </c>
      <c r="K134" s="12" t="e">
        <f>VLOOKUP((IF(MONTH($A134)=10,YEAR($A134),IF(MONTH($A134)=11,YEAR($A134),IF(MONTH($A134)=12, YEAR($A134),YEAR($A134)-1)))),#REF!,VLOOKUP(MONTH($A134),Conversion!$A$1:$B$12,2),FALSE)</f>
        <v>#REF!</v>
      </c>
      <c r="L134" s="9" t="e">
        <f>VLOOKUP((IF(MONTH($A134)=10,YEAR($A134),IF(MONTH($A134)=11,YEAR($A134),IF(MONTH($A134)=12, YEAR($A134),YEAR($A134)-1)))),#REF!,VLOOKUP(MONTH($A134),'Patch Conversion'!$A$1:$B$12,2),FALSE)</f>
        <v>#REF!</v>
      </c>
      <c r="N134" s="11"/>
      <c r="O134" s="9">
        <f t="shared" si="13"/>
        <v>1.23</v>
      </c>
      <c r="P134" s="9" t="str">
        <f t="shared" si="14"/>
        <v>*</v>
      </c>
      <c r="Q134" s="10" t="str">
        <f t="shared" si="15"/>
        <v>First Silumation patch</v>
      </c>
      <c r="S134" s="17">
        <f>VLOOKUP((IF(MONTH($A134)=10,YEAR($A134),IF(MONTH($A134)=11,YEAR($A134),IF(MONTH($A134)=12, YEAR($A134),YEAR($A134)-1)))),'Final Sim'!$A$1:$O$84,VLOOKUP(MONTH($A134),'Conversion WRSM'!$A$1:$B$12,2),FALSE)</f>
        <v>83.33</v>
      </c>
      <c r="U134" s="9">
        <f t="shared" si="16"/>
        <v>83.33</v>
      </c>
      <c r="V134" s="9" t="str">
        <f t="shared" si="17"/>
        <v>*</v>
      </c>
      <c r="W134" s="20" t="str">
        <f t="shared" si="18"/>
        <v>Simulated value used</v>
      </c>
    </row>
    <row r="135" spans="1:23" s="9" customFormat="1">
      <c r="A135" s="11">
        <v>17046</v>
      </c>
      <c r="B135" s="9">
        <f>VLOOKUP((IF(MONTH($A135)=10,YEAR($A135),IF(MONTH($A135)=11,YEAR($A135),IF(MONTH($A135)=12, YEAR($A135),YEAR($A135)-1)))),A3R002_pt1.prn!$A$2:$AA$74,VLOOKUP(MONTH($A135),Conversion!$A$1:$B$12,2),FALSE)</f>
        <v>0</v>
      </c>
      <c r="C135" s="9" t="str">
        <f>IF(VLOOKUP((IF(MONTH($A135)=10,YEAR($A135),IF(MONTH($A135)=11,YEAR($A135),IF(MONTH($A135)=12, YEAR($A135),YEAR($A135)-1)))),A3R002_pt1.prn!$A$2:$AA$74,VLOOKUP(MONTH($A135),'Patch Conversion'!$A$1:$B$12,2),FALSE)="","",VLOOKUP((IF(MONTH($A135)=10,YEAR($A135),IF(MONTH($A135)=11,YEAR($A135),IF(MONTH($A135)=12, YEAR($A135),YEAR($A135)-1)))),A3R002_pt1.prn!$A$2:$AA$74,VLOOKUP(MONTH($A135),'Patch Conversion'!$A$1:$B$12,2),FALSE))</f>
        <v>#</v>
      </c>
      <c r="G135" s="9">
        <f>VLOOKUP((IF(MONTH($A135)=10,YEAR($A135),IF(MONTH($A135)=11,YEAR($A135),IF(MONTH($A135)=12, YEAR($A135),YEAR($A135)-1)))),A3R002_FirstSim!$A$1:$Z$87,VLOOKUP(MONTH($A135),Conversion!$A$1:$B$12,2),FALSE)</f>
        <v>1.06</v>
      </c>
      <c r="K135" s="12" t="e">
        <f>VLOOKUP((IF(MONTH($A135)=10,YEAR($A135),IF(MONTH($A135)=11,YEAR($A135),IF(MONTH($A135)=12, YEAR($A135),YEAR($A135)-1)))),#REF!,VLOOKUP(MONTH($A135),Conversion!$A$1:$B$12,2),FALSE)</f>
        <v>#REF!</v>
      </c>
      <c r="L135" s="9" t="e">
        <f>VLOOKUP((IF(MONTH($A135)=10,YEAR($A135),IF(MONTH($A135)=11,YEAR($A135),IF(MONTH($A135)=12, YEAR($A135),YEAR($A135)-1)))),#REF!,VLOOKUP(MONTH($A135),'Patch Conversion'!$A$1:$B$12,2),FALSE)</f>
        <v>#REF!</v>
      </c>
      <c r="N135" s="11"/>
      <c r="O135" s="9">
        <f t="shared" si="13"/>
        <v>1.06</v>
      </c>
      <c r="P135" s="9" t="str">
        <f t="shared" si="14"/>
        <v>*</v>
      </c>
      <c r="Q135" s="10" t="str">
        <f t="shared" si="15"/>
        <v>First Silumation patch</v>
      </c>
      <c r="S135" s="17">
        <f>VLOOKUP((IF(MONTH($A135)=10,YEAR($A135),IF(MONTH($A135)=11,YEAR($A135),IF(MONTH($A135)=12, YEAR($A135),YEAR($A135)-1)))),'Final Sim'!$A$1:$O$84,VLOOKUP(MONTH($A135),'Conversion WRSM'!$A$1:$B$12,2),FALSE)</f>
        <v>0</v>
      </c>
      <c r="U135" s="9">
        <f t="shared" si="16"/>
        <v>0</v>
      </c>
      <c r="V135" s="9" t="str">
        <f t="shared" si="17"/>
        <v>#</v>
      </c>
      <c r="W135" s="20" t="str">
        <f t="shared" si="18"/>
        <v>Observed Estimate Used</v>
      </c>
    </row>
    <row r="136" spans="1:23" s="9" customFormat="1">
      <c r="A136" s="11">
        <v>17076</v>
      </c>
      <c r="B136" s="9">
        <f>VLOOKUP((IF(MONTH($A136)=10,YEAR($A136),IF(MONTH($A136)=11,YEAR($A136),IF(MONTH($A136)=12, YEAR($A136),YEAR($A136)-1)))),A3R002_pt1.prn!$A$2:$AA$74,VLOOKUP(MONTH($A136),Conversion!$A$1:$B$12,2),FALSE)</f>
        <v>1.33</v>
      </c>
      <c r="C136" s="9" t="str">
        <f>IF(VLOOKUP((IF(MONTH($A136)=10,YEAR($A136),IF(MONTH($A136)=11,YEAR($A136),IF(MONTH($A136)=12, YEAR($A136),YEAR($A136)-1)))),A3R002_pt1.prn!$A$2:$AA$74,VLOOKUP(MONTH($A136),'Patch Conversion'!$A$1:$B$12,2),FALSE)="","",VLOOKUP((IF(MONTH($A136)=10,YEAR($A136),IF(MONTH($A136)=11,YEAR($A136),IF(MONTH($A136)=12, YEAR($A136),YEAR($A136)-1)))),A3R002_pt1.prn!$A$2:$AA$74,VLOOKUP(MONTH($A136),'Patch Conversion'!$A$1:$B$12,2),FALSE))</f>
        <v/>
      </c>
      <c r="G136" s="9">
        <f>VLOOKUP((IF(MONTH($A136)=10,YEAR($A136),IF(MONTH($A136)=11,YEAR($A136),IF(MONTH($A136)=12, YEAR($A136),YEAR($A136)-1)))),A3R002_FirstSim!$A$1:$Z$87,VLOOKUP(MONTH($A136),Conversion!$A$1:$B$12,2),FALSE)</f>
        <v>0.95</v>
      </c>
      <c r="K136" s="12" t="e">
        <f>VLOOKUP((IF(MONTH($A136)=10,YEAR($A136),IF(MONTH($A136)=11,YEAR($A136),IF(MONTH($A136)=12, YEAR($A136),YEAR($A136)-1)))),#REF!,VLOOKUP(MONTH($A136),Conversion!$A$1:$B$12,2),FALSE)</f>
        <v>#REF!</v>
      </c>
      <c r="L136" s="9" t="e">
        <f>VLOOKUP((IF(MONTH($A136)=10,YEAR($A136),IF(MONTH($A136)=11,YEAR($A136),IF(MONTH($A136)=12, YEAR($A136),YEAR($A136)-1)))),#REF!,VLOOKUP(MONTH($A136),'Patch Conversion'!$A$1:$B$12,2),FALSE)</f>
        <v>#REF!</v>
      </c>
      <c r="N136" s="11"/>
      <c r="O136" s="9">
        <f t="shared" si="13"/>
        <v>1.33</v>
      </c>
      <c r="P136" s="9" t="str">
        <f t="shared" si="14"/>
        <v/>
      </c>
      <c r="Q136" s="10" t="str">
        <f t="shared" si="15"/>
        <v/>
      </c>
      <c r="S136" s="17">
        <f>VLOOKUP((IF(MONTH($A136)=10,YEAR($A136),IF(MONTH($A136)=11,YEAR($A136),IF(MONTH($A136)=12, YEAR($A136),YEAR($A136)-1)))),'Final Sim'!$A$1:$O$84,VLOOKUP(MONTH($A136),'Conversion WRSM'!$A$1:$B$12,2),FALSE)</f>
        <v>165.19</v>
      </c>
      <c r="U136" s="9">
        <f t="shared" si="16"/>
        <v>1.33</v>
      </c>
      <c r="V136" s="9" t="str">
        <f t="shared" si="17"/>
        <v/>
      </c>
      <c r="W136" s="20" t="str">
        <f t="shared" si="18"/>
        <v/>
      </c>
    </row>
    <row r="137" spans="1:23" s="9" customFormat="1">
      <c r="A137" s="11">
        <v>17107</v>
      </c>
      <c r="B137" s="9">
        <f>VLOOKUP((IF(MONTH($A137)=10,YEAR($A137),IF(MONTH($A137)=11,YEAR($A137),IF(MONTH($A137)=12, YEAR($A137),YEAR($A137)-1)))),A3R002_pt1.prn!$A$2:$AA$74,VLOOKUP(MONTH($A137),Conversion!$A$1:$B$12,2),FALSE)</f>
        <v>0.62</v>
      </c>
      <c r="C137" s="9" t="str">
        <f>IF(VLOOKUP((IF(MONTH($A137)=10,YEAR($A137),IF(MONTH($A137)=11,YEAR($A137),IF(MONTH($A137)=12, YEAR($A137),YEAR($A137)-1)))),A3R002_pt1.prn!$A$2:$AA$74,VLOOKUP(MONTH($A137),'Patch Conversion'!$A$1:$B$12,2),FALSE)="","",VLOOKUP((IF(MONTH($A137)=10,YEAR($A137),IF(MONTH($A137)=11,YEAR($A137),IF(MONTH($A137)=12, YEAR($A137),YEAR($A137)-1)))),A3R002_pt1.prn!$A$2:$AA$74,VLOOKUP(MONTH($A137),'Patch Conversion'!$A$1:$B$12,2),FALSE))</f>
        <v/>
      </c>
      <c r="D137" s="9" t="str">
        <f>IF(C137="","",B137)</f>
        <v/>
      </c>
      <c r="G137" s="9">
        <f>VLOOKUP((IF(MONTH($A137)=10,YEAR($A137),IF(MONTH($A137)=11,YEAR($A137),IF(MONTH($A137)=12, YEAR($A137),YEAR($A137)-1)))),A3R002_FirstSim!$A$1:$Z$87,VLOOKUP(MONTH($A137),Conversion!$A$1:$B$12,2),FALSE)</f>
        <v>0.83</v>
      </c>
      <c r="K137" s="12" t="e">
        <f>VLOOKUP((IF(MONTH($A137)=10,YEAR($A137),IF(MONTH($A137)=11,YEAR($A137),IF(MONTH($A137)=12, YEAR($A137),YEAR($A137)-1)))),#REF!,VLOOKUP(MONTH($A137),Conversion!$A$1:$B$12,2),FALSE)</f>
        <v>#REF!</v>
      </c>
      <c r="L137" s="9" t="e">
        <f>VLOOKUP((IF(MONTH($A137)=10,YEAR($A137),IF(MONTH($A137)=11,YEAR($A137),IF(MONTH($A137)=12, YEAR($A137),YEAR($A137)-1)))),#REF!,VLOOKUP(MONTH($A137),'Patch Conversion'!$A$1:$B$12,2),FALSE)</f>
        <v>#REF!</v>
      </c>
      <c r="N137" s="11"/>
      <c r="O137" s="9">
        <f t="shared" si="13"/>
        <v>0.62</v>
      </c>
      <c r="P137" s="9" t="str">
        <f t="shared" si="14"/>
        <v/>
      </c>
      <c r="Q137" s="10" t="str">
        <f t="shared" si="15"/>
        <v/>
      </c>
      <c r="S137" s="17">
        <f>VLOOKUP((IF(MONTH($A137)=10,YEAR($A137),IF(MONTH($A137)=11,YEAR($A137),IF(MONTH($A137)=12, YEAR($A137),YEAR($A137)-1)))),'Final Sim'!$A$1:$O$84,VLOOKUP(MONTH($A137),'Conversion WRSM'!$A$1:$B$12,2),FALSE)</f>
        <v>0</v>
      </c>
      <c r="U137" s="9">
        <f t="shared" si="16"/>
        <v>0.62</v>
      </c>
      <c r="V137" s="9" t="str">
        <f t="shared" si="17"/>
        <v/>
      </c>
      <c r="W137" s="20" t="str">
        <f t="shared" si="18"/>
        <v/>
      </c>
    </row>
    <row r="138" spans="1:23" s="9" customFormat="1">
      <c r="A138" s="11">
        <v>17137</v>
      </c>
      <c r="B138" s="9">
        <f>VLOOKUP((IF(MONTH($A138)=10,YEAR($A138),IF(MONTH($A138)=11,YEAR($A138),IF(MONTH($A138)=12, YEAR($A138),YEAR($A138)-1)))),A3R002_pt1.prn!$A$2:$AA$74,VLOOKUP(MONTH($A138),Conversion!$A$1:$B$12,2),FALSE)</f>
        <v>1.19</v>
      </c>
      <c r="C138" s="9" t="str">
        <f>IF(VLOOKUP((IF(MONTH($A138)=10,YEAR($A138),IF(MONTH($A138)=11,YEAR($A138),IF(MONTH($A138)=12, YEAR($A138),YEAR($A138)-1)))),A3R002_pt1.prn!$A$2:$AA$74,VLOOKUP(MONTH($A138),'Patch Conversion'!$A$1:$B$12,2),FALSE)="","",VLOOKUP((IF(MONTH($A138)=10,YEAR($A138),IF(MONTH($A138)=11,YEAR($A138),IF(MONTH($A138)=12, YEAR($A138),YEAR($A138)-1)))),A3R002_pt1.prn!$A$2:$AA$74,VLOOKUP(MONTH($A138),'Patch Conversion'!$A$1:$B$12,2),FALSE))</f>
        <v/>
      </c>
      <c r="D138" s="9" t="str">
        <f>IF(C138="","",B138)</f>
        <v/>
      </c>
      <c r="G138" s="9">
        <f>VLOOKUP((IF(MONTH($A138)=10,YEAR($A138),IF(MONTH($A138)=11,YEAR($A138),IF(MONTH($A138)=12, YEAR($A138),YEAR($A138)-1)))),A3R002_FirstSim!$A$1:$Z$87,VLOOKUP(MONTH($A138),Conversion!$A$1:$B$12,2),FALSE)</f>
        <v>0.82</v>
      </c>
      <c r="K138" s="12" t="e">
        <f>VLOOKUP((IF(MONTH($A138)=10,YEAR($A138),IF(MONTH($A138)=11,YEAR($A138),IF(MONTH($A138)=12, YEAR($A138),YEAR($A138)-1)))),#REF!,VLOOKUP(MONTH($A138),Conversion!$A$1:$B$12,2),FALSE)</f>
        <v>#REF!</v>
      </c>
      <c r="L138" s="9" t="e">
        <f>VLOOKUP((IF(MONTH($A138)=10,YEAR($A138),IF(MONTH($A138)=11,YEAR($A138),IF(MONTH($A138)=12, YEAR($A138),YEAR($A138)-1)))),#REF!,VLOOKUP(MONTH($A138),'Patch Conversion'!$A$1:$B$12,2),FALSE)</f>
        <v>#REF!</v>
      </c>
      <c r="N138" s="11"/>
      <c r="O138" s="9">
        <f t="shared" si="13"/>
        <v>1.19</v>
      </c>
      <c r="P138" s="9" t="str">
        <f t="shared" si="14"/>
        <v/>
      </c>
      <c r="Q138" s="10" t="str">
        <f t="shared" si="15"/>
        <v/>
      </c>
      <c r="S138" s="17">
        <f>VLOOKUP((IF(MONTH($A138)=10,YEAR($A138),IF(MONTH($A138)=11,YEAR($A138),IF(MONTH($A138)=12, YEAR($A138),YEAR($A138)-1)))),'Final Sim'!$A$1:$O$84,VLOOKUP(MONTH($A138),'Conversion WRSM'!$A$1:$B$12,2),FALSE)</f>
        <v>129.80000000000001</v>
      </c>
      <c r="U138" s="9">
        <f t="shared" si="16"/>
        <v>1.19</v>
      </c>
      <c r="V138" s="9" t="str">
        <f t="shared" si="17"/>
        <v/>
      </c>
      <c r="W138" s="20" t="str">
        <f t="shared" si="18"/>
        <v/>
      </c>
    </row>
    <row r="139" spans="1:23" s="9" customFormat="1">
      <c r="A139" s="11">
        <v>17168</v>
      </c>
      <c r="B139" s="9">
        <f>VLOOKUP((IF(MONTH($A139)=10,YEAR($A139),IF(MONTH($A139)=11,YEAR($A139),IF(MONTH($A139)=12, YEAR($A139),YEAR($A139)-1)))),A3R002_pt1.prn!$A$2:$AA$74,VLOOKUP(MONTH($A139),Conversion!$A$1:$B$12,2),FALSE)</f>
        <v>1.44</v>
      </c>
      <c r="C139" s="9" t="str">
        <f>IF(VLOOKUP((IF(MONTH($A139)=10,YEAR($A139),IF(MONTH($A139)=11,YEAR($A139),IF(MONTH($A139)=12, YEAR($A139),YEAR($A139)-1)))),A3R002_pt1.prn!$A$2:$AA$74,VLOOKUP(MONTH($A139),'Patch Conversion'!$A$1:$B$12,2),FALSE)="","",VLOOKUP((IF(MONTH($A139)=10,YEAR($A139),IF(MONTH($A139)=11,YEAR($A139),IF(MONTH($A139)=12, YEAR($A139),YEAR($A139)-1)))),A3R002_pt1.prn!$A$2:$AA$74,VLOOKUP(MONTH($A139),'Patch Conversion'!$A$1:$B$12,2),FALSE))</f>
        <v/>
      </c>
      <c r="D139" s="9" t="str">
        <f>IF(C139="","",B139)</f>
        <v/>
      </c>
      <c r="G139" s="9">
        <f>VLOOKUP((IF(MONTH($A139)=10,YEAR($A139),IF(MONTH($A139)=11,YEAR($A139),IF(MONTH($A139)=12, YEAR($A139),YEAR($A139)-1)))),A3R002_FirstSim!$A$1:$Z$87,VLOOKUP(MONTH($A139),Conversion!$A$1:$B$12,2),FALSE)</f>
        <v>1.0900000000000001</v>
      </c>
      <c r="K139" s="12" t="e">
        <f>VLOOKUP((IF(MONTH($A139)=10,YEAR($A139),IF(MONTH($A139)=11,YEAR($A139),IF(MONTH($A139)=12, YEAR($A139),YEAR($A139)-1)))),#REF!,VLOOKUP(MONTH($A139),Conversion!$A$1:$B$12,2),FALSE)</f>
        <v>#REF!</v>
      </c>
      <c r="L139" s="9" t="e">
        <f>VLOOKUP((IF(MONTH($A139)=10,YEAR($A139),IF(MONTH($A139)=11,YEAR($A139),IF(MONTH($A139)=12, YEAR($A139),YEAR($A139)-1)))),#REF!,VLOOKUP(MONTH($A139),'Patch Conversion'!$A$1:$B$12,2),FALSE)</f>
        <v>#REF!</v>
      </c>
      <c r="N139" s="11"/>
      <c r="O139" s="9">
        <f t="shared" si="13"/>
        <v>1.44</v>
      </c>
      <c r="P139" s="9" t="str">
        <f t="shared" si="14"/>
        <v/>
      </c>
      <c r="Q139" s="10" t="str">
        <f t="shared" si="15"/>
        <v/>
      </c>
      <c r="S139" s="17">
        <f>VLOOKUP((IF(MONTH($A139)=10,YEAR($A139),IF(MONTH($A139)=11,YEAR($A139),IF(MONTH($A139)=12, YEAR($A139),YEAR($A139)-1)))),'Final Sim'!$A$1:$O$84,VLOOKUP(MONTH($A139),'Conversion WRSM'!$A$1:$B$12,2),FALSE)</f>
        <v>0</v>
      </c>
      <c r="U139" s="9">
        <f t="shared" si="16"/>
        <v>1.44</v>
      </c>
      <c r="V139" s="9" t="str">
        <f t="shared" si="17"/>
        <v/>
      </c>
      <c r="W139" s="20" t="str">
        <f t="shared" si="18"/>
        <v/>
      </c>
    </row>
    <row r="140" spans="1:23" s="9" customFormat="1">
      <c r="A140" s="11">
        <v>17199</v>
      </c>
      <c r="B140" s="9">
        <f>VLOOKUP((IF(MONTH($A140)=10,YEAR($A140),IF(MONTH($A140)=11,YEAR($A140),IF(MONTH($A140)=12, YEAR($A140),YEAR($A140)-1)))),A3R002_pt1.prn!$A$2:$AA$74,VLOOKUP(MONTH($A140),Conversion!$A$1:$B$12,2),FALSE)</f>
        <v>0.49</v>
      </c>
      <c r="C140" s="9" t="str">
        <f>IF(VLOOKUP((IF(MONTH($A140)=10,YEAR($A140),IF(MONTH($A140)=11,YEAR($A140),IF(MONTH($A140)=12, YEAR($A140),YEAR($A140)-1)))),A3R002_pt1.prn!$A$2:$AA$74,VLOOKUP(MONTH($A140),'Patch Conversion'!$A$1:$B$12,2),FALSE)="","",VLOOKUP((IF(MONTH($A140)=10,YEAR($A140),IF(MONTH($A140)=11,YEAR($A140),IF(MONTH($A140)=12, YEAR($A140),YEAR($A140)-1)))),A3R002_pt1.prn!$A$2:$AA$74,VLOOKUP(MONTH($A140),'Patch Conversion'!$A$1:$B$12,2),FALSE))</f>
        <v/>
      </c>
      <c r="G140" s="9">
        <f>VLOOKUP((IF(MONTH($A140)=10,YEAR($A140),IF(MONTH($A140)=11,YEAR($A140),IF(MONTH($A140)=12, YEAR($A140),YEAR($A140)-1)))),A3R002_FirstSim!$A$1:$Z$87,VLOOKUP(MONTH($A140),Conversion!$A$1:$B$12,2),FALSE)</f>
        <v>0.93</v>
      </c>
      <c r="K140" s="12" t="e">
        <f>VLOOKUP((IF(MONTH($A140)=10,YEAR($A140),IF(MONTH($A140)=11,YEAR($A140),IF(MONTH($A140)=12, YEAR($A140),YEAR($A140)-1)))),#REF!,VLOOKUP(MONTH($A140),Conversion!$A$1:$B$12,2),FALSE)</f>
        <v>#REF!</v>
      </c>
      <c r="L140" s="9" t="e">
        <f>VLOOKUP((IF(MONTH($A140)=10,YEAR($A140),IF(MONTH($A140)=11,YEAR($A140),IF(MONTH($A140)=12, YEAR($A140),YEAR($A140)-1)))),#REF!,VLOOKUP(MONTH($A140),'Patch Conversion'!$A$1:$B$12,2),FALSE)</f>
        <v>#REF!</v>
      </c>
      <c r="N140" s="11"/>
      <c r="O140" s="9">
        <f t="shared" si="13"/>
        <v>0.49</v>
      </c>
      <c r="P140" s="9" t="str">
        <f t="shared" si="14"/>
        <v/>
      </c>
      <c r="Q140" s="10" t="str">
        <f t="shared" si="15"/>
        <v/>
      </c>
      <c r="S140" s="17">
        <f>VLOOKUP((IF(MONTH($A140)=10,YEAR($A140),IF(MONTH($A140)=11,YEAR($A140),IF(MONTH($A140)=12, YEAR($A140),YEAR($A140)-1)))),'Final Sim'!$A$1:$O$84,VLOOKUP(MONTH($A140),'Conversion WRSM'!$A$1:$B$12,2),FALSE)</f>
        <v>37.83</v>
      </c>
      <c r="U140" s="9">
        <f t="shared" si="16"/>
        <v>0.49</v>
      </c>
      <c r="V140" s="9" t="str">
        <f t="shared" si="17"/>
        <v/>
      </c>
      <c r="W140" s="20" t="str">
        <f t="shared" si="18"/>
        <v/>
      </c>
    </row>
    <row r="141" spans="1:23" s="9" customFormat="1">
      <c r="A141" s="11">
        <v>17227</v>
      </c>
      <c r="B141" s="9">
        <f>VLOOKUP((IF(MONTH($A141)=10,YEAR($A141),IF(MONTH($A141)=11,YEAR($A141),IF(MONTH($A141)=12, YEAR($A141),YEAR($A141)-1)))),A3R002_pt1.prn!$A$2:$AA$74,VLOOKUP(MONTH($A141),Conversion!$A$1:$B$12,2),FALSE)</f>
        <v>1.1200000000000001</v>
      </c>
      <c r="C141" s="9" t="str">
        <f>IF(VLOOKUP((IF(MONTH($A141)=10,YEAR($A141),IF(MONTH($A141)=11,YEAR($A141),IF(MONTH($A141)=12, YEAR($A141),YEAR($A141)-1)))),A3R002_pt1.prn!$A$2:$AA$74,VLOOKUP(MONTH($A141),'Patch Conversion'!$A$1:$B$12,2),FALSE)="","",VLOOKUP((IF(MONTH($A141)=10,YEAR($A141),IF(MONTH($A141)=11,YEAR($A141),IF(MONTH($A141)=12, YEAR($A141),YEAR($A141)-1)))),A3R002_pt1.prn!$A$2:$AA$74,VLOOKUP(MONTH($A141),'Patch Conversion'!$A$1:$B$12,2),FALSE))</f>
        <v/>
      </c>
      <c r="D141" s="9" t="str">
        <f>IF(C141="","",B141)</f>
        <v/>
      </c>
      <c r="G141" s="9">
        <f>VLOOKUP((IF(MONTH($A141)=10,YEAR($A141),IF(MONTH($A141)=11,YEAR($A141),IF(MONTH($A141)=12, YEAR($A141),YEAR($A141)-1)))),A3R002_FirstSim!$A$1:$Z$87,VLOOKUP(MONTH($A141),Conversion!$A$1:$B$12,2),FALSE)</f>
        <v>1.29</v>
      </c>
      <c r="K141" s="12" t="e">
        <f>VLOOKUP((IF(MONTH($A141)=10,YEAR($A141),IF(MONTH($A141)=11,YEAR($A141),IF(MONTH($A141)=12, YEAR($A141),YEAR($A141)-1)))),#REF!,VLOOKUP(MONTH($A141),Conversion!$A$1:$B$12,2),FALSE)</f>
        <v>#REF!</v>
      </c>
      <c r="L141" s="9" t="e">
        <f>VLOOKUP((IF(MONTH($A141)=10,YEAR($A141),IF(MONTH($A141)=11,YEAR($A141),IF(MONTH($A141)=12, YEAR($A141),YEAR($A141)-1)))),#REF!,VLOOKUP(MONTH($A141),'Patch Conversion'!$A$1:$B$12,2),FALSE)</f>
        <v>#REF!</v>
      </c>
      <c r="N141" s="11"/>
      <c r="O141" s="9">
        <f t="shared" si="13"/>
        <v>1.1200000000000001</v>
      </c>
      <c r="P141" s="9" t="str">
        <f t="shared" si="14"/>
        <v/>
      </c>
      <c r="Q141" s="10" t="str">
        <f t="shared" si="15"/>
        <v/>
      </c>
      <c r="S141" s="17">
        <f>VLOOKUP((IF(MONTH($A141)=10,YEAR($A141),IF(MONTH($A141)=11,YEAR($A141),IF(MONTH($A141)=12, YEAR($A141),YEAR($A141)-1)))),'Final Sim'!$A$1:$O$84,VLOOKUP(MONTH($A141),'Conversion WRSM'!$A$1:$B$12,2),FALSE)</f>
        <v>0</v>
      </c>
      <c r="U141" s="9">
        <f t="shared" si="16"/>
        <v>1.1200000000000001</v>
      </c>
      <c r="V141" s="9" t="str">
        <f t="shared" si="17"/>
        <v/>
      </c>
      <c r="W141" s="20" t="str">
        <f t="shared" si="18"/>
        <v/>
      </c>
    </row>
    <row r="142" spans="1:23" s="9" customFormat="1">
      <c r="A142" s="11">
        <v>17258</v>
      </c>
      <c r="B142" s="9">
        <f>VLOOKUP((IF(MONTH($A142)=10,YEAR($A142),IF(MONTH($A142)=11,YEAR($A142),IF(MONTH($A142)=12, YEAR($A142),YEAR($A142)-1)))),A3R002_pt1.prn!$A$2:$AA$74,VLOOKUP(MONTH($A142),Conversion!$A$1:$B$12,2),FALSE)</f>
        <v>0.7</v>
      </c>
      <c r="C142" s="9" t="str">
        <f>IF(VLOOKUP((IF(MONTH($A142)=10,YEAR($A142),IF(MONTH($A142)=11,YEAR($A142),IF(MONTH($A142)=12, YEAR($A142),YEAR($A142)-1)))),A3R002_pt1.prn!$A$2:$AA$74,VLOOKUP(MONTH($A142),'Patch Conversion'!$A$1:$B$12,2),FALSE)="","",VLOOKUP((IF(MONTH($A142)=10,YEAR($A142),IF(MONTH($A142)=11,YEAR($A142),IF(MONTH($A142)=12, YEAR($A142),YEAR($A142)-1)))),A3R002_pt1.prn!$A$2:$AA$74,VLOOKUP(MONTH($A142),'Patch Conversion'!$A$1:$B$12,2),FALSE))</f>
        <v/>
      </c>
      <c r="D142" s="9" t="str">
        <f>IF(C142="","",B142)</f>
        <v/>
      </c>
      <c r="G142" s="9">
        <f>VLOOKUP((IF(MONTH($A142)=10,YEAR($A142),IF(MONTH($A142)=11,YEAR($A142),IF(MONTH($A142)=12, YEAR($A142),YEAR($A142)-1)))),A3R002_FirstSim!$A$1:$Z$87,VLOOKUP(MONTH($A142),Conversion!$A$1:$B$12,2),FALSE)</f>
        <v>1.1599999999999999</v>
      </c>
      <c r="K142" s="12" t="e">
        <f>VLOOKUP((IF(MONTH($A142)=10,YEAR($A142),IF(MONTH($A142)=11,YEAR($A142),IF(MONTH($A142)=12, YEAR($A142),YEAR($A142)-1)))),#REF!,VLOOKUP(MONTH($A142),Conversion!$A$1:$B$12,2),FALSE)</f>
        <v>#REF!</v>
      </c>
      <c r="L142" s="9" t="e">
        <f>VLOOKUP((IF(MONTH($A142)=10,YEAR($A142),IF(MONTH($A142)=11,YEAR($A142),IF(MONTH($A142)=12, YEAR($A142),YEAR($A142)-1)))),#REF!,VLOOKUP(MONTH($A142),'Patch Conversion'!$A$1:$B$12,2),FALSE)</f>
        <v>#REF!</v>
      </c>
      <c r="N142" s="11"/>
      <c r="O142" s="9">
        <f t="shared" si="13"/>
        <v>0.7</v>
      </c>
      <c r="P142" s="9" t="str">
        <f t="shared" si="14"/>
        <v/>
      </c>
      <c r="Q142" s="10" t="str">
        <f t="shared" si="15"/>
        <v/>
      </c>
      <c r="S142" s="17">
        <f>VLOOKUP((IF(MONTH($A142)=10,YEAR($A142),IF(MONTH($A142)=11,YEAR($A142),IF(MONTH($A142)=12, YEAR($A142),YEAR($A142)-1)))),'Final Sim'!$A$1:$O$84,VLOOKUP(MONTH($A142),'Conversion WRSM'!$A$1:$B$12,2),FALSE)</f>
        <v>26.57</v>
      </c>
      <c r="U142" s="9">
        <f t="shared" si="16"/>
        <v>0.7</v>
      </c>
      <c r="V142" s="9" t="str">
        <f t="shared" si="17"/>
        <v/>
      </c>
      <c r="W142" s="20" t="str">
        <f t="shared" si="18"/>
        <v/>
      </c>
    </row>
    <row r="143" spans="1:23" s="9" customFormat="1">
      <c r="A143" s="11">
        <v>17288</v>
      </c>
      <c r="B143" s="9">
        <f>VLOOKUP((IF(MONTH($A143)=10,YEAR($A143),IF(MONTH($A143)=11,YEAR($A143),IF(MONTH($A143)=12, YEAR($A143),YEAR($A143)-1)))),A3R002_pt1.prn!$A$2:$AA$74,VLOOKUP(MONTH($A143),Conversion!$A$1:$B$12,2),FALSE)</f>
        <v>0.28999999999999998</v>
      </c>
      <c r="C143" s="9" t="str">
        <f>IF(VLOOKUP((IF(MONTH($A143)=10,YEAR($A143),IF(MONTH($A143)=11,YEAR($A143),IF(MONTH($A143)=12, YEAR($A143),YEAR($A143)-1)))),A3R002_pt1.prn!$A$2:$AA$74,VLOOKUP(MONTH($A143),'Patch Conversion'!$A$1:$B$12,2),FALSE)="","",VLOOKUP((IF(MONTH($A143)=10,YEAR($A143),IF(MONTH($A143)=11,YEAR($A143),IF(MONTH($A143)=12, YEAR($A143),YEAR($A143)-1)))),A3R002_pt1.prn!$A$2:$AA$74,VLOOKUP(MONTH($A143),'Patch Conversion'!$A$1:$B$12,2),FALSE))</f>
        <v/>
      </c>
      <c r="G143" s="9">
        <f>VLOOKUP((IF(MONTH($A143)=10,YEAR($A143),IF(MONTH($A143)=11,YEAR($A143),IF(MONTH($A143)=12, YEAR($A143),YEAR($A143)-1)))),A3R002_FirstSim!$A$1:$Z$87,VLOOKUP(MONTH($A143),Conversion!$A$1:$B$12,2),FALSE)</f>
        <v>1.04</v>
      </c>
      <c r="K143" s="12" t="e">
        <f>VLOOKUP((IF(MONTH($A143)=10,YEAR($A143),IF(MONTH($A143)=11,YEAR($A143),IF(MONTH($A143)=12, YEAR($A143),YEAR($A143)-1)))),#REF!,VLOOKUP(MONTH($A143),Conversion!$A$1:$B$12,2),FALSE)</f>
        <v>#REF!</v>
      </c>
      <c r="L143" s="9" t="e">
        <f>VLOOKUP((IF(MONTH($A143)=10,YEAR($A143),IF(MONTH($A143)=11,YEAR($A143),IF(MONTH($A143)=12, YEAR($A143),YEAR($A143)-1)))),#REF!,VLOOKUP(MONTH($A143),'Patch Conversion'!$A$1:$B$12,2),FALSE)</f>
        <v>#REF!</v>
      </c>
      <c r="N143" s="11"/>
      <c r="O143" s="9">
        <f t="shared" si="13"/>
        <v>0.28999999999999998</v>
      </c>
      <c r="P143" s="9" t="str">
        <f t="shared" si="14"/>
        <v/>
      </c>
      <c r="Q143" s="10" t="str">
        <f t="shared" si="15"/>
        <v/>
      </c>
      <c r="S143" s="17">
        <f>VLOOKUP((IF(MONTH($A143)=10,YEAR($A143),IF(MONTH($A143)=11,YEAR($A143),IF(MONTH($A143)=12, YEAR($A143),YEAR($A143)-1)))),'Final Sim'!$A$1:$O$84,VLOOKUP(MONTH($A143),'Conversion WRSM'!$A$1:$B$12,2),FALSE)</f>
        <v>0</v>
      </c>
      <c r="U143" s="9">
        <f t="shared" si="16"/>
        <v>0.28999999999999998</v>
      </c>
      <c r="V143" s="9" t="str">
        <f t="shared" si="17"/>
        <v/>
      </c>
      <c r="W143" s="20" t="str">
        <f t="shared" si="18"/>
        <v/>
      </c>
    </row>
    <row r="144" spans="1:23" s="9" customFormat="1">
      <c r="A144" s="11">
        <v>17319</v>
      </c>
      <c r="B144" s="9">
        <f>VLOOKUP((IF(MONTH($A144)=10,YEAR($A144),IF(MONTH($A144)=11,YEAR($A144),IF(MONTH($A144)=12, YEAR($A144),YEAR($A144)-1)))),A3R002_pt1.prn!$A$2:$AA$74,VLOOKUP(MONTH($A144),Conversion!$A$1:$B$12,2),FALSE)</f>
        <v>0.38</v>
      </c>
      <c r="C144" s="9" t="str">
        <f>IF(VLOOKUP((IF(MONTH($A144)=10,YEAR($A144),IF(MONTH($A144)=11,YEAR($A144),IF(MONTH($A144)=12, YEAR($A144),YEAR($A144)-1)))),A3R002_pt1.prn!$A$2:$AA$74,VLOOKUP(MONTH($A144),'Patch Conversion'!$A$1:$B$12,2),FALSE)="","",VLOOKUP((IF(MONTH($A144)=10,YEAR($A144),IF(MONTH($A144)=11,YEAR($A144),IF(MONTH($A144)=12, YEAR($A144),YEAR($A144)-1)))),A3R002_pt1.prn!$A$2:$AA$74,VLOOKUP(MONTH($A144),'Patch Conversion'!$A$1:$B$12,2),FALSE))</f>
        <v/>
      </c>
      <c r="G144" s="9">
        <f>VLOOKUP((IF(MONTH($A144)=10,YEAR($A144),IF(MONTH($A144)=11,YEAR($A144),IF(MONTH($A144)=12, YEAR($A144),YEAR($A144)-1)))),A3R002_FirstSim!$A$1:$Z$87,VLOOKUP(MONTH($A144),Conversion!$A$1:$B$12,2),FALSE)</f>
        <v>0.99</v>
      </c>
      <c r="K144" s="12" t="e">
        <f>VLOOKUP((IF(MONTH($A144)=10,YEAR($A144),IF(MONTH($A144)=11,YEAR($A144),IF(MONTH($A144)=12, YEAR($A144),YEAR($A144)-1)))),#REF!,VLOOKUP(MONTH($A144),Conversion!$A$1:$B$12,2),FALSE)</f>
        <v>#REF!</v>
      </c>
      <c r="L144" s="9" t="e">
        <f>VLOOKUP((IF(MONTH($A144)=10,YEAR($A144),IF(MONTH($A144)=11,YEAR($A144),IF(MONTH($A144)=12, YEAR($A144),YEAR($A144)-1)))),#REF!,VLOOKUP(MONTH($A144),'Patch Conversion'!$A$1:$B$12,2),FALSE)</f>
        <v>#REF!</v>
      </c>
      <c r="N144" s="11"/>
      <c r="O144" s="9">
        <f t="shared" si="13"/>
        <v>0.38</v>
      </c>
      <c r="P144" s="9" t="str">
        <f t="shared" si="14"/>
        <v/>
      </c>
      <c r="Q144" s="10" t="str">
        <f t="shared" si="15"/>
        <v/>
      </c>
      <c r="S144" s="17">
        <f>VLOOKUP((IF(MONTH($A144)=10,YEAR($A144),IF(MONTH($A144)=11,YEAR($A144),IF(MONTH($A144)=12, YEAR($A144),YEAR($A144)-1)))),'Final Sim'!$A$1:$O$84,VLOOKUP(MONTH($A144),'Conversion WRSM'!$A$1:$B$12,2),FALSE)</f>
        <v>110.36</v>
      </c>
      <c r="U144" s="9">
        <f t="shared" si="16"/>
        <v>0.38</v>
      </c>
      <c r="V144" s="9" t="str">
        <f t="shared" si="17"/>
        <v/>
      </c>
      <c r="W144" s="20" t="str">
        <f t="shared" si="18"/>
        <v/>
      </c>
    </row>
    <row r="145" spans="1:23" s="9" customFormat="1">
      <c r="A145" s="11">
        <v>17349</v>
      </c>
      <c r="B145" s="9">
        <f>VLOOKUP((IF(MONTH($A145)=10,YEAR($A145),IF(MONTH($A145)=11,YEAR($A145),IF(MONTH($A145)=12, YEAR($A145),YEAR($A145)-1)))),A3R002_pt1.prn!$A$2:$AA$74,VLOOKUP(MONTH($A145),Conversion!$A$1:$B$12,2),FALSE)</f>
        <v>0.39</v>
      </c>
      <c r="C145" s="9" t="str">
        <f>IF(VLOOKUP((IF(MONTH($A145)=10,YEAR($A145),IF(MONTH($A145)=11,YEAR($A145),IF(MONTH($A145)=12, YEAR($A145),YEAR($A145)-1)))),A3R002_pt1.prn!$A$2:$AA$74,VLOOKUP(MONTH($A145),'Patch Conversion'!$A$1:$B$12,2),FALSE)="","",VLOOKUP((IF(MONTH($A145)=10,YEAR($A145),IF(MONTH($A145)=11,YEAR($A145),IF(MONTH($A145)=12, YEAR($A145),YEAR($A145)-1)))),A3R002_pt1.prn!$A$2:$AA$74,VLOOKUP(MONTH($A145),'Patch Conversion'!$A$1:$B$12,2),FALSE))</f>
        <v/>
      </c>
      <c r="G145" s="9">
        <f>VLOOKUP((IF(MONTH($A145)=10,YEAR($A145),IF(MONTH($A145)=11,YEAR($A145),IF(MONTH($A145)=12, YEAR($A145),YEAR($A145)-1)))),A3R002_FirstSim!$A$1:$Z$87,VLOOKUP(MONTH($A145),Conversion!$A$1:$B$12,2),FALSE)</f>
        <v>0.98</v>
      </c>
      <c r="K145" s="12" t="e">
        <f>VLOOKUP((IF(MONTH($A145)=10,YEAR($A145),IF(MONTH($A145)=11,YEAR($A145),IF(MONTH($A145)=12, YEAR($A145),YEAR($A145)-1)))),#REF!,VLOOKUP(MONTH($A145),Conversion!$A$1:$B$12,2),FALSE)</f>
        <v>#REF!</v>
      </c>
      <c r="L145" s="9" t="e">
        <f>VLOOKUP((IF(MONTH($A145)=10,YEAR($A145),IF(MONTH($A145)=11,YEAR($A145),IF(MONTH($A145)=12, YEAR($A145),YEAR($A145)-1)))),#REF!,VLOOKUP(MONTH($A145),'Patch Conversion'!$A$1:$B$12,2),FALSE)</f>
        <v>#REF!</v>
      </c>
      <c r="N145" s="11"/>
      <c r="O145" s="9">
        <f t="shared" si="13"/>
        <v>0.39</v>
      </c>
      <c r="P145" s="9" t="str">
        <f t="shared" si="14"/>
        <v/>
      </c>
      <c r="Q145" s="10" t="str">
        <f t="shared" si="15"/>
        <v/>
      </c>
      <c r="S145" s="17">
        <f>VLOOKUP((IF(MONTH($A145)=10,YEAR($A145),IF(MONTH($A145)=11,YEAR($A145),IF(MONTH($A145)=12, YEAR($A145),YEAR($A145)-1)))),'Final Sim'!$A$1:$O$84,VLOOKUP(MONTH($A145),'Conversion WRSM'!$A$1:$B$12,2),FALSE)</f>
        <v>0</v>
      </c>
      <c r="U145" s="9">
        <f t="shared" si="16"/>
        <v>0.39</v>
      </c>
      <c r="V145" s="9" t="str">
        <f t="shared" si="17"/>
        <v/>
      </c>
      <c r="W145" s="20" t="str">
        <f t="shared" si="18"/>
        <v/>
      </c>
    </row>
    <row r="146" spans="1:23" s="9" customFormat="1">
      <c r="A146" s="11">
        <v>17380</v>
      </c>
      <c r="B146" s="9">
        <f>VLOOKUP((IF(MONTH($A146)=10,YEAR($A146),IF(MONTH($A146)=11,YEAR($A146),IF(MONTH($A146)=12, YEAR($A146),YEAR($A146)-1)))),A3R002_pt1.prn!$A$2:$AA$74,VLOOKUP(MONTH($A146),Conversion!$A$1:$B$12,2),FALSE)</f>
        <v>0.34</v>
      </c>
      <c r="C146" s="9" t="str">
        <f>IF(VLOOKUP((IF(MONTH($A146)=10,YEAR($A146),IF(MONTH($A146)=11,YEAR($A146),IF(MONTH($A146)=12, YEAR($A146),YEAR($A146)-1)))),A3R002_pt1.prn!$A$2:$AA$74,VLOOKUP(MONTH($A146),'Patch Conversion'!$A$1:$B$12,2),FALSE)="","",VLOOKUP((IF(MONTH($A146)=10,YEAR($A146),IF(MONTH($A146)=11,YEAR($A146),IF(MONTH($A146)=12, YEAR($A146),YEAR($A146)-1)))),A3R002_pt1.prn!$A$2:$AA$74,VLOOKUP(MONTH($A146),'Patch Conversion'!$A$1:$B$12,2),FALSE))</f>
        <v/>
      </c>
      <c r="G146" s="9">
        <f>VLOOKUP((IF(MONTH($A146)=10,YEAR($A146),IF(MONTH($A146)=11,YEAR($A146),IF(MONTH($A146)=12, YEAR($A146),YEAR($A146)-1)))),A3R002_FirstSim!$A$1:$Z$87,VLOOKUP(MONTH($A146),Conversion!$A$1:$B$12,2),FALSE)</f>
        <v>0.9</v>
      </c>
      <c r="K146" s="12" t="e">
        <f>VLOOKUP((IF(MONTH($A146)=10,YEAR($A146),IF(MONTH($A146)=11,YEAR($A146),IF(MONTH($A146)=12, YEAR($A146),YEAR($A146)-1)))),#REF!,VLOOKUP(MONTH($A146),Conversion!$A$1:$B$12,2),FALSE)</f>
        <v>#REF!</v>
      </c>
      <c r="L146" s="9" t="e">
        <f>VLOOKUP((IF(MONTH($A146)=10,YEAR($A146),IF(MONTH($A146)=11,YEAR($A146),IF(MONTH($A146)=12, YEAR($A146),YEAR($A146)-1)))),#REF!,VLOOKUP(MONTH($A146),'Patch Conversion'!$A$1:$B$12,2),FALSE)</f>
        <v>#REF!</v>
      </c>
      <c r="N146" s="11"/>
      <c r="O146" s="9">
        <f t="shared" si="13"/>
        <v>0.34</v>
      </c>
      <c r="P146" s="9" t="str">
        <f t="shared" si="14"/>
        <v/>
      </c>
      <c r="Q146" s="10" t="str">
        <f t="shared" si="15"/>
        <v/>
      </c>
      <c r="S146" s="17">
        <f>VLOOKUP((IF(MONTH($A146)=10,YEAR($A146),IF(MONTH($A146)=11,YEAR($A146),IF(MONTH($A146)=12, YEAR($A146),YEAR($A146)-1)))),'Final Sim'!$A$1:$O$84,VLOOKUP(MONTH($A146),'Conversion WRSM'!$A$1:$B$12,2),FALSE)</f>
        <v>129.77000000000001</v>
      </c>
      <c r="U146" s="9">
        <f t="shared" si="16"/>
        <v>0.34</v>
      </c>
      <c r="V146" s="9" t="str">
        <f t="shared" si="17"/>
        <v/>
      </c>
      <c r="W146" s="20" t="str">
        <f t="shared" si="18"/>
        <v/>
      </c>
    </row>
    <row r="147" spans="1:23" s="9" customFormat="1">
      <c r="A147" s="11">
        <v>17411</v>
      </c>
      <c r="B147" s="9">
        <f>VLOOKUP((IF(MONTH($A147)=10,YEAR($A147),IF(MONTH($A147)=11,YEAR($A147),IF(MONTH($A147)=12, YEAR($A147),YEAR($A147)-1)))),A3R002_pt1.prn!$A$2:$AA$74,VLOOKUP(MONTH($A147),Conversion!$A$1:$B$12,2),FALSE)</f>
        <v>0.18</v>
      </c>
      <c r="C147" s="9" t="str">
        <f>IF(VLOOKUP((IF(MONTH($A147)=10,YEAR($A147),IF(MONTH($A147)=11,YEAR($A147),IF(MONTH($A147)=12, YEAR($A147),YEAR($A147)-1)))),A3R002_pt1.prn!$A$2:$AA$74,VLOOKUP(MONTH($A147),'Patch Conversion'!$A$1:$B$12,2),FALSE)="","",VLOOKUP((IF(MONTH($A147)=10,YEAR($A147),IF(MONTH($A147)=11,YEAR($A147),IF(MONTH($A147)=12, YEAR($A147),YEAR($A147)-1)))),A3R002_pt1.prn!$A$2:$AA$74,VLOOKUP(MONTH($A147),'Patch Conversion'!$A$1:$B$12,2),FALSE))</f>
        <v/>
      </c>
      <c r="G147" s="9">
        <f>VLOOKUP((IF(MONTH($A147)=10,YEAR($A147),IF(MONTH($A147)=11,YEAR($A147),IF(MONTH($A147)=12, YEAR($A147),YEAR($A147)-1)))),A3R002_FirstSim!$A$1:$Z$87,VLOOKUP(MONTH($A147),Conversion!$A$1:$B$12,2),FALSE)</f>
        <v>0.79</v>
      </c>
      <c r="K147" s="12" t="e">
        <f>VLOOKUP((IF(MONTH($A147)=10,YEAR($A147),IF(MONTH($A147)=11,YEAR($A147),IF(MONTH($A147)=12, YEAR($A147),YEAR($A147)-1)))),#REF!,VLOOKUP(MONTH($A147),Conversion!$A$1:$B$12,2),FALSE)</f>
        <v>#REF!</v>
      </c>
      <c r="L147" s="9" t="e">
        <f>VLOOKUP((IF(MONTH($A147)=10,YEAR($A147),IF(MONTH($A147)=11,YEAR($A147),IF(MONTH($A147)=12, YEAR($A147),YEAR($A147)-1)))),#REF!,VLOOKUP(MONTH($A147),'Patch Conversion'!$A$1:$B$12,2),FALSE)</f>
        <v>#REF!</v>
      </c>
      <c r="N147" s="11"/>
      <c r="O147" s="9">
        <f t="shared" si="13"/>
        <v>0.18</v>
      </c>
      <c r="P147" s="9" t="str">
        <f t="shared" si="14"/>
        <v/>
      </c>
      <c r="Q147" s="10" t="str">
        <f t="shared" si="15"/>
        <v/>
      </c>
      <c r="S147" s="17">
        <f>VLOOKUP((IF(MONTH($A147)=10,YEAR($A147),IF(MONTH($A147)=11,YEAR($A147),IF(MONTH($A147)=12, YEAR($A147),YEAR($A147)-1)))),'Final Sim'!$A$1:$O$84,VLOOKUP(MONTH($A147),'Conversion WRSM'!$A$1:$B$12,2),FALSE)</f>
        <v>0</v>
      </c>
      <c r="U147" s="9">
        <f t="shared" si="16"/>
        <v>0.18</v>
      </c>
      <c r="V147" s="9" t="str">
        <f t="shared" si="17"/>
        <v/>
      </c>
      <c r="W147" s="20" t="str">
        <f t="shared" si="18"/>
        <v/>
      </c>
    </row>
    <row r="148" spans="1:23" s="9" customFormat="1">
      <c r="A148" s="11">
        <v>17441</v>
      </c>
      <c r="B148" s="9">
        <f>VLOOKUP((IF(MONTH($A148)=10,YEAR($A148),IF(MONTH($A148)=11,YEAR($A148),IF(MONTH($A148)=12, YEAR($A148),YEAR($A148)-1)))),A3R002_pt1.prn!$A$2:$AA$74,VLOOKUP(MONTH($A148),Conversion!$A$1:$B$12,2),FALSE)</f>
        <v>0.28000000000000003</v>
      </c>
      <c r="C148" s="9" t="str">
        <f>IF(VLOOKUP((IF(MONTH($A148)=10,YEAR($A148),IF(MONTH($A148)=11,YEAR($A148),IF(MONTH($A148)=12, YEAR($A148),YEAR($A148)-1)))),A3R002_pt1.prn!$A$2:$AA$74,VLOOKUP(MONTH($A148),'Patch Conversion'!$A$1:$B$12,2),FALSE)="","",VLOOKUP((IF(MONTH($A148)=10,YEAR($A148),IF(MONTH($A148)=11,YEAR($A148),IF(MONTH($A148)=12, YEAR($A148),YEAR($A148)-1)))),A3R002_pt1.prn!$A$2:$AA$74,VLOOKUP(MONTH($A148),'Patch Conversion'!$A$1:$B$12,2),FALSE))</f>
        <v/>
      </c>
      <c r="G148" s="9">
        <f>VLOOKUP((IF(MONTH($A148)=10,YEAR($A148),IF(MONTH($A148)=11,YEAR($A148),IF(MONTH($A148)=12, YEAR($A148),YEAR($A148)-1)))),A3R002_FirstSim!$A$1:$Z$87,VLOOKUP(MONTH($A148),Conversion!$A$1:$B$12,2),FALSE)</f>
        <v>0.66</v>
      </c>
      <c r="K148" s="12" t="e">
        <f>VLOOKUP((IF(MONTH($A148)=10,YEAR($A148),IF(MONTH($A148)=11,YEAR($A148),IF(MONTH($A148)=12, YEAR($A148),YEAR($A148)-1)))),#REF!,VLOOKUP(MONTH($A148),Conversion!$A$1:$B$12,2),FALSE)</f>
        <v>#REF!</v>
      </c>
      <c r="L148" s="9" t="e">
        <f>VLOOKUP((IF(MONTH($A148)=10,YEAR($A148),IF(MONTH($A148)=11,YEAR($A148),IF(MONTH($A148)=12, YEAR($A148),YEAR($A148)-1)))),#REF!,VLOOKUP(MONTH($A148),'Patch Conversion'!$A$1:$B$12,2),FALSE)</f>
        <v>#REF!</v>
      </c>
      <c r="N148" s="11"/>
      <c r="O148" s="9">
        <f t="shared" si="13"/>
        <v>0.28000000000000003</v>
      </c>
      <c r="P148" s="9" t="str">
        <f t="shared" si="14"/>
        <v/>
      </c>
      <c r="Q148" s="10" t="str">
        <f t="shared" si="15"/>
        <v/>
      </c>
      <c r="S148" s="17">
        <f>VLOOKUP((IF(MONTH($A148)=10,YEAR($A148),IF(MONTH($A148)=11,YEAR($A148),IF(MONTH($A148)=12, YEAR($A148),YEAR($A148)-1)))),'Final Sim'!$A$1:$O$84,VLOOKUP(MONTH($A148),'Conversion WRSM'!$A$1:$B$12,2),FALSE)</f>
        <v>58.57</v>
      </c>
      <c r="U148" s="9">
        <f t="shared" si="16"/>
        <v>0.28000000000000003</v>
      </c>
      <c r="V148" s="9" t="str">
        <f t="shared" si="17"/>
        <v/>
      </c>
      <c r="W148" s="20" t="str">
        <f t="shared" si="18"/>
        <v/>
      </c>
    </row>
    <row r="149" spans="1:23" s="9" customFormat="1">
      <c r="A149" s="11">
        <v>17472</v>
      </c>
      <c r="B149" s="9">
        <f>VLOOKUP((IF(MONTH($A149)=10,YEAR($A149),IF(MONTH($A149)=11,YEAR($A149),IF(MONTH($A149)=12, YEAR($A149),YEAR($A149)-1)))),A3R002_pt1.prn!$A$2:$AA$74,VLOOKUP(MONTH($A149),Conversion!$A$1:$B$12,2),FALSE)</f>
        <v>0.47</v>
      </c>
      <c r="C149" s="9" t="str">
        <f>IF(VLOOKUP((IF(MONTH($A149)=10,YEAR($A149),IF(MONTH($A149)=11,YEAR($A149),IF(MONTH($A149)=12, YEAR($A149),YEAR($A149)-1)))),A3R002_pt1.prn!$A$2:$AA$74,VLOOKUP(MONTH($A149),'Patch Conversion'!$A$1:$B$12,2),FALSE)="","",VLOOKUP((IF(MONTH($A149)=10,YEAR($A149),IF(MONTH($A149)=11,YEAR($A149),IF(MONTH($A149)=12, YEAR($A149),YEAR($A149)-1)))),A3R002_pt1.prn!$A$2:$AA$74,VLOOKUP(MONTH($A149),'Patch Conversion'!$A$1:$B$12,2),FALSE))</f>
        <v/>
      </c>
      <c r="G149" s="9">
        <f>VLOOKUP((IF(MONTH($A149)=10,YEAR($A149),IF(MONTH($A149)=11,YEAR($A149),IF(MONTH($A149)=12, YEAR($A149),YEAR($A149)-1)))),A3R002_FirstSim!$A$1:$Z$87,VLOOKUP(MONTH($A149),Conversion!$A$1:$B$12,2),FALSE)</f>
        <v>0.56000000000000005</v>
      </c>
      <c r="K149" s="12" t="e">
        <f>VLOOKUP((IF(MONTH($A149)=10,YEAR($A149),IF(MONTH($A149)=11,YEAR($A149),IF(MONTH($A149)=12, YEAR($A149),YEAR($A149)-1)))),#REF!,VLOOKUP(MONTH($A149),Conversion!$A$1:$B$12,2),FALSE)</f>
        <v>#REF!</v>
      </c>
      <c r="L149" s="9" t="e">
        <f>VLOOKUP((IF(MONTH($A149)=10,YEAR($A149),IF(MONTH($A149)=11,YEAR($A149),IF(MONTH($A149)=12, YEAR($A149),YEAR($A149)-1)))),#REF!,VLOOKUP(MONTH($A149),'Patch Conversion'!$A$1:$B$12,2),FALSE)</f>
        <v>#REF!</v>
      </c>
      <c r="N149" s="11"/>
      <c r="O149" s="9">
        <f t="shared" si="13"/>
        <v>0.47</v>
      </c>
      <c r="P149" s="9" t="str">
        <f t="shared" si="14"/>
        <v/>
      </c>
      <c r="Q149" s="10" t="str">
        <f t="shared" si="15"/>
        <v/>
      </c>
      <c r="S149" s="17">
        <f>VLOOKUP((IF(MONTH($A149)=10,YEAR($A149),IF(MONTH($A149)=11,YEAR($A149),IF(MONTH($A149)=12, YEAR($A149),YEAR($A149)-1)))),'Final Sim'!$A$1:$O$84,VLOOKUP(MONTH($A149),'Conversion WRSM'!$A$1:$B$12,2),FALSE)</f>
        <v>0</v>
      </c>
      <c r="U149" s="9">
        <f t="shared" si="16"/>
        <v>0.47</v>
      </c>
      <c r="V149" s="9" t="str">
        <f t="shared" si="17"/>
        <v/>
      </c>
      <c r="W149" s="20" t="str">
        <f t="shared" si="18"/>
        <v/>
      </c>
    </row>
    <row r="150" spans="1:23" s="9" customFormat="1">
      <c r="A150" s="11">
        <v>17502</v>
      </c>
      <c r="B150" s="9">
        <f>VLOOKUP((IF(MONTH($A150)=10,YEAR($A150),IF(MONTH($A150)=11,YEAR($A150),IF(MONTH($A150)=12, YEAR($A150),YEAR($A150)-1)))),A3R002_pt1.prn!$A$2:$AA$74,VLOOKUP(MONTH($A150),Conversion!$A$1:$B$12,2),FALSE)</f>
        <v>0.38</v>
      </c>
      <c r="C150" s="9" t="str">
        <f>IF(VLOOKUP((IF(MONTH($A150)=10,YEAR($A150),IF(MONTH($A150)=11,YEAR($A150),IF(MONTH($A150)=12, YEAR($A150),YEAR($A150)-1)))),A3R002_pt1.prn!$A$2:$AA$74,VLOOKUP(MONTH($A150),'Patch Conversion'!$A$1:$B$12,2),FALSE)="","",VLOOKUP((IF(MONTH($A150)=10,YEAR($A150),IF(MONTH($A150)=11,YEAR($A150),IF(MONTH($A150)=12, YEAR($A150),YEAR($A150)-1)))),A3R002_pt1.prn!$A$2:$AA$74,VLOOKUP(MONTH($A150),'Patch Conversion'!$A$1:$B$12,2),FALSE))</f>
        <v/>
      </c>
      <c r="G150" s="9">
        <f>VLOOKUP((IF(MONTH($A150)=10,YEAR($A150),IF(MONTH($A150)=11,YEAR($A150),IF(MONTH($A150)=12, YEAR($A150),YEAR($A150)-1)))),A3R002_FirstSim!$A$1:$Z$87,VLOOKUP(MONTH($A150),Conversion!$A$1:$B$12,2),FALSE)</f>
        <v>0.64</v>
      </c>
      <c r="K150" s="12" t="e">
        <f>VLOOKUP((IF(MONTH($A150)=10,YEAR($A150),IF(MONTH($A150)=11,YEAR($A150),IF(MONTH($A150)=12, YEAR($A150),YEAR($A150)-1)))),#REF!,VLOOKUP(MONTH($A150),Conversion!$A$1:$B$12,2),FALSE)</f>
        <v>#REF!</v>
      </c>
      <c r="L150" s="9" t="e">
        <f>VLOOKUP((IF(MONTH($A150)=10,YEAR($A150),IF(MONTH($A150)=11,YEAR($A150),IF(MONTH($A150)=12, YEAR($A150),YEAR($A150)-1)))),#REF!,VLOOKUP(MONTH($A150),'Patch Conversion'!$A$1:$B$12,2),FALSE)</f>
        <v>#REF!</v>
      </c>
      <c r="N150" s="11"/>
      <c r="O150" s="9">
        <f t="shared" si="13"/>
        <v>0.38</v>
      </c>
      <c r="P150" s="9" t="str">
        <f t="shared" si="14"/>
        <v/>
      </c>
      <c r="Q150" s="10" t="str">
        <f t="shared" si="15"/>
        <v/>
      </c>
      <c r="S150" s="17">
        <f>VLOOKUP((IF(MONTH($A150)=10,YEAR($A150),IF(MONTH($A150)=11,YEAR($A150),IF(MONTH($A150)=12, YEAR($A150),YEAR($A150)-1)))),'Final Sim'!$A$1:$O$84,VLOOKUP(MONTH($A150),'Conversion WRSM'!$A$1:$B$12,2),FALSE)</f>
        <v>90.19</v>
      </c>
      <c r="U150" s="9">
        <f t="shared" si="16"/>
        <v>0.38</v>
      </c>
      <c r="V150" s="9" t="str">
        <f t="shared" si="17"/>
        <v/>
      </c>
      <c r="W150" s="20" t="str">
        <f t="shared" si="18"/>
        <v/>
      </c>
    </row>
    <row r="151" spans="1:23" s="9" customFormat="1">
      <c r="A151" s="11">
        <v>17533</v>
      </c>
      <c r="B151" s="9">
        <f>VLOOKUP((IF(MONTH($A151)=10,YEAR($A151),IF(MONTH($A151)=11,YEAR($A151),IF(MONTH($A151)=12, YEAR($A151),YEAR($A151)-1)))),A3R002_pt1.prn!$A$2:$AA$74,VLOOKUP(MONTH($A151),Conversion!$A$1:$B$12,2),FALSE)</f>
        <v>0.88</v>
      </c>
      <c r="C151" s="9" t="str">
        <f>IF(VLOOKUP((IF(MONTH($A151)=10,YEAR($A151),IF(MONTH($A151)=11,YEAR($A151),IF(MONTH($A151)=12, YEAR($A151),YEAR($A151)-1)))),A3R002_pt1.prn!$A$2:$AA$74,VLOOKUP(MONTH($A151),'Patch Conversion'!$A$1:$B$12,2),FALSE)="","",VLOOKUP((IF(MONTH($A151)=10,YEAR($A151),IF(MONTH($A151)=11,YEAR($A151),IF(MONTH($A151)=12, YEAR($A151),YEAR($A151)-1)))),A3R002_pt1.prn!$A$2:$AA$74,VLOOKUP(MONTH($A151),'Patch Conversion'!$A$1:$B$12,2),FALSE))</f>
        <v/>
      </c>
      <c r="G151" s="9">
        <f>VLOOKUP((IF(MONTH($A151)=10,YEAR($A151),IF(MONTH($A151)=11,YEAR($A151),IF(MONTH($A151)=12, YEAR($A151),YEAR($A151)-1)))),A3R002_FirstSim!$A$1:$Z$87,VLOOKUP(MONTH($A151),Conversion!$A$1:$B$12,2),FALSE)</f>
        <v>1.3</v>
      </c>
      <c r="K151" s="12" t="e">
        <f>VLOOKUP((IF(MONTH($A151)=10,YEAR($A151),IF(MONTH($A151)=11,YEAR($A151),IF(MONTH($A151)=12, YEAR($A151),YEAR($A151)-1)))),#REF!,VLOOKUP(MONTH($A151),Conversion!$A$1:$B$12,2),FALSE)</f>
        <v>#REF!</v>
      </c>
      <c r="L151" s="9" t="e">
        <f>VLOOKUP((IF(MONTH($A151)=10,YEAR($A151),IF(MONTH($A151)=11,YEAR($A151),IF(MONTH($A151)=12, YEAR($A151),YEAR($A151)-1)))),#REF!,VLOOKUP(MONTH($A151),'Patch Conversion'!$A$1:$B$12,2),FALSE)</f>
        <v>#REF!</v>
      </c>
      <c r="N151" s="11"/>
      <c r="O151" s="9">
        <f t="shared" si="13"/>
        <v>0.88</v>
      </c>
      <c r="P151" s="9" t="str">
        <f t="shared" si="14"/>
        <v/>
      </c>
      <c r="Q151" s="10" t="str">
        <f t="shared" si="15"/>
        <v/>
      </c>
      <c r="S151" s="17">
        <f>VLOOKUP((IF(MONTH($A151)=10,YEAR($A151),IF(MONTH($A151)=11,YEAR($A151),IF(MONTH($A151)=12, YEAR($A151),YEAR($A151)-1)))),'Final Sim'!$A$1:$O$84,VLOOKUP(MONTH($A151),'Conversion WRSM'!$A$1:$B$12,2),FALSE)</f>
        <v>0</v>
      </c>
      <c r="U151" s="9">
        <f t="shared" si="16"/>
        <v>0.88</v>
      </c>
      <c r="V151" s="9" t="str">
        <f t="shared" si="17"/>
        <v/>
      </c>
      <c r="W151" s="20" t="str">
        <f t="shared" si="18"/>
        <v/>
      </c>
    </row>
    <row r="152" spans="1:23" s="9" customFormat="1">
      <c r="A152" s="11">
        <v>17564</v>
      </c>
      <c r="B152" s="9">
        <f>VLOOKUP((IF(MONTH($A152)=10,YEAR($A152),IF(MONTH($A152)=11,YEAR($A152),IF(MONTH($A152)=12, YEAR($A152),YEAR($A152)-1)))),A3R002_pt1.prn!$A$2:$AA$74,VLOOKUP(MONTH($A152),Conversion!$A$1:$B$12,2),FALSE)</f>
        <v>0.19</v>
      </c>
      <c r="C152" s="9" t="str">
        <f>IF(VLOOKUP((IF(MONTH($A152)=10,YEAR($A152),IF(MONTH($A152)=11,YEAR($A152),IF(MONTH($A152)=12, YEAR($A152),YEAR($A152)-1)))),A3R002_pt1.prn!$A$2:$AA$74,VLOOKUP(MONTH($A152),'Patch Conversion'!$A$1:$B$12,2),FALSE)="","",VLOOKUP((IF(MONTH($A152)=10,YEAR($A152),IF(MONTH($A152)=11,YEAR($A152),IF(MONTH($A152)=12, YEAR($A152),YEAR($A152)-1)))),A3R002_pt1.prn!$A$2:$AA$74,VLOOKUP(MONTH($A152),'Patch Conversion'!$A$1:$B$12,2),FALSE))</f>
        <v/>
      </c>
      <c r="G152" s="9">
        <f>VLOOKUP((IF(MONTH($A152)=10,YEAR($A152),IF(MONTH($A152)=11,YEAR($A152),IF(MONTH($A152)=12, YEAR($A152),YEAR($A152)-1)))),A3R002_FirstSim!$A$1:$Z$87,VLOOKUP(MONTH($A152),Conversion!$A$1:$B$12,2),FALSE)</f>
        <v>0.85</v>
      </c>
      <c r="K152" s="12" t="e">
        <f>VLOOKUP((IF(MONTH($A152)=10,YEAR($A152),IF(MONTH($A152)=11,YEAR($A152),IF(MONTH($A152)=12, YEAR($A152),YEAR($A152)-1)))),#REF!,VLOOKUP(MONTH($A152),Conversion!$A$1:$B$12,2),FALSE)</f>
        <v>#REF!</v>
      </c>
      <c r="L152" s="9" t="e">
        <f>VLOOKUP((IF(MONTH($A152)=10,YEAR($A152),IF(MONTH($A152)=11,YEAR($A152),IF(MONTH($A152)=12, YEAR($A152),YEAR($A152)-1)))),#REF!,VLOOKUP(MONTH($A152),'Patch Conversion'!$A$1:$B$12,2),FALSE)</f>
        <v>#REF!</v>
      </c>
      <c r="N152" s="11"/>
      <c r="O152" s="9">
        <f t="shared" si="13"/>
        <v>0.19</v>
      </c>
      <c r="P152" s="9" t="str">
        <f t="shared" si="14"/>
        <v/>
      </c>
      <c r="Q152" s="10" t="str">
        <f t="shared" si="15"/>
        <v/>
      </c>
      <c r="S152" s="17">
        <f>VLOOKUP((IF(MONTH($A152)=10,YEAR($A152),IF(MONTH($A152)=11,YEAR($A152),IF(MONTH($A152)=12, YEAR($A152),YEAR($A152)-1)))),'Final Sim'!$A$1:$O$84,VLOOKUP(MONTH($A152),'Conversion WRSM'!$A$1:$B$12,2),FALSE)</f>
        <v>283.60000000000002</v>
      </c>
      <c r="U152" s="9">
        <f t="shared" si="16"/>
        <v>0.19</v>
      </c>
      <c r="V152" s="9" t="str">
        <f t="shared" si="17"/>
        <v/>
      </c>
      <c r="W152" s="20" t="str">
        <f t="shared" si="18"/>
        <v/>
      </c>
    </row>
    <row r="153" spans="1:23" s="9" customFormat="1">
      <c r="A153" s="11">
        <v>17593</v>
      </c>
      <c r="B153" s="9">
        <f>VLOOKUP((IF(MONTH($A153)=10,YEAR($A153),IF(MONTH($A153)=11,YEAR($A153),IF(MONTH($A153)=12, YEAR($A153),YEAR($A153)-1)))),A3R002_pt1.prn!$A$2:$AA$74,VLOOKUP(MONTH($A153),Conversion!$A$1:$B$12,2),FALSE)</f>
        <v>0.45</v>
      </c>
      <c r="C153" s="9" t="str">
        <f>IF(VLOOKUP((IF(MONTH($A153)=10,YEAR($A153),IF(MONTH($A153)=11,YEAR($A153),IF(MONTH($A153)=12, YEAR($A153),YEAR($A153)-1)))),A3R002_pt1.prn!$A$2:$AA$74,VLOOKUP(MONTH($A153),'Patch Conversion'!$A$1:$B$12,2),FALSE)="","",VLOOKUP((IF(MONTH($A153)=10,YEAR($A153),IF(MONTH($A153)=11,YEAR($A153),IF(MONTH($A153)=12, YEAR($A153),YEAR($A153)-1)))),A3R002_pt1.prn!$A$2:$AA$74,VLOOKUP(MONTH($A153),'Patch Conversion'!$A$1:$B$12,2),FALSE))</f>
        <v/>
      </c>
      <c r="G153" s="9">
        <f>VLOOKUP((IF(MONTH($A153)=10,YEAR($A153),IF(MONTH($A153)=11,YEAR($A153),IF(MONTH($A153)=12, YEAR($A153),YEAR($A153)-1)))),A3R002_FirstSim!$A$1:$Z$87,VLOOKUP(MONTH($A153),Conversion!$A$1:$B$12,2),FALSE)</f>
        <v>1.23</v>
      </c>
      <c r="K153" s="12" t="e">
        <f>VLOOKUP((IF(MONTH($A153)=10,YEAR($A153),IF(MONTH($A153)=11,YEAR($A153),IF(MONTH($A153)=12, YEAR($A153),YEAR($A153)-1)))),#REF!,VLOOKUP(MONTH($A153),Conversion!$A$1:$B$12,2),FALSE)</f>
        <v>#REF!</v>
      </c>
      <c r="L153" s="9" t="e">
        <f>VLOOKUP((IF(MONTH($A153)=10,YEAR($A153),IF(MONTH($A153)=11,YEAR($A153),IF(MONTH($A153)=12, YEAR($A153),YEAR($A153)-1)))),#REF!,VLOOKUP(MONTH($A153),'Patch Conversion'!$A$1:$B$12,2),FALSE)</f>
        <v>#REF!</v>
      </c>
      <c r="N153" s="11"/>
      <c r="O153" s="9">
        <f t="shared" si="13"/>
        <v>0.45</v>
      </c>
      <c r="P153" s="9" t="str">
        <f t="shared" si="14"/>
        <v/>
      </c>
      <c r="Q153" s="10" t="str">
        <f t="shared" si="15"/>
        <v/>
      </c>
      <c r="S153" s="17">
        <f>VLOOKUP((IF(MONTH($A153)=10,YEAR($A153),IF(MONTH($A153)=11,YEAR($A153),IF(MONTH($A153)=12, YEAR($A153),YEAR($A153)-1)))),'Final Sim'!$A$1:$O$84,VLOOKUP(MONTH($A153),'Conversion WRSM'!$A$1:$B$12,2),FALSE)</f>
        <v>0</v>
      </c>
      <c r="U153" s="9">
        <f t="shared" si="16"/>
        <v>0.45</v>
      </c>
      <c r="V153" s="9" t="str">
        <f t="shared" si="17"/>
        <v/>
      </c>
      <c r="W153" s="20" t="str">
        <f t="shared" si="18"/>
        <v/>
      </c>
    </row>
    <row r="154" spans="1:23" s="9" customFormat="1">
      <c r="A154" s="11">
        <v>17624</v>
      </c>
      <c r="B154" s="9">
        <f>VLOOKUP((IF(MONTH($A154)=10,YEAR($A154),IF(MONTH($A154)=11,YEAR($A154),IF(MONTH($A154)=12, YEAR($A154),YEAR($A154)-1)))),A3R002_pt1.prn!$A$2:$AA$74,VLOOKUP(MONTH($A154),Conversion!$A$1:$B$12,2),FALSE)</f>
        <v>0.84</v>
      </c>
      <c r="C154" s="9" t="str">
        <f>IF(VLOOKUP((IF(MONTH($A154)=10,YEAR($A154),IF(MONTH($A154)=11,YEAR($A154),IF(MONTH($A154)=12, YEAR($A154),YEAR($A154)-1)))),A3R002_pt1.prn!$A$2:$AA$74,VLOOKUP(MONTH($A154),'Patch Conversion'!$A$1:$B$12,2),FALSE)="","",VLOOKUP((IF(MONTH($A154)=10,YEAR($A154),IF(MONTH($A154)=11,YEAR($A154),IF(MONTH($A154)=12, YEAR($A154),YEAR($A154)-1)))),A3R002_pt1.prn!$A$2:$AA$74,VLOOKUP(MONTH($A154),'Patch Conversion'!$A$1:$B$12,2),FALSE))</f>
        <v/>
      </c>
      <c r="G154" s="9">
        <f>VLOOKUP((IF(MONTH($A154)=10,YEAR($A154),IF(MONTH($A154)=11,YEAR($A154),IF(MONTH($A154)=12, YEAR($A154),YEAR($A154)-1)))),A3R002_FirstSim!$A$1:$Z$87,VLOOKUP(MONTH($A154),Conversion!$A$1:$B$12,2),FALSE)</f>
        <v>1.21</v>
      </c>
      <c r="K154" s="12" t="e">
        <f>VLOOKUP((IF(MONTH($A154)=10,YEAR($A154),IF(MONTH($A154)=11,YEAR($A154),IF(MONTH($A154)=12, YEAR($A154),YEAR($A154)-1)))),#REF!,VLOOKUP(MONTH($A154),Conversion!$A$1:$B$12,2),FALSE)</f>
        <v>#REF!</v>
      </c>
      <c r="L154" s="9" t="e">
        <f>VLOOKUP((IF(MONTH($A154)=10,YEAR($A154),IF(MONTH($A154)=11,YEAR($A154),IF(MONTH($A154)=12, YEAR($A154),YEAR($A154)-1)))),#REF!,VLOOKUP(MONTH($A154),'Patch Conversion'!$A$1:$B$12,2),FALSE)</f>
        <v>#REF!</v>
      </c>
      <c r="N154" s="11"/>
      <c r="O154" s="9">
        <f t="shared" si="13"/>
        <v>0.84</v>
      </c>
      <c r="P154" s="9" t="str">
        <f t="shared" si="14"/>
        <v/>
      </c>
      <c r="Q154" s="10" t="str">
        <f t="shared" si="15"/>
        <v/>
      </c>
      <c r="S154" s="17">
        <f>VLOOKUP((IF(MONTH($A154)=10,YEAR($A154),IF(MONTH($A154)=11,YEAR($A154),IF(MONTH($A154)=12, YEAR($A154),YEAR($A154)-1)))),'Final Sim'!$A$1:$O$84,VLOOKUP(MONTH($A154),'Conversion WRSM'!$A$1:$B$12,2),FALSE)</f>
        <v>110.12</v>
      </c>
      <c r="U154" s="9">
        <f t="shared" si="16"/>
        <v>0.84</v>
      </c>
      <c r="V154" s="9" t="str">
        <f t="shared" si="17"/>
        <v/>
      </c>
      <c r="W154" s="20" t="str">
        <f t="shared" si="18"/>
        <v/>
      </c>
    </row>
    <row r="155" spans="1:23" s="9" customFormat="1">
      <c r="A155" s="11">
        <v>17654</v>
      </c>
      <c r="B155" s="9">
        <f>VLOOKUP((IF(MONTH($A155)=10,YEAR($A155),IF(MONTH($A155)=11,YEAR($A155),IF(MONTH($A155)=12, YEAR($A155),YEAR($A155)-1)))),A3R002_pt1.prn!$A$2:$AA$74,VLOOKUP(MONTH($A155),Conversion!$A$1:$B$12,2),FALSE)</f>
        <v>0.72</v>
      </c>
      <c r="C155" s="9" t="str">
        <f>IF(VLOOKUP((IF(MONTH($A155)=10,YEAR($A155),IF(MONTH($A155)=11,YEAR($A155),IF(MONTH($A155)=12, YEAR($A155),YEAR($A155)-1)))),A3R002_pt1.prn!$A$2:$AA$74,VLOOKUP(MONTH($A155),'Patch Conversion'!$A$1:$B$12,2),FALSE)="","",VLOOKUP((IF(MONTH($A155)=10,YEAR($A155),IF(MONTH($A155)=11,YEAR($A155),IF(MONTH($A155)=12, YEAR($A155),YEAR($A155)-1)))),A3R002_pt1.prn!$A$2:$AA$74,VLOOKUP(MONTH($A155),'Patch Conversion'!$A$1:$B$12,2),FALSE))</f>
        <v/>
      </c>
      <c r="G155" s="9">
        <f>VLOOKUP((IF(MONTH($A155)=10,YEAR($A155),IF(MONTH($A155)=11,YEAR($A155),IF(MONTH($A155)=12, YEAR($A155),YEAR($A155)-1)))),A3R002_FirstSim!$A$1:$Z$87,VLOOKUP(MONTH($A155),Conversion!$A$1:$B$12,2),FALSE)</f>
        <v>1.26</v>
      </c>
      <c r="K155" s="12" t="e">
        <f>VLOOKUP((IF(MONTH($A155)=10,YEAR($A155),IF(MONTH($A155)=11,YEAR($A155),IF(MONTH($A155)=12, YEAR($A155),YEAR($A155)-1)))),#REF!,VLOOKUP(MONTH($A155),Conversion!$A$1:$B$12,2),FALSE)</f>
        <v>#REF!</v>
      </c>
      <c r="L155" s="9" t="e">
        <f>VLOOKUP((IF(MONTH($A155)=10,YEAR($A155),IF(MONTH($A155)=11,YEAR($A155),IF(MONTH($A155)=12, YEAR($A155),YEAR($A155)-1)))),#REF!,VLOOKUP(MONTH($A155),'Patch Conversion'!$A$1:$B$12,2),FALSE)</f>
        <v>#REF!</v>
      </c>
      <c r="N155" s="11"/>
      <c r="O155" s="9">
        <f t="shared" si="13"/>
        <v>0.72</v>
      </c>
      <c r="P155" s="9" t="str">
        <f t="shared" si="14"/>
        <v/>
      </c>
      <c r="Q155" s="10" t="str">
        <f t="shared" si="15"/>
        <v/>
      </c>
      <c r="S155" s="17">
        <f>VLOOKUP((IF(MONTH($A155)=10,YEAR($A155),IF(MONTH($A155)=11,YEAR($A155),IF(MONTH($A155)=12, YEAR($A155),YEAR($A155)-1)))),'Final Sim'!$A$1:$O$84,VLOOKUP(MONTH($A155),'Conversion WRSM'!$A$1:$B$12,2),FALSE)</f>
        <v>0</v>
      </c>
      <c r="U155" s="9">
        <f t="shared" si="16"/>
        <v>0.72</v>
      </c>
      <c r="V155" s="9" t="str">
        <f t="shared" si="17"/>
        <v/>
      </c>
      <c r="W155" s="20" t="str">
        <f t="shared" si="18"/>
        <v/>
      </c>
    </row>
    <row r="156" spans="1:23" s="9" customFormat="1">
      <c r="A156" s="11">
        <v>17685</v>
      </c>
      <c r="B156" s="9">
        <f>VLOOKUP((IF(MONTH($A156)=10,YEAR($A156),IF(MONTH($A156)=11,YEAR($A156),IF(MONTH($A156)=12, YEAR($A156),YEAR($A156)-1)))),A3R002_pt1.prn!$A$2:$AA$74,VLOOKUP(MONTH($A156),Conversion!$A$1:$B$12,2),FALSE)</f>
        <v>0.32</v>
      </c>
      <c r="C156" s="9" t="str">
        <f>IF(VLOOKUP((IF(MONTH($A156)=10,YEAR($A156),IF(MONTH($A156)=11,YEAR($A156),IF(MONTH($A156)=12, YEAR($A156),YEAR($A156)-1)))),A3R002_pt1.prn!$A$2:$AA$74,VLOOKUP(MONTH($A156),'Patch Conversion'!$A$1:$B$12,2),FALSE)="","",VLOOKUP((IF(MONTH($A156)=10,YEAR($A156),IF(MONTH($A156)=11,YEAR($A156),IF(MONTH($A156)=12, YEAR($A156),YEAR($A156)-1)))),A3R002_pt1.prn!$A$2:$AA$74,VLOOKUP(MONTH($A156),'Patch Conversion'!$A$1:$B$12,2),FALSE))</f>
        <v/>
      </c>
      <c r="G156" s="9">
        <f>VLOOKUP((IF(MONTH($A156)=10,YEAR($A156),IF(MONTH($A156)=11,YEAR($A156),IF(MONTH($A156)=12, YEAR($A156),YEAR($A156)-1)))),A3R002_FirstSim!$A$1:$Z$87,VLOOKUP(MONTH($A156),Conversion!$A$1:$B$12,2),FALSE)</f>
        <v>1.18</v>
      </c>
      <c r="K156" s="12" t="e">
        <f>VLOOKUP((IF(MONTH($A156)=10,YEAR($A156),IF(MONTH($A156)=11,YEAR($A156),IF(MONTH($A156)=12, YEAR($A156),YEAR($A156)-1)))),#REF!,VLOOKUP(MONTH($A156),Conversion!$A$1:$B$12,2),FALSE)</f>
        <v>#REF!</v>
      </c>
      <c r="L156" s="9" t="e">
        <f>VLOOKUP((IF(MONTH($A156)=10,YEAR($A156),IF(MONTH($A156)=11,YEAR($A156),IF(MONTH($A156)=12, YEAR($A156),YEAR($A156)-1)))),#REF!,VLOOKUP(MONTH($A156),'Patch Conversion'!$A$1:$B$12,2),FALSE)</f>
        <v>#REF!</v>
      </c>
      <c r="N156" s="11"/>
      <c r="O156" s="9">
        <f t="shared" si="13"/>
        <v>0.32</v>
      </c>
      <c r="P156" s="9" t="str">
        <f t="shared" si="14"/>
        <v/>
      </c>
      <c r="Q156" s="10" t="str">
        <f t="shared" si="15"/>
        <v/>
      </c>
      <c r="S156" s="17">
        <f>VLOOKUP((IF(MONTH($A156)=10,YEAR($A156),IF(MONTH($A156)=11,YEAR($A156),IF(MONTH($A156)=12, YEAR($A156),YEAR($A156)-1)))),'Final Sim'!$A$1:$O$84,VLOOKUP(MONTH($A156),'Conversion WRSM'!$A$1:$B$12,2),FALSE)</f>
        <v>16.41</v>
      </c>
      <c r="U156" s="9">
        <f t="shared" si="16"/>
        <v>0.32</v>
      </c>
      <c r="V156" s="9" t="str">
        <f t="shared" si="17"/>
        <v/>
      </c>
      <c r="W156" s="20" t="str">
        <f t="shared" si="18"/>
        <v/>
      </c>
    </row>
    <row r="157" spans="1:23" s="9" customFormat="1">
      <c r="A157" s="11">
        <v>17715</v>
      </c>
      <c r="B157" s="9">
        <f>VLOOKUP((IF(MONTH($A157)=10,YEAR($A157),IF(MONTH($A157)=11,YEAR($A157),IF(MONTH($A157)=12, YEAR($A157),YEAR($A157)-1)))),A3R002_pt1.prn!$A$2:$AA$74,VLOOKUP(MONTH($A157),Conversion!$A$1:$B$12,2),FALSE)</f>
        <v>0.28999999999999998</v>
      </c>
      <c r="C157" s="9" t="str">
        <f>IF(VLOOKUP((IF(MONTH($A157)=10,YEAR($A157),IF(MONTH($A157)=11,YEAR($A157),IF(MONTH($A157)=12, YEAR($A157),YEAR($A157)-1)))),A3R002_pt1.prn!$A$2:$AA$74,VLOOKUP(MONTH($A157),'Patch Conversion'!$A$1:$B$12,2),FALSE)="","",VLOOKUP((IF(MONTH($A157)=10,YEAR($A157),IF(MONTH($A157)=11,YEAR($A157),IF(MONTH($A157)=12, YEAR($A157),YEAR($A157)-1)))),A3R002_pt1.prn!$A$2:$AA$74,VLOOKUP(MONTH($A157),'Patch Conversion'!$A$1:$B$12,2),FALSE))</f>
        <v/>
      </c>
      <c r="G157" s="9">
        <f>VLOOKUP((IF(MONTH($A157)=10,YEAR($A157),IF(MONTH($A157)=11,YEAR($A157),IF(MONTH($A157)=12, YEAR($A157),YEAR($A157)-1)))),A3R002_FirstSim!$A$1:$Z$87,VLOOKUP(MONTH($A157),Conversion!$A$1:$B$12,2),FALSE)</f>
        <v>1.1100000000000001</v>
      </c>
      <c r="K157" s="12" t="e">
        <f>VLOOKUP((IF(MONTH($A157)=10,YEAR($A157),IF(MONTH($A157)=11,YEAR($A157),IF(MONTH($A157)=12, YEAR($A157),YEAR($A157)-1)))),#REF!,VLOOKUP(MONTH($A157),Conversion!$A$1:$B$12,2),FALSE)</f>
        <v>#REF!</v>
      </c>
      <c r="L157" s="9" t="e">
        <f>VLOOKUP((IF(MONTH($A157)=10,YEAR($A157),IF(MONTH($A157)=11,YEAR($A157),IF(MONTH($A157)=12, YEAR($A157),YEAR($A157)-1)))),#REF!,VLOOKUP(MONTH($A157),'Patch Conversion'!$A$1:$B$12,2),FALSE)</f>
        <v>#REF!</v>
      </c>
      <c r="N157" s="11"/>
      <c r="O157" s="9">
        <f t="shared" si="13"/>
        <v>0.28999999999999998</v>
      </c>
      <c r="P157" s="9" t="str">
        <f t="shared" si="14"/>
        <v/>
      </c>
      <c r="Q157" s="10" t="str">
        <f t="shared" si="15"/>
        <v/>
      </c>
      <c r="S157" s="17">
        <f>VLOOKUP((IF(MONTH($A157)=10,YEAR($A157),IF(MONTH($A157)=11,YEAR($A157),IF(MONTH($A157)=12, YEAR($A157),YEAR($A157)-1)))),'Final Sim'!$A$1:$O$84,VLOOKUP(MONTH($A157),'Conversion WRSM'!$A$1:$B$12,2),FALSE)</f>
        <v>0</v>
      </c>
      <c r="U157" s="9">
        <f t="shared" si="16"/>
        <v>0.28999999999999998</v>
      </c>
      <c r="V157" s="9" t="str">
        <f t="shared" si="17"/>
        <v/>
      </c>
      <c r="W157" s="20" t="str">
        <f t="shared" si="18"/>
        <v/>
      </c>
    </row>
    <row r="158" spans="1:23" s="9" customFormat="1">
      <c r="A158" s="11">
        <v>17746</v>
      </c>
      <c r="B158" s="9">
        <f>VLOOKUP((IF(MONTH($A158)=10,YEAR($A158),IF(MONTH($A158)=11,YEAR($A158),IF(MONTH($A158)=12, YEAR($A158),YEAR($A158)-1)))),A3R002_pt1.prn!$A$2:$AA$74,VLOOKUP(MONTH($A158),Conversion!$A$1:$B$12,2),FALSE)</f>
        <v>0.28999999999999998</v>
      </c>
      <c r="C158" s="9" t="str">
        <f>IF(VLOOKUP((IF(MONTH($A158)=10,YEAR($A158),IF(MONTH($A158)=11,YEAR($A158),IF(MONTH($A158)=12, YEAR($A158),YEAR($A158)-1)))),A3R002_pt1.prn!$A$2:$AA$74,VLOOKUP(MONTH($A158),'Patch Conversion'!$A$1:$B$12,2),FALSE)="","",VLOOKUP((IF(MONTH($A158)=10,YEAR($A158),IF(MONTH($A158)=11,YEAR($A158),IF(MONTH($A158)=12, YEAR($A158),YEAR($A158)-1)))),A3R002_pt1.prn!$A$2:$AA$74,VLOOKUP(MONTH($A158),'Patch Conversion'!$A$1:$B$12,2),FALSE))</f>
        <v/>
      </c>
      <c r="G158" s="9">
        <f>VLOOKUP((IF(MONTH($A158)=10,YEAR($A158),IF(MONTH($A158)=11,YEAR($A158),IF(MONTH($A158)=12, YEAR($A158),YEAR($A158)-1)))),A3R002_FirstSim!$A$1:$Z$87,VLOOKUP(MONTH($A158),Conversion!$A$1:$B$12,2),FALSE)</f>
        <v>1.01</v>
      </c>
      <c r="K158" s="12" t="e">
        <f>VLOOKUP((IF(MONTH($A158)=10,YEAR($A158),IF(MONTH($A158)=11,YEAR($A158),IF(MONTH($A158)=12, YEAR($A158),YEAR($A158)-1)))),#REF!,VLOOKUP(MONTH($A158),Conversion!$A$1:$B$12,2),FALSE)</f>
        <v>#REF!</v>
      </c>
      <c r="L158" s="9" t="e">
        <f>VLOOKUP((IF(MONTH($A158)=10,YEAR($A158),IF(MONTH($A158)=11,YEAR($A158),IF(MONTH($A158)=12, YEAR($A158),YEAR($A158)-1)))),#REF!,VLOOKUP(MONTH($A158),'Patch Conversion'!$A$1:$B$12,2),FALSE)</f>
        <v>#REF!</v>
      </c>
      <c r="N158" s="11"/>
      <c r="O158" s="9">
        <f t="shared" si="13"/>
        <v>0.28999999999999998</v>
      </c>
      <c r="P158" s="9" t="str">
        <f t="shared" si="14"/>
        <v/>
      </c>
      <c r="Q158" s="10" t="str">
        <f t="shared" si="15"/>
        <v/>
      </c>
      <c r="S158" s="17">
        <f>VLOOKUP((IF(MONTH($A158)=10,YEAR($A158),IF(MONTH($A158)=11,YEAR($A158),IF(MONTH($A158)=12, YEAR($A158),YEAR($A158)-1)))),'Final Sim'!$A$1:$O$84,VLOOKUP(MONTH($A158),'Conversion WRSM'!$A$1:$B$12,2),FALSE)</f>
        <v>1050.4100000000001</v>
      </c>
      <c r="U158" s="9">
        <f t="shared" si="16"/>
        <v>0.28999999999999998</v>
      </c>
      <c r="V158" s="9" t="str">
        <f t="shared" si="17"/>
        <v/>
      </c>
      <c r="W158" s="20" t="str">
        <f t="shared" si="18"/>
        <v/>
      </c>
    </row>
    <row r="159" spans="1:23" s="9" customFormat="1">
      <c r="A159" s="11">
        <v>17777</v>
      </c>
      <c r="B159" s="9">
        <f>VLOOKUP((IF(MONTH($A159)=10,YEAR($A159),IF(MONTH($A159)=11,YEAR($A159),IF(MONTH($A159)=12, YEAR($A159),YEAR($A159)-1)))),A3R002_pt1.prn!$A$2:$AA$74,VLOOKUP(MONTH($A159),Conversion!$A$1:$B$12,2),FALSE)</f>
        <v>0.13</v>
      </c>
      <c r="C159" s="9" t="str">
        <f>IF(VLOOKUP((IF(MONTH($A159)=10,YEAR($A159),IF(MONTH($A159)=11,YEAR($A159),IF(MONTH($A159)=12, YEAR($A159),YEAR($A159)-1)))),A3R002_pt1.prn!$A$2:$AA$74,VLOOKUP(MONTH($A159),'Patch Conversion'!$A$1:$B$12,2),FALSE)="","",VLOOKUP((IF(MONTH($A159)=10,YEAR($A159),IF(MONTH($A159)=11,YEAR($A159),IF(MONTH($A159)=12, YEAR($A159),YEAR($A159)-1)))),A3R002_pt1.prn!$A$2:$AA$74,VLOOKUP(MONTH($A159),'Patch Conversion'!$A$1:$B$12,2),FALSE))</f>
        <v/>
      </c>
      <c r="G159" s="9">
        <f>VLOOKUP((IF(MONTH($A159)=10,YEAR($A159),IF(MONTH($A159)=11,YEAR($A159),IF(MONTH($A159)=12, YEAR($A159),YEAR($A159)-1)))),A3R002_FirstSim!$A$1:$Z$87,VLOOKUP(MONTH($A159),Conversion!$A$1:$B$12,2),FALSE)</f>
        <v>0.82</v>
      </c>
      <c r="K159" s="12" t="e">
        <f>VLOOKUP((IF(MONTH($A159)=10,YEAR($A159),IF(MONTH($A159)=11,YEAR($A159),IF(MONTH($A159)=12, YEAR($A159),YEAR($A159)-1)))),#REF!,VLOOKUP(MONTH($A159),Conversion!$A$1:$B$12,2),FALSE)</f>
        <v>#REF!</v>
      </c>
      <c r="L159" s="9" t="e">
        <f>VLOOKUP((IF(MONTH($A159)=10,YEAR($A159),IF(MONTH($A159)=11,YEAR($A159),IF(MONTH($A159)=12, YEAR($A159),YEAR($A159)-1)))),#REF!,VLOOKUP(MONTH($A159),'Patch Conversion'!$A$1:$B$12,2),FALSE)</f>
        <v>#REF!</v>
      </c>
      <c r="N159" s="11"/>
      <c r="O159" s="9">
        <f t="shared" si="13"/>
        <v>0.13</v>
      </c>
      <c r="P159" s="9" t="str">
        <f t="shared" si="14"/>
        <v/>
      </c>
      <c r="Q159" s="10" t="str">
        <f t="shared" si="15"/>
        <v/>
      </c>
      <c r="S159" s="17">
        <f>VLOOKUP((IF(MONTH($A159)=10,YEAR($A159),IF(MONTH($A159)=11,YEAR($A159),IF(MONTH($A159)=12, YEAR($A159),YEAR($A159)-1)))),'Final Sim'!$A$1:$O$84,VLOOKUP(MONTH($A159),'Conversion WRSM'!$A$1:$B$12,2),FALSE)</f>
        <v>0</v>
      </c>
      <c r="U159" s="9">
        <f t="shared" si="16"/>
        <v>0.13</v>
      </c>
      <c r="V159" s="9" t="str">
        <f t="shared" si="17"/>
        <v/>
      </c>
      <c r="W159" s="20" t="str">
        <f t="shared" si="18"/>
        <v/>
      </c>
    </row>
    <row r="160" spans="1:23" s="9" customFormat="1">
      <c r="A160" s="11">
        <v>17807</v>
      </c>
      <c r="B160" s="9">
        <f>VLOOKUP((IF(MONTH($A160)=10,YEAR($A160),IF(MONTH($A160)=11,YEAR($A160),IF(MONTH($A160)=12, YEAR($A160),YEAR($A160)-1)))),A3R002_pt1.prn!$A$2:$AA$74,VLOOKUP(MONTH($A160),Conversion!$A$1:$B$12,2),FALSE)</f>
        <v>0.32</v>
      </c>
      <c r="C160" s="9" t="str">
        <f>IF(VLOOKUP((IF(MONTH($A160)=10,YEAR($A160),IF(MONTH($A160)=11,YEAR($A160),IF(MONTH($A160)=12, YEAR($A160),YEAR($A160)-1)))),A3R002_pt1.prn!$A$2:$AA$74,VLOOKUP(MONTH($A160),'Patch Conversion'!$A$1:$B$12,2),FALSE)="","",VLOOKUP((IF(MONTH($A160)=10,YEAR($A160),IF(MONTH($A160)=11,YEAR($A160),IF(MONTH($A160)=12, YEAR($A160),YEAR($A160)-1)))),A3R002_pt1.prn!$A$2:$AA$74,VLOOKUP(MONTH($A160),'Patch Conversion'!$A$1:$B$12,2),FALSE))</f>
        <v/>
      </c>
      <c r="G160" s="9">
        <f>VLOOKUP((IF(MONTH($A160)=10,YEAR($A160),IF(MONTH($A160)=11,YEAR($A160),IF(MONTH($A160)=12, YEAR($A160),YEAR($A160)-1)))),A3R002_FirstSim!$A$1:$Z$87,VLOOKUP(MONTH($A160),Conversion!$A$1:$B$12,2),FALSE)</f>
        <v>0.7</v>
      </c>
      <c r="K160" s="12" t="e">
        <f>VLOOKUP((IF(MONTH($A160)=10,YEAR($A160),IF(MONTH($A160)=11,YEAR($A160),IF(MONTH($A160)=12, YEAR($A160),YEAR($A160)-1)))),#REF!,VLOOKUP(MONTH($A160),Conversion!$A$1:$B$12,2),FALSE)</f>
        <v>#REF!</v>
      </c>
      <c r="L160" s="9" t="e">
        <f>VLOOKUP((IF(MONTH($A160)=10,YEAR($A160),IF(MONTH($A160)=11,YEAR($A160),IF(MONTH($A160)=12, YEAR($A160),YEAR($A160)-1)))),#REF!,VLOOKUP(MONTH($A160),'Patch Conversion'!$A$1:$B$12,2),FALSE)</f>
        <v>#REF!</v>
      </c>
      <c r="N160" s="11"/>
      <c r="O160" s="9">
        <f t="shared" si="13"/>
        <v>0.32</v>
      </c>
      <c r="P160" s="9" t="str">
        <f t="shared" si="14"/>
        <v/>
      </c>
      <c r="Q160" s="10" t="str">
        <f t="shared" si="15"/>
        <v/>
      </c>
      <c r="S160" s="17">
        <f>VLOOKUP((IF(MONTH($A160)=10,YEAR($A160),IF(MONTH($A160)=11,YEAR($A160),IF(MONTH($A160)=12, YEAR($A160),YEAR($A160)-1)))),'Final Sim'!$A$1:$O$84,VLOOKUP(MONTH($A160),'Conversion WRSM'!$A$1:$B$12,2),FALSE)</f>
        <v>9.59</v>
      </c>
      <c r="U160" s="9">
        <f t="shared" si="16"/>
        <v>0.32</v>
      </c>
      <c r="V160" s="9" t="str">
        <f t="shared" si="17"/>
        <v/>
      </c>
      <c r="W160" s="20" t="str">
        <f t="shared" si="18"/>
        <v/>
      </c>
    </row>
    <row r="161" spans="1:23" s="9" customFormat="1">
      <c r="A161" s="11">
        <v>17838</v>
      </c>
      <c r="B161" s="9">
        <f>VLOOKUP((IF(MONTH($A161)=10,YEAR($A161),IF(MONTH($A161)=11,YEAR($A161),IF(MONTH($A161)=12, YEAR($A161),YEAR($A161)-1)))),A3R002_pt1.prn!$A$2:$AA$74,VLOOKUP(MONTH($A161),Conversion!$A$1:$B$12,2),FALSE)</f>
        <v>0.35</v>
      </c>
      <c r="C161" s="9" t="str">
        <f>IF(VLOOKUP((IF(MONTH($A161)=10,YEAR($A161),IF(MONTH($A161)=11,YEAR($A161),IF(MONTH($A161)=12, YEAR($A161),YEAR($A161)-1)))),A3R002_pt1.prn!$A$2:$AA$74,VLOOKUP(MONTH($A161),'Patch Conversion'!$A$1:$B$12,2),FALSE)="","",VLOOKUP((IF(MONTH($A161)=10,YEAR($A161),IF(MONTH($A161)=11,YEAR($A161),IF(MONTH($A161)=12, YEAR($A161),YEAR($A161)-1)))),A3R002_pt1.prn!$A$2:$AA$74,VLOOKUP(MONTH($A161),'Patch Conversion'!$A$1:$B$12,2),FALSE))</f>
        <v/>
      </c>
      <c r="G161" s="9">
        <f>VLOOKUP((IF(MONTH($A161)=10,YEAR($A161),IF(MONTH($A161)=11,YEAR($A161),IF(MONTH($A161)=12, YEAR($A161),YEAR($A161)-1)))),A3R002_FirstSim!$A$1:$Z$87,VLOOKUP(MONTH($A161),Conversion!$A$1:$B$12,2),FALSE)</f>
        <v>0.66</v>
      </c>
      <c r="K161" s="12" t="e">
        <f>VLOOKUP((IF(MONTH($A161)=10,YEAR($A161),IF(MONTH($A161)=11,YEAR($A161),IF(MONTH($A161)=12, YEAR($A161),YEAR($A161)-1)))),#REF!,VLOOKUP(MONTH($A161),Conversion!$A$1:$B$12,2),FALSE)</f>
        <v>#REF!</v>
      </c>
      <c r="L161" s="9" t="e">
        <f>VLOOKUP((IF(MONTH($A161)=10,YEAR($A161),IF(MONTH($A161)=11,YEAR($A161),IF(MONTH($A161)=12, YEAR($A161),YEAR($A161)-1)))),#REF!,VLOOKUP(MONTH($A161),'Patch Conversion'!$A$1:$B$12,2),FALSE)</f>
        <v>#REF!</v>
      </c>
      <c r="N161" s="11"/>
      <c r="O161" s="9">
        <f t="shared" si="13"/>
        <v>0.35</v>
      </c>
      <c r="P161" s="9" t="str">
        <f t="shared" si="14"/>
        <v/>
      </c>
      <c r="Q161" s="10" t="str">
        <f t="shared" si="15"/>
        <v/>
      </c>
      <c r="S161" s="17">
        <f>VLOOKUP((IF(MONTH($A161)=10,YEAR($A161),IF(MONTH($A161)=11,YEAR($A161),IF(MONTH($A161)=12, YEAR($A161),YEAR($A161)-1)))),'Final Sim'!$A$1:$O$84,VLOOKUP(MONTH($A161),'Conversion WRSM'!$A$1:$B$12,2),FALSE)</f>
        <v>0</v>
      </c>
      <c r="U161" s="9">
        <f t="shared" si="16"/>
        <v>0.35</v>
      </c>
      <c r="V161" s="9" t="str">
        <f t="shared" si="17"/>
        <v/>
      </c>
      <c r="W161" s="20" t="str">
        <f t="shared" si="18"/>
        <v/>
      </c>
    </row>
    <row r="162" spans="1:23" s="9" customFormat="1">
      <c r="A162" s="11">
        <v>17868</v>
      </c>
      <c r="B162" s="9">
        <f>VLOOKUP((IF(MONTH($A162)=10,YEAR($A162),IF(MONTH($A162)=11,YEAR($A162),IF(MONTH($A162)=12, YEAR($A162),YEAR($A162)-1)))),A3R002_pt1.prn!$A$2:$AA$74,VLOOKUP(MONTH($A162),Conversion!$A$1:$B$12,2),FALSE)</f>
        <v>0.12</v>
      </c>
      <c r="C162" s="9" t="str">
        <f>IF(VLOOKUP((IF(MONTH($A162)=10,YEAR($A162),IF(MONTH($A162)=11,YEAR($A162),IF(MONTH($A162)=12, YEAR($A162),YEAR($A162)-1)))),A3R002_pt1.prn!$A$2:$AA$74,VLOOKUP(MONTH($A162),'Patch Conversion'!$A$1:$B$12,2),FALSE)="","",VLOOKUP((IF(MONTH($A162)=10,YEAR($A162),IF(MONTH($A162)=11,YEAR($A162),IF(MONTH($A162)=12, YEAR($A162),YEAR($A162)-1)))),A3R002_pt1.prn!$A$2:$AA$74,VLOOKUP(MONTH($A162),'Patch Conversion'!$A$1:$B$12,2),FALSE))</f>
        <v/>
      </c>
      <c r="G162" s="9">
        <f>VLOOKUP((IF(MONTH($A162)=10,YEAR($A162),IF(MONTH($A162)=11,YEAR($A162),IF(MONTH($A162)=12, YEAR($A162),YEAR($A162)-1)))),A3R002_FirstSim!$A$1:$Z$87,VLOOKUP(MONTH($A162),Conversion!$A$1:$B$12,2),FALSE)</f>
        <v>0.53</v>
      </c>
      <c r="K162" s="12" t="e">
        <f>VLOOKUP((IF(MONTH($A162)=10,YEAR($A162),IF(MONTH($A162)=11,YEAR($A162),IF(MONTH($A162)=12, YEAR($A162),YEAR($A162)-1)))),#REF!,VLOOKUP(MONTH($A162),Conversion!$A$1:$B$12,2),FALSE)</f>
        <v>#REF!</v>
      </c>
      <c r="L162" s="9" t="e">
        <f>VLOOKUP((IF(MONTH($A162)=10,YEAR($A162),IF(MONTH($A162)=11,YEAR($A162),IF(MONTH($A162)=12, YEAR($A162),YEAR($A162)-1)))),#REF!,VLOOKUP(MONTH($A162),'Patch Conversion'!$A$1:$B$12,2),FALSE)</f>
        <v>#REF!</v>
      </c>
      <c r="N162" s="11"/>
      <c r="O162" s="9">
        <f t="shared" si="13"/>
        <v>0.12</v>
      </c>
      <c r="P162" s="9" t="str">
        <f t="shared" si="14"/>
        <v/>
      </c>
      <c r="Q162" s="10" t="str">
        <f t="shared" si="15"/>
        <v/>
      </c>
      <c r="S162" s="17">
        <f>VLOOKUP((IF(MONTH($A162)=10,YEAR($A162),IF(MONTH($A162)=11,YEAR($A162),IF(MONTH($A162)=12, YEAR($A162),YEAR($A162)-1)))),'Final Sim'!$A$1:$O$84,VLOOKUP(MONTH($A162),'Conversion WRSM'!$A$1:$B$12,2),FALSE)</f>
        <v>5.43</v>
      </c>
      <c r="U162" s="9">
        <f t="shared" si="16"/>
        <v>0.12</v>
      </c>
      <c r="V162" s="9" t="str">
        <f t="shared" si="17"/>
        <v/>
      </c>
      <c r="W162" s="20" t="str">
        <f t="shared" si="18"/>
        <v/>
      </c>
    </row>
    <row r="163" spans="1:23" s="9" customFormat="1">
      <c r="A163" s="11">
        <v>17899</v>
      </c>
      <c r="B163" s="9">
        <f>VLOOKUP((IF(MONTH($A163)=10,YEAR($A163),IF(MONTH($A163)=11,YEAR($A163),IF(MONTH($A163)=12, YEAR($A163),YEAR($A163)-1)))),A3R002_pt1.prn!$A$2:$AA$74,VLOOKUP(MONTH($A163),Conversion!$A$1:$B$12,2),FALSE)</f>
        <v>0.41</v>
      </c>
      <c r="C163" s="9" t="str">
        <f>IF(VLOOKUP((IF(MONTH($A163)=10,YEAR($A163),IF(MONTH($A163)=11,YEAR($A163),IF(MONTH($A163)=12, YEAR($A163),YEAR($A163)-1)))),A3R002_pt1.prn!$A$2:$AA$74,VLOOKUP(MONTH($A163),'Patch Conversion'!$A$1:$B$12,2),FALSE)="","",VLOOKUP((IF(MONTH($A163)=10,YEAR($A163),IF(MONTH($A163)=11,YEAR($A163),IF(MONTH($A163)=12, YEAR($A163),YEAR($A163)-1)))),A3R002_pt1.prn!$A$2:$AA$74,VLOOKUP(MONTH($A163),'Patch Conversion'!$A$1:$B$12,2),FALSE))</f>
        <v/>
      </c>
      <c r="G163" s="9">
        <f>VLOOKUP((IF(MONTH($A163)=10,YEAR($A163),IF(MONTH($A163)=11,YEAR($A163),IF(MONTH($A163)=12, YEAR($A163),YEAR($A163)-1)))),A3R002_FirstSim!$A$1:$Z$87,VLOOKUP(MONTH($A163),Conversion!$A$1:$B$12,2),FALSE)</f>
        <v>0.71</v>
      </c>
      <c r="K163" s="12" t="e">
        <f>VLOOKUP((IF(MONTH($A163)=10,YEAR($A163),IF(MONTH($A163)=11,YEAR($A163),IF(MONTH($A163)=12, YEAR($A163),YEAR($A163)-1)))),#REF!,VLOOKUP(MONTH($A163),Conversion!$A$1:$B$12,2),FALSE)</f>
        <v>#REF!</v>
      </c>
      <c r="L163" s="9" t="e">
        <f>VLOOKUP((IF(MONTH($A163)=10,YEAR($A163),IF(MONTH($A163)=11,YEAR($A163),IF(MONTH($A163)=12, YEAR($A163),YEAR($A163)-1)))),#REF!,VLOOKUP(MONTH($A163),'Patch Conversion'!$A$1:$B$12,2),FALSE)</f>
        <v>#REF!</v>
      </c>
      <c r="N163" s="11"/>
      <c r="O163" s="9">
        <f t="shared" si="13"/>
        <v>0.41</v>
      </c>
      <c r="P163" s="9" t="str">
        <f t="shared" si="14"/>
        <v/>
      </c>
      <c r="Q163" s="10" t="str">
        <f t="shared" si="15"/>
        <v/>
      </c>
      <c r="S163" s="17">
        <f>VLOOKUP((IF(MONTH($A163)=10,YEAR($A163),IF(MONTH($A163)=11,YEAR($A163),IF(MONTH($A163)=12, YEAR($A163),YEAR($A163)-1)))),'Final Sim'!$A$1:$O$84,VLOOKUP(MONTH($A163),'Conversion WRSM'!$A$1:$B$12,2),FALSE)</f>
        <v>0</v>
      </c>
      <c r="U163" s="9">
        <f t="shared" si="16"/>
        <v>0.41</v>
      </c>
      <c r="V163" s="9" t="str">
        <f t="shared" si="17"/>
        <v/>
      </c>
      <c r="W163" s="20" t="str">
        <f t="shared" si="18"/>
        <v/>
      </c>
    </row>
    <row r="164" spans="1:23" s="9" customFormat="1">
      <c r="A164" s="11">
        <v>17930</v>
      </c>
      <c r="B164" s="9">
        <f>VLOOKUP((IF(MONTH($A164)=10,YEAR($A164),IF(MONTH($A164)=11,YEAR($A164),IF(MONTH($A164)=12, YEAR($A164),YEAR($A164)-1)))),A3R002_pt1.prn!$A$2:$AA$74,VLOOKUP(MONTH($A164),Conversion!$A$1:$B$12,2),FALSE)</f>
        <v>0.05</v>
      </c>
      <c r="C164" s="9" t="str">
        <f>IF(VLOOKUP((IF(MONTH($A164)=10,YEAR($A164),IF(MONTH($A164)=11,YEAR($A164),IF(MONTH($A164)=12, YEAR($A164),YEAR($A164)-1)))),A3R002_pt1.prn!$A$2:$AA$74,VLOOKUP(MONTH($A164),'Patch Conversion'!$A$1:$B$12,2),FALSE)="","",VLOOKUP((IF(MONTH($A164)=10,YEAR($A164),IF(MONTH($A164)=11,YEAR($A164),IF(MONTH($A164)=12, YEAR($A164),YEAR($A164)-1)))),A3R002_pt1.prn!$A$2:$AA$74,VLOOKUP(MONTH($A164),'Patch Conversion'!$A$1:$B$12,2),FALSE))</f>
        <v/>
      </c>
      <c r="G164" s="9">
        <f>VLOOKUP((IF(MONTH($A164)=10,YEAR($A164),IF(MONTH($A164)=11,YEAR($A164),IF(MONTH($A164)=12, YEAR($A164),YEAR($A164)-1)))),A3R002_FirstSim!$A$1:$Z$87,VLOOKUP(MONTH($A164),Conversion!$A$1:$B$12,2),FALSE)</f>
        <v>0.56000000000000005</v>
      </c>
      <c r="K164" s="12" t="e">
        <f>VLOOKUP((IF(MONTH($A164)=10,YEAR($A164),IF(MONTH($A164)=11,YEAR($A164),IF(MONTH($A164)=12, YEAR($A164),YEAR($A164)-1)))),#REF!,VLOOKUP(MONTH($A164),Conversion!$A$1:$B$12,2),FALSE)</f>
        <v>#REF!</v>
      </c>
      <c r="L164" s="9" t="e">
        <f>VLOOKUP((IF(MONTH($A164)=10,YEAR($A164),IF(MONTH($A164)=11,YEAR($A164),IF(MONTH($A164)=12, YEAR($A164),YEAR($A164)-1)))),#REF!,VLOOKUP(MONTH($A164),'Patch Conversion'!$A$1:$B$12,2),FALSE)</f>
        <v>#REF!</v>
      </c>
      <c r="N164" s="11"/>
      <c r="O164" s="9">
        <f t="shared" si="13"/>
        <v>0.05</v>
      </c>
      <c r="P164" s="9" t="str">
        <f t="shared" si="14"/>
        <v/>
      </c>
      <c r="Q164" s="10" t="str">
        <f t="shared" si="15"/>
        <v/>
      </c>
      <c r="S164" s="17">
        <f>VLOOKUP((IF(MONTH($A164)=10,YEAR($A164),IF(MONTH($A164)=11,YEAR($A164),IF(MONTH($A164)=12, YEAR($A164),YEAR($A164)-1)))),'Final Sim'!$A$1:$O$84,VLOOKUP(MONTH($A164),'Conversion WRSM'!$A$1:$B$12,2),FALSE)</f>
        <v>1.43</v>
      </c>
      <c r="U164" s="9">
        <f t="shared" si="16"/>
        <v>0.05</v>
      </c>
      <c r="V164" s="9" t="str">
        <f t="shared" si="17"/>
        <v/>
      </c>
      <c r="W164" s="20" t="str">
        <f t="shared" si="18"/>
        <v/>
      </c>
    </row>
    <row r="165" spans="1:23" s="9" customFormat="1">
      <c r="A165" s="11">
        <v>17958</v>
      </c>
      <c r="B165" s="9">
        <f>VLOOKUP((IF(MONTH($A165)=10,YEAR($A165),IF(MONTH($A165)=11,YEAR($A165),IF(MONTH($A165)=12, YEAR($A165),YEAR($A165)-1)))),A3R002_pt1.prn!$A$2:$AA$74,VLOOKUP(MONTH($A165),Conversion!$A$1:$B$12,2),FALSE)</f>
        <v>0.19</v>
      </c>
      <c r="C165" s="9" t="str">
        <f>IF(VLOOKUP((IF(MONTH($A165)=10,YEAR($A165),IF(MONTH($A165)=11,YEAR($A165),IF(MONTH($A165)=12, YEAR($A165),YEAR($A165)-1)))),A3R002_pt1.prn!$A$2:$AA$74,VLOOKUP(MONTH($A165),'Patch Conversion'!$A$1:$B$12,2),FALSE)="","",VLOOKUP((IF(MONTH($A165)=10,YEAR($A165),IF(MONTH($A165)=11,YEAR($A165),IF(MONTH($A165)=12, YEAR($A165),YEAR($A165)-1)))),A3R002_pt1.prn!$A$2:$AA$74,VLOOKUP(MONTH($A165),'Patch Conversion'!$A$1:$B$12,2),FALSE))</f>
        <v/>
      </c>
      <c r="G165" s="9">
        <f>VLOOKUP((IF(MONTH($A165)=10,YEAR($A165),IF(MONTH($A165)=11,YEAR($A165),IF(MONTH($A165)=12, YEAR($A165),YEAR($A165)-1)))),A3R002_FirstSim!$A$1:$Z$87,VLOOKUP(MONTH($A165),Conversion!$A$1:$B$12,2),FALSE)</f>
        <v>0.52</v>
      </c>
      <c r="K165" s="12" t="e">
        <f>VLOOKUP((IF(MONTH($A165)=10,YEAR($A165),IF(MONTH($A165)=11,YEAR($A165),IF(MONTH($A165)=12, YEAR($A165),YEAR($A165)-1)))),#REF!,VLOOKUP(MONTH($A165),Conversion!$A$1:$B$12,2),FALSE)</f>
        <v>#REF!</v>
      </c>
      <c r="L165" s="9" t="e">
        <f>VLOOKUP((IF(MONTH($A165)=10,YEAR($A165),IF(MONTH($A165)=11,YEAR($A165),IF(MONTH($A165)=12, YEAR($A165),YEAR($A165)-1)))),#REF!,VLOOKUP(MONTH($A165),'Patch Conversion'!$A$1:$B$12,2),FALSE)</f>
        <v>#REF!</v>
      </c>
      <c r="N165" s="11"/>
      <c r="O165" s="9">
        <f t="shared" si="13"/>
        <v>0.19</v>
      </c>
      <c r="P165" s="9" t="str">
        <f t="shared" si="14"/>
        <v/>
      </c>
      <c r="Q165" s="10" t="str">
        <f t="shared" si="15"/>
        <v/>
      </c>
      <c r="S165" s="17">
        <f>VLOOKUP((IF(MONTH($A165)=10,YEAR($A165),IF(MONTH($A165)=11,YEAR($A165),IF(MONTH($A165)=12, YEAR($A165),YEAR($A165)-1)))),'Final Sim'!$A$1:$O$84,VLOOKUP(MONTH($A165),'Conversion WRSM'!$A$1:$B$12,2),FALSE)</f>
        <v>0</v>
      </c>
      <c r="U165" s="9">
        <f t="shared" si="16"/>
        <v>0.19</v>
      </c>
      <c r="V165" s="9" t="str">
        <f t="shared" si="17"/>
        <v/>
      </c>
      <c r="W165" s="20" t="str">
        <f t="shared" si="18"/>
        <v/>
      </c>
    </row>
    <row r="166" spans="1:23" s="9" customFormat="1">
      <c r="A166" s="11">
        <v>17989</v>
      </c>
      <c r="B166" s="9">
        <f>VLOOKUP((IF(MONTH($A166)=10,YEAR($A166),IF(MONTH($A166)=11,YEAR($A166),IF(MONTH($A166)=12, YEAR($A166),YEAR($A166)-1)))),A3R002_pt1.prn!$A$2:$AA$74,VLOOKUP(MONTH($A166),Conversion!$A$1:$B$12,2),FALSE)</f>
        <v>0.01</v>
      </c>
      <c r="C166" s="9" t="str">
        <f>IF(VLOOKUP((IF(MONTH($A166)=10,YEAR($A166),IF(MONTH($A166)=11,YEAR($A166),IF(MONTH($A166)=12, YEAR($A166),YEAR($A166)-1)))),A3R002_pt1.prn!$A$2:$AA$74,VLOOKUP(MONTH($A166),'Patch Conversion'!$A$1:$B$12,2),FALSE)="","",VLOOKUP((IF(MONTH($A166)=10,YEAR($A166),IF(MONTH($A166)=11,YEAR($A166),IF(MONTH($A166)=12, YEAR($A166),YEAR($A166)-1)))),A3R002_pt1.prn!$A$2:$AA$74,VLOOKUP(MONTH($A166),'Patch Conversion'!$A$1:$B$12,2),FALSE))</f>
        <v/>
      </c>
      <c r="G166" s="9">
        <f>VLOOKUP((IF(MONTH($A166)=10,YEAR($A166),IF(MONTH($A166)=11,YEAR($A166),IF(MONTH($A166)=12, YEAR($A166),YEAR($A166)-1)))),A3R002_FirstSim!$A$1:$Z$87,VLOOKUP(MONTH($A166),Conversion!$A$1:$B$12,2),FALSE)</f>
        <v>0.49</v>
      </c>
      <c r="K166" s="12" t="e">
        <f>VLOOKUP((IF(MONTH($A166)=10,YEAR($A166),IF(MONTH($A166)=11,YEAR($A166),IF(MONTH($A166)=12, YEAR($A166),YEAR($A166)-1)))),#REF!,VLOOKUP(MONTH($A166),Conversion!$A$1:$B$12,2),FALSE)</f>
        <v>#REF!</v>
      </c>
      <c r="L166" s="9" t="e">
        <f>VLOOKUP((IF(MONTH($A166)=10,YEAR($A166),IF(MONTH($A166)=11,YEAR($A166),IF(MONTH($A166)=12, YEAR($A166),YEAR($A166)-1)))),#REF!,VLOOKUP(MONTH($A166),'Patch Conversion'!$A$1:$B$12,2),FALSE)</f>
        <v>#REF!</v>
      </c>
      <c r="N166" s="11"/>
      <c r="O166" s="9">
        <f t="shared" si="13"/>
        <v>0.01</v>
      </c>
      <c r="P166" s="9" t="str">
        <f t="shared" si="14"/>
        <v/>
      </c>
      <c r="Q166" s="10" t="str">
        <f t="shared" si="15"/>
        <v/>
      </c>
      <c r="S166" s="17">
        <f>VLOOKUP((IF(MONTH($A166)=10,YEAR($A166),IF(MONTH($A166)=11,YEAR($A166),IF(MONTH($A166)=12, YEAR($A166),YEAR($A166)-1)))),'Final Sim'!$A$1:$O$84,VLOOKUP(MONTH($A166),'Conversion WRSM'!$A$1:$B$12,2),FALSE)</f>
        <v>73.38</v>
      </c>
      <c r="U166" s="9">
        <f t="shared" si="16"/>
        <v>0.01</v>
      </c>
      <c r="V166" s="9" t="str">
        <f t="shared" si="17"/>
        <v/>
      </c>
      <c r="W166" s="20" t="str">
        <f t="shared" si="18"/>
        <v/>
      </c>
    </row>
    <row r="167" spans="1:23" s="9" customFormat="1">
      <c r="A167" s="11">
        <v>18019</v>
      </c>
      <c r="B167" s="9">
        <f>VLOOKUP((IF(MONTH($A167)=10,YEAR($A167),IF(MONTH($A167)=11,YEAR($A167),IF(MONTH($A167)=12, YEAR($A167),YEAR($A167)-1)))),A3R002_pt1.prn!$A$2:$AA$74,VLOOKUP(MONTH($A167),Conversion!$A$1:$B$12,2),FALSE)</f>
        <v>0.05</v>
      </c>
      <c r="C167" s="9" t="str">
        <f>IF(VLOOKUP((IF(MONTH($A167)=10,YEAR($A167),IF(MONTH($A167)=11,YEAR($A167),IF(MONTH($A167)=12, YEAR($A167),YEAR($A167)-1)))),A3R002_pt1.prn!$A$2:$AA$74,VLOOKUP(MONTH($A167),'Patch Conversion'!$A$1:$B$12,2),FALSE)="","",VLOOKUP((IF(MONTH($A167)=10,YEAR($A167),IF(MONTH($A167)=11,YEAR($A167),IF(MONTH($A167)=12, YEAR($A167),YEAR($A167)-1)))),A3R002_pt1.prn!$A$2:$AA$74,VLOOKUP(MONTH($A167),'Patch Conversion'!$A$1:$B$12,2),FALSE))</f>
        <v/>
      </c>
      <c r="G167" s="9">
        <f>VLOOKUP((IF(MONTH($A167)=10,YEAR($A167),IF(MONTH($A167)=11,YEAR($A167),IF(MONTH($A167)=12, YEAR($A167),YEAR($A167)-1)))),A3R002_FirstSim!$A$1:$Z$87,VLOOKUP(MONTH($A167),Conversion!$A$1:$B$12,2),FALSE)</f>
        <v>0.48</v>
      </c>
      <c r="K167" s="12" t="e">
        <f>VLOOKUP((IF(MONTH($A167)=10,YEAR($A167),IF(MONTH($A167)=11,YEAR($A167),IF(MONTH($A167)=12, YEAR($A167),YEAR($A167)-1)))),#REF!,VLOOKUP(MONTH($A167),Conversion!$A$1:$B$12,2),FALSE)</f>
        <v>#REF!</v>
      </c>
      <c r="L167" s="9" t="e">
        <f>VLOOKUP((IF(MONTH($A167)=10,YEAR($A167),IF(MONTH($A167)=11,YEAR($A167),IF(MONTH($A167)=12, YEAR($A167),YEAR($A167)-1)))),#REF!,VLOOKUP(MONTH($A167),'Patch Conversion'!$A$1:$B$12,2),FALSE)</f>
        <v>#REF!</v>
      </c>
      <c r="N167" s="11"/>
      <c r="O167" s="9">
        <f t="shared" si="13"/>
        <v>0.05</v>
      </c>
      <c r="P167" s="9" t="str">
        <f t="shared" si="14"/>
        <v/>
      </c>
      <c r="Q167" s="10" t="str">
        <f t="shared" si="15"/>
        <v/>
      </c>
      <c r="S167" s="17">
        <f>VLOOKUP((IF(MONTH($A167)=10,YEAR($A167),IF(MONTH($A167)=11,YEAR($A167),IF(MONTH($A167)=12, YEAR($A167),YEAR($A167)-1)))),'Final Sim'!$A$1:$O$84,VLOOKUP(MONTH($A167),'Conversion WRSM'!$A$1:$B$12,2),FALSE)</f>
        <v>0</v>
      </c>
      <c r="U167" s="9">
        <f t="shared" si="16"/>
        <v>0.05</v>
      </c>
      <c r="V167" s="9" t="str">
        <f t="shared" si="17"/>
        <v/>
      </c>
      <c r="W167" s="20" t="str">
        <f t="shared" si="18"/>
        <v/>
      </c>
    </row>
    <row r="168" spans="1:23" s="9" customFormat="1">
      <c r="A168" s="11">
        <v>18050</v>
      </c>
      <c r="B168" s="9">
        <f>VLOOKUP((IF(MONTH($A168)=10,YEAR($A168),IF(MONTH($A168)=11,YEAR($A168),IF(MONTH($A168)=12, YEAR($A168),YEAR($A168)-1)))),A3R002_pt1.prn!$A$2:$AA$74,VLOOKUP(MONTH($A168),Conversion!$A$1:$B$12,2),FALSE)</f>
        <v>0.11</v>
      </c>
      <c r="C168" s="9" t="str">
        <f>IF(VLOOKUP((IF(MONTH($A168)=10,YEAR($A168),IF(MONTH($A168)=11,YEAR($A168),IF(MONTH($A168)=12, YEAR($A168),YEAR($A168)-1)))),A3R002_pt1.prn!$A$2:$AA$74,VLOOKUP(MONTH($A168),'Patch Conversion'!$A$1:$B$12,2),FALSE)="","",VLOOKUP((IF(MONTH($A168)=10,YEAR($A168),IF(MONTH($A168)=11,YEAR($A168),IF(MONTH($A168)=12, YEAR($A168),YEAR($A168)-1)))),A3R002_pt1.prn!$A$2:$AA$74,VLOOKUP(MONTH($A168),'Patch Conversion'!$A$1:$B$12,2),FALSE))</f>
        <v/>
      </c>
      <c r="G168" s="9">
        <f>VLOOKUP((IF(MONTH($A168)=10,YEAR($A168),IF(MONTH($A168)=11,YEAR($A168),IF(MONTH($A168)=12, YEAR($A168),YEAR($A168)-1)))),A3R002_FirstSim!$A$1:$Z$87,VLOOKUP(MONTH($A168),Conversion!$A$1:$B$12,2),FALSE)</f>
        <v>0.53</v>
      </c>
      <c r="K168" s="12" t="e">
        <f>VLOOKUP((IF(MONTH($A168)=10,YEAR($A168),IF(MONTH($A168)=11,YEAR($A168),IF(MONTH($A168)=12, YEAR($A168),YEAR($A168)-1)))),#REF!,VLOOKUP(MONTH($A168),Conversion!$A$1:$B$12,2),FALSE)</f>
        <v>#REF!</v>
      </c>
      <c r="L168" s="9" t="e">
        <f>VLOOKUP((IF(MONTH($A168)=10,YEAR($A168),IF(MONTH($A168)=11,YEAR($A168),IF(MONTH($A168)=12, YEAR($A168),YEAR($A168)-1)))),#REF!,VLOOKUP(MONTH($A168),'Patch Conversion'!$A$1:$B$12,2),FALSE)</f>
        <v>#REF!</v>
      </c>
      <c r="N168" s="11"/>
      <c r="O168" s="9">
        <f t="shared" si="13"/>
        <v>0.11</v>
      </c>
      <c r="P168" s="9" t="str">
        <f t="shared" si="14"/>
        <v/>
      </c>
      <c r="Q168" s="10" t="str">
        <f t="shared" si="15"/>
        <v/>
      </c>
      <c r="S168" s="17">
        <f>VLOOKUP((IF(MONTH($A168)=10,YEAR($A168),IF(MONTH($A168)=11,YEAR($A168),IF(MONTH($A168)=12, YEAR($A168),YEAR($A168)-1)))),'Final Sim'!$A$1:$O$84,VLOOKUP(MONTH($A168),'Conversion WRSM'!$A$1:$B$12,2),FALSE)</f>
        <v>32.79</v>
      </c>
      <c r="U168" s="9">
        <f t="shared" si="16"/>
        <v>0.11</v>
      </c>
      <c r="V168" s="9" t="str">
        <f t="shared" si="17"/>
        <v/>
      </c>
      <c r="W168" s="20" t="str">
        <f t="shared" si="18"/>
        <v/>
      </c>
    </row>
    <row r="169" spans="1:23" s="9" customFormat="1">
      <c r="A169" s="11">
        <v>18080</v>
      </c>
      <c r="B169" s="9">
        <f>VLOOKUP((IF(MONTH($A169)=10,YEAR($A169),IF(MONTH($A169)=11,YEAR($A169),IF(MONTH($A169)=12, YEAR($A169),YEAR($A169)-1)))),A3R002_pt1.prn!$A$2:$AA$74,VLOOKUP(MONTH($A169),Conversion!$A$1:$B$12,2),FALSE)</f>
        <v>0.03</v>
      </c>
      <c r="C169" s="9" t="str">
        <f>IF(VLOOKUP((IF(MONTH($A169)=10,YEAR($A169),IF(MONTH($A169)=11,YEAR($A169),IF(MONTH($A169)=12, YEAR($A169),YEAR($A169)-1)))),A3R002_pt1.prn!$A$2:$AA$74,VLOOKUP(MONTH($A169),'Patch Conversion'!$A$1:$B$12,2),FALSE)="","",VLOOKUP((IF(MONTH($A169)=10,YEAR($A169),IF(MONTH($A169)=11,YEAR($A169),IF(MONTH($A169)=12, YEAR($A169),YEAR($A169)-1)))),A3R002_pt1.prn!$A$2:$AA$74,VLOOKUP(MONTH($A169),'Patch Conversion'!$A$1:$B$12,2),FALSE))</f>
        <v/>
      </c>
      <c r="G169" s="9">
        <f>VLOOKUP((IF(MONTH($A169)=10,YEAR($A169),IF(MONTH($A169)=11,YEAR($A169),IF(MONTH($A169)=12, YEAR($A169),YEAR($A169)-1)))),A3R002_FirstSim!$A$1:$Z$87,VLOOKUP(MONTH($A169),Conversion!$A$1:$B$12,2),FALSE)</f>
        <v>0.57999999999999996</v>
      </c>
      <c r="K169" s="12" t="e">
        <f>VLOOKUP((IF(MONTH($A169)=10,YEAR($A169),IF(MONTH($A169)=11,YEAR($A169),IF(MONTH($A169)=12, YEAR($A169),YEAR($A169)-1)))),#REF!,VLOOKUP(MONTH($A169),Conversion!$A$1:$B$12,2),FALSE)</f>
        <v>#REF!</v>
      </c>
      <c r="L169" s="9" t="e">
        <f>VLOOKUP((IF(MONTH($A169)=10,YEAR($A169),IF(MONTH($A169)=11,YEAR($A169),IF(MONTH($A169)=12, YEAR($A169),YEAR($A169)-1)))),#REF!,VLOOKUP(MONTH($A169),'Patch Conversion'!$A$1:$B$12,2),FALSE)</f>
        <v>#REF!</v>
      </c>
      <c r="N169" s="11"/>
      <c r="O169" s="9">
        <f t="shared" si="13"/>
        <v>0.03</v>
      </c>
      <c r="P169" s="9" t="str">
        <f t="shared" si="14"/>
        <v/>
      </c>
      <c r="Q169" s="10" t="str">
        <f t="shared" si="15"/>
        <v/>
      </c>
      <c r="S169" s="17">
        <f>VLOOKUP((IF(MONTH($A169)=10,YEAR($A169),IF(MONTH($A169)=11,YEAR($A169),IF(MONTH($A169)=12, YEAR($A169),YEAR($A169)-1)))),'Final Sim'!$A$1:$O$84,VLOOKUP(MONTH($A169),'Conversion WRSM'!$A$1:$B$12,2),FALSE)</f>
        <v>0</v>
      </c>
      <c r="U169" s="9">
        <f t="shared" si="16"/>
        <v>0.03</v>
      </c>
      <c r="V169" s="9" t="str">
        <f t="shared" si="17"/>
        <v/>
      </c>
      <c r="W169" s="20" t="str">
        <f t="shared" si="18"/>
        <v/>
      </c>
    </row>
    <row r="170" spans="1:23" s="9" customFormat="1">
      <c r="A170" s="11">
        <v>18111</v>
      </c>
      <c r="B170" s="9">
        <f>VLOOKUP((IF(MONTH($A170)=10,YEAR($A170),IF(MONTH($A170)=11,YEAR($A170),IF(MONTH($A170)=12, YEAR($A170),YEAR($A170)-1)))),A3R002_pt1.prn!$A$2:$AA$74,VLOOKUP(MONTH($A170),Conversion!$A$1:$B$12,2),FALSE)</f>
        <v>0.02</v>
      </c>
      <c r="C170" s="9" t="str">
        <f>IF(VLOOKUP((IF(MONTH($A170)=10,YEAR($A170),IF(MONTH($A170)=11,YEAR($A170),IF(MONTH($A170)=12, YEAR($A170),YEAR($A170)-1)))),A3R002_pt1.prn!$A$2:$AA$74,VLOOKUP(MONTH($A170),'Patch Conversion'!$A$1:$B$12,2),FALSE)="","",VLOOKUP((IF(MONTH($A170)=10,YEAR($A170),IF(MONTH($A170)=11,YEAR($A170),IF(MONTH($A170)=12, YEAR($A170),YEAR($A170)-1)))),A3R002_pt1.prn!$A$2:$AA$74,VLOOKUP(MONTH($A170),'Patch Conversion'!$A$1:$B$12,2),FALSE))</f>
        <v/>
      </c>
      <c r="G170" s="9">
        <f>VLOOKUP((IF(MONTH($A170)=10,YEAR($A170),IF(MONTH($A170)=11,YEAR($A170),IF(MONTH($A170)=12, YEAR($A170),YEAR($A170)-1)))),A3R002_FirstSim!$A$1:$Z$87,VLOOKUP(MONTH($A170),Conversion!$A$1:$B$12,2),FALSE)</f>
        <v>0.54</v>
      </c>
      <c r="K170" s="12" t="e">
        <f>VLOOKUP((IF(MONTH($A170)=10,YEAR($A170),IF(MONTH($A170)=11,YEAR($A170),IF(MONTH($A170)=12, YEAR($A170),YEAR($A170)-1)))),#REF!,VLOOKUP(MONTH($A170),Conversion!$A$1:$B$12,2),FALSE)</f>
        <v>#REF!</v>
      </c>
      <c r="L170" s="9" t="e">
        <f>VLOOKUP((IF(MONTH($A170)=10,YEAR($A170),IF(MONTH($A170)=11,YEAR($A170),IF(MONTH($A170)=12, YEAR($A170),YEAR($A170)-1)))),#REF!,VLOOKUP(MONTH($A170),'Patch Conversion'!$A$1:$B$12,2),FALSE)</f>
        <v>#REF!</v>
      </c>
      <c r="N170" s="11"/>
      <c r="O170" s="9">
        <f t="shared" si="13"/>
        <v>0.02</v>
      </c>
      <c r="P170" s="9" t="str">
        <f t="shared" si="14"/>
        <v/>
      </c>
      <c r="Q170" s="10" t="str">
        <f t="shared" si="15"/>
        <v/>
      </c>
      <c r="S170" s="17">
        <f>VLOOKUP((IF(MONTH($A170)=10,YEAR($A170),IF(MONTH($A170)=11,YEAR($A170),IF(MONTH($A170)=12, YEAR($A170),YEAR($A170)-1)))),'Final Sim'!$A$1:$O$84,VLOOKUP(MONTH($A170),'Conversion WRSM'!$A$1:$B$12,2),FALSE)</f>
        <v>50.25</v>
      </c>
      <c r="U170" s="9">
        <f t="shared" si="16"/>
        <v>0.02</v>
      </c>
      <c r="V170" s="9" t="str">
        <f t="shared" si="17"/>
        <v/>
      </c>
      <c r="W170" s="20" t="str">
        <f t="shared" si="18"/>
        <v/>
      </c>
    </row>
    <row r="171" spans="1:23" s="9" customFormat="1">
      <c r="A171" s="11">
        <v>18142</v>
      </c>
      <c r="B171" s="9">
        <f>VLOOKUP((IF(MONTH($A171)=10,YEAR($A171),IF(MONTH($A171)=11,YEAR($A171),IF(MONTH($A171)=12, YEAR($A171),YEAR($A171)-1)))),A3R002_pt1.prn!$A$2:$AA$74,VLOOKUP(MONTH($A171),Conversion!$A$1:$B$12,2),FALSE)</f>
        <v>0.06</v>
      </c>
      <c r="C171" s="9" t="str">
        <f>IF(VLOOKUP((IF(MONTH($A171)=10,YEAR($A171),IF(MONTH($A171)=11,YEAR($A171),IF(MONTH($A171)=12, YEAR($A171),YEAR($A171)-1)))),A3R002_pt1.prn!$A$2:$AA$74,VLOOKUP(MONTH($A171),'Patch Conversion'!$A$1:$B$12,2),FALSE)="","",VLOOKUP((IF(MONTH($A171)=10,YEAR($A171),IF(MONTH($A171)=11,YEAR($A171),IF(MONTH($A171)=12, YEAR($A171),YEAR($A171)-1)))),A3R002_pt1.prn!$A$2:$AA$74,VLOOKUP(MONTH($A171),'Patch Conversion'!$A$1:$B$12,2),FALSE))</f>
        <v/>
      </c>
      <c r="G171" s="9">
        <f>VLOOKUP((IF(MONTH($A171)=10,YEAR($A171),IF(MONTH($A171)=11,YEAR($A171),IF(MONTH($A171)=12, YEAR($A171),YEAR($A171)-1)))),A3R002_FirstSim!$A$1:$Z$87,VLOOKUP(MONTH($A171),Conversion!$A$1:$B$12,2),FALSE)</f>
        <v>0.44</v>
      </c>
      <c r="K171" s="12" t="e">
        <f>VLOOKUP((IF(MONTH($A171)=10,YEAR($A171),IF(MONTH($A171)=11,YEAR($A171),IF(MONTH($A171)=12, YEAR($A171),YEAR($A171)-1)))),#REF!,VLOOKUP(MONTH($A171),Conversion!$A$1:$B$12,2),FALSE)</f>
        <v>#REF!</v>
      </c>
      <c r="L171" s="9" t="e">
        <f>VLOOKUP((IF(MONTH($A171)=10,YEAR($A171),IF(MONTH($A171)=11,YEAR($A171),IF(MONTH($A171)=12, YEAR($A171),YEAR($A171)-1)))),#REF!,VLOOKUP(MONTH($A171),'Patch Conversion'!$A$1:$B$12,2),FALSE)</f>
        <v>#REF!</v>
      </c>
      <c r="N171" s="11"/>
      <c r="O171" s="9">
        <f t="shared" si="13"/>
        <v>0.06</v>
      </c>
      <c r="P171" s="9" t="str">
        <f t="shared" si="14"/>
        <v/>
      </c>
      <c r="Q171" s="10" t="str">
        <f t="shared" si="15"/>
        <v/>
      </c>
      <c r="S171" s="17">
        <f>VLOOKUP((IF(MONTH($A171)=10,YEAR($A171),IF(MONTH($A171)=11,YEAR($A171),IF(MONTH($A171)=12, YEAR($A171),YEAR($A171)-1)))),'Final Sim'!$A$1:$O$84,VLOOKUP(MONTH($A171),'Conversion WRSM'!$A$1:$B$12,2),FALSE)</f>
        <v>0</v>
      </c>
      <c r="U171" s="9">
        <f t="shared" si="16"/>
        <v>0.06</v>
      </c>
      <c r="V171" s="9" t="str">
        <f t="shared" si="17"/>
        <v/>
      </c>
      <c r="W171" s="20" t="str">
        <f t="shared" si="18"/>
        <v/>
      </c>
    </row>
    <row r="172" spans="1:23" s="9" customFormat="1">
      <c r="A172" s="11">
        <v>18172</v>
      </c>
      <c r="B172" s="9">
        <f>VLOOKUP((IF(MONTH($A172)=10,YEAR($A172),IF(MONTH($A172)=11,YEAR($A172),IF(MONTH($A172)=12, YEAR($A172),YEAR($A172)-1)))),A3R002_pt1.prn!$A$2:$AA$74,VLOOKUP(MONTH($A172),Conversion!$A$1:$B$12,2),FALSE)</f>
        <v>0.06</v>
      </c>
      <c r="C172" s="9" t="str">
        <f>IF(VLOOKUP((IF(MONTH($A172)=10,YEAR($A172),IF(MONTH($A172)=11,YEAR($A172),IF(MONTH($A172)=12, YEAR($A172),YEAR($A172)-1)))),A3R002_pt1.prn!$A$2:$AA$74,VLOOKUP(MONTH($A172),'Patch Conversion'!$A$1:$B$12,2),FALSE)="","",VLOOKUP((IF(MONTH($A172)=10,YEAR($A172),IF(MONTH($A172)=11,YEAR($A172),IF(MONTH($A172)=12, YEAR($A172),YEAR($A172)-1)))),A3R002_pt1.prn!$A$2:$AA$74,VLOOKUP(MONTH($A172),'Patch Conversion'!$A$1:$B$12,2),FALSE))</f>
        <v/>
      </c>
      <c r="G172" s="9">
        <f>VLOOKUP((IF(MONTH($A172)=10,YEAR($A172),IF(MONTH($A172)=11,YEAR($A172),IF(MONTH($A172)=12, YEAR($A172),YEAR($A172)-1)))),A3R002_FirstSim!$A$1:$Z$87,VLOOKUP(MONTH($A172),Conversion!$A$1:$B$12,2),FALSE)</f>
        <v>0.4</v>
      </c>
      <c r="K172" s="12" t="e">
        <f>VLOOKUP((IF(MONTH($A172)=10,YEAR($A172),IF(MONTH($A172)=11,YEAR($A172),IF(MONTH($A172)=12, YEAR($A172),YEAR($A172)-1)))),#REF!,VLOOKUP(MONTH($A172),Conversion!$A$1:$B$12,2),FALSE)</f>
        <v>#REF!</v>
      </c>
      <c r="L172" s="9" t="e">
        <f>VLOOKUP((IF(MONTH($A172)=10,YEAR($A172),IF(MONTH($A172)=11,YEAR($A172),IF(MONTH($A172)=12, YEAR($A172),YEAR($A172)-1)))),#REF!,VLOOKUP(MONTH($A172),'Patch Conversion'!$A$1:$B$12,2),FALSE)</f>
        <v>#REF!</v>
      </c>
      <c r="N172" s="11"/>
      <c r="O172" s="9">
        <f t="shared" si="13"/>
        <v>0.06</v>
      </c>
      <c r="P172" s="9" t="str">
        <f t="shared" si="14"/>
        <v/>
      </c>
      <c r="Q172" s="10" t="str">
        <f t="shared" si="15"/>
        <v/>
      </c>
      <c r="S172" s="17">
        <f>VLOOKUP((IF(MONTH($A172)=10,YEAR($A172),IF(MONTH($A172)=11,YEAR($A172),IF(MONTH($A172)=12, YEAR($A172),YEAR($A172)-1)))),'Final Sim'!$A$1:$O$84,VLOOKUP(MONTH($A172),'Conversion WRSM'!$A$1:$B$12,2),FALSE)</f>
        <v>12.54</v>
      </c>
      <c r="U172" s="9">
        <f t="shared" si="16"/>
        <v>0.06</v>
      </c>
      <c r="V172" s="9" t="str">
        <f t="shared" si="17"/>
        <v/>
      </c>
      <c r="W172" s="20" t="str">
        <f t="shared" si="18"/>
        <v/>
      </c>
    </row>
    <row r="173" spans="1:23" s="9" customFormat="1">
      <c r="A173" s="11">
        <v>18203</v>
      </c>
      <c r="B173" s="9">
        <f>VLOOKUP((IF(MONTH($A173)=10,YEAR($A173),IF(MONTH($A173)=11,YEAR($A173),IF(MONTH($A173)=12, YEAR($A173),YEAR($A173)-1)))),A3R002_pt1.prn!$A$2:$AA$74,VLOOKUP(MONTH($A173),Conversion!$A$1:$B$12,2),FALSE)</f>
        <v>0.31</v>
      </c>
      <c r="C173" s="9" t="str">
        <f>IF(VLOOKUP((IF(MONTH($A173)=10,YEAR($A173),IF(MONTH($A173)=11,YEAR($A173),IF(MONTH($A173)=12, YEAR($A173),YEAR($A173)-1)))),A3R002_pt1.prn!$A$2:$AA$74,VLOOKUP(MONTH($A173),'Patch Conversion'!$A$1:$B$12,2),FALSE)="","",VLOOKUP((IF(MONTH($A173)=10,YEAR($A173),IF(MONTH($A173)=11,YEAR($A173),IF(MONTH($A173)=12, YEAR($A173),YEAR($A173)-1)))),A3R002_pt1.prn!$A$2:$AA$74,VLOOKUP(MONTH($A173),'Patch Conversion'!$A$1:$B$12,2),FALSE))</f>
        <v/>
      </c>
      <c r="G173" s="9">
        <f>VLOOKUP((IF(MONTH($A173)=10,YEAR($A173),IF(MONTH($A173)=11,YEAR($A173),IF(MONTH($A173)=12, YEAR($A173),YEAR($A173)-1)))),A3R002_FirstSim!$A$1:$Z$87,VLOOKUP(MONTH($A173),Conversion!$A$1:$B$12,2),FALSE)</f>
        <v>0.4</v>
      </c>
      <c r="K173" s="12" t="e">
        <f>VLOOKUP((IF(MONTH($A173)=10,YEAR($A173),IF(MONTH($A173)=11,YEAR($A173),IF(MONTH($A173)=12, YEAR($A173),YEAR($A173)-1)))),#REF!,VLOOKUP(MONTH($A173),Conversion!$A$1:$B$12,2),FALSE)</f>
        <v>#REF!</v>
      </c>
      <c r="L173" s="9" t="e">
        <f>VLOOKUP((IF(MONTH($A173)=10,YEAR($A173),IF(MONTH($A173)=11,YEAR($A173),IF(MONTH($A173)=12, YEAR($A173),YEAR($A173)-1)))),#REF!,VLOOKUP(MONTH($A173),'Patch Conversion'!$A$1:$B$12,2),FALSE)</f>
        <v>#REF!</v>
      </c>
      <c r="N173" s="11"/>
      <c r="O173" s="9">
        <f t="shared" si="13"/>
        <v>0.31</v>
      </c>
      <c r="P173" s="9" t="str">
        <f t="shared" si="14"/>
        <v/>
      </c>
      <c r="Q173" s="10" t="str">
        <f t="shared" si="15"/>
        <v/>
      </c>
      <c r="S173" s="17">
        <f>VLOOKUP((IF(MONTH($A173)=10,YEAR($A173),IF(MONTH($A173)=11,YEAR($A173),IF(MONTH($A173)=12, YEAR($A173),YEAR($A173)-1)))),'Final Sim'!$A$1:$O$84,VLOOKUP(MONTH($A173),'Conversion WRSM'!$A$1:$B$12,2),FALSE)</f>
        <v>0</v>
      </c>
      <c r="U173" s="9">
        <f t="shared" si="16"/>
        <v>0.31</v>
      </c>
      <c r="V173" s="9" t="str">
        <f t="shared" si="17"/>
        <v/>
      </c>
      <c r="W173" s="20" t="str">
        <f t="shared" si="18"/>
        <v/>
      </c>
    </row>
    <row r="174" spans="1:23" s="9" customFormat="1">
      <c r="A174" s="11">
        <v>18233</v>
      </c>
      <c r="B174" s="9">
        <f>VLOOKUP((IF(MONTH($A174)=10,YEAR($A174),IF(MONTH($A174)=11,YEAR($A174),IF(MONTH($A174)=12, YEAR($A174),YEAR($A174)-1)))),A3R002_pt1.prn!$A$2:$AA$74,VLOOKUP(MONTH($A174),Conversion!$A$1:$B$12,2),FALSE)</f>
        <v>0.75</v>
      </c>
      <c r="C174" s="9" t="str">
        <f>IF(VLOOKUP((IF(MONTH($A174)=10,YEAR($A174),IF(MONTH($A174)=11,YEAR($A174),IF(MONTH($A174)=12, YEAR($A174),YEAR($A174)-1)))),A3R002_pt1.prn!$A$2:$AA$74,VLOOKUP(MONTH($A174),'Patch Conversion'!$A$1:$B$12,2),FALSE)="","",VLOOKUP((IF(MONTH($A174)=10,YEAR($A174),IF(MONTH($A174)=11,YEAR($A174),IF(MONTH($A174)=12, YEAR($A174),YEAR($A174)-1)))),A3R002_pt1.prn!$A$2:$AA$74,VLOOKUP(MONTH($A174),'Patch Conversion'!$A$1:$B$12,2),FALSE))</f>
        <v/>
      </c>
      <c r="G174" s="9">
        <f>VLOOKUP((IF(MONTH($A174)=10,YEAR($A174),IF(MONTH($A174)=11,YEAR($A174),IF(MONTH($A174)=12, YEAR($A174),YEAR($A174)-1)))),A3R002_FirstSim!$A$1:$Z$87,VLOOKUP(MONTH($A174),Conversion!$A$1:$B$12,2),FALSE)</f>
        <v>1.55</v>
      </c>
      <c r="K174" s="12" t="e">
        <f>VLOOKUP((IF(MONTH($A174)=10,YEAR($A174),IF(MONTH($A174)=11,YEAR($A174),IF(MONTH($A174)=12, YEAR($A174),YEAR($A174)-1)))),#REF!,VLOOKUP(MONTH($A174),Conversion!$A$1:$B$12,2),FALSE)</f>
        <v>#REF!</v>
      </c>
      <c r="L174" s="9" t="e">
        <f>VLOOKUP((IF(MONTH($A174)=10,YEAR($A174),IF(MONTH($A174)=11,YEAR($A174),IF(MONTH($A174)=12, YEAR($A174),YEAR($A174)-1)))),#REF!,VLOOKUP(MONTH($A174),'Patch Conversion'!$A$1:$B$12,2),FALSE)</f>
        <v>#REF!</v>
      </c>
      <c r="N174" s="11"/>
      <c r="O174" s="9">
        <f t="shared" si="13"/>
        <v>0.75</v>
      </c>
      <c r="P174" s="9" t="str">
        <f t="shared" si="14"/>
        <v/>
      </c>
      <c r="Q174" s="10" t="str">
        <f t="shared" si="15"/>
        <v/>
      </c>
      <c r="S174" s="17">
        <f>VLOOKUP((IF(MONTH($A174)=10,YEAR($A174),IF(MONTH($A174)=11,YEAR($A174),IF(MONTH($A174)=12, YEAR($A174),YEAR($A174)-1)))),'Final Sim'!$A$1:$O$84,VLOOKUP(MONTH($A174),'Conversion WRSM'!$A$1:$B$12,2),FALSE)</f>
        <v>17.13</v>
      </c>
      <c r="U174" s="9">
        <f t="shared" si="16"/>
        <v>0.75</v>
      </c>
      <c r="V174" s="9" t="str">
        <f t="shared" si="17"/>
        <v/>
      </c>
      <c r="W174" s="20" t="str">
        <f t="shared" si="18"/>
        <v/>
      </c>
    </row>
    <row r="175" spans="1:23" s="9" customFormat="1">
      <c r="A175" s="11">
        <v>18264</v>
      </c>
      <c r="B175" s="9">
        <f>VLOOKUP((IF(MONTH($A175)=10,YEAR($A175),IF(MONTH($A175)=11,YEAR($A175),IF(MONTH($A175)=12, YEAR($A175),YEAR($A175)-1)))),A3R002_pt1.prn!$A$2:$AA$74,VLOOKUP(MONTH($A175),Conversion!$A$1:$B$12,2),FALSE)</f>
        <v>0.27</v>
      </c>
      <c r="C175" s="9" t="str">
        <f>IF(VLOOKUP((IF(MONTH($A175)=10,YEAR($A175),IF(MONTH($A175)=11,YEAR($A175),IF(MONTH($A175)=12, YEAR($A175),YEAR($A175)-1)))),A3R002_pt1.prn!$A$2:$AA$74,VLOOKUP(MONTH($A175),'Patch Conversion'!$A$1:$B$12,2),FALSE)="","",VLOOKUP((IF(MONTH($A175)=10,YEAR($A175),IF(MONTH($A175)=11,YEAR($A175),IF(MONTH($A175)=12, YEAR($A175),YEAR($A175)-1)))),A3R002_pt1.prn!$A$2:$AA$74,VLOOKUP(MONTH($A175),'Patch Conversion'!$A$1:$B$12,2),FALSE))</f>
        <v/>
      </c>
      <c r="G175" s="9">
        <f>VLOOKUP((IF(MONTH($A175)=10,YEAR($A175),IF(MONTH($A175)=11,YEAR($A175),IF(MONTH($A175)=12, YEAR($A175),YEAR($A175)-1)))),A3R002_FirstSim!$A$1:$Z$87,VLOOKUP(MONTH($A175),Conversion!$A$1:$B$12,2),FALSE)</f>
        <v>0.92</v>
      </c>
      <c r="K175" s="12" t="e">
        <f>VLOOKUP((IF(MONTH($A175)=10,YEAR($A175),IF(MONTH($A175)=11,YEAR($A175),IF(MONTH($A175)=12, YEAR($A175),YEAR($A175)-1)))),#REF!,VLOOKUP(MONTH($A175),Conversion!$A$1:$B$12,2),FALSE)</f>
        <v>#REF!</v>
      </c>
      <c r="L175" s="9" t="e">
        <f>VLOOKUP((IF(MONTH($A175)=10,YEAR($A175),IF(MONTH($A175)=11,YEAR($A175),IF(MONTH($A175)=12, YEAR($A175),YEAR($A175)-1)))),#REF!,VLOOKUP(MONTH($A175),'Patch Conversion'!$A$1:$B$12,2),FALSE)</f>
        <v>#REF!</v>
      </c>
      <c r="N175" s="11"/>
      <c r="O175" s="9">
        <f t="shared" si="13"/>
        <v>0.27</v>
      </c>
      <c r="P175" s="9" t="str">
        <f t="shared" si="14"/>
        <v/>
      </c>
      <c r="Q175" s="10" t="str">
        <f t="shared" si="15"/>
        <v/>
      </c>
      <c r="S175" s="17">
        <f>VLOOKUP((IF(MONTH($A175)=10,YEAR($A175),IF(MONTH($A175)=11,YEAR($A175),IF(MONTH($A175)=12, YEAR($A175),YEAR($A175)-1)))),'Final Sim'!$A$1:$O$84,VLOOKUP(MONTH($A175),'Conversion WRSM'!$A$1:$B$12,2),FALSE)</f>
        <v>0</v>
      </c>
      <c r="U175" s="9">
        <f t="shared" si="16"/>
        <v>0.27</v>
      </c>
      <c r="V175" s="9" t="str">
        <f t="shared" si="17"/>
        <v/>
      </c>
      <c r="W175" s="20" t="str">
        <f t="shared" si="18"/>
        <v/>
      </c>
    </row>
    <row r="176" spans="1:23" s="9" customFormat="1">
      <c r="A176" s="11">
        <v>18295</v>
      </c>
      <c r="B176" s="9">
        <f>VLOOKUP((IF(MONTH($A176)=10,YEAR($A176),IF(MONTH($A176)=11,YEAR($A176),IF(MONTH($A176)=12, YEAR($A176),YEAR($A176)-1)))),A3R002_pt1.prn!$A$2:$AA$74,VLOOKUP(MONTH($A176),Conversion!$A$1:$B$12,2),FALSE)</f>
        <v>0.18</v>
      </c>
      <c r="C176" s="9" t="str">
        <f>IF(VLOOKUP((IF(MONTH($A176)=10,YEAR($A176),IF(MONTH($A176)=11,YEAR($A176),IF(MONTH($A176)=12, YEAR($A176),YEAR($A176)-1)))),A3R002_pt1.prn!$A$2:$AA$74,VLOOKUP(MONTH($A176),'Patch Conversion'!$A$1:$B$12,2),FALSE)="","",VLOOKUP((IF(MONTH($A176)=10,YEAR($A176),IF(MONTH($A176)=11,YEAR($A176),IF(MONTH($A176)=12, YEAR($A176),YEAR($A176)-1)))),A3R002_pt1.prn!$A$2:$AA$74,VLOOKUP(MONTH($A176),'Patch Conversion'!$A$1:$B$12,2),FALSE))</f>
        <v/>
      </c>
      <c r="D176" s="9" t="str">
        <f>IF(C176="","",B176)</f>
        <v/>
      </c>
      <c r="G176" s="9">
        <f>VLOOKUP((IF(MONTH($A176)=10,YEAR($A176),IF(MONTH($A176)=11,YEAR($A176),IF(MONTH($A176)=12, YEAR($A176),YEAR($A176)-1)))),A3R002_FirstSim!$A$1:$Z$87,VLOOKUP(MONTH($A176),Conversion!$A$1:$B$12,2),FALSE)</f>
        <v>0.48</v>
      </c>
      <c r="K176" s="12" t="e">
        <f>VLOOKUP((IF(MONTH($A176)=10,YEAR($A176),IF(MONTH($A176)=11,YEAR($A176),IF(MONTH($A176)=12, YEAR($A176),YEAR($A176)-1)))),#REF!,VLOOKUP(MONTH($A176),Conversion!$A$1:$B$12,2),FALSE)</f>
        <v>#REF!</v>
      </c>
      <c r="L176" s="9" t="e">
        <f>VLOOKUP((IF(MONTH($A176)=10,YEAR($A176),IF(MONTH($A176)=11,YEAR($A176),IF(MONTH($A176)=12, YEAR($A176),YEAR($A176)-1)))),#REF!,VLOOKUP(MONTH($A176),'Patch Conversion'!$A$1:$B$12,2),FALSE)</f>
        <v>#REF!</v>
      </c>
      <c r="N176" s="11"/>
      <c r="O176" s="9">
        <f t="shared" si="13"/>
        <v>0.18</v>
      </c>
      <c r="P176" s="9" t="str">
        <f t="shared" si="14"/>
        <v/>
      </c>
      <c r="Q176" s="10" t="str">
        <f t="shared" si="15"/>
        <v/>
      </c>
      <c r="S176" s="17">
        <f>VLOOKUP((IF(MONTH($A176)=10,YEAR($A176),IF(MONTH($A176)=11,YEAR($A176),IF(MONTH($A176)=12, YEAR($A176),YEAR($A176)-1)))),'Final Sim'!$A$1:$O$84,VLOOKUP(MONTH($A176),'Conversion WRSM'!$A$1:$B$12,2),FALSE)</f>
        <v>72.569999999999993</v>
      </c>
      <c r="U176" s="9">
        <f t="shared" si="16"/>
        <v>0.18</v>
      </c>
      <c r="V176" s="9" t="str">
        <f t="shared" si="17"/>
        <v/>
      </c>
      <c r="W176" s="20" t="str">
        <f t="shared" si="18"/>
        <v/>
      </c>
    </row>
    <row r="177" spans="1:23" s="9" customFormat="1">
      <c r="A177" s="11">
        <v>18323</v>
      </c>
      <c r="B177" s="9">
        <f>VLOOKUP((IF(MONTH($A177)=10,YEAR($A177),IF(MONTH($A177)=11,YEAR($A177),IF(MONTH($A177)=12, YEAR($A177),YEAR($A177)-1)))),A3R002_pt1.prn!$A$2:$AA$74,VLOOKUP(MONTH($A177),Conversion!$A$1:$B$12,2),FALSE)</f>
        <v>0.27</v>
      </c>
      <c r="C177" s="9" t="str">
        <f>IF(VLOOKUP((IF(MONTH($A177)=10,YEAR($A177),IF(MONTH($A177)=11,YEAR($A177),IF(MONTH($A177)=12, YEAR($A177),YEAR($A177)-1)))),A3R002_pt1.prn!$A$2:$AA$74,VLOOKUP(MONTH($A177),'Patch Conversion'!$A$1:$B$12,2),FALSE)="","",VLOOKUP((IF(MONTH($A177)=10,YEAR($A177),IF(MONTH($A177)=11,YEAR($A177),IF(MONTH($A177)=12, YEAR($A177),YEAR($A177)-1)))),A3R002_pt1.prn!$A$2:$AA$74,VLOOKUP(MONTH($A177),'Patch Conversion'!$A$1:$B$12,2),FALSE))</f>
        <v/>
      </c>
      <c r="G177" s="9">
        <f>VLOOKUP((IF(MONTH($A177)=10,YEAR($A177),IF(MONTH($A177)=11,YEAR($A177),IF(MONTH($A177)=12, YEAR($A177),YEAR($A177)-1)))),A3R002_FirstSim!$A$1:$Z$87,VLOOKUP(MONTH($A177),Conversion!$A$1:$B$12,2),FALSE)</f>
        <v>0.53</v>
      </c>
      <c r="K177" s="12" t="e">
        <f>VLOOKUP((IF(MONTH($A177)=10,YEAR($A177),IF(MONTH($A177)=11,YEAR($A177),IF(MONTH($A177)=12, YEAR($A177),YEAR($A177)-1)))),#REF!,VLOOKUP(MONTH($A177),Conversion!$A$1:$B$12,2),FALSE)</f>
        <v>#REF!</v>
      </c>
      <c r="L177" s="9" t="e">
        <f>VLOOKUP((IF(MONTH($A177)=10,YEAR($A177),IF(MONTH($A177)=11,YEAR($A177),IF(MONTH($A177)=12, YEAR($A177),YEAR($A177)-1)))),#REF!,VLOOKUP(MONTH($A177),'Patch Conversion'!$A$1:$B$12,2),FALSE)</f>
        <v>#REF!</v>
      </c>
      <c r="N177" s="11"/>
      <c r="O177" s="9">
        <f t="shared" si="13"/>
        <v>0.27</v>
      </c>
      <c r="P177" s="9" t="str">
        <f t="shared" si="14"/>
        <v/>
      </c>
      <c r="Q177" s="10" t="str">
        <f t="shared" si="15"/>
        <v/>
      </c>
      <c r="S177" s="17">
        <f>VLOOKUP((IF(MONTH($A177)=10,YEAR($A177),IF(MONTH($A177)=11,YEAR($A177),IF(MONTH($A177)=12, YEAR($A177),YEAR($A177)-1)))),'Final Sim'!$A$1:$O$84,VLOOKUP(MONTH($A177),'Conversion WRSM'!$A$1:$B$12,2),FALSE)</f>
        <v>0</v>
      </c>
      <c r="U177" s="9">
        <f t="shared" si="16"/>
        <v>0.27</v>
      </c>
      <c r="V177" s="9" t="str">
        <f t="shared" si="17"/>
        <v/>
      </c>
      <c r="W177" s="20" t="str">
        <f t="shared" si="18"/>
        <v/>
      </c>
    </row>
    <row r="178" spans="1:23" s="9" customFormat="1">
      <c r="A178" s="11">
        <v>18354</v>
      </c>
      <c r="B178" s="9">
        <f>VLOOKUP((IF(MONTH($A178)=10,YEAR($A178),IF(MONTH($A178)=11,YEAR($A178),IF(MONTH($A178)=12, YEAR($A178),YEAR($A178)-1)))),A3R002_pt1.prn!$A$2:$AA$74,VLOOKUP(MONTH($A178),Conversion!$A$1:$B$12,2),FALSE)</f>
        <v>0.06</v>
      </c>
      <c r="C178" s="9" t="str">
        <f>IF(VLOOKUP((IF(MONTH($A178)=10,YEAR($A178),IF(MONTH($A178)=11,YEAR($A178),IF(MONTH($A178)=12, YEAR($A178),YEAR($A178)-1)))),A3R002_pt1.prn!$A$2:$AA$74,VLOOKUP(MONTH($A178),'Patch Conversion'!$A$1:$B$12,2),FALSE)="","",VLOOKUP((IF(MONTH($A178)=10,YEAR($A178),IF(MONTH($A178)=11,YEAR($A178),IF(MONTH($A178)=12, YEAR($A178),YEAR($A178)-1)))),A3R002_pt1.prn!$A$2:$AA$74,VLOOKUP(MONTH($A178),'Patch Conversion'!$A$1:$B$12,2),FALSE))</f>
        <v/>
      </c>
      <c r="G178" s="9">
        <f>VLOOKUP((IF(MONTH($A178)=10,YEAR($A178),IF(MONTH($A178)=11,YEAR($A178),IF(MONTH($A178)=12, YEAR($A178),YEAR($A178)-1)))),A3R002_FirstSim!$A$1:$Z$87,VLOOKUP(MONTH($A178),Conversion!$A$1:$B$12,2),FALSE)</f>
        <v>0.57999999999999996</v>
      </c>
      <c r="K178" s="12" t="e">
        <f>VLOOKUP((IF(MONTH($A178)=10,YEAR($A178),IF(MONTH($A178)=11,YEAR($A178),IF(MONTH($A178)=12, YEAR($A178),YEAR($A178)-1)))),#REF!,VLOOKUP(MONTH($A178),Conversion!$A$1:$B$12,2),FALSE)</f>
        <v>#REF!</v>
      </c>
      <c r="L178" s="9" t="e">
        <f>VLOOKUP((IF(MONTH($A178)=10,YEAR($A178),IF(MONTH($A178)=11,YEAR($A178),IF(MONTH($A178)=12, YEAR($A178),YEAR($A178)-1)))),#REF!,VLOOKUP(MONTH($A178),'Patch Conversion'!$A$1:$B$12,2),FALSE)</f>
        <v>#REF!</v>
      </c>
      <c r="N178" s="11"/>
      <c r="O178" s="9">
        <f t="shared" si="13"/>
        <v>0.06</v>
      </c>
      <c r="P178" s="9" t="str">
        <f t="shared" si="14"/>
        <v/>
      </c>
      <c r="Q178" s="10" t="str">
        <f t="shared" si="15"/>
        <v/>
      </c>
      <c r="S178" s="17">
        <f>VLOOKUP((IF(MONTH($A178)=10,YEAR($A178),IF(MONTH($A178)=11,YEAR($A178),IF(MONTH($A178)=12, YEAR($A178),YEAR($A178)-1)))),'Final Sim'!$A$1:$O$84,VLOOKUP(MONTH($A178),'Conversion WRSM'!$A$1:$B$12,2),FALSE)</f>
        <v>84.28</v>
      </c>
      <c r="U178" s="9">
        <f t="shared" si="16"/>
        <v>0.06</v>
      </c>
      <c r="V178" s="9" t="str">
        <f t="shared" si="17"/>
        <v/>
      </c>
      <c r="W178" s="20" t="str">
        <f t="shared" si="18"/>
        <v/>
      </c>
    </row>
    <row r="179" spans="1:23" s="9" customFormat="1">
      <c r="A179" s="11">
        <v>18384</v>
      </c>
      <c r="B179" s="9">
        <f>VLOOKUP((IF(MONTH($A179)=10,YEAR($A179),IF(MONTH($A179)=11,YEAR($A179),IF(MONTH($A179)=12, YEAR($A179),YEAR($A179)-1)))),A3R002_pt1.prn!$A$2:$AA$74,VLOOKUP(MONTH($A179),Conversion!$A$1:$B$12,2),FALSE)</f>
        <v>0.04</v>
      </c>
      <c r="C179" s="9" t="str">
        <f>IF(VLOOKUP((IF(MONTH($A179)=10,YEAR($A179),IF(MONTH($A179)=11,YEAR($A179),IF(MONTH($A179)=12, YEAR($A179),YEAR($A179)-1)))),A3R002_pt1.prn!$A$2:$AA$74,VLOOKUP(MONTH($A179),'Patch Conversion'!$A$1:$B$12,2),FALSE)="","",VLOOKUP((IF(MONTH($A179)=10,YEAR($A179),IF(MONTH($A179)=11,YEAR($A179),IF(MONTH($A179)=12, YEAR($A179),YEAR($A179)-1)))),A3R002_pt1.prn!$A$2:$AA$74,VLOOKUP(MONTH($A179),'Patch Conversion'!$A$1:$B$12,2),FALSE))</f>
        <v/>
      </c>
      <c r="G179" s="9">
        <f>VLOOKUP((IF(MONTH($A179)=10,YEAR($A179),IF(MONTH($A179)=11,YEAR($A179),IF(MONTH($A179)=12, YEAR($A179),YEAR($A179)-1)))),A3R002_FirstSim!$A$1:$Z$87,VLOOKUP(MONTH($A179),Conversion!$A$1:$B$12,2),FALSE)</f>
        <v>0.61</v>
      </c>
      <c r="K179" s="12" t="e">
        <f>VLOOKUP((IF(MONTH($A179)=10,YEAR($A179),IF(MONTH($A179)=11,YEAR($A179),IF(MONTH($A179)=12, YEAR($A179),YEAR($A179)-1)))),#REF!,VLOOKUP(MONTH($A179),Conversion!$A$1:$B$12,2),FALSE)</f>
        <v>#REF!</v>
      </c>
      <c r="L179" s="9" t="e">
        <f>VLOOKUP((IF(MONTH($A179)=10,YEAR($A179),IF(MONTH($A179)=11,YEAR($A179),IF(MONTH($A179)=12, YEAR($A179),YEAR($A179)-1)))),#REF!,VLOOKUP(MONTH($A179),'Patch Conversion'!$A$1:$B$12,2),FALSE)</f>
        <v>#REF!</v>
      </c>
      <c r="N179" s="11"/>
      <c r="O179" s="9">
        <f t="shared" si="13"/>
        <v>0.04</v>
      </c>
      <c r="P179" s="9" t="str">
        <f t="shared" si="14"/>
        <v/>
      </c>
      <c r="Q179" s="10" t="str">
        <f t="shared" si="15"/>
        <v/>
      </c>
      <c r="S179" s="17">
        <f>VLOOKUP((IF(MONTH($A179)=10,YEAR($A179),IF(MONTH($A179)=11,YEAR($A179),IF(MONTH($A179)=12, YEAR($A179),YEAR($A179)-1)))),'Final Sim'!$A$1:$O$84,VLOOKUP(MONTH($A179),'Conversion WRSM'!$A$1:$B$12,2),FALSE)</f>
        <v>0</v>
      </c>
      <c r="U179" s="9">
        <f t="shared" si="16"/>
        <v>0.04</v>
      </c>
      <c r="V179" s="9" t="str">
        <f t="shared" si="17"/>
        <v/>
      </c>
      <c r="W179" s="20" t="str">
        <f t="shared" si="18"/>
        <v/>
      </c>
    </row>
    <row r="180" spans="1:23" s="9" customFormat="1">
      <c r="A180" s="11">
        <v>18415</v>
      </c>
      <c r="B180" s="9">
        <f>VLOOKUP((IF(MONTH($A180)=10,YEAR($A180),IF(MONTH($A180)=11,YEAR($A180),IF(MONTH($A180)=12, YEAR($A180),YEAR($A180)-1)))),A3R002_pt1.prn!$A$2:$AA$74,VLOOKUP(MONTH($A180),Conversion!$A$1:$B$12,2),FALSE)</f>
        <v>0.05</v>
      </c>
      <c r="C180" s="9" t="str">
        <f>IF(VLOOKUP((IF(MONTH($A180)=10,YEAR($A180),IF(MONTH($A180)=11,YEAR($A180),IF(MONTH($A180)=12, YEAR($A180),YEAR($A180)-1)))),A3R002_pt1.prn!$A$2:$AA$74,VLOOKUP(MONTH($A180),'Patch Conversion'!$A$1:$B$12,2),FALSE)="","",VLOOKUP((IF(MONTH($A180)=10,YEAR($A180),IF(MONTH($A180)=11,YEAR($A180),IF(MONTH($A180)=12, YEAR($A180),YEAR($A180)-1)))),A3R002_pt1.prn!$A$2:$AA$74,VLOOKUP(MONTH($A180),'Patch Conversion'!$A$1:$B$12,2),FALSE))</f>
        <v/>
      </c>
      <c r="G180" s="9">
        <f>VLOOKUP((IF(MONTH($A180)=10,YEAR($A180),IF(MONTH($A180)=11,YEAR($A180),IF(MONTH($A180)=12, YEAR($A180),YEAR($A180)-1)))),A3R002_FirstSim!$A$1:$Z$87,VLOOKUP(MONTH($A180),Conversion!$A$1:$B$12,2),FALSE)</f>
        <v>0.64</v>
      </c>
      <c r="K180" s="12" t="e">
        <f>VLOOKUP((IF(MONTH($A180)=10,YEAR($A180),IF(MONTH($A180)=11,YEAR($A180),IF(MONTH($A180)=12, YEAR($A180),YEAR($A180)-1)))),#REF!,VLOOKUP(MONTH($A180),Conversion!$A$1:$B$12,2),FALSE)</f>
        <v>#REF!</v>
      </c>
      <c r="L180" s="9" t="e">
        <f>VLOOKUP((IF(MONTH($A180)=10,YEAR($A180),IF(MONTH($A180)=11,YEAR($A180),IF(MONTH($A180)=12, YEAR($A180),YEAR($A180)-1)))),#REF!,VLOOKUP(MONTH($A180),'Patch Conversion'!$A$1:$B$12,2),FALSE)</f>
        <v>#REF!</v>
      </c>
      <c r="N180" s="11"/>
      <c r="O180" s="9">
        <f t="shared" si="13"/>
        <v>0.05</v>
      </c>
      <c r="P180" s="9" t="str">
        <f t="shared" si="14"/>
        <v/>
      </c>
      <c r="Q180" s="10" t="str">
        <f t="shared" si="15"/>
        <v/>
      </c>
      <c r="S180" s="17">
        <f>VLOOKUP((IF(MONTH($A180)=10,YEAR($A180),IF(MONTH($A180)=11,YEAR($A180),IF(MONTH($A180)=12, YEAR($A180),YEAR($A180)-1)))),'Final Sim'!$A$1:$O$84,VLOOKUP(MONTH($A180),'Conversion WRSM'!$A$1:$B$12,2),FALSE)</f>
        <v>90.86</v>
      </c>
      <c r="U180" s="9">
        <f t="shared" si="16"/>
        <v>0.05</v>
      </c>
      <c r="V180" s="9" t="str">
        <f t="shared" si="17"/>
        <v/>
      </c>
      <c r="W180" s="20" t="str">
        <f t="shared" si="18"/>
        <v/>
      </c>
    </row>
    <row r="181" spans="1:23" s="9" customFormat="1">
      <c r="A181" s="11">
        <v>18445</v>
      </c>
      <c r="B181" s="9">
        <f>VLOOKUP((IF(MONTH($A181)=10,YEAR($A181),IF(MONTH($A181)=11,YEAR($A181),IF(MONTH($A181)=12, YEAR($A181),YEAR($A181)-1)))),A3R002_pt1.prn!$A$2:$AA$74,VLOOKUP(MONTH($A181),Conversion!$A$1:$B$12,2),FALSE)</f>
        <v>0.05</v>
      </c>
      <c r="C181" s="9" t="str">
        <f>IF(VLOOKUP((IF(MONTH($A181)=10,YEAR($A181),IF(MONTH($A181)=11,YEAR($A181),IF(MONTH($A181)=12, YEAR($A181),YEAR($A181)-1)))),A3R002_pt1.prn!$A$2:$AA$74,VLOOKUP(MONTH($A181),'Patch Conversion'!$A$1:$B$12,2),FALSE)="","",VLOOKUP((IF(MONTH($A181)=10,YEAR($A181),IF(MONTH($A181)=11,YEAR($A181),IF(MONTH($A181)=12, YEAR($A181),YEAR($A181)-1)))),A3R002_pt1.prn!$A$2:$AA$74,VLOOKUP(MONTH($A181),'Patch Conversion'!$A$1:$B$12,2),FALSE))</f>
        <v/>
      </c>
      <c r="G181" s="9">
        <f>VLOOKUP((IF(MONTH($A181)=10,YEAR($A181),IF(MONTH($A181)=11,YEAR($A181),IF(MONTH($A181)=12, YEAR($A181),YEAR($A181)-1)))),A3R002_FirstSim!$A$1:$Z$87,VLOOKUP(MONTH($A181),Conversion!$A$1:$B$12,2),FALSE)</f>
        <v>0.69</v>
      </c>
      <c r="K181" s="12" t="e">
        <f>VLOOKUP((IF(MONTH($A181)=10,YEAR($A181),IF(MONTH($A181)=11,YEAR($A181),IF(MONTH($A181)=12, YEAR($A181),YEAR($A181)-1)))),#REF!,VLOOKUP(MONTH($A181),Conversion!$A$1:$B$12,2),FALSE)</f>
        <v>#REF!</v>
      </c>
      <c r="L181" s="9" t="e">
        <f>VLOOKUP((IF(MONTH($A181)=10,YEAR($A181),IF(MONTH($A181)=11,YEAR($A181),IF(MONTH($A181)=12, YEAR($A181),YEAR($A181)-1)))),#REF!,VLOOKUP(MONTH($A181),'Patch Conversion'!$A$1:$B$12,2),FALSE)</f>
        <v>#REF!</v>
      </c>
      <c r="N181" s="11"/>
      <c r="O181" s="9">
        <f t="shared" si="13"/>
        <v>0.05</v>
      </c>
      <c r="P181" s="9" t="str">
        <f t="shared" si="14"/>
        <v/>
      </c>
      <c r="Q181" s="10" t="str">
        <f t="shared" si="15"/>
        <v/>
      </c>
      <c r="S181" s="17">
        <f>VLOOKUP((IF(MONTH($A181)=10,YEAR($A181),IF(MONTH($A181)=11,YEAR($A181),IF(MONTH($A181)=12, YEAR($A181),YEAR($A181)-1)))),'Final Sim'!$A$1:$O$84,VLOOKUP(MONTH($A181),'Conversion WRSM'!$A$1:$B$12,2),FALSE)</f>
        <v>0</v>
      </c>
      <c r="U181" s="9">
        <f t="shared" si="16"/>
        <v>0.05</v>
      </c>
      <c r="V181" s="9" t="str">
        <f t="shared" si="17"/>
        <v/>
      </c>
      <c r="W181" s="20" t="str">
        <f t="shared" si="18"/>
        <v/>
      </c>
    </row>
    <row r="182" spans="1:23" s="9" customFormat="1">
      <c r="A182" s="11">
        <v>18476</v>
      </c>
      <c r="B182" s="9">
        <f>VLOOKUP((IF(MONTH($A182)=10,YEAR($A182),IF(MONTH($A182)=11,YEAR($A182),IF(MONTH($A182)=12, YEAR($A182),YEAR($A182)-1)))),A3R002_pt1.prn!$A$2:$AA$74,VLOOKUP(MONTH($A182),Conversion!$A$1:$B$12,2),FALSE)</f>
        <v>0.05</v>
      </c>
      <c r="C182" s="9" t="str">
        <f>IF(VLOOKUP((IF(MONTH($A182)=10,YEAR($A182),IF(MONTH($A182)=11,YEAR($A182),IF(MONTH($A182)=12, YEAR($A182),YEAR($A182)-1)))),A3R002_pt1.prn!$A$2:$AA$74,VLOOKUP(MONTH($A182),'Patch Conversion'!$A$1:$B$12,2),FALSE)="","",VLOOKUP((IF(MONTH($A182)=10,YEAR($A182),IF(MONTH($A182)=11,YEAR($A182),IF(MONTH($A182)=12, YEAR($A182),YEAR($A182)-1)))),A3R002_pt1.prn!$A$2:$AA$74,VLOOKUP(MONTH($A182),'Patch Conversion'!$A$1:$B$12,2),FALSE))</f>
        <v/>
      </c>
      <c r="G182" s="9">
        <f>VLOOKUP((IF(MONTH($A182)=10,YEAR($A182),IF(MONTH($A182)=11,YEAR($A182),IF(MONTH($A182)=12, YEAR($A182),YEAR($A182)-1)))),A3R002_FirstSim!$A$1:$Z$87,VLOOKUP(MONTH($A182),Conversion!$A$1:$B$12,2),FALSE)</f>
        <v>0.61</v>
      </c>
      <c r="K182" s="12" t="e">
        <f>VLOOKUP((IF(MONTH($A182)=10,YEAR($A182),IF(MONTH($A182)=11,YEAR($A182),IF(MONTH($A182)=12, YEAR($A182),YEAR($A182)-1)))),#REF!,VLOOKUP(MONTH($A182),Conversion!$A$1:$B$12,2),FALSE)</f>
        <v>#REF!</v>
      </c>
      <c r="L182" s="9" t="e">
        <f>VLOOKUP((IF(MONTH($A182)=10,YEAR($A182),IF(MONTH($A182)=11,YEAR($A182),IF(MONTH($A182)=12, YEAR($A182),YEAR($A182)-1)))),#REF!,VLOOKUP(MONTH($A182),'Patch Conversion'!$A$1:$B$12,2),FALSE)</f>
        <v>#REF!</v>
      </c>
      <c r="N182" s="11"/>
      <c r="O182" s="9">
        <f t="shared" si="13"/>
        <v>0.05</v>
      </c>
      <c r="P182" s="9" t="str">
        <f t="shared" si="14"/>
        <v/>
      </c>
      <c r="Q182" s="10" t="str">
        <f t="shared" si="15"/>
        <v/>
      </c>
      <c r="S182" s="17">
        <f>VLOOKUP((IF(MONTH($A182)=10,YEAR($A182),IF(MONTH($A182)=11,YEAR($A182),IF(MONTH($A182)=12, YEAR($A182),YEAR($A182)-1)))),'Final Sim'!$A$1:$O$84,VLOOKUP(MONTH($A182),'Conversion WRSM'!$A$1:$B$12,2),FALSE)</f>
        <v>509.77</v>
      </c>
      <c r="U182" s="9">
        <f t="shared" si="16"/>
        <v>0.05</v>
      </c>
      <c r="V182" s="9" t="str">
        <f t="shared" si="17"/>
        <v/>
      </c>
      <c r="W182" s="20" t="str">
        <f t="shared" si="18"/>
        <v/>
      </c>
    </row>
    <row r="183" spans="1:23" s="9" customFormat="1">
      <c r="A183" s="11">
        <v>18507</v>
      </c>
      <c r="B183" s="9">
        <f>VLOOKUP((IF(MONTH($A183)=10,YEAR($A183),IF(MONTH($A183)=11,YEAR($A183),IF(MONTH($A183)=12, YEAR($A183),YEAR($A183)-1)))),A3R002_pt1.prn!$A$2:$AA$74,VLOOKUP(MONTH($A183),Conversion!$A$1:$B$12,2),FALSE)</f>
        <v>0.05</v>
      </c>
      <c r="C183" s="9" t="str">
        <f>IF(VLOOKUP((IF(MONTH($A183)=10,YEAR($A183),IF(MONTH($A183)=11,YEAR($A183),IF(MONTH($A183)=12, YEAR($A183),YEAR($A183)-1)))),A3R002_pt1.prn!$A$2:$AA$74,VLOOKUP(MONTH($A183),'Patch Conversion'!$A$1:$B$12,2),FALSE)="","",VLOOKUP((IF(MONTH($A183)=10,YEAR($A183),IF(MONTH($A183)=11,YEAR($A183),IF(MONTH($A183)=12, YEAR($A183),YEAR($A183)-1)))),A3R002_pt1.prn!$A$2:$AA$74,VLOOKUP(MONTH($A183),'Patch Conversion'!$A$1:$B$12,2),FALSE))</f>
        <v/>
      </c>
      <c r="G183" s="9">
        <f>VLOOKUP((IF(MONTH($A183)=10,YEAR($A183),IF(MONTH($A183)=11,YEAR($A183),IF(MONTH($A183)=12, YEAR($A183),YEAR($A183)-1)))),A3R002_FirstSim!$A$1:$Z$87,VLOOKUP(MONTH($A183),Conversion!$A$1:$B$12,2),FALSE)</f>
        <v>0.47</v>
      </c>
      <c r="K183" s="12" t="e">
        <f>VLOOKUP((IF(MONTH($A183)=10,YEAR($A183),IF(MONTH($A183)=11,YEAR($A183),IF(MONTH($A183)=12, YEAR($A183),YEAR($A183)-1)))),#REF!,VLOOKUP(MONTH($A183),Conversion!$A$1:$B$12,2),FALSE)</f>
        <v>#REF!</v>
      </c>
      <c r="L183" s="9" t="e">
        <f>VLOOKUP((IF(MONTH($A183)=10,YEAR($A183),IF(MONTH($A183)=11,YEAR($A183),IF(MONTH($A183)=12, YEAR($A183),YEAR($A183)-1)))),#REF!,VLOOKUP(MONTH($A183),'Patch Conversion'!$A$1:$B$12,2),FALSE)</f>
        <v>#REF!</v>
      </c>
      <c r="N183" s="11"/>
      <c r="O183" s="9">
        <f t="shared" si="13"/>
        <v>0.05</v>
      </c>
      <c r="P183" s="9" t="str">
        <f t="shared" si="14"/>
        <v/>
      </c>
      <c r="Q183" s="10" t="str">
        <f t="shared" si="15"/>
        <v/>
      </c>
      <c r="S183" s="17">
        <f>VLOOKUP((IF(MONTH($A183)=10,YEAR($A183),IF(MONTH($A183)=11,YEAR($A183),IF(MONTH($A183)=12, YEAR($A183),YEAR($A183)-1)))),'Final Sim'!$A$1:$O$84,VLOOKUP(MONTH($A183),'Conversion WRSM'!$A$1:$B$12,2),FALSE)</f>
        <v>0</v>
      </c>
      <c r="U183" s="9">
        <f t="shared" si="16"/>
        <v>0.05</v>
      </c>
      <c r="V183" s="9" t="str">
        <f t="shared" si="17"/>
        <v/>
      </c>
      <c r="W183" s="20" t="str">
        <f t="shared" si="18"/>
        <v/>
      </c>
    </row>
    <row r="184" spans="1:23" s="9" customFormat="1">
      <c r="A184" s="11">
        <v>18537</v>
      </c>
      <c r="B184" s="9">
        <f>VLOOKUP((IF(MONTH($A184)=10,YEAR($A184),IF(MONTH($A184)=11,YEAR($A184),IF(MONTH($A184)=12, YEAR($A184),YEAR($A184)-1)))),A3R002_pt1.prn!$A$2:$AA$74,VLOOKUP(MONTH($A184),Conversion!$A$1:$B$12,2),FALSE)</f>
        <v>0.12</v>
      </c>
      <c r="C184" s="9" t="str">
        <f>IF(VLOOKUP((IF(MONTH($A184)=10,YEAR($A184),IF(MONTH($A184)=11,YEAR($A184),IF(MONTH($A184)=12, YEAR($A184),YEAR($A184)-1)))),A3R002_pt1.prn!$A$2:$AA$74,VLOOKUP(MONTH($A184),'Patch Conversion'!$A$1:$B$12,2),FALSE)="","",VLOOKUP((IF(MONTH($A184)=10,YEAR($A184),IF(MONTH($A184)=11,YEAR($A184),IF(MONTH($A184)=12, YEAR($A184),YEAR($A184)-1)))),A3R002_pt1.prn!$A$2:$AA$74,VLOOKUP(MONTH($A184),'Patch Conversion'!$A$1:$B$12,2),FALSE))</f>
        <v/>
      </c>
      <c r="G184" s="9">
        <f>VLOOKUP((IF(MONTH($A184)=10,YEAR($A184),IF(MONTH($A184)=11,YEAR($A184),IF(MONTH($A184)=12, YEAR($A184),YEAR($A184)-1)))),A3R002_FirstSim!$A$1:$Z$87,VLOOKUP(MONTH($A184),Conversion!$A$1:$B$12,2),FALSE)</f>
        <v>0.45</v>
      </c>
      <c r="K184" s="12" t="e">
        <f>VLOOKUP((IF(MONTH($A184)=10,YEAR($A184),IF(MONTH($A184)=11,YEAR($A184),IF(MONTH($A184)=12, YEAR($A184),YEAR($A184)-1)))),#REF!,VLOOKUP(MONTH($A184),Conversion!$A$1:$B$12,2),FALSE)</f>
        <v>#REF!</v>
      </c>
      <c r="L184" s="9" t="e">
        <f>VLOOKUP((IF(MONTH($A184)=10,YEAR($A184),IF(MONTH($A184)=11,YEAR($A184),IF(MONTH($A184)=12, YEAR($A184),YEAR($A184)-1)))),#REF!,VLOOKUP(MONTH($A184),'Patch Conversion'!$A$1:$B$12,2),FALSE)</f>
        <v>#REF!</v>
      </c>
      <c r="N184" s="11"/>
      <c r="O184" s="9">
        <f t="shared" si="13"/>
        <v>0.12</v>
      </c>
      <c r="P184" s="9" t="str">
        <f t="shared" si="14"/>
        <v/>
      </c>
      <c r="Q184" s="10" t="str">
        <f t="shared" si="15"/>
        <v/>
      </c>
      <c r="S184" s="17">
        <f>VLOOKUP((IF(MONTH($A184)=10,YEAR($A184),IF(MONTH($A184)=11,YEAR($A184),IF(MONTH($A184)=12, YEAR($A184),YEAR($A184)-1)))),'Final Sim'!$A$1:$O$84,VLOOKUP(MONTH($A184),'Conversion WRSM'!$A$1:$B$12,2),FALSE)</f>
        <v>31.44</v>
      </c>
      <c r="U184" s="9">
        <f t="shared" si="16"/>
        <v>0.12</v>
      </c>
      <c r="V184" s="9" t="str">
        <f t="shared" si="17"/>
        <v/>
      </c>
      <c r="W184" s="20" t="str">
        <f t="shared" si="18"/>
        <v/>
      </c>
    </row>
    <row r="185" spans="1:23" s="9" customFormat="1">
      <c r="A185" s="11">
        <v>18568</v>
      </c>
      <c r="B185" s="9">
        <f>VLOOKUP((IF(MONTH($A185)=10,YEAR($A185),IF(MONTH($A185)=11,YEAR($A185),IF(MONTH($A185)=12, YEAR($A185),YEAR($A185)-1)))),A3R002_pt1.prn!$A$2:$AA$74,VLOOKUP(MONTH($A185),Conversion!$A$1:$B$12,2),FALSE)</f>
        <v>0.04</v>
      </c>
      <c r="C185" s="9" t="str">
        <f>IF(VLOOKUP((IF(MONTH($A185)=10,YEAR($A185),IF(MONTH($A185)=11,YEAR($A185),IF(MONTH($A185)=12, YEAR($A185),YEAR($A185)-1)))),A3R002_pt1.prn!$A$2:$AA$74,VLOOKUP(MONTH($A185),'Patch Conversion'!$A$1:$B$12,2),FALSE)="","",VLOOKUP((IF(MONTH($A185)=10,YEAR($A185),IF(MONTH($A185)=11,YEAR($A185),IF(MONTH($A185)=12, YEAR($A185),YEAR($A185)-1)))),A3R002_pt1.prn!$A$2:$AA$74,VLOOKUP(MONTH($A185),'Patch Conversion'!$A$1:$B$12,2),FALSE))</f>
        <v/>
      </c>
      <c r="G185" s="9">
        <f>VLOOKUP((IF(MONTH($A185)=10,YEAR($A185),IF(MONTH($A185)=11,YEAR($A185),IF(MONTH($A185)=12, YEAR($A185),YEAR($A185)-1)))),A3R002_FirstSim!$A$1:$Z$87,VLOOKUP(MONTH($A185),Conversion!$A$1:$B$12,2),FALSE)</f>
        <v>0.42</v>
      </c>
      <c r="K185" s="12" t="e">
        <f>VLOOKUP((IF(MONTH($A185)=10,YEAR($A185),IF(MONTH($A185)=11,YEAR($A185),IF(MONTH($A185)=12, YEAR($A185),YEAR($A185)-1)))),#REF!,VLOOKUP(MONTH($A185),Conversion!$A$1:$B$12,2),FALSE)</f>
        <v>#REF!</v>
      </c>
      <c r="L185" s="9" t="e">
        <f>VLOOKUP((IF(MONTH($A185)=10,YEAR($A185),IF(MONTH($A185)=11,YEAR($A185),IF(MONTH($A185)=12, YEAR($A185),YEAR($A185)-1)))),#REF!,VLOOKUP(MONTH($A185),'Patch Conversion'!$A$1:$B$12,2),FALSE)</f>
        <v>#REF!</v>
      </c>
      <c r="N185" s="11"/>
      <c r="O185" s="9">
        <f t="shared" si="13"/>
        <v>0.04</v>
      </c>
      <c r="P185" s="9" t="str">
        <f t="shared" si="14"/>
        <v/>
      </c>
      <c r="Q185" s="10" t="str">
        <f t="shared" si="15"/>
        <v/>
      </c>
      <c r="S185" s="17">
        <f>VLOOKUP((IF(MONTH($A185)=10,YEAR($A185),IF(MONTH($A185)=11,YEAR($A185),IF(MONTH($A185)=12, YEAR($A185),YEAR($A185)-1)))),'Final Sim'!$A$1:$O$84,VLOOKUP(MONTH($A185),'Conversion WRSM'!$A$1:$B$12,2),FALSE)</f>
        <v>0</v>
      </c>
      <c r="U185" s="9">
        <f t="shared" si="16"/>
        <v>0.04</v>
      </c>
      <c r="V185" s="9" t="str">
        <f t="shared" si="17"/>
        <v/>
      </c>
      <c r="W185" s="20" t="str">
        <f t="shared" si="18"/>
        <v/>
      </c>
    </row>
    <row r="186" spans="1:23" s="9" customFormat="1">
      <c r="A186" s="11">
        <v>18598</v>
      </c>
      <c r="B186" s="9">
        <f>VLOOKUP((IF(MONTH($A186)=10,YEAR($A186),IF(MONTH($A186)=11,YEAR($A186),IF(MONTH($A186)=12, YEAR($A186),YEAR($A186)-1)))),A3R002_pt1.prn!$A$2:$AA$74,VLOOKUP(MONTH($A186),Conversion!$A$1:$B$12,2),FALSE)</f>
        <v>0.63</v>
      </c>
      <c r="C186" s="9" t="str">
        <f>IF(VLOOKUP((IF(MONTH($A186)=10,YEAR($A186),IF(MONTH($A186)=11,YEAR($A186),IF(MONTH($A186)=12, YEAR($A186),YEAR($A186)-1)))),A3R002_pt1.prn!$A$2:$AA$74,VLOOKUP(MONTH($A186),'Patch Conversion'!$A$1:$B$12,2),FALSE)="","",VLOOKUP((IF(MONTH($A186)=10,YEAR($A186),IF(MONTH($A186)=11,YEAR($A186),IF(MONTH($A186)=12, YEAR($A186),YEAR($A186)-1)))),A3R002_pt1.prn!$A$2:$AA$74,VLOOKUP(MONTH($A186),'Patch Conversion'!$A$1:$B$12,2),FALSE))</f>
        <v/>
      </c>
      <c r="G186" s="9">
        <f>VLOOKUP((IF(MONTH($A186)=10,YEAR($A186),IF(MONTH($A186)=11,YEAR($A186),IF(MONTH($A186)=12, YEAR($A186),YEAR($A186)-1)))),A3R002_FirstSim!$A$1:$Z$87,VLOOKUP(MONTH($A186),Conversion!$A$1:$B$12,2),FALSE)</f>
        <v>0.53</v>
      </c>
      <c r="K186" s="12" t="e">
        <f>VLOOKUP((IF(MONTH($A186)=10,YEAR($A186),IF(MONTH($A186)=11,YEAR($A186),IF(MONTH($A186)=12, YEAR($A186),YEAR($A186)-1)))),#REF!,VLOOKUP(MONTH($A186),Conversion!$A$1:$B$12,2),FALSE)</f>
        <v>#REF!</v>
      </c>
      <c r="L186" s="9" t="e">
        <f>VLOOKUP((IF(MONTH($A186)=10,YEAR($A186),IF(MONTH($A186)=11,YEAR($A186),IF(MONTH($A186)=12, YEAR($A186),YEAR($A186)-1)))),#REF!,VLOOKUP(MONTH($A186),'Patch Conversion'!$A$1:$B$12,2),FALSE)</f>
        <v>#REF!</v>
      </c>
      <c r="N186" s="11"/>
      <c r="O186" s="9">
        <f t="shared" si="13"/>
        <v>0.63</v>
      </c>
      <c r="P186" s="9" t="str">
        <f t="shared" si="14"/>
        <v/>
      </c>
      <c r="Q186" s="10" t="str">
        <f t="shared" si="15"/>
        <v/>
      </c>
      <c r="S186" s="17">
        <f>VLOOKUP((IF(MONTH($A186)=10,YEAR($A186),IF(MONTH($A186)=11,YEAR($A186),IF(MONTH($A186)=12, YEAR($A186),YEAR($A186)-1)))),'Final Sim'!$A$1:$O$84,VLOOKUP(MONTH($A186),'Conversion WRSM'!$A$1:$B$12,2),FALSE)</f>
        <v>14.37</v>
      </c>
      <c r="U186" s="9">
        <f t="shared" si="16"/>
        <v>0.63</v>
      </c>
      <c r="V186" s="9" t="str">
        <f t="shared" si="17"/>
        <v/>
      </c>
      <c r="W186" s="20" t="str">
        <f t="shared" si="18"/>
        <v/>
      </c>
    </row>
    <row r="187" spans="1:23" s="9" customFormat="1">
      <c r="A187" s="11">
        <v>18629</v>
      </c>
      <c r="B187" s="9">
        <f>VLOOKUP((IF(MONTH($A187)=10,YEAR($A187),IF(MONTH($A187)=11,YEAR($A187),IF(MONTH($A187)=12, YEAR($A187),YEAR($A187)-1)))),A3R002_pt1.prn!$A$2:$AA$74,VLOOKUP(MONTH($A187),Conversion!$A$1:$B$12,2),FALSE)</f>
        <v>0.18</v>
      </c>
      <c r="C187" s="9" t="str">
        <f>IF(VLOOKUP((IF(MONTH($A187)=10,YEAR($A187),IF(MONTH($A187)=11,YEAR($A187),IF(MONTH($A187)=12, YEAR($A187),YEAR($A187)-1)))),A3R002_pt1.prn!$A$2:$AA$74,VLOOKUP(MONTH($A187),'Patch Conversion'!$A$1:$B$12,2),FALSE)="","",VLOOKUP((IF(MONTH($A187)=10,YEAR($A187),IF(MONTH($A187)=11,YEAR($A187),IF(MONTH($A187)=12, YEAR($A187),YEAR($A187)-1)))),A3R002_pt1.prn!$A$2:$AA$74,VLOOKUP(MONTH($A187),'Patch Conversion'!$A$1:$B$12,2),FALSE))</f>
        <v/>
      </c>
      <c r="G187" s="9">
        <f>VLOOKUP((IF(MONTH($A187)=10,YEAR($A187),IF(MONTH($A187)=11,YEAR($A187),IF(MONTH($A187)=12, YEAR($A187),YEAR($A187)-1)))),A3R002_FirstSim!$A$1:$Z$87,VLOOKUP(MONTH($A187),Conversion!$A$1:$B$12,2),FALSE)</f>
        <v>0.46</v>
      </c>
      <c r="K187" s="12" t="e">
        <f>VLOOKUP((IF(MONTH($A187)=10,YEAR($A187),IF(MONTH($A187)=11,YEAR($A187),IF(MONTH($A187)=12, YEAR($A187),YEAR($A187)-1)))),#REF!,VLOOKUP(MONTH($A187),Conversion!$A$1:$B$12,2),FALSE)</f>
        <v>#REF!</v>
      </c>
      <c r="L187" s="9" t="e">
        <f>VLOOKUP((IF(MONTH($A187)=10,YEAR($A187),IF(MONTH($A187)=11,YEAR($A187),IF(MONTH($A187)=12, YEAR($A187),YEAR($A187)-1)))),#REF!,VLOOKUP(MONTH($A187),'Patch Conversion'!$A$1:$B$12,2),FALSE)</f>
        <v>#REF!</v>
      </c>
      <c r="N187" s="11"/>
      <c r="O187" s="9">
        <f t="shared" si="13"/>
        <v>0.18</v>
      </c>
      <c r="P187" s="9" t="str">
        <f t="shared" si="14"/>
        <v/>
      </c>
      <c r="Q187" s="10" t="str">
        <f t="shared" si="15"/>
        <v/>
      </c>
      <c r="S187" s="17">
        <f>VLOOKUP((IF(MONTH($A187)=10,YEAR($A187),IF(MONTH($A187)=11,YEAR($A187),IF(MONTH($A187)=12, YEAR($A187),YEAR($A187)-1)))),'Final Sim'!$A$1:$O$84,VLOOKUP(MONTH($A187),'Conversion WRSM'!$A$1:$B$12,2),FALSE)</f>
        <v>0</v>
      </c>
      <c r="U187" s="9">
        <f t="shared" si="16"/>
        <v>0.18</v>
      </c>
      <c r="V187" s="9" t="str">
        <f t="shared" si="17"/>
        <v/>
      </c>
      <c r="W187" s="20" t="str">
        <f t="shared" si="18"/>
        <v/>
      </c>
    </row>
    <row r="188" spans="1:23" s="9" customFormat="1">
      <c r="A188" s="11">
        <v>18660</v>
      </c>
      <c r="B188" s="9">
        <f>VLOOKUP((IF(MONTH($A188)=10,YEAR($A188),IF(MONTH($A188)=11,YEAR($A188),IF(MONTH($A188)=12, YEAR($A188),YEAR($A188)-1)))),A3R002_pt1.prn!$A$2:$AA$74,VLOOKUP(MONTH($A188),Conversion!$A$1:$B$12,2),FALSE)</f>
        <v>0.06</v>
      </c>
      <c r="C188" s="9" t="str">
        <f>IF(VLOOKUP((IF(MONTH($A188)=10,YEAR($A188),IF(MONTH($A188)=11,YEAR($A188),IF(MONTH($A188)=12, YEAR($A188),YEAR($A188)-1)))),A3R002_pt1.prn!$A$2:$AA$74,VLOOKUP(MONTH($A188),'Patch Conversion'!$A$1:$B$12,2),FALSE)="","",VLOOKUP((IF(MONTH($A188)=10,YEAR($A188),IF(MONTH($A188)=11,YEAR($A188),IF(MONTH($A188)=12, YEAR($A188),YEAR($A188)-1)))),A3R002_pt1.prn!$A$2:$AA$74,VLOOKUP(MONTH($A188),'Patch Conversion'!$A$1:$B$12,2),FALSE))</f>
        <v/>
      </c>
      <c r="G188" s="9">
        <f>VLOOKUP((IF(MONTH($A188)=10,YEAR($A188),IF(MONTH($A188)=11,YEAR($A188),IF(MONTH($A188)=12, YEAR($A188),YEAR($A188)-1)))),A3R002_FirstSim!$A$1:$Z$87,VLOOKUP(MONTH($A188),Conversion!$A$1:$B$12,2),FALSE)</f>
        <v>0.43</v>
      </c>
      <c r="K188" s="12" t="e">
        <f>VLOOKUP((IF(MONTH($A188)=10,YEAR($A188),IF(MONTH($A188)=11,YEAR($A188),IF(MONTH($A188)=12, YEAR($A188),YEAR($A188)-1)))),#REF!,VLOOKUP(MONTH($A188),Conversion!$A$1:$B$12,2),FALSE)</f>
        <v>#REF!</v>
      </c>
      <c r="L188" s="9" t="e">
        <f>VLOOKUP((IF(MONTH($A188)=10,YEAR($A188),IF(MONTH($A188)=11,YEAR($A188),IF(MONTH($A188)=12, YEAR($A188),YEAR($A188)-1)))),#REF!,VLOOKUP(MONTH($A188),'Patch Conversion'!$A$1:$B$12,2),FALSE)</f>
        <v>#REF!</v>
      </c>
      <c r="N188" s="11"/>
      <c r="O188" s="9">
        <f t="shared" si="13"/>
        <v>0.06</v>
      </c>
      <c r="P188" s="9" t="str">
        <f t="shared" si="14"/>
        <v/>
      </c>
      <c r="Q188" s="10" t="str">
        <f t="shared" si="15"/>
        <v/>
      </c>
      <c r="S188" s="17">
        <f>VLOOKUP((IF(MONTH($A188)=10,YEAR($A188),IF(MONTH($A188)=11,YEAR($A188),IF(MONTH($A188)=12, YEAR($A188),YEAR($A188)-1)))),'Final Sim'!$A$1:$O$84,VLOOKUP(MONTH($A188),'Conversion WRSM'!$A$1:$B$12,2),FALSE)</f>
        <v>167.31</v>
      </c>
      <c r="U188" s="9">
        <f t="shared" si="16"/>
        <v>0.06</v>
      </c>
      <c r="V188" s="9" t="str">
        <f t="shared" si="17"/>
        <v/>
      </c>
      <c r="W188" s="20" t="str">
        <f t="shared" si="18"/>
        <v/>
      </c>
    </row>
    <row r="189" spans="1:23" s="9" customFormat="1">
      <c r="A189" s="11">
        <v>18688</v>
      </c>
      <c r="B189" s="9">
        <f>VLOOKUP((IF(MONTH($A189)=10,YEAR($A189),IF(MONTH($A189)=11,YEAR($A189),IF(MONTH($A189)=12, YEAR($A189),YEAR($A189)-1)))),A3R002_pt1.prn!$A$2:$AA$74,VLOOKUP(MONTH($A189),Conversion!$A$1:$B$12,2),FALSE)</f>
        <v>0.13</v>
      </c>
      <c r="C189" s="9" t="str">
        <f>IF(VLOOKUP((IF(MONTH($A189)=10,YEAR($A189),IF(MONTH($A189)=11,YEAR($A189),IF(MONTH($A189)=12, YEAR($A189),YEAR($A189)-1)))),A3R002_pt1.prn!$A$2:$AA$74,VLOOKUP(MONTH($A189),'Patch Conversion'!$A$1:$B$12,2),FALSE)="","",VLOOKUP((IF(MONTH($A189)=10,YEAR($A189),IF(MONTH($A189)=11,YEAR($A189),IF(MONTH($A189)=12, YEAR($A189),YEAR($A189)-1)))),A3R002_pt1.prn!$A$2:$AA$74,VLOOKUP(MONTH($A189),'Patch Conversion'!$A$1:$B$12,2),FALSE))</f>
        <v/>
      </c>
      <c r="G189" s="9">
        <f>VLOOKUP((IF(MONTH($A189)=10,YEAR($A189),IF(MONTH($A189)=11,YEAR($A189),IF(MONTH($A189)=12, YEAR($A189),YEAR($A189)-1)))),A3R002_FirstSim!$A$1:$Z$87,VLOOKUP(MONTH($A189),Conversion!$A$1:$B$12,2),FALSE)</f>
        <v>0.42</v>
      </c>
      <c r="K189" s="12" t="e">
        <f>VLOOKUP((IF(MONTH($A189)=10,YEAR($A189),IF(MONTH($A189)=11,YEAR($A189),IF(MONTH($A189)=12, YEAR($A189),YEAR($A189)-1)))),#REF!,VLOOKUP(MONTH($A189),Conversion!$A$1:$B$12,2),FALSE)</f>
        <v>#REF!</v>
      </c>
      <c r="L189" s="9" t="e">
        <f>VLOOKUP((IF(MONTH($A189)=10,YEAR($A189),IF(MONTH($A189)=11,YEAR($A189),IF(MONTH($A189)=12, YEAR($A189),YEAR($A189)-1)))),#REF!,VLOOKUP(MONTH($A189),'Patch Conversion'!$A$1:$B$12,2),FALSE)</f>
        <v>#REF!</v>
      </c>
      <c r="N189" s="11"/>
      <c r="O189" s="9">
        <f t="shared" si="13"/>
        <v>0.13</v>
      </c>
      <c r="P189" s="9" t="str">
        <f t="shared" si="14"/>
        <v/>
      </c>
      <c r="Q189" s="10" t="str">
        <f t="shared" si="15"/>
        <v/>
      </c>
      <c r="S189" s="17">
        <f>VLOOKUP((IF(MONTH($A189)=10,YEAR($A189),IF(MONTH($A189)=11,YEAR($A189),IF(MONTH($A189)=12, YEAR($A189),YEAR($A189)-1)))),'Final Sim'!$A$1:$O$84,VLOOKUP(MONTH($A189),'Conversion WRSM'!$A$1:$B$12,2),FALSE)</f>
        <v>0</v>
      </c>
      <c r="U189" s="9">
        <f t="shared" si="16"/>
        <v>0.13</v>
      </c>
      <c r="V189" s="9" t="str">
        <f t="shared" si="17"/>
        <v/>
      </c>
      <c r="W189" s="20" t="str">
        <f t="shared" si="18"/>
        <v/>
      </c>
    </row>
    <row r="190" spans="1:23" s="9" customFormat="1">
      <c r="A190" s="11">
        <v>18719</v>
      </c>
      <c r="B190" s="9">
        <f>VLOOKUP((IF(MONTH($A190)=10,YEAR($A190),IF(MONTH($A190)=11,YEAR($A190),IF(MONTH($A190)=12, YEAR($A190),YEAR($A190)-1)))),A3R002_pt1.prn!$A$2:$AA$74,VLOOKUP(MONTH($A190),Conversion!$A$1:$B$12,2),FALSE)</f>
        <v>0.22</v>
      </c>
      <c r="C190" s="9" t="str">
        <f>IF(VLOOKUP((IF(MONTH($A190)=10,YEAR($A190),IF(MONTH($A190)=11,YEAR($A190),IF(MONTH($A190)=12, YEAR($A190),YEAR($A190)-1)))),A3R002_pt1.prn!$A$2:$AA$74,VLOOKUP(MONTH($A190),'Patch Conversion'!$A$1:$B$12,2),FALSE)="","",VLOOKUP((IF(MONTH($A190)=10,YEAR($A190),IF(MONTH($A190)=11,YEAR($A190),IF(MONTH($A190)=12, YEAR($A190),YEAR($A190)-1)))),A3R002_pt1.prn!$A$2:$AA$74,VLOOKUP(MONTH($A190),'Patch Conversion'!$A$1:$B$12,2),FALSE))</f>
        <v/>
      </c>
      <c r="G190" s="9">
        <f>VLOOKUP((IF(MONTH($A190)=10,YEAR($A190),IF(MONTH($A190)=11,YEAR($A190),IF(MONTH($A190)=12, YEAR($A190),YEAR($A190)-1)))),A3R002_FirstSim!$A$1:$Z$87,VLOOKUP(MONTH($A190),Conversion!$A$1:$B$12,2),FALSE)</f>
        <v>0.73</v>
      </c>
      <c r="K190" s="12" t="e">
        <f>VLOOKUP((IF(MONTH($A190)=10,YEAR($A190),IF(MONTH($A190)=11,YEAR($A190),IF(MONTH($A190)=12, YEAR($A190),YEAR($A190)-1)))),#REF!,VLOOKUP(MONTH($A190),Conversion!$A$1:$B$12,2),FALSE)</f>
        <v>#REF!</v>
      </c>
      <c r="L190" s="9" t="e">
        <f>VLOOKUP((IF(MONTH($A190)=10,YEAR($A190),IF(MONTH($A190)=11,YEAR($A190),IF(MONTH($A190)=12, YEAR($A190),YEAR($A190)-1)))),#REF!,VLOOKUP(MONTH($A190),'Patch Conversion'!$A$1:$B$12,2),FALSE)</f>
        <v>#REF!</v>
      </c>
      <c r="N190" s="11"/>
      <c r="O190" s="9">
        <f t="shared" si="13"/>
        <v>0.22</v>
      </c>
      <c r="P190" s="9" t="str">
        <f t="shared" si="14"/>
        <v/>
      </c>
      <c r="Q190" s="10" t="str">
        <f t="shared" si="15"/>
        <v/>
      </c>
      <c r="S190" s="17">
        <f>VLOOKUP((IF(MONTH($A190)=10,YEAR($A190),IF(MONTH($A190)=11,YEAR($A190),IF(MONTH($A190)=12, YEAR($A190),YEAR($A190)-1)))),'Final Sim'!$A$1:$O$84,VLOOKUP(MONTH($A190),'Conversion WRSM'!$A$1:$B$12,2),FALSE)</f>
        <v>266</v>
      </c>
      <c r="U190" s="9">
        <f t="shared" si="16"/>
        <v>0.22</v>
      </c>
      <c r="V190" s="9" t="str">
        <f t="shared" si="17"/>
        <v/>
      </c>
      <c r="W190" s="20" t="str">
        <f t="shared" si="18"/>
        <v/>
      </c>
    </row>
    <row r="191" spans="1:23" s="9" customFormat="1">
      <c r="A191" s="11">
        <v>18749</v>
      </c>
      <c r="B191" s="9">
        <f>VLOOKUP((IF(MONTH($A191)=10,YEAR($A191),IF(MONTH($A191)=11,YEAR($A191),IF(MONTH($A191)=12, YEAR($A191),YEAR($A191)-1)))),A3R002_pt1.prn!$A$2:$AA$74,VLOOKUP(MONTH($A191),Conversion!$A$1:$B$12,2),FALSE)</f>
        <v>0.14000000000000001</v>
      </c>
      <c r="C191" s="9" t="str">
        <f>IF(VLOOKUP((IF(MONTH($A191)=10,YEAR($A191),IF(MONTH($A191)=11,YEAR($A191),IF(MONTH($A191)=12, YEAR($A191),YEAR($A191)-1)))),A3R002_pt1.prn!$A$2:$AA$74,VLOOKUP(MONTH($A191),'Patch Conversion'!$A$1:$B$12,2),FALSE)="","",VLOOKUP((IF(MONTH($A191)=10,YEAR($A191),IF(MONTH($A191)=11,YEAR($A191),IF(MONTH($A191)=12, YEAR($A191),YEAR($A191)-1)))),A3R002_pt1.prn!$A$2:$AA$74,VLOOKUP(MONTH($A191),'Patch Conversion'!$A$1:$B$12,2),FALSE))</f>
        <v/>
      </c>
      <c r="G191" s="9">
        <f>VLOOKUP((IF(MONTH($A191)=10,YEAR($A191),IF(MONTH($A191)=11,YEAR($A191),IF(MONTH($A191)=12, YEAR($A191),YEAR($A191)-1)))),A3R002_FirstSim!$A$1:$Z$87,VLOOKUP(MONTH($A191),Conversion!$A$1:$B$12,2),FALSE)</f>
        <v>0.71</v>
      </c>
      <c r="K191" s="12" t="e">
        <f>VLOOKUP((IF(MONTH($A191)=10,YEAR($A191),IF(MONTH($A191)=11,YEAR($A191),IF(MONTH($A191)=12, YEAR($A191),YEAR($A191)-1)))),#REF!,VLOOKUP(MONTH($A191),Conversion!$A$1:$B$12,2),FALSE)</f>
        <v>#REF!</v>
      </c>
      <c r="L191" s="9" t="e">
        <f>VLOOKUP((IF(MONTH($A191)=10,YEAR($A191),IF(MONTH($A191)=11,YEAR($A191),IF(MONTH($A191)=12, YEAR($A191),YEAR($A191)-1)))),#REF!,VLOOKUP(MONTH($A191),'Patch Conversion'!$A$1:$B$12,2),FALSE)</f>
        <v>#REF!</v>
      </c>
      <c r="N191" s="11"/>
      <c r="O191" s="9">
        <f t="shared" si="13"/>
        <v>0.14000000000000001</v>
      </c>
      <c r="P191" s="9" t="str">
        <f t="shared" si="14"/>
        <v/>
      </c>
      <c r="Q191" s="10" t="str">
        <f t="shared" si="15"/>
        <v/>
      </c>
      <c r="S191" s="17">
        <f>VLOOKUP((IF(MONTH($A191)=10,YEAR($A191),IF(MONTH($A191)=11,YEAR($A191),IF(MONTH($A191)=12, YEAR($A191),YEAR($A191)-1)))),'Final Sim'!$A$1:$O$84,VLOOKUP(MONTH($A191),'Conversion WRSM'!$A$1:$B$12,2),FALSE)</f>
        <v>0</v>
      </c>
      <c r="U191" s="9">
        <f t="shared" si="16"/>
        <v>0.14000000000000001</v>
      </c>
      <c r="V191" s="9" t="str">
        <f t="shared" si="17"/>
        <v/>
      </c>
      <c r="W191" s="20" t="str">
        <f t="shared" si="18"/>
        <v/>
      </c>
    </row>
    <row r="192" spans="1:23" s="9" customFormat="1">
      <c r="A192" s="11">
        <v>18780</v>
      </c>
      <c r="B192" s="9">
        <f>VLOOKUP((IF(MONTH($A192)=10,YEAR($A192),IF(MONTH($A192)=11,YEAR($A192),IF(MONTH($A192)=12, YEAR($A192),YEAR($A192)-1)))),A3R002_pt1.prn!$A$2:$AA$74,VLOOKUP(MONTH($A192),Conversion!$A$1:$B$12,2),FALSE)</f>
        <v>0.02</v>
      </c>
      <c r="C192" s="9" t="str">
        <f>IF(VLOOKUP((IF(MONTH($A192)=10,YEAR($A192),IF(MONTH($A192)=11,YEAR($A192),IF(MONTH($A192)=12, YEAR($A192),YEAR($A192)-1)))),A3R002_pt1.prn!$A$2:$AA$74,VLOOKUP(MONTH($A192),'Patch Conversion'!$A$1:$B$12,2),FALSE)="","",VLOOKUP((IF(MONTH($A192)=10,YEAR($A192),IF(MONTH($A192)=11,YEAR($A192),IF(MONTH($A192)=12, YEAR($A192),YEAR($A192)-1)))),A3R002_pt1.prn!$A$2:$AA$74,VLOOKUP(MONTH($A192),'Patch Conversion'!$A$1:$B$12,2),FALSE))</f>
        <v/>
      </c>
      <c r="G192" s="9">
        <f>VLOOKUP((IF(MONTH($A192)=10,YEAR($A192),IF(MONTH($A192)=11,YEAR($A192),IF(MONTH($A192)=12, YEAR($A192),YEAR($A192)-1)))),A3R002_FirstSim!$A$1:$Z$87,VLOOKUP(MONTH($A192),Conversion!$A$1:$B$12,2),FALSE)</f>
        <v>0.68</v>
      </c>
      <c r="K192" s="12" t="e">
        <f>VLOOKUP((IF(MONTH($A192)=10,YEAR($A192),IF(MONTH($A192)=11,YEAR($A192),IF(MONTH($A192)=12, YEAR($A192),YEAR($A192)-1)))),#REF!,VLOOKUP(MONTH($A192),Conversion!$A$1:$B$12,2),FALSE)</f>
        <v>#REF!</v>
      </c>
      <c r="L192" s="9" t="e">
        <f>VLOOKUP((IF(MONTH($A192)=10,YEAR($A192),IF(MONTH($A192)=11,YEAR($A192),IF(MONTH($A192)=12, YEAR($A192),YEAR($A192)-1)))),#REF!,VLOOKUP(MONTH($A192),'Patch Conversion'!$A$1:$B$12,2),FALSE)</f>
        <v>#REF!</v>
      </c>
      <c r="N192" s="11"/>
      <c r="O192" s="9">
        <f t="shared" si="13"/>
        <v>0.02</v>
      </c>
      <c r="P192" s="9" t="str">
        <f t="shared" si="14"/>
        <v/>
      </c>
      <c r="Q192" s="10" t="str">
        <f t="shared" si="15"/>
        <v/>
      </c>
      <c r="S192" s="17">
        <f>VLOOKUP((IF(MONTH($A192)=10,YEAR($A192),IF(MONTH($A192)=11,YEAR($A192),IF(MONTH($A192)=12, YEAR($A192),YEAR($A192)-1)))),'Final Sim'!$A$1:$O$84,VLOOKUP(MONTH($A192),'Conversion WRSM'!$A$1:$B$12,2),FALSE)</f>
        <v>91.3</v>
      </c>
      <c r="U192" s="9">
        <f t="shared" si="16"/>
        <v>0.02</v>
      </c>
      <c r="V192" s="9" t="str">
        <f t="shared" si="17"/>
        <v/>
      </c>
      <c r="W192" s="20" t="str">
        <f t="shared" si="18"/>
        <v/>
      </c>
    </row>
    <row r="193" spans="1:23" s="9" customFormat="1">
      <c r="A193" s="11">
        <v>18810</v>
      </c>
      <c r="B193" s="9">
        <f>VLOOKUP((IF(MONTH($A193)=10,YEAR($A193),IF(MONTH($A193)=11,YEAR($A193),IF(MONTH($A193)=12, YEAR($A193),YEAR($A193)-1)))),A3R002_pt1.prn!$A$2:$AA$74,VLOOKUP(MONTH($A193),Conversion!$A$1:$B$12,2),FALSE)</f>
        <v>0.03</v>
      </c>
      <c r="C193" s="9" t="str">
        <f>IF(VLOOKUP((IF(MONTH($A193)=10,YEAR($A193),IF(MONTH($A193)=11,YEAR($A193),IF(MONTH($A193)=12, YEAR($A193),YEAR($A193)-1)))),A3R002_pt1.prn!$A$2:$AA$74,VLOOKUP(MONTH($A193),'Patch Conversion'!$A$1:$B$12,2),FALSE)="","",VLOOKUP((IF(MONTH($A193)=10,YEAR($A193),IF(MONTH($A193)=11,YEAR($A193),IF(MONTH($A193)=12, YEAR($A193),YEAR($A193)-1)))),A3R002_pt1.prn!$A$2:$AA$74,VLOOKUP(MONTH($A193),'Patch Conversion'!$A$1:$B$12,2),FALSE))</f>
        <v/>
      </c>
      <c r="G193" s="9">
        <f>VLOOKUP((IF(MONTH($A193)=10,YEAR($A193),IF(MONTH($A193)=11,YEAR($A193),IF(MONTH($A193)=12, YEAR($A193),YEAR($A193)-1)))),A3R002_FirstSim!$A$1:$Z$87,VLOOKUP(MONTH($A193),Conversion!$A$1:$B$12,2),FALSE)</f>
        <v>0.62</v>
      </c>
      <c r="K193" s="12" t="e">
        <f>VLOOKUP((IF(MONTH($A193)=10,YEAR($A193),IF(MONTH($A193)=11,YEAR($A193),IF(MONTH($A193)=12, YEAR($A193),YEAR($A193)-1)))),#REF!,VLOOKUP(MONTH($A193),Conversion!$A$1:$B$12,2),FALSE)</f>
        <v>#REF!</v>
      </c>
      <c r="L193" s="9" t="e">
        <f>VLOOKUP((IF(MONTH($A193)=10,YEAR($A193),IF(MONTH($A193)=11,YEAR($A193),IF(MONTH($A193)=12, YEAR($A193),YEAR($A193)-1)))),#REF!,VLOOKUP(MONTH($A193),'Patch Conversion'!$A$1:$B$12,2),FALSE)</f>
        <v>#REF!</v>
      </c>
      <c r="N193" s="11"/>
      <c r="O193" s="9">
        <f t="shared" si="13"/>
        <v>0.03</v>
      </c>
      <c r="P193" s="9" t="str">
        <f t="shared" si="14"/>
        <v/>
      </c>
      <c r="Q193" s="10" t="str">
        <f t="shared" si="15"/>
        <v/>
      </c>
      <c r="S193" s="17">
        <f>VLOOKUP((IF(MONTH($A193)=10,YEAR($A193),IF(MONTH($A193)=11,YEAR($A193),IF(MONTH($A193)=12, YEAR($A193),YEAR($A193)-1)))),'Final Sim'!$A$1:$O$84,VLOOKUP(MONTH($A193),'Conversion WRSM'!$A$1:$B$12,2),FALSE)</f>
        <v>0</v>
      </c>
      <c r="U193" s="9">
        <f t="shared" si="16"/>
        <v>0.03</v>
      </c>
      <c r="V193" s="9" t="str">
        <f t="shared" si="17"/>
        <v/>
      </c>
      <c r="W193" s="20" t="str">
        <f t="shared" si="18"/>
        <v/>
      </c>
    </row>
    <row r="194" spans="1:23" s="9" customFormat="1">
      <c r="A194" s="11">
        <v>18841</v>
      </c>
      <c r="B194" s="9">
        <f>VLOOKUP((IF(MONTH($A194)=10,YEAR($A194),IF(MONTH($A194)=11,YEAR($A194),IF(MONTH($A194)=12, YEAR($A194),YEAR($A194)-1)))),A3R002_pt1.prn!$A$2:$AA$74,VLOOKUP(MONTH($A194),Conversion!$A$1:$B$12,2),FALSE)</f>
        <v>0.04</v>
      </c>
      <c r="C194" s="9" t="str">
        <f>IF(VLOOKUP((IF(MONTH($A194)=10,YEAR($A194),IF(MONTH($A194)=11,YEAR($A194),IF(MONTH($A194)=12, YEAR($A194),YEAR($A194)-1)))),A3R002_pt1.prn!$A$2:$AA$74,VLOOKUP(MONTH($A194),'Patch Conversion'!$A$1:$B$12,2),FALSE)="","",VLOOKUP((IF(MONTH($A194)=10,YEAR($A194),IF(MONTH($A194)=11,YEAR($A194),IF(MONTH($A194)=12, YEAR($A194),YEAR($A194)-1)))),A3R002_pt1.prn!$A$2:$AA$74,VLOOKUP(MONTH($A194),'Patch Conversion'!$A$1:$B$12,2),FALSE))</f>
        <v/>
      </c>
      <c r="G194" s="9">
        <f>VLOOKUP((IF(MONTH($A194)=10,YEAR($A194),IF(MONTH($A194)=11,YEAR($A194),IF(MONTH($A194)=12, YEAR($A194),YEAR($A194)-1)))),A3R002_FirstSim!$A$1:$Z$87,VLOOKUP(MONTH($A194),Conversion!$A$1:$B$12,2),FALSE)</f>
        <v>0.55000000000000004</v>
      </c>
      <c r="K194" s="12" t="e">
        <f>VLOOKUP((IF(MONTH($A194)=10,YEAR($A194),IF(MONTH($A194)=11,YEAR($A194),IF(MONTH($A194)=12, YEAR($A194),YEAR($A194)-1)))),#REF!,VLOOKUP(MONTH($A194),Conversion!$A$1:$B$12,2),FALSE)</f>
        <v>#REF!</v>
      </c>
      <c r="L194" s="9" t="e">
        <f>VLOOKUP((IF(MONTH($A194)=10,YEAR($A194),IF(MONTH($A194)=11,YEAR($A194),IF(MONTH($A194)=12, YEAR($A194),YEAR($A194)-1)))),#REF!,VLOOKUP(MONTH($A194),'Patch Conversion'!$A$1:$B$12,2),FALSE)</f>
        <v>#REF!</v>
      </c>
      <c r="N194" s="11"/>
      <c r="O194" s="9">
        <f t="shared" si="13"/>
        <v>0.04</v>
      </c>
      <c r="P194" s="9" t="str">
        <f t="shared" si="14"/>
        <v/>
      </c>
      <c r="Q194" s="10" t="str">
        <f t="shared" si="15"/>
        <v/>
      </c>
      <c r="S194" s="17">
        <f>VLOOKUP((IF(MONTH($A194)=10,YEAR($A194),IF(MONTH($A194)=11,YEAR($A194),IF(MONTH($A194)=12, YEAR($A194),YEAR($A194)-1)))),'Final Sim'!$A$1:$O$84,VLOOKUP(MONTH($A194),'Conversion WRSM'!$A$1:$B$12,2),FALSE)</f>
        <v>18.86</v>
      </c>
      <c r="U194" s="9">
        <f t="shared" si="16"/>
        <v>0.04</v>
      </c>
      <c r="V194" s="9" t="str">
        <f t="shared" si="17"/>
        <v/>
      </c>
      <c r="W194" s="20" t="str">
        <f t="shared" si="18"/>
        <v/>
      </c>
    </row>
    <row r="195" spans="1:23" s="9" customFormat="1">
      <c r="A195" s="11">
        <v>18872</v>
      </c>
      <c r="B195" s="9">
        <f>VLOOKUP((IF(MONTH($A195)=10,YEAR($A195),IF(MONTH($A195)=11,YEAR($A195),IF(MONTH($A195)=12, YEAR($A195),YEAR($A195)-1)))),A3R002_pt1.prn!$A$2:$AA$74,VLOOKUP(MONTH($A195),Conversion!$A$1:$B$12,2),FALSE)</f>
        <v>0.04</v>
      </c>
      <c r="C195" s="9" t="str">
        <f>IF(VLOOKUP((IF(MONTH($A195)=10,YEAR($A195),IF(MONTH($A195)=11,YEAR($A195),IF(MONTH($A195)=12, YEAR($A195),YEAR($A195)-1)))),A3R002_pt1.prn!$A$2:$AA$74,VLOOKUP(MONTH($A195),'Patch Conversion'!$A$1:$B$12,2),FALSE)="","",VLOOKUP((IF(MONTH($A195)=10,YEAR($A195),IF(MONTH($A195)=11,YEAR($A195),IF(MONTH($A195)=12, YEAR($A195),YEAR($A195)-1)))),A3R002_pt1.prn!$A$2:$AA$74,VLOOKUP(MONTH($A195),'Patch Conversion'!$A$1:$B$12,2),FALSE))</f>
        <v/>
      </c>
      <c r="G195" s="9">
        <f>VLOOKUP((IF(MONTH($A195)=10,YEAR($A195),IF(MONTH($A195)=11,YEAR($A195),IF(MONTH($A195)=12, YEAR($A195),YEAR($A195)-1)))),A3R002_FirstSim!$A$1:$Z$87,VLOOKUP(MONTH($A195),Conversion!$A$1:$B$12,2),FALSE)</f>
        <v>0.48</v>
      </c>
      <c r="K195" s="12" t="e">
        <f>VLOOKUP((IF(MONTH($A195)=10,YEAR($A195),IF(MONTH($A195)=11,YEAR($A195),IF(MONTH($A195)=12, YEAR($A195),YEAR($A195)-1)))),#REF!,VLOOKUP(MONTH($A195),Conversion!$A$1:$B$12,2),FALSE)</f>
        <v>#REF!</v>
      </c>
      <c r="L195" s="9" t="e">
        <f>VLOOKUP((IF(MONTH($A195)=10,YEAR($A195),IF(MONTH($A195)=11,YEAR($A195),IF(MONTH($A195)=12, YEAR($A195),YEAR($A195)-1)))),#REF!,VLOOKUP(MONTH($A195),'Patch Conversion'!$A$1:$B$12,2),FALSE)</f>
        <v>#REF!</v>
      </c>
      <c r="N195" s="11"/>
      <c r="O195" s="9">
        <f t="shared" si="13"/>
        <v>0.04</v>
      </c>
      <c r="P195" s="9" t="str">
        <f t="shared" si="14"/>
        <v/>
      </c>
      <c r="Q195" s="10" t="str">
        <f t="shared" si="15"/>
        <v/>
      </c>
      <c r="S195" s="17">
        <f>VLOOKUP((IF(MONTH($A195)=10,YEAR($A195),IF(MONTH($A195)=11,YEAR($A195),IF(MONTH($A195)=12, YEAR($A195),YEAR($A195)-1)))),'Final Sim'!$A$1:$O$84,VLOOKUP(MONTH($A195),'Conversion WRSM'!$A$1:$B$12,2),FALSE)</f>
        <v>0</v>
      </c>
      <c r="U195" s="9">
        <f t="shared" si="16"/>
        <v>0.04</v>
      </c>
      <c r="V195" s="9" t="str">
        <f t="shared" si="17"/>
        <v/>
      </c>
      <c r="W195" s="20" t="str">
        <f t="shared" si="18"/>
        <v/>
      </c>
    </row>
    <row r="196" spans="1:23" s="9" customFormat="1">
      <c r="A196" s="11">
        <v>18902</v>
      </c>
      <c r="B196" s="9">
        <f>VLOOKUP((IF(MONTH($A196)=10,YEAR($A196),IF(MONTH($A196)=11,YEAR($A196),IF(MONTH($A196)=12, YEAR($A196),YEAR($A196)-1)))),A3R002_pt1.prn!$A$2:$AA$74,VLOOKUP(MONTH($A196),Conversion!$A$1:$B$12,2),FALSE)</f>
        <v>0.13</v>
      </c>
      <c r="C196" s="9" t="str">
        <f>IF(VLOOKUP((IF(MONTH($A196)=10,YEAR($A196),IF(MONTH($A196)=11,YEAR($A196),IF(MONTH($A196)=12, YEAR($A196),YEAR($A196)-1)))),A3R002_pt1.prn!$A$2:$AA$74,VLOOKUP(MONTH($A196),'Patch Conversion'!$A$1:$B$12,2),FALSE)="","",VLOOKUP((IF(MONTH($A196)=10,YEAR($A196),IF(MONTH($A196)=11,YEAR($A196),IF(MONTH($A196)=12, YEAR($A196),YEAR($A196)-1)))),A3R002_pt1.prn!$A$2:$AA$74,VLOOKUP(MONTH($A196),'Patch Conversion'!$A$1:$B$12,2),FALSE))</f>
        <v/>
      </c>
      <c r="G196" s="9">
        <f>VLOOKUP((IF(MONTH($A196)=10,YEAR($A196),IF(MONTH($A196)=11,YEAR($A196),IF(MONTH($A196)=12, YEAR($A196),YEAR($A196)-1)))),A3R002_FirstSim!$A$1:$Z$87,VLOOKUP(MONTH($A196),Conversion!$A$1:$B$12,2),FALSE)</f>
        <v>0.46</v>
      </c>
      <c r="K196" s="12" t="e">
        <f>VLOOKUP((IF(MONTH($A196)=10,YEAR($A196),IF(MONTH($A196)=11,YEAR($A196),IF(MONTH($A196)=12, YEAR($A196),YEAR($A196)-1)))),#REF!,VLOOKUP(MONTH($A196),Conversion!$A$1:$B$12,2),FALSE)</f>
        <v>#REF!</v>
      </c>
      <c r="L196" s="9" t="e">
        <f>VLOOKUP((IF(MONTH($A196)=10,YEAR($A196),IF(MONTH($A196)=11,YEAR($A196),IF(MONTH($A196)=12, YEAR($A196),YEAR($A196)-1)))),#REF!,VLOOKUP(MONTH($A196),'Patch Conversion'!$A$1:$B$12,2),FALSE)</f>
        <v>#REF!</v>
      </c>
      <c r="N196" s="11"/>
      <c r="O196" s="9">
        <f t="shared" ref="O196:O259" si="19">IF(C196="",B196,IF(C196="*",B196,IF(G196&lt;B196,B196,G196)))</f>
        <v>0.13</v>
      </c>
      <c r="P196" s="9" t="str">
        <f t="shared" ref="P196:P259" si="20">IF(C196="",C196,IF(C196="*",C196,IF(G196&lt;B196,C196,"*")))</f>
        <v/>
      </c>
      <c r="Q196" s="10" t="str">
        <f t="shared" ref="Q196:Q259" si="21">IF(C196="","",IF(C196="*","Estimated",IF(G196&lt;B196,"First Simulation&lt;Observed, Observed Used","First Silumation patch")))</f>
        <v/>
      </c>
      <c r="S196" s="17">
        <f>VLOOKUP((IF(MONTH($A196)=10,YEAR($A196),IF(MONTH($A196)=11,YEAR($A196),IF(MONTH($A196)=12, YEAR($A196),YEAR($A196)-1)))),'Final Sim'!$A$1:$O$84,VLOOKUP(MONTH($A196),'Conversion WRSM'!$A$1:$B$12,2),FALSE)</f>
        <v>364.87</v>
      </c>
      <c r="U196" s="9">
        <f t="shared" ref="U196:U259" si="22">IF(C196="",B196,IF(C196="*",B196,IF(S196&gt;B196,S196,B196)))</f>
        <v>0.13</v>
      </c>
      <c r="V196" s="9" t="str">
        <f t="shared" ref="V196:V259" si="23">IF(C196="","",IF(C196="*","*",IF(S196&gt;B196,"*",C196)))</f>
        <v/>
      </c>
      <c r="W196" s="20" t="str">
        <f t="shared" ref="W196:W259" si="24">IF(C196="","",IF(C196="*","Estimated",IF(S196&gt;B196,"Simulated value used","Observed Estimate Used")))</f>
        <v/>
      </c>
    </row>
    <row r="197" spans="1:23" s="9" customFormat="1">
      <c r="A197" s="11">
        <v>18933</v>
      </c>
      <c r="B197" s="9">
        <f>VLOOKUP((IF(MONTH($A197)=10,YEAR($A197),IF(MONTH($A197)=11,YEAR($A197),IF(MONTH($A197)=12, YEAR($A197),YEAR($A197)-1)))),A3R002_pt1.prn!$A$2:$AA$74,VLOOKUP(MONTH($A197),Conversion!$A$1:$B$12,2),FALSE)</f>
        <v>0.02</v>
      </c>
      <c r="C197" s="9" t="str">
        <f>IF(VLOOKUP((IF(MONTH($A197)=10,YEAR($A197),IF(MONTH($A197)=11,YEAR($A197),IF(MONTH($A197)=12, YEAR($A197),YEAR($A197)-1)))),A3R002_pt1.prn!$A$2:$AA$74,VLOOKUP(MONTH($A197),'Patch Conversion'!$A$1:$B$12,2),FALSE)="","",VLOOKUP((IF(MONTH($A197)=10,YEAR($A197),IF(MONTH($A197)=11,YEAR($A197),IF(MONTH($A197)=12, YEAR($A197),YEAR($A197)-1)))),A3R002_pt1.prn!$A$2:$AA$74,VLOOKUP(MONTH($A197),'Patch Conversion'!$A$1:$B$12,2),FALSE))</f>
        <v/>
      </c>
      <c r="G197" s="9">
        <f>VLOOKUP((IF(MONTH($A197)=10,YEAR($A197),IF(MONTH($A197)=11,YEAR($A197),IF(MONTH($A197)=12, YEAR($A197),YEAR($A197)-1)))),A3R002_FirstSim!$A$1:$Z$87,VLOOKUP(MONTH($A197),Conversion!$A$1:$B$12,2),FALSE)</f>
        <v>0.41</v>
      </c>
      <c r="K197" s="12" t="e">
        <f>VLOOKUP((IF(MONTH($A197)=10,YEAR($A197),IF(MONTH($A197)=11,YEAR($A197),IF(MONTH($A197)=12, YEAR($A197),YEAR($A197)-1)))),#REF!,VLOOKUP(MONTH($A197),Conversion!$A$1:$B$12,2),FALSE)</f>
        <v>#REF!</v>
      </c>
      <c r="L197" s="9" t="e">
        <f>VLOOKUP((IF(MONTH($A197)=10,YEAR($A197),IF(MONTH($A197)=11,YEAR($A197),IF(MONTH($A197)=12, YEAR($A197),YEAR($A197)-1)))),#REF!,VLOOKUP(MONTH($A197),'Patch Conversion'!$A$1:$B$12,2),FALSE)</f>
        <v>#REF!</v>
      </c>
      <c r="N197" s="11"/>
      <c r="O197" s="9">
        <f t="shared" si="19"/>
        <v>0.02</v>
      </c>
      <c r="P197" s="9" t="str">
        <f t="shared" si="20"/>
        <v/>
      </c>
      <c r="Q197" s="10" t="str">
        <f t="shared" si="21"/>
        <v/>
      </c>
      <c r="S197" s="17">
        <f>VLOOKUP((IF(MONTH($A197)=10,YEAR($A197),IF(MONTH($A197)=11,YEAR($A197),IF(MONTH($A197)=12, YEAR($A197),YEAR($A197)-1)))),'Final Sim'!$A$1:$O$84,VLOOKUP(MONTH($A197),'Conversion WRSM'!$A$1:$B$12,2),FALSE)</f>
        <v>0</v>
      </c>
      <c r="U197" s="9">
        <f t="shared" si="22"/>
        <v>0.02</v>
      </c>
      <c r="V197" s="9" t="str">
        <f t="shared" si="23"/>
        <v/>
      </c>
      <c r="W197" s="20" t="str">
        <f t="shared" si="24"/>
        <v/>
      </c>
    </row>
    <row r="198" spans="1:23" s="9" customFormat="1">
      <c r="A198" s="11">
        <v>18963</v>
      </c>
      <c r="B198" s="9">
        <f>VLOOKUP((IF(MONTH($A198)=10,YEAR($A198),IF(MONTH($A198)=11,YEAR($A198),IF(MONTH($A198)=12, YEAR($A198),YEAR($A198)-1)))),A3R002_pt1.prn!$A$2:$AA$74,VLOOKUP(MONTH($A198),Conversion!$A$1:$B$12,2),FALSE)</f>
        <v>0.06</v>
      </c>
      <c r="C198" s="9" t="str">
        <f>IF(VLOOKUP((IF(MONTH($A198)=10,YEAR($A198),IF(MONTH($A198)=11,YEAR($A198),IF(MONTH($A198)=12, YEAR($A198),YEAR($A198)-1)))),A3R002_pt1.prn!$A$2:$AA$74,VLOOKUP(MONTH($A198),'Patch Conversion'!$A$1:$B$12,2),FALSE)="","",VLOOKUP((IF(MONTH($A198)=10,YEAR($A198),IF(MONTH($A198)=11,YEAR($A198),IF(MONTH($A198)=12, YEAR($A198),YEAR($A198)-1)))),A3R002_pt1.prn!$A$2:$AA$74,VLOOKUP(MONTH($A198),'Patch Conversion'!$A$1:$B$12,2),FALSE))</f>
        <v/>
      </c>
      <c r="G198" s="9">
        <f>VLOOKUP((IF(MONTH($A198)=10,YEAR($A198),IF(MONTH($A198)=11,YEAR($A198),IF(MONTH($A198)=12, YEAR($A198),YEAR($A198)-1)))),A3R002_FirstSim!$A$1:$Z$87,VLOOKUP(MONTH($A198),Conversion!$A$1:$B$12,2),FALSE)</f>
        <v>0.38</v>
      </c>
      <c r="K198" s="12" t="e">
        <f>VLOOKUP((IF(MONTH($A198)=10,YEAR($A198),IF(MONTH($A198)=11,YEAR($A198),IF(MONTH($A198)=12, YEAR($A198),YEAR($A198)-1)))),#REF!,VLOOKUP(MONTH($A198),Conversion!$A$1:$B$12,2),FALSE)</f>
        <v>#REF!</v>
      </c>
      <c r="L198" s="9" t="e">
        <f>VLOOKUP((IF(MONTH($A198)=10,YEAR($A198),IF(MONTH($A198)=11,YEAR($A198),IF(MONTH($A198)=12, YEAR($A198),YEAR($A198)-1)))),#REF!,VLOOKUP(MONTH($A198),'Patch Conversion'!$A$1:$B$12,2),FALSE)</f>
        <v>#REF!</v>
      </c>
      <c r="N198" s="11"/>
      <c r="O198" s="9">
        <f t="shared" si="19"/>
        <v>0.06</v>
      </c>
      <c r="P198" s="9" t="str">
        <f t="shared" si="20"/>
        <v/>
      </c>
      <c r="Q198" s="10" t="str">
        <f t="shared" si="21"/>
        <v/>
      </c>
      <c r="S198" s="17">
        <f>VLOOKUP((IF(MONTH($A198)=10,YEAR($A198),IF(MONTH($A198)=11,YEAR($A198),IF(MONTH($A198)=12, YEAR($A198),YEAR($A198)-1)))),'Final Sim'!$A$1:$O$84,VLOOKUP(MONTH($A198),'Conversion WRSM'!$A$1:$B$12,2),FALSE)</f>
        <v>133.1</v>
      </c>
      <c r="U198" s="9">
        <f t="shared" si="22"/>
        <v>0.06</v>
      </c>
      <c r="V198" s="9" t="str">
        <f t="shared" si="23"/>
        <v/>
      </c>
      <c r="W198" s="20" t="str">
        <f t="shared" si="24"/>
        <v/>
      </c>
    </row>
    <row r="199" spans="1:23" s="9" customFormat="1">
      <c r="A199" s="11">
        <v>18994</v>
      </c>
      <c r="B199" s="9">
        <f>VLOOKUP((IF(MONTH($A199)=10,YEAR($A199),IF(MONTH($A199)=11,YEAR($A199),IF(MONTH($A199)=12, YEAR($A199),YEAR($A199)-1)))),A3R002_pt1.prn!$A$2:$AA$74,VLOOKUP(MONTH($A199),Conversion!$A$1:$B$12,2),FALSE)</f>
        <v>7.0000000000000007E-2</v>
      </c>
      <c r="C199" s="9" t="str">
        <f>IF(VLOOKUP((IF(MONTH($A199)=10,YEAR($A199),IF(MONTH($A199)=11,YEAR($A199),IF(MONTH($A199)=12, YEAR($A199),YEAR($A199)-1)))),A3R002_pt1.prn!$A$2:$AA$74,VLOOKUP(MONTH($A199),'Patch Conversion'!$A$1:$B$12,2),FALSE)="","",VLOOKUP((IF(MONTH($A199)=10,YEAR($A199),IF(MONTH($A199)=11,YEAR($A199),IF(MONTH($A199)=12, YEAR($A199),YEAR($A199)-1)))),A3R002_pt1.prn!$A$2:$AA$74,VLOOKUP(MONTH($A199),'Patch Conversion'!$A$1:$B$12,2),FALSE))</f>
        <v/>
      </c>
      <c r="G199" s="9">
        <f>VLOOKUP((IF(MONTH($A199)=10,YEAR($A199),IF(MONTH($A199)=11,YEAR($A199),IF(MONTH($A199)=12, YEAR($A199),YEAR($A199)-1)))),A3R002_FirstSim!$A$1:$Z$87,VLOOKUP(MONTH($A199),Conversion!$A$1:$B$12,2),FALSE)</f>
        <v>0.37</v>
      </c>
      <c r="K199" s="12" t="e">
        <f>VLOOKUP((IF(MONTH($A199)=10,YEAR($A199),IF(MONTH($A199)=11,YEAR($A199),IF(MONTH($A199)=12, YEAR($A199),YEAR($A199)-1)))),#REF!,VLOOKUP(MONTH($A199),Conversion!$A$1:$B$12,2),FALSE)</f>
        <v>#REF!</v>
      </c>
      <c r="L199" s="9" t="e">
        <f>VLOOKUP((IF(MONTH($A199)=10,YEAR($A199),IF(MONTH($A199)=11,YEAR($A199),IF(MONTH($A199)=12, YEAR($A199),YEAR($A199)-1)))),#REF!,VLOOKUP(MONTH($A199),'Patch Conversion'!$A$1:$B$12,2),FALSE)</f>
        <v>#REF!</v>
      </c>
      <c r="N199" s="11"/>
      <c r="O199" s="9">
        <f t="shared" si="19"/>
        <v>7.0000000000000007E-2</v>
      </c>
      <c r="P199" s="9" t="str">
        <f t="shared" si="20"/>
        <v/>
      </c>
      <c r="Q199" s="10" t="str">
        <f t="shared" si="21"/>
        <v/>
      </c>
      <c r="S199" s="17">
        <f>VLOOKUP((IF(MONTH($A199)=10,YEAR($A199),IF(MONTH($A199)=11,YEAR($A199),IF(MONTH($A199)=12, YEAR($A199),YEAR($A199)-1)))),'Final Sim'!$A$1:$O$84,VLOOKUP(MONTH($A199),'Conversion WRSM'!$A$1:$B$12,2),FALSE)</f>
        <v>0</v>
      </c>
      <c r="U199" s="9">
        <f t="shared" si="22"/>
        <v>7.0000000000000007E-2</v>
      </c>
      <c r="V199" s="9" t="str">
        <f t="shared" si="23"/>
        <v/>
      </c>
      <c r="W199" s="20" t="str">
        <f t="shared" si="24"/>
        <v/>
      </c>
    </row>
    <row r="200" spans="1:23" s="9" customFormat="1">
      <c r="A200" s="11">
        <v>19025</v>
      </c>
      <c r="B200" s="9">
        <f>VLOOKUP((IF(MONTH($A200)=10,YEAR($A200),IF(MONTH($A200)=11,YEAR($A200),IF(MONTH($A200)=12, YEAR($A200),YEAR($A200)-1)))),A3R002_pt1.prn!$A$2:$AA$74,VLOOKUP(MONTH($A200),Conversion!$A$1:$B$12,2),FALSE)</f>
        <v>0.36</v>
      </c>
      <c r="C200" s="9" t="str">
        <f>IF(VLOOKUP((IF(MONTH($A200)=10,YEAR($A200),IF(MONTH($A200)=11,YEAR($A200),IF(MONTH($A200)=12, YEAR($A200),YEAR($A200)-1)))),A3R002_pt1.prn!$A$2:$AA$74,VLOOKUP(MONTH($A200),'Patch Conversion'!$A$1:$B$12,2),FALSE)="","",VLOOKUP((IF(MONTH($A200)=10,YEAR($A200),IF(MONTH($A200)=11,YEAR($A200),IF(MONTH($A200)=12, YEAR($A200),YEAR($A200)-1)))),A3R002_pt1.prn!$A$2:$AA$74,VLOOKUP(MONTH($A200),'Patch Conversion'!$A$1:$B$12,2),FALSE))</f>
        <v/>
      </c>
      <c r="G200" s="9">
        <f>VLOOKUP((IF(MONTH($A200)=10,YEAR($A200),IF(MONTH($A200)=11,YEAR($A200),IF(MONTH($A200)=12, YEAR($A200),YEAR($A200)-1)))),A3R002_FirstSim!$A$1:$Z$87,VLOOKUP(MONTH($A200),Conversion!$A$1:$B$12,2),FALSE)</f>
        <v>0.37</v>
      </c>
      <c r="K200" s="12" t="e">
        <f>VLOOKUP((IF(MONTH($A200)=10,YEAR($A200),IF(MONTH($A200)=11,YEAR($A200),IF(MONTH($A200)=12, YEAR($A200),YEAR($A200)-1)))),#REF!,VLOOKUP(MONTH($A200),Conversion!$A$1:$B$12,2),FALSE)</f>
        <v>#REF!</v>
      </c>
      <c r="L200" s="9" t="e">
        <f>VLOOKUP((IF(MONTH($A200)=10,YEAR($A200),IF(MONTH($A200)=11,YEAR($A200),IF(MONTH($A200)=12, YEAR($A200),YEAR($A200)-1)))),#REF!,VLOOKUP(MONTH($A200),'Patch Conversion'!$A$1:$B$12,2),FALSE)</f>
        <v>#REF!</v>
      </c>
      <c r="N200" s="11"/>
      <c r="O200" s="9">
        <f t="shared" si="19"/>
        <v>0.36</v>
      </c>
      <c r="P200" s="9" t="str">
        <f t="shared" si="20"/>
        <v/>
      </c>
      <c r="Q200" s="10" t="str">
        <f t="shared" si="21"/>
        <v/>
      </c>
      <c r="S200" s="17">
        <f>VLOOKUP((IF(MONTH($A200)=10,YEAR($A200),IF(MONTH($A200)=11,YEAR($A200),IF(MONTH($A200)=12, YEAR($A200),YEAR($A200)-1)))),'Final Sim'!$A$1:$O$84,VLOOKUP(MONTH($A200),'Conversion WRSM'!$A$1:$B$12,2),FALSE)</f>
        <v>21.59</v>
      </c>
      <c r="U200" s="9">
        <f t="shared" si="22"/>
        <v>0.36</v>
      </c>
      <c r="V200" s="9" t="str">
        <f t="shared" si="23"/>
        <v/>
      </c>
      <c r="W200" s="20" t="str">
        <f t="shared" si="24"/>
        <v/>
      </c>
    </row>
    <row r="201" spans="1:23" s="9" customFormat="1">
      <c r="A201" s="11">
        <v>19054</v>
      </c>
      <c r="B201" s="9">
        <f>VLOOKUP((IF(MONTH($A201)=10,YEAR($A201),IF(MONTH($A201)=11,YEAR($A201),IF(MONTH($A201)=12, YEAR($A201),YEAR($A201)-1)))),A3R002_pt1.prn!$A$2:$AA$74,VLOOKUP(MONTH($A201),Conversion!$A$1:$B$12,2),FALSE)</f>
        <v>0.27</v>
      </c>
      <c r="C201" s="9" t="str">
        <f>IF(VLOOKUP((IF(MONTH($A201)=10,YEAR($A201),IF(MONTH($A201)=11,YEAR($A201),IF(MONTH($A201)=12, YEAR($A201),YEAR($A201)-1)))),A3R002_pt1.prn!$A$2:$AA$74,VLOOKUP(MONTH($A201),'Patch Conversion'!$A$1:$B$12,2),FALSE)="","",VLOOKUP((IF(MONTH($A201)=10,YEAR($A201),IF(MONTH($A201)=11,YEAR($A201),IF(MONTH($A201)=12, YEAR($A201),YEAR($A201)-1)))),A3R002_pt1.prn!$A$2:$AA$74,VLOOKUP(MONTH($A201),'Patch Conversion'!$A$1:$B$12,2),FALSE))</f>
        <v/>
      </c>
      <c r="G201" s="9">
        <f>VLOOKUP((IF(MONTH($A201)=10,YEAR($A201),IF(MONTH($A201)=11,YEAR($A201),IF(MONTH($A201)=12, YEAR($A201),YEAR($A201)-1)))),A3R002_FirstSim!$A$1:$Z$87,VLOOKUP(MONTH($A201),Conversion!$A$1:$B$12,2),FALSE)</f>
        <v>0.4</v>
      </c>
      <c r="K201" s="12" t="e">
        <f>VLOOKUP((IF(MONTH($A201)=10,YEAR($A201),IF(MONTH($A201)=11,YEAR($A201),IF(MONTH($A201)=12, YEAR($A201),YEAR($A201)-1)))),#REF!,VLOOKUP(MONTH($A201),Conversion!$A$1:$B$12,2),FALSE)</f>
        <v>#REF!</v>
      </c>
      <c r="L201" s="9" t="e">
        <f>VLOOKUP((IF(MONTH($A201)=10,YEAR($A201),IF(MONTH($A201)=11,YEAR($A201),IF(MONTH($A201)=12, YEAR($A201),YEAR($A201)-1)))),#REF!,VLOOKUP(MONTH($A201),'Patch Conversion'!$A$1:$B$12,2),FALSE)</f>
        <v>#REF!</v>
      </c>
      <c r="N201" s="11"/>
      <c r="O201" s="9">
        <f t="shared" si="19"/>
        <v>0.27</v>
      </c>
      <c r="P201" s="9" t="str">
        <f t="shared" si="20"/>
        <v/>
      </c>
      <c r="Q201" s="10" t="str">
        <f t="shared" si="21"/>
        <v/>
      </c>
      <c r="S201" s="17">
        <f>VLOOKUP((IF(MONTH($A201)=10,YEAR($A201),IF(MONTH($A201)=11,YEAR($A201),IF(MONTH($A201)=12, YEAR($A201),YEAR($A201)-1)))),'Final Sim'!$A$1:$O$84,VLOOKUP(MONTH($A201),'Conversion WRSM'!$A$1:$B$12,2),FALSE)</f>
        <v>0</v>
      </c>
      <c r="U201" s="9">
        <f t="shared" si="22"/>
        <v>0.27</v>
      </c>
      <c r="V201" s="9" t="str">
        <f t="shared" si="23"/>
        <v/>
      </c>
      <c r="W201" s="20" t="str">
        <f t="shared" si="24"/>
        <v/>
      </c>
    </row>
    <row r="202" spans="1:23" s="9" customFormat="1">
      <c r="A202" s="11">
        <v>19085</v>
      </c>
      <c r="B202" s="9">
        <f>VLOOKUP((IF(MONTH($A202)=10,YEAR($A202),IF(MONTH($A202)=11,YEAR($A202),IF(MONTH($A202)=12, YEAR($A202),YEAR($A202)-1)))),A3R002_pt1.prn!$A$2:$AA$74,VLOOKUP(MONTH($A202),Conversion!$A$1:$B$12,2),FALSE)</f>
        <v>0.04</v>
      </c>
      <c r="C202" s="9" t="str">
        <f>IF(VLOOKUP((IF(MONTH($A202)=10,YEAR($A202),IF(MONTH($A202)=11,YEAR($A202),IF(MONTH($A202)=12, YEAR($A202),YEAR($A202)-1)))),A3R002_pt1.prn!$A$2:$AA$74,VLOOKUP(MONTH($A202),'Patch Conversion'!$A$1:$B$12,2),FALSE)="","",VLOOKUP((IF(MONTH($A202)=10,YEAR($A202),IF(MONTH($A202)=11,YEAR($A202),IF(MONTH($A202)=12, YEAR($A202),YEAR($A202)-1)))),A3R002_pt1.prn!$A$2:$AA$74,VLOOKUP(MONTH($A202),'Patch Conversion'!$A$1:$B$12,2),FALSE))</f>
        <v/>
      </c>
      <c r="G202" s="9">
        <f>VLOOKUP((IF(MONTH($A202)=10,YEAR($A202),IF(MONTH($A202)=11,YEAR($A202),IF(MONTH($A202)=12, YEAR($A202),YEAR($A202)-1)))),A3R002_FirstSim!$A$1:$Z$87,VLOOKUP(MONTH($A202),Conversion!$A$1:$B$12,2),FALSE)</f>
        <v>0.4</v>
      </c>
      <c r="K202" s="12" t="e">
        <f>VLOOKUP((IF(MONTH($A202)=10,YEAR($A202),IF(MONTH($A202)=11,YEAR($A202),IF(MONTH($A202)=12, YEAR($A202),YEAR($A202)-1)))),#REF!,VLOOKUP(MONTH($A202),Conversion!$A$1:$B$12,2),FALSE)</f>
        <v>#REF!</v>
      </c>
      <c r="L202" s="9" t="e">
        <f>VLOOKUP((IF(MONTH($A202)=10,YEAR($A202),IF(MONTH($A202)=11,YEAR($A202),IF(MONTH($A202)=12, YEAR($A202),YEAR($A202)-1)))),#REF!,VLOOKUP(MONTH($A202),'Patch Conversion'!$A$1:$B$12,2),FALSE)</f>
        <v>#REF!</v>
      </c>
      <c r="N202" s="11"/>
      <c r="O202" s="9">
        <f t="shared" si="19"/>
        <v>0.04</v>
      </c>
      <c r="P202" s="9" t="str">
        <f t="shared" si="20"/>
        <v/>
      </c>
      <c r="Q202" s="10" t="str">
        <f t="shared" si="21"/>
        <v/>
      </c>
      <c r="S202" s="17">
        <f>VLOOKUP((IF(MONTH($A202)=10,YEAR($A202),IF(MONTH($A202)=11,YEAR($A202),IF(MONTH($A202)=12, YEAR($A202),YEAR($A202)-1)))),'Final Sim'!$A$1:$O$84,VLOOKUP(MONTH($A202),'Conversion WRSM'!$A$1:$B$12,2),FALSE)</f>
        <v>97.62</v>
      </c>
      <c r="U202" s="9">
        <f t="shared" si="22"/>
        <v>0.04</v>
      </c>
      <c r="V202" s="9" t="str">
        <f t="shared" si="23"/>
        <v/>
      </c>
      <c r="W202" s="20" t="str">
        <f t="shared" si="24"/>
        <v/>
      </c>
    </row>
    <row r="203" spans="1:23" s="9" customFormat="1">
      <c r="A203" s="11">
        <v>19115</v>
      </c>
      <c r="B203" s="9">
        <f>VLOOKUP((IF(MONTH($A203)=10,YEAR($A203),IF(MONTH($A203)=11,YEAR($A203),IF(MONTH($A203)=12, YEAR($A203),YEAR($A203)-1)))),A3R002_pt1.prn!$A$2:$AA$74,VLOOKUP(MONTH($A203),Conversion!$A$1:$B$12,2),FALSE)</f>
        <v>0.01</v>
      </c>
      <c r="C203" s="9" t="str">
        <f>IF(VLOOKUP((IF(MONTH($A203)=10,YEAR($A203),IF(MONTH($A203)=11,YEAR($A203),IF(MONTH($A203)=12, YEAR($A203),YEAR($A203)-1)))),A3R002_pt1.prn!$A$2:$AA$74,VLOOKUP(MONTH($A203),'Patch Conversion'!$A$1:$B$12,2),FALSE)="","",VLOOKUP((IF(MONTH($A203)=10,YEAR($A203),IF(MONTH($A203)=11,YEAR($A203),IF(MONTH($A203)=12, YEAR($A203),YEAR($A203)-1)))),A3R002_pt1.prn!$A$2:$AA$74,VLOOKUP(MONTH($A203),'Patch Conversion'!$A$1:$B$12,2),FALSE))</f>
        <v/>
      </c>
      <c r="G203" s="9">
        <f>VLOOKUP((IF(MONTH($A203)=10,YEAR($A203),IF(MONTH($A203)=11,YEAR($A203),IF(MONTH($A203)=12, YEAR($A203),YEAR($A203)-1)))),A3R002_FirstSim!$A$1:$Z$87,VLOOKUP(MONTH($A203),Conversion!$A$1:$B$12,2),FALSE)</f>
        <v>0.36</v>
      </c>
      <c r="K203" s="12" t="e">
        <f>VLOOKUP((IF(MONTH($A203)=10,YEAR($A203),IF(MONTH($A203)=11,YEAR($A203),IF(MONTH($A203)=12, YEAR($A203),YEAR($A203)-1)))),#REF!,VLOOKUP(MONTH($A203),Conversion!$A$1:$B$12,2),FALSE)</f>
        <v>#REF!</v>
      </c>
      <c r="L203" s="9" t="e">
        <f>VLOOKUP((IF(MONTH($A203)=10,YEAR($A203),IF(MONTH($A203)=11,YEAR($A203),IF(MONTH($A203)=12, YEAR($A203),YEAR($A203)-1)))),#REF!,VLOOKUP(MONTH($A203),'Patch Conversion'!$A$1:$B$12,2),FALSE)</f>
        <v>#REF!</v>
      </c>
      <c r="N203" s="11"/>
      <c r="O203" s="9">
        <f t="shared" si="19"/>
        <v>0.01</v>
      </c>
      <c r="P203" s="9" t="str">
        <f t="shared" si="20"/>
        <v/>
      </c>
      <c r="Q203" s="10" t="str">
        <f t="shared" si="21"/>
        <v/>
      </c>
      <c r="S203" s="17">
        <f>VLOOKUP((IF(MONTH($A203)=10,YEAR($A203),IF(MONTH($A203)=11,YEAR($A203),IF(MONTH($A203)=12, YEAR($A203),YEAR($A203)-1)))),'Final Sim'!$A$1:$O$84,VLOOKUP(MONTH($A203),'Conversion WRSM'!$A$1:$B$12,2),FALSE)</f>
        <v>0</v>
      </c>
      <c r="U203" s="9">
        <f t="shared" si="22"/>
        <v>0.01</v>
      </c>
      <c r="V203" s="9" t="str">
        <f t="shared" si="23"/>
        <v/>
      </c>
      <c r="W203" s="20" t="str">
        <f t="shared" si="24"/>
        <v/>
      </c>
    </row>
    <row r="204" spans="1:23" s="9" customFormat="1">
      <c r="A204" s="11">
        <v>19146</v>
      </c>
      <c r="B204" s="9">
        <f>VLOOKUP((IF(MONTH($A204)=10,YEAR($A204),IF(MONTH($A204)=11,YEAR($A204),IF(MONTH($A204)=12, YEAR($A204),YEAR($A204)-1)))),A3R002_pt1.prn!$A$2:$AA$74,VLOOKUP(MONTH($A204),Conversion!$A$1:$B$12,2),FALSE)</f>
        <v>0.02</v>
      </c>
      <c r="C204" s="9" t="str">
        <f>IF(VLOOKUP((IF(MONTH($A204)=10,YEAR($A204),IF(MONTH($A204)=11,YEAR($A204),IF(MONTH($A204)=12, YEAR($A204),YEAR($A204)-1)))),A3R002_pt1.prn!$A$2:$AA$74,VLOOKUP(MONTH($A204),'Patch Conversion'!$A$1:$B$12,2),FALSE)="","",VLOOKUP((IF(MONTH($A204)=10,YEAR($A204),IF(MONTH($A204)=11,YEAR($A204),IF(MONTH($A204)=12, YEAR($A204),YEAR($A204)-1)))),A3R002_pt1.prn!$A$2:$AA$74,VLOOKUP(MONTH($A204),'Patch Conversion'!$A$1:$B$12,2),FALSE))</f>
        <v/>
      </c>
      <c r="G204" s="9">
        <f>VLOOKUP((IF(MONTH($A204)=10,YEAR($A204),IF(MONTH($A204)=11,YEAR($A204),IF(MONTH($A204)=12, YEAR($A204),YEAR($A204)-1)))),A3R002_FirstSim!$A$1:$Z$87,VLOOKUP(MONTH($A204),Conversion!$A$1:$B$12,2),FALSE)</f>
        <v>0.35</v>
      </c>
      <c r="K204" s="12" t="e">
        <f>VLOOKUP((IF(MONTH($A204)=10,YEAR($A204),IF(MONTH($A204)=11,YEAR($A204),IF(MONTH($A204)=12, YEAR($A204),YEAR($A204)-1)))),#REF!,VLOOKUP(MONTH($A204),Conversion!$A$1:$B$12,2),FALSE)</f>
        <v>#REF!</v>
      </c>
      <c r="L204" s="9" t="e">
        <f>VLOOKUP((IF(MONTH($A204)=10,YEAR($A204),IF(MONTH($A204)=11,YEAR($A204),IF(MONTH($A204)=12, YEAR($A204),YEAR($A204)-1)))),#REF!,VLOOKUP(MONTH($A204),'Patch Conversion'!$A$1:$B$12,2),FALSE)</f>
        <v>#REF!</v>
      </c>
      <c r="N204" s="11"/>
      <c r="O204" s="9">
        <f t="shared" si="19"/>
        <v>0.02</v>
      </c>
      <c r="P204" s="9" t="str">
        <f t="shared" si="20"/>
        <v/>
      </c>
      <c r="Q204" s="10" t="str">
        <f t="shared" si="21"/>
        <v/>
      </c>
      <c r="S204" s="17">
        <f>VLOOKUP((IF(MONTH($A204)=10,YEAR($A204),IF(MONTH($A204)=11,YEAR($A204),IF(MONTH($A204)=12, YEAR($A204),YEAR($A204)-1)))),'Final Sim'!$A$1:$O$84,VLOOKUP(MONTH($A204),'Conversion WRSM'!$A$1:$B$12,2),FALSE)</f>
        <v>292.11</v>
      </c>
      <c r="U204" s="9">
        <f t="shared" si="22"/>
        <v>0.02</v>
      </c>
      <c r="V204" s="9" t="str">
        <f t="shared" si="23"/>
        <v/>
      </c>
      <c r="W204" s="20" t="str">
        <f t="shared" si="24"/>
        <v/>
      </c>
    </row>
    <row r="205" spans="1:23" s="9" customFormat="1">
      <c r="A205" s="11">
        <v>19176</v>
      </c>
      <c r="B205" s="9">
        <f>VLOOKUP((IF(MONTH($A205)=10,YEAR($A205),IF(MONTH($A205)=11,YEAR($A205),IF(MONTH($A205)=12, YEAR($A205),YEAR($A205)-1)))),A3R002_pt1.prn!$A$2:$AA$74,VLOOKUP(MONTH($A205),Conversion!$A$1:$B$12,2),FALSE)</f>
        <v>0.01</v>
      </c>
      <c r="C205" s="9" t="str">
        <f>IF(VLOOKUP((IF(MONTH($A205)=10,YEAR($A205),IF(MONTH($A205)=11,YEAR($A205),IF(MONTH($A205)=12, YEAR($A205),YEAR($A205)-1)))),A3R002_pt1.prn!$A$2:$AA$74,VLOOKUP(MONTH($A205),'Patch Conversion'!$A$1:$B$12,2),FALSE)="","",VLOOKUP((IF(MONTH($A205)=10,YEAR($A205),IF(MONTH($A205)=11,YEAR($A205),IF(MONTH($A205)=12, YEAR($A205),YEAR($A205)-1)))),A3R002_pt1.prn!$A$2:$AA$74,VLOOKUP(MONTH($A205),'Patch Conversion'!$A$1:$B$12,2),FALSE))</f>
        <v/>
      </c>
      <c r="G205" s="9">
        <f>VLOOKUP((IF(MONTH($A205)=10,YEAR($A205),IF(MONTH($A205)=11,YEAR($A205),IF(MONTH($A205)=12, YEAR($A205),YEAR($A205)-1)))),A3R002_FirstSim!$A$1:$Z$87,VLOOKUP(MONTH($A205),Conversion!$A$1:$B$12,2),FALSE)</f>
        <v>0.33</v>
      </c>
      <c r="K205" s="12" t="e">
        <f>VLOOKUP((IF(MONTH($A205)=10,YEAR($A205),IF(MONTH($A205)=11,YEAR($A205),IF(MONTH($A205)=12, YEAR($A205),YEAR($A205)-1)))),#REF!,VLOOKUP(MONTH($A205),Conversion!$A$1:$B$12,2),FALSE)</f>
        <v>#REF!</v>
      </c>
      <c r="L205" s="9" t="e">
        <f>VLOOKUP((IF(MONTH($A205)=10,YEAR($A205),IF(MONTH($A205)=11,YEAR($A205),IF(MONTH($A205)=12, YEAR($A205),YEAR($A205)-1)))),#REF!,VLOOKUP(MONTH($A205),'Patch Conversion'!$A$1:$B$12,2),FALSE)</f>
        <v>#REF!</v>
      </c>
      <c r="N205" s="11"/>
      <c r="O205" s="9">
        <f t="shared" si="19"/>
        <v>0.01</v>
      </c>
      <c r="P205" s="9" t="str">
        <f t="shared" si="20"/>
        <v/>
      </c>
      <c r="Q205" s="10" t="str">
        <f t="shared" si="21"/>
        <v/>
      </c>
      <c r="S205" s="17">
        <f>VLOOKUP((IF(MONTH($A205)=10,YEAR($A205),IF(MONTH($A205)=11,YEAR($A205),IF(MONTH($A205)=12, YEAR($A205),YEAR($A205)-1)))),'Final Sim'!$A$1:$O$84,VLOOKUP(MONTH($A205),'Conversion WRSM'!$A$1:$B$12,2),FALSE)</f>
        <v>0</v>
      </c>
      <c r="U205" s="9">
        <f t="shared" si="22"/>
        <v>0.01</v>
      </c>
      <c r="V205" s="9" t="str">
        <f t="shared" si="23"/>
        <v/>
      </c>
      <c r="W205" s="20" t="str">
        <f t="shared" si="24"/>
        <v/>
      </c>
    </row>
    <row r="206" spans="1:23" s="9" customFormat="1">
      <c r="A206" s="11">
        <v>19207</v>
      </c>
      <c r="B206" s="9">
        <f>VLOOKUP((IF(MONTH($A206)=10,YEAR($A206),IF(MONTH($A206)=11,YEAR($A206),IF(MONTH($A206)=12, YEAR($A206),YEAR($A206)-1)))),A3R002_pt1.prn!$A$2:$AA$74,VLOOKUP(MONTH($A206),Conversion!$A$1:$B$12,2),FALSE)</f>
        <v>0.03</v>
      </c>
      <c r="C206" s="9" t="str">
        <f>IF(VLOOKUP((IF(MONTH($A206)=10,YEAR($A206),IF(MONTH($A206)=11,YEAR($A206),IF(MONTH($A206)=12, YEAR($A206),YEAR($A206)-1)))),A3R002_pt1.prn!$A$2:$AA$74,VLOOKUP(MONTH($A206),'Patch Conversion'!$A$1:$B$12,2),FALSE)="","",VLOOKUP((IF(MONTH($A206)=10,YEAR($A206),IF(MONTH($A206)=11,YEAR($A206),IF(MONTH($A206)=12, YEAR($A206),YEAR($A206)-1)))),A3R002_pt1.prn!$A$2:$AA$74,VLOOKUP(MONTH($A206),'Patch Conversion'!$A$1:$B$12,2),FALSE))</f>
        <v/>
      </c>
      <c r="G206" s="9">
        <f>VLOOKUP((IF(MONTH($A206)=10,YEAR($A206),IF(MONTH($A206)=11,YEAR($A206),IF(MONTH($A206)=12, YEAR($A206),YEAR($A206)-1)))),A3R002_FirstSim!$A$1:$Z$87,VLOOKUP(MONTH($A206),Conversion!$A$1:$B$12,2),FALSE)</f>
        <v>0.3</v>
      </c>
      <c r="K206" s="12" t="e">
        <f>VLOOKUP((IF(MONTH($A206)=10,YEAR($A206),IF(MONTH($A206)=11,YEAR($A206),IF(MONTH($A206)=12, YEAR($A206),YEAR($A206)-1)))),#REF!,VLOOKUP(MONTH($A206),Conversion!$A$1:$B$12,2),FALSE)</f>
        <v>#REF!</v>
      </c>
      <c r="L206" s="9" t="e">
        <f>VLOOKUP((IF(MONTH($A206)=10,YEAR($A206),IF(MONTH($A206)=11,YEAR($A206),IF(MONTH($A206)=12, YEAR($A206),YEAR($A206)-1)))),#REF!,VLOOKUP(MONTH($A206),'Patch Conversion'!$A$1:$B$12,2),FALSE)</f>
        <v>#REF!</v>
      </c>
      <c r="N206" s="11"/>
      <c r="O206" s="9">
        <f t="shared" si="19"/>
        <v>0.03</v>
      </c>
      <c r="P206" s="9" t="str">
        <f t="shared" si="20"/>
        <v/>
      </c>
      <c r="Q206" s="10" t="str">
        <f t="shared" si="21"/>
        <v/>
      </c>
      <c r="S206" s="17">
        <f>VLOOKUP((IF(MONTH($A206)=10,YEAR($A206),IF(MONTH($A206)=11,YEAR($A206),IF(MONTH($A206)=12, YEAR($A206),YEAR($A206)-1)))),'Final Sim'!$A$1:$O$84,VLOOKUP(MONTH($A206),'Conversion WRSM'!$A$1:$B$12,2),FALSE)</f>
        <v>114.26</v>
      </c>
      <c r="U206" s="9">
        <f t="shared" si="22"/>
        <v>0.03</v>
      </c>
      <c r="V206" s="9" t="str">
        <f t="shared" si="23"/>
        <v/>
      </c>
      <c r="W206" s="20" t="str">
        <f t="shared" si="24"/>
        <v/>
      </c>
    </row>
    <row r="207" spans="1:23" s="9" customFormat="1">
      <c r="A207" s="11">
        <v>19238</v>
      </c>
      <c r="B207" s="9">
        <f>VLOOKUP((IF(MONTH($A207)=10,YEAR($A207),IF(MONTH($A207)=11,YEAR($A207),IF(MONTH($A207)=12, YEAR($A207),YEAR($A207)-1)))),A3R002_pt1.prn!$A$2:$AA$74,VLOOKUP(MONTH($A207),Conversion!$A$1:$B$12,2),FALSE)</f>
        <v>0.02</v>
      </c>
      <c r="C207" s="9" t="str">
        <f>IF(VLOOKUP((IF(MONTH($A207)=10,YEAR($A207),IF(MONTH($A207)=11,YEAR($A207),IF(MONTH($A207)=12, YEAR($A207),YEAR($A207)-1)))),A3R002_pt1.prn!$A$2:$AA$74,VLOOKUP(MONTH($A207),'Patch Conversion'!$A$1:$B$12,2),FALSE)="","",VLOOKUP((IF(MONTH($A207)=10,YEAR($A207),IF(MONTH($A207)=11,YEAR($A207),IF(MONTH($A207)=12, YEAR($A207),YEAR($A207)-1)))),A3R002_pt1.prn!$A$2:$AA$74,VLOOKUP(MONTH($A207),'Patch Conversion'!$A$1:$B$12,2),FALSE))</f>
        <v/>
      </c>
      <c r="G207" s="9">
        <f>VLOOKUP((IF(MONTH($A207)=10,YEAR($A207),IF(MONTH($A207)=11,YEAR($A207),IF(MONTH($A207)=12, YEAR($A207),YEAR($A207)-1)))),A3R002_FirstSim!$A$1:$Z$87,VLOOKUP(MONTH($A207),Conversion!$A$1:$B$12,2),FALSE)</f>
        <v>0.28000000000000003</v>
      </c>
      <c r="K207" s="12" t="e">
        <f>VLOOKUP((IF(MONTH($A207)=10,YEAR($A207),IF(MONTH($A207)=11,YEAR($A207),IF(MONTH($A207)=12, YEAR($A207),YEAR($A207)-1)))),#REF!,VLOOKUP(MONTH($A207),Conversion!$A$1:$B$12,2),FALSE)</f>
        <v>#REF!</v>
      </c>
      <c r="L207" s="9" t="e">
        <f>VLOOKUP((IF(MONTH($A207)=10,YEAR($A207),IF(MONTH($A207)=11,YEAR($A207),IF(MONTH($A207)=12, YEAR($A207),YEAR($A207)-1)))),#REF!,VLOOKUP(MONTH($A207),'Patch Conversion'!$A$1:$B$12,2),FALSE)</f>
        <v>#REF!</v>
      </c>
      <c r="N207" s="11"/>
      <c r="O207" s="9">
        <f t="shared" si="19"/>
        <v>0.02</v>
      </c>
      <c r="P207" s="9" t="str">
        <f t="shared" si="20"/>
        <v/>
      </c>
      <c r="Q207" s="10" t="str">
        <f t="shared" si="21"/>
        <v/>
      </c>
      <c r="S207" s="17">
        <f>VLOOKUP((IF(MONTH($A207)=10,YEAR($A207),IF(MONTH($A207)=11,YEAR($A207),IF(MONTH($A207)=12, YEAR($A207),YEAR($A207)-1)))),'Final Sim'!$A$1:$O$84,VLOOKUP(MONTH($A207),'Conversion WRSM'!$A$1:$B$12,2),FALSE)</f>
        <v>0</v>
      </c>
      <c r="U207" s="9">
        <f t="shared" si="22"/>
        <v>0.02</v>
      </c>
      <c r="V207" s="9" t="str">
        <f t="shared" si="23"/>
        <v/>
      </c>
      <c r="W207" s="20" t="str">
        <f t="shared" si="24"/>
        <v/>
      </c>
    </row>
    <row r="208" spans="1:23" s="9" customFormat="1">
      <c r="A208" s="11">
        <v>19268</v>
      </c>
      <c r="B208" s="9">
        <f>VLOOKUP((IF(MONTH($A208)=10,YEAR($A208),IF(MONTH($A208)=11,YEAR($A208),IF(MONTH($A208)=12, YEAR($A208),YEAR($A208)-1)))),A3R002_pt1.prn!$A$2:$AA$74,VLOOKUP(MONTH($A208),Conversion!$A$1:$B$12,2),FALSE)</f>
        <v>0.03</v>
      </c>
      <c r="C208" s="9" t="str">
        <f>IF(VLOOKUP((IF(MONTH($A208)=10,YEAR($A208),IF(MONTH($A208)=11,YEAR($A208),IF(MONTH($A208)=12, YEAR($A208),YEAR($A208)-1)))),A3R002_pt1.prn!$A$2:$AA$74,VLOOKUP(MONTH($A208),'Patch Conversion'!$A$1:$B$12,2),FALSE)="","",VLOOKUP((IF(MONTH($A208)=10,YEAR($A208),IF(MONTH($A208)=11,YEAR($A208),IF(MONTH($A208)=12, YEAR($A208),YEAR($A208)-1)))),A3R002_pt1.prn!$A$2:$AA$74,VLOOKUP(MONTH($A208),'Patch Conversion'!$A$1:$B$12,2),FALSE))</f>
        <v/>
      </c>
      <c r="D208" s="9" t="str">
        <f t="shared" ref="D208:D215" si="25">IF(C208="","",B208)</f>
        <v/>
      </c>
      <c r="G208" s="9">
        <f>VLOOKUP((IF(MONTH($A208)=10,YEAR($A208),IF(MONTH($A208)=11,YEAR($A208),IF(MONTH($A208)=12, YEAR($A208),YEAR($A208)-1)))),A3R002_FirstSim!$A$1:$Z$87,VLOOKUP(MONTH($A208),Conversion!$A$1:$B$12,2),FALSE)</f>
        <v>0.25</v>
      </c>
      <c r="K208" s="12" t="e">
        <f>VLOOKUP((IF(MONTH($A208)=10,YEAR($A208),IF(MONTH($A208)=11,YEAR($A208),IF(MONTH($A208)=12, YEAR($A208),YEAR($A208)-1)))),#REF!,VLOOKUP(MONTH($A208),Conversion!$A$1:$B$12,2),FALSE)</f>
        <v>#REF!</v>
      </c>
      <c r="L208" s="9" t="e">
        <f>VLOOKUP((IF(MONTH($A208)=10,YEAR($A208),IF(MONTH($A208)=11,YEAR($A208),IF(MONTH($A208)=12, YEAR($A208),YEAR($A208)-1)))),#REF!,VLOOKUP(MONTH($A208),'Patch Conversion'!$A$1:$B$12,2),FALSE)</f>
        <v>#REF!</v>
      </c>
      <c r="N208" s="11"/>
      <c r="O208" s="9">
        <f t="shared" si="19"/>
        <v>0.03</v>
      </c>
      <c r="P208" s="9" t="str">
        <f t="shared" si="20"/>
        <v/>
      </c>
      <c r="Q208" s="10" t="str">
        <f t="shared" si="21"/>
        <v/>
      </c>
      <c r="S208" s="17">
        <f>VLOOKUP((IF(MONTH($A208)=10,YEAR($A208),IF(MONTH($A208)=11,YEAR($A208),IF(MONTH($A208)=12, YEAR($A208),YEAR($A208)-1)))),'Final Sim'!$A$1:$O$84,VLOOKUP(MONTH($A208),'Conversion WRSM'!$A$1:$B$12,2),FALSE)</f>
        <v>9.56</v>
      </c>
      <c r="U208" s="9">
        <f t="shared" si="22"/>
        <v>0.03</v>
      </c>
      <c r="V208" s="9" t="str">
        <f t="shared" si="23"/>
        <v/>
      </c>
      <c r="W208" s="20" t="str">
        <f t="shared" si="24"/>
        <v/>
      </c>
    </row>
    <row r="209" spans="1:23" s="9" customFormat="1">
      <c r="A209" s="11">
        <v>19299</v>
      </c>
      <c r="B209" s="9">
        <f>VLOOKUP((IF(MONTH($A209)=10,YEAR($A209),IF(MONTH($A209)=11,YEAR($A209),IF(MONTH($A209)=12, YEAR($A209),YEAR($A209)-1)))),A3R002_pt1.prn!$A$2:$AA$74,VLOOKUP(MONTH($A209),Conversion!$A$1:$B$12,2),FALSE)</f>
        <v>0.79</v>
      </c>
      <c r="C209" s="9" t="str">
        <f>IF(VLOOKUP((IF(MONTH($A209)=10,YEAR($A209),IF(MONTH($A209)=11,YEAR($A209),IF(MONTH($A209)=12, YEAR($A209),YEAR($A209)-1)))),A3R002_pt1.prn!$A$2:$AA$74,VLOOKUP(MONTH($A209),'Patch Conversion'!$A$1:$B$12,2),FALSE)="","",VLOOKUP((IF(MONTH($A209)=10,YEAR($A209),IF(MONTH($A209)=11,YEAR($A209),IF(MONTH($A209)=12, YEAR($A209),YEAR($A209)-1)))),A3R002_pt1.prn!$A$2:$AA$74,VLOOKUP(MONTH($A209),'Patch Conversion'!$A$1:$B$12,2),FALSE))</f>
        <v/>
      </c>
      <c r="D209" s="9" t="str">
        <f t="shared" si="25"/>
        <v/>
      </c>
      <c r="G209" s="9">
        <f>VLOOKUP((IF(MONTH($A209)=10,YEAR($A209),IF(MONTH($A209)=11,YEAR($A209),IF(MONTH($A209)=12, YEAR($A209),YEAR($A209)-1)))),A3R002_FirstSim!$A$1:$Z$87,VLOOKUP(MONTH($A209),Conversion!$A$1:$B$12,2),FALSE)</f>
        <v>0.3</v>
      </c>
      <c r="K209" s="12" t="e">
        <f>VLOOKUP((IF(MONTH($A209)=10,YEAR($A209),IF(MONTH($A209)=11,YEAR($A209),IF(MONTH($A209)=12, YEAR($A209),YEAR($A209)-1)))),#REF!,VLOOKUP(MONTH($A209),Conversion!$A$1:$B$12,2),FALSE)</f>
        <v>#REF!</v>
      </c>
      <c r="L209" s="9" t="e">
        <f>VLOOKUP((IF(MONTH($A209)=10,YEAR($A209),IF(MONTH($A209)=11,YEAR($A209),IF(MONTH($A209)=12, YEAR($A209),YEAR($A209)-1)))),#REF!,VLOOKUP(MONTH($A209),'Patch Conversion'!$A$1:$B$12,2),FALSE)</f>
        <v>#REF!</v>
      </c>
      <c r="N209" s="11"/>
      <c r="O209" s="9">
        <f t="shared" si="19"/>
        <v>0.79</v>
      </c>
      <c r="P209" s="9" t="str">
        <f t="shared" si="20"/>
        <v/>
      </c>
      <c r="Q209" s="10" t="str">
        <f t="shared" si="21"/>
        <v/>
      </c>
      <c r="S209" s="17">
        <f>VLOOKUP((IF(MONTH($A209)=10,YEAR($A209),IF(MONTH($A209)=11,YEAR($A209),IF(MONTH($A209)=12, YEAR($A209),YEAR($A209)-1)))),'Final Sim'!$A$1:$O$84,VLOOKUP(MONTH($A209),'Conversion WRSM'!$A$1:$B$12,2),FALSE)</f>
        <v>0</v>
      </c>
      <c r="U209" s="9">
        <f t="shared" si="22"/>
        <v>0.79</v>
      </c>
      <c r="V209" s="9" t="str">
        <f t="shared" si="23"/>
        <v/>
      </c>
      <c r="W209" s="20" t="str">
        <f t="shared" si="24"/>
        <v/>
      </c>
    </row>
    <row r="210" spans="1:23" s="9" customFormat="1">
      <c r="A210" s="11">
        <v>19329</v>
      </c>
      <c r="B210" s="9">
        <f>VLOOKUP((IF(MONTH($A210)=10,YEAR($A210),IF(MONTH($A210)=11,YEAR($A210),IF(MONTH($A210)=12, YEAR($A210),YEAR($A210)-1)))),A3R002_pt1.prn!$A$2:$AA$74,VLOOKUP(MONTH($A210),Conversion!$A$1:$B$12,2),FALSE)</f>
        <v>0.46</v>
      </c>
      <c r="C210" s="9" t="str">
        <f>IF(VLOOKUP((IF(MONTH($A210)=10,YEAR($A210),IF(MONTH($A210)=11,YEAR($A210),IF(MONTH($A210)=12, YEAR($A210),YEAR($A210)-1)))),A3R002_pt1.prn!$A$2:$AA$74,VLOOKUP(MONTH($A210),'Patch Conversion'!$A$1:$B$12,2),FALSE)="","",VLOOKUP((IF(MONTH($A210)=10,YEAR($A210),IF(MONTH($A210)=11,YEAR($A210),IF(MONTH($A210)=12, YEAR($A210),YEAR($A210)-1)))),A3R002_pt1.prn!$A$2:$AA$74,VLOOKUP(MONTH($A210),'Patch Conversion'!$A$1:$B$12,2),FALSE))</f>
        <v/>
      </c>
      <c r="D210" s="9" t="str">
        <f t="shared" si="25"/>
        <v/>
      </c>
      <c r="G210" s="9">
        <f>VLOOKUP((IF(MONTH($A210)=10,YEAR($A210),IF(MONTH($A210)=11,YEAR($A210),IF(MONTH($A210)=12, YEAR($A210),YEAR($A210)-1)))),A3R002_FirstSim!$A$1:$Z$87,VLOOKUP(MONTH($A210),Conversion!$A$1:$B$12,2),FALSE)</f>
        <v>0.35</v>
      </c>
      <c r="K210" s="12" t="e">
        <f>VLOOKUP((IF(MONTH($A210)=10,YEAR($A210),IF(MONTH($A210)=11,YEAR($A210),IF(MONTH($A210)=12, YEAR($A210),YEAR($A210)-1)))),#REF!,VLOOKUP(MONTH($A210),Conversion!$A$1:$B$12,2),FALSE)</f>
        <v>#REF!</v>
      </c>
      <c r="L210" s="9" t="e">
        <f>VLOOKUP((IF(MONTH($A210)=10,YEAR($A210),IF(MONTH($A210)=11,YEAR($A210),IF(MONTH($A210)=12, YEAR($A210),YEAR($A210)-1)))),#REF!,VLOOKUP(MONTH($A210),'Patch Conversion'!$A$1:$B$12,2),FALSE)</f>
        <v>#REF!</v>
      </c>
      <c r="N210" s="11"/>
      <c r="O210" s="9">
        <f t="shared" si="19"/>
        <v>0.46</v>
      </c>
      <c r="P210" s="9" t="str">
        <f t="shared" si="20"/>
        <v/>
      </c>
      <c r="Q210" s="10" t="str">
        <f t="shared" si="21"/>
        <v/>
      </c>
      <c r="S210" s="17">
        <f>VLOOKUP((IF(MONTH($A210)=10,YEAR($A210),IF(MONTH($A210)=11,YEAR($A210),IF(MONTH($A210)=12, YEAR($A210),YEAR($A210)-1)))),'Final Sim'!$A$1:$O$84,VLOOKUP(MONTH($A210),'Conversion WRSM'!$A$1:$B$12,2),FALSE)</f>
        <v>26.09</v>
      </c>
      <c r="U210" s="9">
        <f t="shared" si="22"/>
        <v>0.46</v>
      </c>
      <c r="V210" s="9" t="str">
        <f t="shared" si="23"/>
        <v/>
      </c>
      <c r="W210" s="20" t="str">
        <f t="shared" si="24"/>
        <v/>
      </c>
    </row>
    <row r="211" spans="1:23" s="9" customFormat="1">
      <c r="A211" s="11">
        <v>19360</v>
      </c>
      <c r="B211" s="9">
        <f>VLOOKUP((IF(MONTH($A211)=10,YEAR($A211),IF(MONTH($A211)=11,YEAR($A211),IF(MONTH($A211)=12, YEAR($A211),YEAR($A211)-1)))),A3R002_pt1.prn!$A$2:$AA$74,VLOOKUP(MONTH($A211),Conversion!$A$1:$B$12,2),FALSE)</f>
        <v>0.52</v>
      </c>
      <c r="C211" s="9" t="str">
        <f>IF(VLOOKUP((IF(MONTH($A211)=10,YEAR($A211),IF(MONTH($A211)=11,YEAR($A211),IF(MONTH($A211)=12, YEAR($A211),YEAR($A211)-1)))),A3R002_pt1.prn!$A$2:$AA$74,VLOOKUP(MONTH($A211),'Patch Conversion'!$A$1:$B$12,2),FALSE)="","",VLOOKUP((IF(MONTH($A211)=10,YEAR($A211),IF(MONTH($A211)=11,YEAR($A211),IF(MONTH($A211)=12, YEAR($A211),YEAR($A211)-1)))),A3R002_pt1.prn!$A$2:$AA$74,VLOOKUP(MONTH($A211),'Patch Conversion'!$A$1:$B$12,2),FALSE))</f>
        <v/>
      </c>
      <c r="D211" s="9" t="str">
        <f t="shared" si="25"/>
        <v/>
      </c>
      <c r="G211" s="9">
        <f>VLOOKUP((IF(MONTH($A211)=10,YEAR($A211),IF(MONTH($A211)=11,YEAR($A211),IF(MONTH($A211)=12, YEAR($A211),YEAR($A211)-1)))),A3R002_FirstSim!$A$1:$Z$87,VLOOKUP(MONTH($A211),Conversion!$A$1:$B$12,2),FALSE)</f>
        <v>0.26</v>
      </c>
      <c r="K211" s="12" t="e">
        <f>VLOOKUP((IF(MONTH($A211)=10,YEAR($A211),IF(MONTH($A211)=11,YEAR($A211),IF(MONTH($A211)=12, YEAR($A211),YEAR($A211)-1)))),#REF!,VLOOKUP(MONTH($A211),Conversion!$A$1:$B$12,2),FALSE)</f>
        <v>#REF!</v>
      </c>
      <c r="L211" s="9" t="e">
        <f>VLOOKUP((IF(MONTH($A211)=10,YEAR($A211),IF(MONTH($A211)=11,YEAR($A211),IF(MONTH($A211)=12, YEAR($A211),YEAR($A211)-1)))),#REF!,VLOOKUP(MONTH($A211),'Patch Conversion'!$A$1:$B$12,2),FALSE)</f>
        <v>#REF!</v>
      </c>
      <c r="N211" s="11"/>
      <c r="O211" s="9">
        <f t="shared" si="19"/>
        <v>0.52</v>
      </c>
      <c r="P211" s="9" t="str">
        <f t="shared" si="20"/>
        <v/>
      </c>
      <c r="Q211" s="10" t="str">
        <f t="shared" si="21"/>
        <v/>
      </c>
      <c r="S211" s="17">
        <f>VLOOKUP((IF(MONTH($A211)=10,YEAR($A211),IF(MONTH($A211)=11,YEAR($A211),IF(MONTH($A211)=12, YEAR($A211),YEAR($A211)-1)))),'Final Sim'!$A$1:$O$84,VLOOKUP(MONTH($A211),'Conversion WRSM'!$A$1:$B$12,2),FALSE)</f>
        <v>0</v>
      </c>
      <c r="U211" s="9">
        <f t="shared" si="22"/>
        <v>0.52</v>
      </c>
      <c r="V211" s="9" t="str">
        <f t="shared" si="23"/>
        <v/>
      </c>
      <c r="W211" s="20" t="str">
        <f t="shared" si="24"/>
        <v/>
      </c>
    </row>
    <row r="212" spans="1:23" s="9" customFormat="1">
      <c r="A212" s="11">
        <v>19391</v>
      </c>
      <c r="B212" s="9">
        <f>VLOOKUP((IF(MONTH($A212)=10,YEAR($A212),IF(MONTH($A212)=11,YEAR($A212),IF(MONTH($A212)=12, YEAR($A212),YEAR($A212)-1)))),A3R002_pt1.prn!$A$2:$AA$74,VLOOKUP(MONTH($A212),Conversion!$A$1:$B$12,2),FALSE)</f>
        <v>0.98</v>
      </c>
      <c r="C212" s="9" t="str">
        <f>IF(VLOOKUP((IF(MONTH($A212)=10,YEAR($A212),IF(MONTH($A212)=11,YEAR($A212),IF(MONTH($A212)=12, YEAR($A212),YEAR($A212)-1)))),A3R002_pt1.prn!$A$2:$AA$74,VLOOKUP(MONTH($A212),'Patch Conversion'!$A$1:$B$12,2),FALSE)="","",VLOOKUP((IF(MONTH($A212)=10,YEAR($A212),IF(MONTH($A212)=11,YEAR($A212),IF(MONTH($A212)=12, YEAR($A212),YEAR($A212)-1)))),A3R002_pt1.prn!$A$2:$AA$74,VLOOKUP(MONTH($A212),'Patch Conversion'!$A$1:$B$12,2),FALSE))</f>
        <v/>
      </c>
      <c r="D212" s="9" t="str">
        <f t="shared" si="25"/>
        <v/>
      </c>
      <c r="G212" s="9">
        <f>VLOOKUP((IF(MONTH($A212)=10,YEAR($A212),IF(MONTH($A212)=11,YEAR($A212),IF(MONTH($A212)=12, YEAR($A212),YEAR($A212)-1)))),A3R002_FirstSim!$A$1:$Z$87,VLOOKUP(MONTH($A212),Conversion!$A$1:$B$12,2),FALSE)</f>
        <v>0.32</v>
      </c>
      <c r="K212" s="12" t="e">
        <f>VLOOKUP((IF(MONTH($A212)=10,YEAR($A212),IF(MONTH($A212)=11,YEAR($A212),IF(MONTH($A212)=12, YEAR($A212),YEAR($A212)-1)))),#REF!,VLOOKUP(MONTH($A212),Conversion!$A$1:$B$12,2),FALSE)</f>
        <v>#REF!</v>
      </c>
      <c r="L212" s="9" t="e">
        <f>VLOOKUP((IF(MONTH($A212)=10,YEAR($A212),IF(MONTH($A212)=11,YEAR($A212),IF(MONTH($A212)=12, YEAR($A212),YEAR($A212)-1)))),#REF!,VLOOKUP(MONTH($A212),'Patch Conversion'!$A$1:$B$12,2),FALSE)</f>
        <v>#REF!</v>
      </c>
      <c r="N212" s="11"/>
      <c r="O212" s="9">
        <f t="shared" si="19"/>
        <v>0.98</v>
      </c>
      <c r="P212" s="9" t="str">
        <f t="shared" si="20"/>
        <v/>
      </c>
      <c r="Q212" s="10" t="str">
        <f t="shared" si="21"/>
        <v/>
      </c>
      <c r="S212" s="17">
        <f>VLOOKUP((IF(MONTH($A212)=10,YEAR($A212),IF(MONTH($A212)=11,YEAR($A212),IF(MONTH($A212)=12, YEAR($A212),YEAR($A212)-1)))),'Final Sim'!$A$1:$O$84,VLOOKUP(MONTH($A212),'Conversion WRSM'!$A$1:$B$12,2),FALSE)</f>
        <v>45.85</v>
      </c>
      <c r="U212" s="9">
        <f t="shared" si="22"/>
        <v>0.98</v>
      </c>
      <c r="V212" s="9" t="str">
        <f t="shared" si="23"/>
        <v/>
      </c>
      <c r="W212" s="20" t="str">
        <f t="shared" si="24"/>
        <v/>
      </c>
    </row>
    <row r="213" spans="1:23" s="9" customFormat="1">
      <c r="A213" s="11">
        <v>19419</v>
      </c>
      <c r="B213" s="9">
        <f>VLOOKUP((IF(MONTH($A213)=10,YEAR($A213),IF(MONTH($A213)=11,YEAR($A213),IF(MONTH($A213)=12, YEAR($A213),YEAR($A213)-1)))),A3R002_pt1.prn!$A$2:$AA$74,VLOOKUP(MONTH($A213),Conversion!$A$1:$B$12,2),FALSE)</f>
        <v>0</v>
      </c>
      <c r="C213" s="9" t="str">
        <f>IF(VLOOKUP((IF(MONTH($A213)=10,YEAR($A213),IF(MONTH($A213)=11,YEAR($A213),IF(MONTH($A213)=12, YEAR($A213),YEAR($A213)-1)))),A3R002_pt1.prn!$A$2:$AA$74,VLOOKUP(MONTH($A213),'Patch Conversion'!$A$1:$B$12,2),FALSE)="","",VLOOKUP((IF(MONTH($A213)=10,YEAR($A213),IF(MONTH($A213)=11,YEAR($A213),IF(MONTH($A213)=12, YEAR($A213),YEAR($A213)-1)))),A3R002_pt1.prn!$A$2:$AA$74,VLOOKUP(MONTH($A213),'Patch Conversion'!$A$1:$B$12,2),FALSE))</f>
        <v>#</v>
      </c>
      <c r="D213" s="9">
        <f t="shared" si="25"/>
        <v>0</v>
      </c>
      <c r="G213" s="9">
        <f>VLOOKUP((IF(MONTH($A213)=10,YEAR($A213),IF(MONTH($A213)=11,YEAR($A213),IF(MONTH($A213)=12, YEAR($A213),YEAR($A213)-1)))),A3R002_FirstSim!$A$1:$Z$87,VLOOKUP(MONTH($A213),Conversion!$A$1:$B$12,2),FALSE)</f>
        <v>0.36</v>
      </c>
      <c r="K213" s="12" t="e">
        <f>VLOOKUP((IF(MONTH($A213)=10,YEAR($A213),IF(MONTH($A213)=11,YEAR($A213),IF(MONTH($A213)=12, YEAR($A213),YEAR($A213)-1)))),#REF!,VLOOKUP(MONTH($A213),Conversion!$A$1:$B$12,2),FALSE)</f>
        <v>#REF!</v>
      </c>
      <c r="L213" s="9" t="e">
        <f>VLOOKUP((IF(MONTH($A213)=10,YEAR($A213),IF(MONTH($A213)=11,YEAR($A213),IF(MONTH($A213)=12, YEAR($A213),YEAR($A213)-1)))),#REF!,VLOOKUP(MONTH($A213),'Patch Conversion'!$A$1:$B$12,2),FALSE)</f>
        <v>#REF!</v>
      </c>
      <c r="N213" s="11"/>
      <c r="O213" s="9">
        <f t="shared" si="19"/>
        <v>0.36</v>
      </c>
      <c r="P213" s="9" t="str">
        <f t="shared" si="20"/>
        <v>*</v>
      </c>
      <c r="Q213" s="10" t="str">
        <f t="shared" si="21"/>
        <v>First Silumation patch</v>
      </c>
      <c r="S213" s="17">
        <f>VLOOKUP((IF(MONTH($A213)=10,YEAR($A213),IF(MONTH($A213)=11,YEAR($A213),IF(MONTH($A213)=12, YEAR($A213),YEAR($A213)-1)))),'Final Sim'!$A$1:$O$84,VLOOKUP(MONTH($A213),'Conversion WRSM'!$A$1:$B$12,2),FALSE)</f>
        <v>0</v>
      </c>
      <c r="U213" s="9">
        <f t="shared" si="22"/>
        <v>0</v>
      </c>
      <c r="V213" s="9" t="str">
        <f t="shared" si="23"/>
        <v>#</v>
      </c>
      <c r="W213" s="20" t="str">
        <f t="shared" si="24"/>
        <v>Observed Estimate Used</v>
      </c>
    </row>
    <row r="214" spans="1:23" s="9" customFormat="1">
      <c r="A214" s="11">
        <v>19450</v>
      </c>
      <c r="B214" s="9">
        <f>VLOOKUP((IF(MONTH($A214)=10,YEAR($A214),IF(MONTH($A214)=11,YEAR($A214),IF(MONTH($A214)=12, YEAR($A214),YEAR($A214)-1)))),A3R002_pt1.prn!$A$2:$AA$74,VLOOKUP(MONTH($A214),Conversion!$A$1:$B$12,2),FALSE)</f>
        <v>0.01</v>
      </c>
      <c r="C214" s="9" t="str">
        <f>IF(VLOOKUP((IF(MONTH($A214)=10,YEAR($A214),IF(MONTH($A214)=11,YEAR($A214),IF(MONTH($A214)=12, YEAR($A214),YEAR($A214)-1)))),A3R002_pt1.prn!$A$2:$AA$74,VLOOKUP(MONTH($A214),'Patch Conversion'!$A$1:$B$12,2),FALSE)="","",VLOOKUP((IF(MONTH($A214)=10,YEAR($A214),IF(MONTH($A214)=11,YEAR($A214),IF(MONTH($A214)=12, YEAR($A214),YEAR($A214)-1)))),A3R002_pt1.prn!$A$2:$AA$74,VLOOKUP(MONTH($A214),'Patch Conversion'!$A$1:$B$12,2),FALSE))</f>
        <v/>
      </c>
      <c r="D214" s="9" t="str">
        <f t="shared" si="25"/>
        <v/>
      </c>
      <c r="G214" s="9">
        <f>VLOOKUP((IF(MONTH($A214)=10,YEAR($A214),IF(MONTH($A214)=11,YEAR($A214),IF(MONTH($A214)=12, YEAR($A214),YEAR($A214)-1)))),A3R002_FirstSim!$A$1:$Z$87,VLOOKUP(MONTH($A214),Conversion!$A$1:$B$12,2),FALSE)</f>
        <v>0.4</v>
      </c>
      <c r="K214" s="12" t="e">
        <f>VLOOKUP((IF(MONTH($A214)=10,YEAR($A214),IF(MONTH($A214)=11,YEAR($A214),IF(MONTH($A214)=12, YEAR($A214),YEAR($A214)-1)))),#REF!,VLOOKUP(MONTH($A214),Conversion!$A$1:$B$12,2),FALSE)</f>
        <v>#REF!</v>
      </c>
      <c r="L214" s="9" t="e">
        <f>VLOOKUP((IF(MONTH($A214)=10,YEAR($A214),IF(MONTH($A214)=11,YEAR($A214),IF(MONTH($A214)=12, YEAR($A214),YEAR($A214)-1)))),#REF!,VLOOKUP(MONTH($A214),'Patch Conversion'!$A$1:$B$12,2),FALSE)</f>
        <v>#REF!</v>
      </c>
      <c r="N214" s="11"/>
      <c r="O214" s="9">
        <f t="shared" si="19"/>
        <v>0.01</v>
      </c>
      <c r="P214" s="9" t="str">
        <f t="shared" si="20"/>
        <v/>
      </c>
      <c r="Q214" s="10" t="str">
        <f t="shared" si="21"/>
        <v/>
      </c>
      <c r="S214" s="17">
        <f>VLOOKUP((IF(MONTH($A214)=10,YEAR($A214),IF(MONTH($A214)=11,YEAR($A214),IF(MONTH($A214)=12, YEAR($A214),YEAR($A214)-1)))),'Final Sim'!$A$1:$O$84,VLOOKUP(MONTH($A214),'Conversion WRSM'!$A$1:$B$12,2),FALSE)</f>
        <v>18.559999999999999</v>
      </c>
      <c r="U214" s="9">
        <f t="shared" si="22"/>
        <v>0.01</v>
      </c>
      <c r="V214" s="9" t="str">
        <f t="shared" si="23"/>
        <v/>
      </c>
      <c r="W214" s="20" t="str">
        <f t="shared" si="24"/>
        <v/>
      </c>
    </row>
    <row r="215" spans="1:23" s="9" customFormat="1">
      <c r="A215" s="11">
        <v>19480</v>
      </c>
      <c r="B215" s="9">
        <f>VLOOKUP((IF(MONTH($A215)=10,YEAR($A215),IF(MONTH($A215)=11,YEAR($A215),IF(MONTH($A215)=12, YEAR($A215),YEAR($A215)-1)))),A3R002_pt1.prn!$A$2:$AA$74,VLOOKUP(MONTH($A215),Conversion!$A$1:$B$12,2),FALSE)</f>
        <v>0.22</v>
      </c>
      <c r="C215" s="9" t="str">
        <f>IF(VLOOKUP((IF(MONTH($A215)=10,YEAR($A215),IF(MONTH($A215)=11,YEAR($A215),IF(MONTH($A215)=12, YEAR($A215),YEAR($A215)-1)))),A3R002_pt1.prn!$A$2:$AA$74,VLOOKUP(MONTH($A215),'Patch Conversion'!$A$1:$B$12,2),FALSE)="","",VLOOKUP((IF(MONTH($A215)=10,YEAR($A215),IF(MONTH($A215)=11,YEAR($A215),IF(MONTH($A215)=12, YEAR($A215),YEAR($A215)-1)))),A3R002_pt1.prn!$A$2:$AA$74,VLOOKUP(MONTH($A215),'Patch Conversion'!$A$1:$B$12,2),FALSE))</f>
        <v/>
      </c>
      <c r="D215" s="9" t="str">
        <f t="shared" si="25"/>
        <v/>
      </c>
      <c r="G215" s="9">
        <f>VLOOKUP((IF(MONTH($A215)=10,YEAR($A215),IF(MONTH($A215)=11,YEAR($A215),IF(MONTH($A215)=12, YEAR($A215),YEAR($A215)-1)))),A3R002_FirstSim!$A$1:$Z$87,VLOOKUP(MONTH($A215),Conversion!$A$1:$B$12,2),FALSE)</f>
        <v>0.36</v>
      </c>
      <c r="K215" s="12" t="e">
        <f>VLOOKUP((IF(MONTH($A215)=10,YEAR($A215),IF(MONTH($A215)=11,YEAR($A215),IF(MONTH($A215)=12, YEAR($A215),YEAR($A215)-1)))),#REF!,VLOOKUP(MONTH($A215),Conversion!$A$1:$B$12,2),FALSE)</f>
        <v>#REF!</v>
      </c>
      <c r="L215" s="9" t="e">
        <f>VLOOKUP((IF(MONTH($A215)=10,YEAR($A215),IF(MONTH($A215)=11,YEAR($A215),IF(MONTH($A215)=12, YEAR($A215),YEAR($A215)-1)))),#REF!,VLOOKUP(MONTH($A215),'Patch Conversion'!$A$1:$B$12,2),FALSE)</f>
        <v>#REF!</v>
      </c>
      <c r="N215" s="11"/>
      <c r="O215" s="9">
        <f t="shared" si="19"/>
        <v>0.22</v>
      </c>
      <c r="P215" s="9" t="str">
        <f t="shared" si="20"/>
        <v/>
      </c>
      <c r="Q215" s="10" t="str">
        <f t="shared" si="21"/>
        <v/>
      </c>
      <c r="S215" s="17">
        <f>VLOOKUP((IF(MONTH($A215)=10,YEAR($A215),IF(MONTH($A215)=11,YEAR($A215),IF(MONTH($A215)=12, YEAR($A215),YEAR($A215)-1)))),'Final Sim'!$A$1:$O$84,VLOOKUP(MONTH($A215),'Conversion WRSM'!$A$1:$B$12,2),FALSE)</f>
        <v>0</v>
      </c>
      <c r="U215" s="9">
        <f t="shared" si="22"/>
        <v>0.22</v>
      </c>
      <c r="V215" s="9" t="str">
        <f t="shared" si="23"/>
        <v/>
      </c>
      <c r="W215" s="20" t="str">
        <f t="shared" si="24"/>
        <v/>
      </c>
    </row>
    <row r="216" spans="1:23" s="9" customFormat="1">
      <c r="A216" s="11">
        <v>19511</v>
      </c>
      <c r="B216" s="9">
        <f>VLOOKUP((IF(MONTH($A216)=10,YEAR($A216),IF(MONTH($A216)=11,YEAR($A216),IF(MONTH($A216)=12, YEAR($A216),YEAR($A216)-1)))),A3R002_pt1.prn!$A$2:$AA$74,VLOOKUP(MONTH($A216),Conversion!$A$1:$B$12,2),FALSE)</f>
        <v>0.13</v>
      </c>
      <c r="C216" s="9" t="str">
        <f>IF(VLOOKUP((IF(MONTH($A216)=10,YEAR($A216),IF(MONTH($A216)=11,YEAR($A216),IF(MONTH($A216)=12, YEAR($A216),YEAR($A216)-1)))),A3R002_pt1.prn!$A$2:$AA$74,VLOOKUP(MONTH($A216),'Patch Conversion'!$A$1:$B$12,2),FALSE)="","",VLOOKUP((IF(MONTH($A216)=10,YEAR($A216),IF(MONTH($A216)=11,YEAR($A216),IF(MONTH($A216)=12, YEAR($A216),YEAR($A216)-1)))),A3R002_pt1.prn!$A$2:$AA$74,VLOOKUP(MONTH($A216),'Patch Conversion'!$A$1:$B$12,2),FALSE))</f>
        <v/>
      </c>
      <c r="G216" s="9">
        <f>VLOOKUP((IF(MONTH($A216)=10,YEAR($A216),IF(MONTH($A216)=11,YEAR($A216),IF(MONTH($A216)=12, YEAR($A216),YEAR($A216)-1)))),A3R002_FirstSim!$A$1:$Z$87,VLOOKUP(MONTH($A216),Conversion!$A$1:$B$12,2),FALSE)</f>
        <v>0.33</v>
      </c>
      <c r="K216" s="12" t="e">
        <f>VLOOKUP((IF(MONTH($A216)=10,YEAR($A216),IF(MONTH($A216)=11,YEAR($A216),IF(MONTH($A216)=12, YEAR($A216),YEAR($A216)-1)))),#REF!,VLOOKUP(MONTH($A216),Conversion!$A$1:$B$12,2),FALSE)</f>
        <v>#REF!</v>
      </c>
      <c r="L216" s="9" t="e">
        <f>VLOOKUP((IF(MONTH($A216)=10,YEAR($A216),IF(MONTH($A216)=11,YEAR($A216),IF(MONTH($A216)=12, YEAR($A216),YEAR($A216)-1)))),#REF!,VLOOKUP(MONTH($A216),'Patch Conversion'!$A$1:$B$12,2),FALSE)</f>
        <v>#REF!</v>
      </c>
      <c r="N216" s="11"/>
      <c r="O216" s="9">
        <f t="shared" si="19"/>
        <v>0.13</v>
      </c>
      <c r="P216" s="9" t="str">
        <f t="shared" si="20"/>
        <v/>
      </c>
      <c r="Q216" s="10" t="str">
        <f t="shared" si="21"/>
        <v/>
      </c>
      <c r="S216" s="17">
        <f>VLOOKUP((IF(MONTH($A216)=10,YEAR($A216),IF(MONTH($A216)=11,YEAR($A216),IF(MONTH($A216)=12, YEAR($A216),YEAR($A216)-1)))),'Final Sim'!$A$1:$O$84,VLOOKUP(MONTH($A216),'Conversion WRSM'!$A$1:$B$12,2),FALSE)</f>
        <v>490.26</v>
      </c>
      <c r="U216" s="9">
        <f t="shared" si="22"/>
        <v>0.13</v>
      </c>
      <c r="V216" s="9" t="str">
        <f t="shared" si="23"/>
        <v/>
      </c>
      <c r="W216" s="20" t="str">
        <f t="shared" si="24"/>
        <v/>
      </c>
    </row>
    <row r="217" spans="1:23" s="9" customFormat="1">
      <c r="A217" s="11">
        <v>19541</v>
      </c>
      <c r="B217" s="9">
        <f>VLOOKUP((IF(MONTH($A217)=10,YEAR($A217),IF(MONTH($A217)=11,YEAR($A217),IF(MONTH($A217)=12, YEAR($A217),YEAR($A217)-1)))),A3R002_pt1.prn!$A$2:$AA$74,VLOOKUP(MONTH($A217),Conversion!$A$1:$B$12,2),FALSE)</f>
        <v>0.16</v>
      </c>
      <c r="C217" s="9" t="str">
        <f>IF(VLOOKUP((IF(MONTH($A217)=10,YEAR($A217),IF(MONTH($A217)=11,YEAR($A217),IF(MONTH($A217)=12, YEAR($A217),YEAR($A217)-1)))),A3R002_pt1.prn!$A$2:$AA$74,VLOOKUP(MONTH($A217),'Patch Conversion'!$A$1:$B$12,2),FALSE)="","",VLOOKUP((IF(MONTH($A217)=10,YEAR($A217),IF(MONTH($A217)=11,YEAR($A217),IF(MONTH($A217)=12, YEAR($A217),YEAR($A217)-1)))),A3R002_pt1.prn!$A$2:$AA$74,VLOOKUP(MONTH($A217),'Patch Conversion'!$A$1:$B$12,2),FALSE))</f>
        <v/>
      </c>
      <c r="G217" s="9">
        <f>VLOOKUP((IF(MONTH($A217)=10,YEAR($A217),IF(MONTH($A217)=11,YEAR($A217),IF(MONTH($A217)=12, YEAR($A217),YEAR($A217)-1)))),A3R002_FirstSim!$A$1:$Z$87,VLOOKUP(MONTH($A217),Conversion!$A$1:$B$12,2),FALSE)</f>
        <v>0.31</v>
      </c>
      <c r="K217" s="12" t="e">
        <f>VLOOKUP((IF(MONTH($A217)=10,YEAR($A217),IF(MONTH($A217)=11,YEAR($A217),IF(MONTH($A217)=12, YEAR($A217),YEAR($A217)-1)))),#REF!,VLOOKUP(MONTH($A217),Conversion!$A$1:$B$12,2),FALSE)</f>
        <v>#REF!</v>
      </c>
      <c r="L217" s="9" t="e">
        <f>VLOOKUP((IF(MONTH($A217)=10,YEAR($A217),IF(MONTH($A217)=11,YEAR($A217),IF(MONTH($A217)=12, YEAR($A217),YEAR($A217)-1)))),#REF!,VLOOKUP(MONTH($A217),'Patch Conversion'!$A$1:$B$12,2),FALSE)</f>
        <v>#REF!</v>
      </c>
      <c r="N217" s="11"/>
      <c r="O217" s="9">
        <f t="shared" si="19"/>
        <v>0.16</v>
      </c>
      <c r="P217" s="9" t="str">
        <f t="shared" si="20"/>
        <v/>
      </c>
      <c r="Q217" s="10" t="str">
        <f t="shared" si="21"/>
        <v/>
      </c>
      <c r="S217" s="17">
        <f>VLOOKUP((IF(MONTH($A217)=10,YEAR($A217),IF(MONTH($A217)=11,YEAR($A217),IF(MONTH($A217)=12, YEAR($A217),YEAR($A217)-1)))),'Final Sim'!$A$1:$O$84,VLOOKUP(MONTH($A217),'Conversion WRSM'!$A$1:$B$12,2),FALSE)</f>
        <v>0</v>
      </c>
      <c r="U217" s="9">
        <f t="shared" si="22"/>
        <v>0.16</v>
      </c>
      <c r="V217" s="9" t="str">
        <f t="shared" si="23"/>
        <v/>
      </c>
      <c r="W217" s="20" t="str">
        <f t="shared" si="24"/>
        <v/>
      </c>
    </row>
    <row r="218" spans="1:23" s="9" customFormat="1">
      <c r="A218" s="11">
        <v>19572</v>
      </c>
      <c r="B218" s="9">
        <f>VLOOKUP((IF(MONTH($A218)=10,YEAR($A218),IF(MONTH($A218)=11,YEAR($A218),IF(MONTH($A218)=12, YEAR($A218),YEAR($A218)-1)))),A3R002_pt1.prn!$A$2:$AA$74,VLOOKUP(MONTH($A218),Conversion!$A$1:$B$12,2),FALSE)</f>
        <v>0.41</v>
      </c>
      <c r="C218" s="9" t="str">
        <f>IF(VLOOKUP((IF(MONTH($A218)=10,YEAR($A218),IF(MONTH($A218)=11,YEAR($A218),IF(MONTH($A218)=12, YEAR($A218),YEAR($A218)-1)))),A3R002_pt1.prn!$A$2:$AA$74,VLOOKUP(MONTH($A218),'Patch Conversion'!$A$1:$B$12,2),FALSE)="","",VLOOKUP((IF(MONTH($A218)=10,YEAR($A218),IF(MONTH($A218)=11,YEAR($A218),IF(MONTH($A218)=12, YEAR($A218),YEAR($A218)-1)))),A3R002_pt1.prn!$A$2:$AA$74,VLOOKUP(MONTH($A218),'Patch Conversion'!$A$1:$B$12,2),FALSE))</f>
        <v/>
      </c>
      <c r="G218" s="9">
        <f>VLOOKUP((IF(MONTH($A218)=10,YEAR($A218),IF(MONTH($A218)=11,YEAR($A218),IF(MONTH($A218)=12, YEAR($A218),YEAR($A218)-1)))),A3R002_FirstSim!$A$1:$Z$87,VLOOKUP(MONTH($A218),Conversion!$A$1:$B$12,2),FALSE)</f>
        <v>0.3</v>
      </c>
      <c r="K218" s="12" t="e">
        <f>VLOOKUP((IF(MONTH($A218)=10,YEAR($A218),IF(MONTH($A218)=11,YEAR($A218),IF(MONTH($A218)=12, YEAR($A218),YEAR($A218)-1)))),#REF!,VLOOKUP(MONTH($A218),Conversion!$A$1:$B$12,2),FALSE)</f>
        <v>#REF!</v>
      </c>
      <c r="L218" s="9" t="e">
        <f>VLOOKUP((IF(MONTH($A218)=10,YEAR($A218),IF(MONTH($A218)=11,YEAR($A218),IF(MONTH($A218)=12, YEAR($A218),YEAR($A218)-1)))),#REF!,VLOOKUP(MONTH($A218),'Patch Conversion'!$A$1:$B$12,2),FALSE)</f>
        <v>#REF!</v>
      </c>
      <c r="N218" s="11"/>
      <c r="O218" s="9">
        <f t="shared" si="19"/>
        <v>0.41</v>
      </c>
      <c r="P218" s="9" t="str">
        <f t="shared" si="20"/>
        <v/>
      </c>
      <c r="Q218" s="10" t="str">
        <f t="shared" si="21"/>
        <v/>
      </c>
      <c r="S218" s="17">
        <f>VLOOKUP((IF(MONTH($A218)=10,YEAR($A218),IF(MONTH($A218)=11,YEAR($A218),IF(MONTH($A218)=12, YEAR($A218),YEAR($A218)-1)))),'Final Sim'!$A$1:$O$84,VLOOKUP(MONTH($A218),'Conversion WRSM'!$A$1:$B$12,2),FALSE)</f>
        <v>187.27</v>
      </c>
      <c r="U218" s="9">
        <f t="shared" si="22"/>
        <v>0.41</v>
      </c>
      <c r="V218" s="9" t="str">
        <f t="shared" si="23"/>
        <v/>
      </c>
      <c r="W218" s="20" t="str">
        <f t="shared" si="24"/>
        <v/>
      </c>
    </row>
    <row r="219" spans="1:23" s="9" customFormat="1">
      <c r="A219" s="11">
        <v>19603</v>
      </c>
      <c r="B219" s="9">
        <f>VLOOKUP((IF(MONTH($A219)=10,YEAR($A219),IF(MONTH($A219)=11,YEAR($A219),IF(MONTH($A219)=12, YEAR($A219),YEAR($A219)-1)))),A3R002_pt1.prn!$A$2:$AA$74,VLOOKUP(MONTH($A219),Conversion!$A$1:$B$12,2),FALSE)</f>
        <v>0.51</v>
      </c>
      <c r="C219" s="9" t="str">
        <f>IF(VLOOKUP((IF(MONTH($A219)=10,YEAR($A219),IF(MONTH($A219)=11,YEAR($A219),IF(MONTH($A219)=12, YEAR($A219),YEAR($A219)-1)))),A3R002_pt1.prn!$A$2:$AA$74,VLOOKUP(MONTH($A219),'Patch Conversion'!$A$1:$B$12,2),FALSE)="","",VLOOKUP((IF(MONTH($A219)=10,YEAR($A219),IF(MONTH($A219)=11,YEAR($A219),IF(MONTH($A219)=12, YEAR($A219),YEAR($A219)-1)))),A3R002_pt1.prn!$A$2:$AA$74,VLOOKUP(MONTH($A219),'Patch Conversion'!$A$1:$B$12,2),FALSE))</f>
        <v/>
      </c>
      <c r="G219" s="9">
        <f>VLOOKUP((IF(MONTH($A219)=10,YEAR($A219),IF(MONTH($A219)=11,YEAR($A219),IF(MONTH($A219)=12, YEAR($A219),YEAR($A219)-1)))),A3R002_FirstSim!$A$1:$Z$87,VLOOKUP(MONTH($A219),Conversion!$A$1:$B$12,2),FALSE)</f>
        <v>0.25</v>
      </c>
      <c r="K219" s="12" t="e">
        <f>VLOOKUP((IF(MONTH($A219)=10,YEAR($A219),IF(MONTH($A219)=11,YEAR($A219),IF(MONTH($A219)=12, YEAR($A219),YEAR($A219)-1)))),#REF!,VLOOKUP(MONTH($A219),Conversion!$A$1:$B$12,2),FALSE)</f>
        <v>#REF!</v>
      </c>
      <c r="L219" s="9" t="e">
        <f>VLOOKUP((IF(MONTH($A219)=10,YEAR($A219),IF(MONTH($A219)=11,YEAR($A219),IF(MONTH($A219)=12, YEAR($A219),YEAR($A219)-1)))),#REF!,VLOOKUP(MONTH($A219),'Patch Conversion'!$A$1:$B$12,2),FALSE)</f>
        <v>#REF!</v>
      </c>
      <c r="N219" s="11"/>
      <c r="O219" s="9">
        <f t="shared" si="19"/>
        <v>0.51</v>
      </c>
      <c r="P219" s="9" t="str">
        <f t="shared" si="20"/>
        <v/>
      </c>
      <c r="Q219" s="10" t="str">
        <f t="shared" si="21"/>
        <v/>
      </c>
      <c r="S219" s="17">
        <f>VLOOKUP((IF(MONTH($A219)=10,YEAR($A219),IF(MONTH($A219)=11,YEAR($A219),IF(MONTH($A219)=12, YEAR($A219),YEAR($A219)-1)))),'Final Sim'!$A$1:$O$84,VLOOKUP(MONTH($A219),'Conversion WRSM'!$A$1:$B$12,2),FALSE)</f>
        <v>0</v>
      </c>
      <c r="U219" s="9">
        <f t="shared" si="22"/>
        <v>0.51</v>
      </c>
      <c r="V219" s="9" t="str">
        <f t="shared" si="23"/>
        <v/>
      </c>
      <c r="W219" s="20" t="str">
        <f t="shared" si="24"/>
        <v/>
      </c>
    </row>
    <row r="220" spans="1:23" s="9" customFormat="1">
      <c r="A220" s="11">
        <v>19633</v>
      </c>
      <c r="B220" s="9">
        <f>VLOOKUP((IF(MONTH($A220)=10,YEAR($A220),IF(MONTH($A220)=11,YEAR($A220),IF(MONTH($A220)=12, YEAR($A220),YEAR($A220)-1)))),A3R002_pt1.prn!$A$2:$AA$74,VLOOKUP(MONTH($A220),Conversion!$A$1:$B$12,2),FALSE)</f>
        <v>0.12</v>
      </c>
      <c r="C220" s="9" t="str">
        <f>IF(VLOOKUP((IF(MONTH($A220)=10,YEAR($A220),IF(MONTH($A220)=11,YEAR($A220),IF(MONTH($A220)=12, YEAR($A220),YEAR($A220)-1)))),A3R002_pt1.prn!$A$2:$AA$74,VLOOKUP(MONTH($A220),'Patch Conversion'!$A$1:$B$12,2),FALSE)="","",VLOOKUP((IF(MONTH($A220)=10,YEAR($A220),IF(MONTH($A220)=11,YEAR($A220),IF(MONTH($A220)=12, YEAR($A220),YEAR($A220)-1)))),A3R002_pt1.prn!$A$2:$AA$74,VLOOKUP(MONTH($A220),'Patch Conversion'!$A$1:$B$12,2),FALSE))</f>
        <v/>
      </c>
      <c r="G220" s="9">
        <f>VLOOKUP((IF(MONTH($A220)=10,YEAR($A220),IF(MONTH($A220)=11,YEAR($A220),IF(MONTH($A220)=12, YEAR($A220),YEAR($A220)-1)))),A3R002_FirstSim!$A$1:$Z$87,VLOOKUP(MONTH($A220),Conversion!$A$1:$B$12,2),FALSE)</f>
        <v>0.23</v>
      </c>
      <c r="K220" s="12" t="e">
        <f>VLOOKUP((IF(MONTH($A220)=10,YEAR($A220),IF(MONTH($A220)=11,YEAR($A220),IF(MONTH($A220)=12, YEAR($A220),YEAR($A220)-1)))),#REF!,VLOOKUP(MONTH($A220),Conversion!$A$1:$B$12,2),FALSE)</f>
        <v>#REF!</v>
      </c>
      <c r="L220" s="9" t="e">
        <f>VLOOKUP((IF(MONTH($A220)=10,YEAR($A220),IF(MONTH($A220)=11,YEAR($A220),IF(MONTH($A220)=12, YEAR($A220),YEAR($A220)-1)))),#REF!,VLOOKUP(MONTH($A220),'Patch Conversion'!$A$1:$B$12,2),FALSE)</f>
        <v>#REF!</v>
      </c>
      <c r="N220" s="11"/>
      <c r="O220" s="9">
        <f t="shared" si="19"/>
        <v>0.12</v>
      </c>
      <c r="P220" s="9" t="str">
        <f t="shared" si="20"/>
        <v/>
      </c>
      <c r="Q220" s="10" t="str">
        <f t="shared" si="21"/>
        <v/>
      </c>
      <c r="S220" s="17">
        <f>VLOOKUP((IF(MONTH($A220)=10,YEAR($A220),IF(MONTH($A220)=11,YEAR($A220),IF(MONTH($A220)=12, YEAR($A220),YEAR($A220)-1)))),'Final Sim'!$A$1:$O$84,VLOOKUP(MONTH($A220),'Conversion WRSM'!$A$1:$B$12,2),FALSE)</f>
        <v>25.41</v>
      </c>
      <c r="U220" s="9">
        <f t="shared" si="22"/>
        <v>0.12</v>
      </c>
      <c r="V220" s="9" t="str">
        <f t="shared" si="23"/>
        <v/>
      </c>
      <c r="W220" s="20" t="str">
        <f t="shared" si="24"/>
        <v/>
      </c>
    </row>
    <row r="221" spans="1:23" s="9" customFormat="1">
      <c r="A221" s="11">
        <v>19664</v>
      </c>
      <c r="B221" s="9">
        <f>VLOOKUP((IF(MONTH($A221)=10,YEAR($A221),IF(MONTH($A221)=11,YEAR($A221),IF(MONTH($A221)=12, YEAR($A221),YEAR($A221)-1)))),A3R002_pt1.prn!$A$2:$AA$74,VLOOKUP(MONTH($A221),Conversion!$A$1:$B$12,2),FALSE)</f>
        <v>0.13</v>
      </c>
      <c r="C221" s="9" t="str">
        <f>IF(VLOOKUP((IF(MONTH($A221)=10,YEAR($A221),IF(MONTH($A221)=11,YEAR($A221),IF(MONTH($A221)=12, YEAR($A221),YEAR($A221)-1)))),A3R002_pt1.prn!$A$2:$AA$74,VLOOKUP(MONTH($A221),'Patch Conversion'!$A$1:$B$12,2),FALSE)="","",VLOOKUP((IF(MONTH($A221)=10,YEAR($A221),IF(MONTH($A221)=11,YEAR($A221),IF(MONTH($A221)=12, YEAR($A221),YEAR($A221)-1)))),A3R002_pt1.prn!$A$2:$AA$74,VLOOKUP(MONTH($A221),'Patch Conversion'!$A$1:$B$12,2),FALSE))</f>
        <v/>
      </c>
      <c r="G221" s="9">
        <f>VLOOKUP((IF(MONTH($A221)=10,YEAR($A221),IF(MONTH($A221)=11,YEAR($A221),IF(MONTH($A221)=12, YEAR($A221),YEAR($A221)-1)))),A3R002_FirstSim!$A$1:$Z$87,VLOOKUP(MONTH($A221),Conversion!$A$1:$B$12,2),FALSE)</f>
        <v>0.43</v>
      </c>
      <c r="K221" s="12" t="e">
        <f>VLOOKUP((IF(MONTH($A221)=10,YEAR($A221),IF(MONTH($A221)=11,YEAR($A221),IF(MONTH($A221)=12, YEAR($A221),YEAR($A221)-1)))),#REF!,VLOOKUP(MONTH($A221),Conversion!$A$1:$B$12,2),FALSE)</f>
        <v>#REF!</v>
      </c>
      <c r="L221" s="9" t="e">
        <f>VLOOKUP((IF(MONTH($A221)=10,YEAR($A221),IF(MONTH($A221)=11,YEAR($A221),IF(MONTH($A221)=12, YEAR($A221),YEAR($A221)-1)))),#REF!,VLOOKUP(MONTH($A221),'Patch Conversion'!$A$1:$B$12,2),FALSE)</f>
        <v>#REF!</v>
      </c>
      <c r="N221" s="11"/>
      <c r="O221" s="9">
        <f t="shared" si="19"/>
        <v>0.13</v>
      </c>
      <c r="P221" s="9" t="str">
        <f t="shared" si="20"/>
        <v/>
      </c>
      <c r="Q221" s="10" t="str">
        <f t="shared" si="21"/>
        <v/>
      </c>
      <c r="S221" s="17">
        <f>VLOOKUP((IF(MONTH($A221)=10,YEAR($A221),IF(MONTH($A221)=11,YEAR($A221),IF(MONTH($A221)=12, YEAR($A221),YEAR($A221)-1)))),'Final Sim'!$A$1:$O$84,VLOOKUP(MONTH($A221),'Conversion WRSM'!$A$1:$B$12,2),FALSE)</f>
        <v>0</v>
      </c>
      <c r="U221" s="9">
        <f t="shared" si="22"/>
        <v>0.13</v>
      </c>
      <c r="V221" s="9" t="str">
        <f t="shared" si="23"/>
        <v/>
      </c>
      <c r="W221" s="20" t="str">
        <f t="shared" si="24"/>
        <v/>
      </c>
    </row>
    <row r="222" spans="1:23" s="9" customFormat="1">
      <c r="A222" s="11">
        <v>19694</v>
      </c>
      <c r="B222" s="9">
        <f>VLOOKUP((IF(MONTH($A222)=10,YEAR($A222),IF(MONTH($A222)=11,YEAR($A222),IF(MONTH($A222)=12, YEAR($A222),YEAR($A222)-1)))),A3R002_pt1.prn!$A$2:$AA$74,VLOOKUP(MONTH($A222),Conversion!$A$1:$B$12,2),FALSE)</f>
        <v>0</v>
      </c>
      <c r="C222" s="9" t="str">
        <f>IF(VLOOKUP((IF(MONTH($A222)=10,YEAR($A222),IF(MONTH($A222)=11,YEAR($A222),IF(MONTH($A222)=12, YEAR($A222),YEAR($A222)-1)))),A3R002_pt1.prn!$A$2:$AA$74,VLOOKUP(MONTH($A222),'Patch Conversion'!$A$1:$B$12,2),FALSE)="","",VLOOKUP((IF(MONTH($A222)=10,YEAR($A222),IF(MONTH($A222)=11,YEAR($A222),IF(MONTH($A222)=12, YEAR($A222),YEAR($A222)-1)))),A3R002_pt1.prn!$A$2:$AA$74,VLOOKUP(MONTH($A222),'Patch Conversion'!$A$1:$B$12,2),FALSE))</f>
        <v>#</v>
      </c>
      <c r="D222" s="9">
        <f>IF(C222="","",B222)</f>
        <v>0</v>
      </c>
      <c r="G222" s="9">
        <f>VLOOKUP((IF(MONTH($A222)=10,YEAR($A222),IF(MONTH($A222)=11,YEAR($A222),IF(MONTH($A222)=12, YEAR($A222),YEAR($A222)-1)))),A3R002_FirstSim!$A$1:$Z$87,VLOOKUP(MONTH($A222),Conversion!$A$1:$B$12,2),FALSE)</f>
        <v>0.36</v>
      </c>
      <c r="K222" s="12" t="e">
        <f>VLOOKUP((IF(MONTH($A222)=10,YEAR($A222),IF(MONTH($A222)=11,YEAR($A222),IF(MONTH($A222)=12, YEAR($A222),YEAR($A222)-1)))),#REF!,VLOOKUP(MONTH($A222),Conversion!$A$1:$B$12,2),FALSE)</f>
        <v>#REF!</v>
      </c>
      <c r="L222" s="9" t="e">
        <f>VLOOKUP((IF(MONTH($A222)=10,YEAR($A222),IF(MONTH($A222)=11,YEAR($A222),IF(MONTH($A222)=12, YEAR($A222),YEAR($A222)-1)))),#REF!,VLOOKUP(MONTH($A222),'Patch Conversion'!$A$1:$B$12,2),FALSE)</f>
        <v>#REF!</v>
      </c>
      <c r="N222" s="11"/>
      <c r="O222" s="9">
        <f t="shared" si="19"/>
        <v>0.36</v>
      </c>
      <c r="P222" s="9" t="str">
        <f t="shared" si="20"/>
        <v>*</v>
      </c>
      <c r="Q222" s="10" t="str">
        <f t="shared" si="21"/>
        <v>First Silumation patch</v>
      </c>
      <c r="S222" s="17">
        <f>VLOOKUP((IF(MONTH($A222)=10,YEAR($A222),IF(MONTH($A222)=11,YEAR($A222),IF(MONTH($A222)=12, YEAR($A222),YEAR($A222)-1)))),'Final Sim'!$A$1:$O$84,VLOOKUP(MONTH($A222),'Conversion WRSM'!$A$1:$B$12,2),FALSE)</f>
        <v>25.45</v>
      </c>
      <c r="U222" s="9">
        <f t="shared" si="22"/>
        <v>25.45</v>
      </c>
      <c r="V222" s="9" t="str">
        <f t="shared" si="23"/>
        <v>*</v>
      </c>
      <c r="W222" s="20" t="str">
        <f t="shared" si="24"/>
        <v>Simulated value used</v>
      </c>
    </row>
    <row r="223" spans="1:23" s="9" customFormat="1">
      <c r="A223" s="11">
        <v>19725</v>
      </c>
      <c r="B223" s="9">
        <f>VLOOKUP((IF(MONTH($A223)=10,YEAR($A223),IF(MONTH($A223)=11,YEAR($A223),IF(MONTH($A223)=12, YEAR($A223),YEAR($A223)-1)))),A3R002_pt1.prn!$A$2:$AA$74,VLOOKUP(MONTH($A223),Conversion!$A$1:$B$12,2),FALSE)</f>
        <v>0</v>
      </c>
      <c r="C223" s="9" t="str">
        <f>IF(VLOOKUP((IF(MONTH($A223)=10,YEAR($A223),IF(MONTH($A223)=11,YEAR($A223),IF(MONTH($A223)=12, YEAR($A223),YEAR($A223)-1)))),A3R002_pt1.prn!$A$2:$AA$74,VLOOKUP(MONTH($A223),'Patch Conversion'!$A$1:$B$12,2),FALSE)="","",VLOOKUP((IF(MONTH($A223)=10,YEAR($A223),IF(MONTH($A223)=11,YEAR($A223),IF(MONTH($A223)=12, YEAR($A223),YEAR($A223)-1)))),A3R002_pt1.prn!$A$2:$AA$74,VLOOKUP(MONTH($A223),'Patch Conversion'!$A$1:$B$12,2),FALSE))</f>
        <v>#</v>
      </c>
      <c r="G223" s="9">
        <f>VLOOKUP((IF(MONTH($A223)=10,YEAR($A223),IF(MONTH($A223)=11,YEAR($A223),IF(MONTH($A223)=12, YEAR($A223),YEAR($A223)-1)))),A3R002_FirstSim!$A$1:$Z$87,VLOOKUP(MONTH($A223),Conversion!$A$1:$B$12,2),FALSE)</f>
        <v>0.86</v>
      </c>
      <c r="K223" s="12" t="e">
        <f>VLOOKUP((IF(MONTH($A223)=10,YEAR($A223),IF(MONTH($A223)=11,YEAR($A223),IF(MONTH($A223)=12, YEAR($A223),YEAR($A223)-1)))),#REF!,VLOOKUP(MONTH($A223),Conversion!$A$1:$B$12,2),FALSE)</f>
        <v>#REF!</v>
      </c>
      <c r="L223" s="9" t="e">
        <f>VLOOKUP((IF(MONTH($A223)=10,YEAR($A223),IF(MONTH($A223)=11,YEAR($A223),IF(MONTH($A223)=12, YEAR($A223),YEAR($A223)-1)))),#REF!,VLOOKUP(MONTH($A223),'Patch Conversion'!$A$1:$B$12,2),FALSE)</f>
        <v>#REF!</v>
      </c>
      <c r="N223" s="11"/>
      <c r="O223" s="9">
        <f t="shared" si="19"/>
        <v>0.86</v>
      </c>
      <c r="P223" s="9" t="str">
        <f t="shared" si="20"/>
        <v>*</v>
      </c>
      <c r="Q223" s="10" t="str">
        <f t="shared" si="21"/>
        <v>First Silumation patch</v>
      </c>
      <c r="S223" s="17">
        <f>VLOOKUP((IF(MONTH($A223)=10,YEAR($A223),IF(MONTH($A223)=11,YEAR($A223),IF(MONTH($A223)=12, YEAR($A223),YEAR($A223)-1)))),'Final Sim'!$A$1:$O$84,VLOOKUP(MONTH($A223),'Conversion WRSM'!$A$1:$B$12,2),FALSE)</f>
        <v>0</v>
      </c>
      <c r="U223" s="9">
        <f t="shared" si="22"/>
        <v>0</v>
      </c>
      <c r="V223" s="9" t="str">
        <f t="shared" si="23"/>
        <v>#</v>
      </c>
      <c r="W223" s="20" t="str">
        <f t="shared" si="24"/>
        <v>Observed Estimate Used</v>
      </c>
    </row>
    <row r="224" spans="1:23" s="9" customFormat="1">
      <c r="A224" s="11">
        <v>19756</v>
      </c>
      <c r="B224" s="9">
        <f>VLOOKUP((IF(MONTH($A224)=10,YEAR($A224),IF(MONTH($A224)=11,YEAR($A224),IF(MONTH($A224)=12, YEAR($A224),YEAR($A224)-1)))),A3R002_pt1.prn!$A$2:$AA$74,VLOOKUP(MONTH($A224),Conversion!$A$1:$B$12,2),FALSE)</f>
        <v>0</v>
      </c>
      <c r="C224" s="9" t="str">
        <f>IF(VLOOKUP((IF(MONTH($A224)=10,YEAR($A224),IF(MONTH($A224)=11,YEAR($A224),IF(MONTH($A224)=12, YEAR($A224),YEAR($A224)-1)))),A3R002_pt1.prn!$A$2:$AA$74,VLOOKUP(MONTH($A224),'Patch Conversion'!$A$1:$B$12,2),FALSE)="","",VLOOKUP((IF(MONTH($A224)=10,YEAR($A224),IF(MONTH($A224)=11,YEAR($A224),IF(MONTH($A224)=12, YEAR($A224),YEAR($A224)-1)))),A3R002_pt1.prn!$A$2:$AA$74,VLOOKUP(MONTH($A224),'Patch Conversion'!$A$1:$B$12,2),FALSE))</f>
        <v>#</v>
      </c>
      <c r="G224" s="9">
        <f>VLOOKUP((IF(MONTH($A224)=10,YEAR($A224),IF(MONTH($A224)=11,YEAR($A224),IF(MONTH($A224)=12, YEAR($A224),YEAR($A224)-1)))),A3R002_FirstSim!$A$1:$Z$87,VLOOKUP(MONTH($A224),Conversion!$A$1:$B$12,2),FALSE)</f>
        <v>0.71</v>
      </c>
      <c r="K224" s="12" t="e">
        <f>VLOOKUP((IF(MONTH($A224)=10,YEAR($A224),IF(MONTH($A224)=11,YEAR($A224),IF(MONTH($A224)=12, YEAR($A224),YEAR($A224)-1)))),#REF!,VLOOKUP(MONTH($A224),Conversion!$A$1:$B$12,2),FALSE)</f>
        <v>#REF!</v>
      </c>
      <c r="L224" s="9" t="e">
        <f>VLOOKUP((IF(MONTH($A224)=10,YEAR($A224),IF(MONTH($A224)=11,YEAR($A224),IF(MONTH($A224)=12, YEAR($A224),YEAR($A224)-1)))),#REF!,VLOOKUP(MONTH($A224),'Patch Conversion'!$A$1:$B$12,2),FALSE)</f>
        <v>#REF!</v>
      </c>
      <c r="N224" s="11"/>
      <c r="O224" s="9">
        <f t="shared" si="19"/>
        <v>0.71</v>
      </c>
      <c r="P224" s="9" t="str">
        <f t="shared" si="20"/>
        <v>*</v>
      </c>
      <c r="Q224" s="10" t="str">
        <f t="shared" si="21"/>
        <v>First Silumation patch</v>
      </c>
      <c r="S224" s="17">
        <f>VLOOKUP((IF(MONTH($A224)=10,YEAR($A224),IF(MONTH($A224)=11,YEAR($A224),IF(MONTH($A224)=12, YEAR($A224),YEAR($A224)-1)))),'Final Sim'!$A$1:$O$84,VLOOKUP(MONTH($A224),'Conversion WRSM'!$A$1:$B$12,2),FALSE)</f>
        <v>103.27</v>
      </c>
      <c r="U224" s="9">
        <f t="shared" si="22"/>
        <v>103.27</v>
      </c>
      <c r="V224" s="9" t="str">
        <f t="shared" si="23"/>
        <v>*</v>
      </c>
      <c r="W224" s="20" t="str">
        <f t="shared" si="24"/>
        <v>Simulated value used</v>
      </c>
    </row>
    <row r="225" spans="1:23" s="9" customFormat="1">
      <c r="A225" s="11">
        <v>19784</v>
      </c>
      <c r="B225" s="9">
        <f>VLOOKUP((IF(MONTH($A225)=10,YEAR($A225),IF(MONTH($A225)=11,YEAR($A225),IF(MONTH($A225)=12, YEAR($A225),YEAR($A225)-1)))),A3R002_pt1.prn!$A$2:$AA$74,VLOOKUP(MONTH($A225),Conversion!$A$1:$B$12,2),FALSE)</f>
        <v>0.53</v>
      </c>
      <c r="C225" s="9" t="str">
        <f>IF(VLOOKUP((IF(MONTH($A225)=10,YEAR($A225),IF(MONTH($A225)=11,YEAR($A225),IF(MONTH($A225)=12, YEAR($A225),YEAR($A225)-1)))),A3R002_pt1.prn!$A$2:$AA$74,VLOOKUP(MONTH($A225),'Patch Conversion'!$A$1:$B$12,2),FALSE)="","",VLOOKUP((IF(MONTH($A225)=10,YEAR($A225),IF(MONTH($A225)=11,YEAR($A225),IF(MONTH($A225)=12, YEAR($A225),YEAR($A225)-1)))),A3R002_pt1.prn!$A$2:$AA$74,VLOOKUP(MONTH($A225),'Patch Conversion'!$A$1:$B$12,2),FALSE))</f>
        <v/>
      </c>
      <c r="G225" s="9">
        <f>VLOOKUP((IF(MONTH($A225)=10,YEAR($A225),IF(MONTH($A225)=11,YEAR($A225),IF(MONTH($A225)=12, YEAR($A225),YEAR($A225)-1)))),A3R002_FirstSim!$A$1:$Z$87,VLOOKUP(MONTH($A225),Conversion!$A$1:$B$12,2),FALSE)</f>
        <v>0.52</v>
      </c>
      <c r="K225" s="12" t="e">
        <f>VLOOKUP((IF(MONTH($A225)=10,YEAR($A225),IF(MONTH($A225)=11,YEAR($A225),IF(MONTH($A225)=12, YEAR($A225),YEAR($A225)-1)))),#REF!,VLOOKUP(MONTH($A225),Conversion!$A$1:$B$12,2),FALSE)</f>
        <v>#REF!</v>
      </c>
      <c r="L225" s="9" t="e">
        <f>VLOOKUP((IF(MONTH($A225)=10,YEAR($A225),IF(MONTH($A225)=11,YEAR($A225),IF(MONTH($A225)=12, YEAR($A225),YEAR($A225)-1)))),#REF!,VLOOKUP(MONTH($A225),'Patch Conversion'!$A$1:$B$12,2),FALSE)</f>
        <v>#REF!</v>
      </c>
      <c r="N225" s="11"/>
      <c r="O225" s="9">
        <f t="shared" si="19"/>
        <v>0.53</v>
      </c>
      <c r="P225" s="9" t="str">
        <f t="shared" si="20"/>
        <v/>
      </c>
      <c r="Q225" s="10" t="str">
        <f t="shared" si="21"/>
        <v/>
      </c>
      <c r="S225" s="17">
        <f>VLOOKUP((IF(MONTH($A225)=10,YEAR($A225),IF(MONTH($A225)=11,YEAR($A225),IF(MONTH($A225)=12, YEAR($A225),YEAR($A225)-1)))),'Final Sim'!$A$1:$O$84,VLOOKUP(MONTH($A225),'Conversion WRSM'!$A$1:$B$12,2),FALSE)</f>
        <v>0</v>
      </c>
      <c r="U225" s="9">
        <f t="shared" si="22"/>
        <v>0.53</v>
      </c>
      <c r="V225" s="9" t="str">
        <f t="shared" si="23"/>
        <v/>
      </c>
      <c r="W225" s="20" t="str">
        <f t="shared" si="24"/>
        <v/>
      </c>
    </row>
    <row r="226" spans="1:23" s="9" customFormat="1">
      <c r="A226" s="11">
        <v>19815</v>
      </c>
      <c r="B226" s="9">
        <f>VLOOKUP((IF(MONTH($A226)=10,YEAR($A226),IF(MONTH($A226)=11,YEAR($A226),IF(MONTH($A226)=12, YEAR($A226),YEAR($A226)-1)))),A3R002_pt1.prn!$A$2:$AA$74,VLOOKUP(MONTH($A226),Conversion!$A$1:$B$12,2),FALSE)</f>
        <v>0</v>
      </c>
      <c r="C226" s="9" t="str">
        <f>IF(VLOOKUP((IF(MONTH($A226)=10,YEAR($A226),IF(MONTH($A226)=11,YEAR($A226),IF(MONTH($A226)=12, YEAR($A226),YEAR($A226)-1)))),A3R002_pt1.prn!$A$2:$AA$74,VLOOKUP(MONTH($A226),'Patch Conversion'!$A$1:$B$12,2),FALSE)="","",VLOOKUP((IF(MONTH($A226)=10,YEAR($A226),IF(MONTH($A226)=11,YEAR($A226),IF(MONTH($A226)=12, YEAR($A226),YEAR($A226)-1)))),A3R002_pt1.prn!$A$2:$AA$74,VLOOKUP(MONTH($A226),'Patch Conversion'!$A$1:$B$12,2),FALSE))</f>
        <v>#</v>
      </c>
      <c r="G226" s="9">
        <f>VLOOKUP((IF(MONTH($A226)=10,YEAR($A226),IF(MONTH($A226)=11,YEAR($A226),IF(MONTH($A226)=12, YEAR($A226),YEAR($A226)-1)))),A3R002_FirstSim!$A$1:$Z$87,VLOOKUP(MONTH($A226),Conversion!$A$1:$B$12,2),FALSE)</f>
        <v>0.56999999999999995</v>
      </c>
      <c r="K226" s="12" t="e">
        <f>VLOOKUP((IF(MONTH($A226)=10,YEAR($A226),IF(MONTH($A226)=11,YEAR($A226),IF(MONTH($A226)=12, YEAR($A226),YEAR($A226)-1)))),#REF!,VLOOKUP(MONTH($A226),Conversion!$A$1:$B$12,2),FALSE)</f>
        <v>#REF!</v>
      </c>
      <c r="L226" s="9" t="e">
        <f>VLOOKUP((IF(MONTH($A226)=10,YEAR($A226),IF(MONTH($A226)=11,YEAR($A226),IF(MONTH($A226)=12, YEAR($A226),YEAR($A226)-1)))),#REF!,VLOOKUP(MONTH($A226),'Patch Conversion'!$A$1:$B$12,2),FALSE)</f>
        <v>#REF!</v>
      </c>
      <c r="N226" s="11"/>
      <c r="O226" s="9">
        <f t="shared" si="19"/>
        <v>0.56999999999999995</v>
      </c>
      <c r="P226" s="9" t="str">
        <f t="shared" si="20"/>
        <v>*</v>
      </c>
      <c r="Q226" s="10" t="str">
        <f t="shared" si="21"/>
        <v>First Silumation patch</v>
      </c>
      <c r="S226" s="17">
        <f>VLOOKUP((IF(MONTH($A226)=10,YEAR($A226),IF(MONTH($A226)=11,YEAR($A226),IF(MONTH($A226)=12, YEAR($A226),YEAR($A226)-1)))),'Final Sim'!$A$1:$O$84,VLOOKUP(MONTH($A226),'Conversion WRSM'!$A$1:$B$12,2),FALSE)</f>
        <v>127.25</v>
      </c>
      <c r="U226" s="9">
        <f t="shared" si="22"/>
        <v>127.25</v>
      </c>
      <c r="V226" s="9" t="str">
        <f t="shared" si="23"/>
        <v>*</v>
      </c>
      <c r="W226" s="20" t="str">
        <f t="shared" si="24"/>
        <v>Simulated value used</v>
      </c>
    </row>
    <row r="227" spans="1:23" s="9" customFormat="1">
      <c r="A227" s="11">
        <v>19845</v>
      </c>
      <c r="B227" s="9">
        <f>VLOOKUP((IF(MONTH($A227)=10,YEAR($A227),IF(MONTH($A227)=11,YEAR($A227),IF(MONTH($A227)=12, YEAR($A227),YEAR($A227)-1)))),A3R002_pt1.prn!$A$2:$AA$74,VLOOKUP(MONTH($A227),Conversion!$A$1:$B$12,2),FALSE)</f>
        <v>0</v>
      </c>
      <c r="C227" s="9" t="str">
        <f>IF(VLOOKUP((IF(MONTH($A227)=10,YEAR($A227),IF(MONTH($A227)=11,YEAR($A227),IF(MONTH($A227)=12, YEAR($A227),YEAR($A227)-1)))),A3R002_pt1.prn!$A$2:$AA$74,VLOOKUP(MONTH($A227),'Patch Conversion'!$A$1:$B$12,2),FALSE)="","",VLOOKUP((IF(MONTH($A227)=10,YEAR($A227),IF(MONTH($A227)=11,YEAR($A227),IF(MONTH($A227)=12, YEAR($A227),YEAR($A227)-1)))),A3R002_pt1.prn!$A$2:$AA$74,VLOOKUP(MONTH($A227),'Patch Conversion'!$A$1:$B$12,2),FALSE))</f>
        <v>#</v>
      </c>
      <c r="G227" s="9">
        <f>VLOOKUP((IF(MONTH($A227)=10,YEAR($A227),IF(MONTH($A227)=11,YEAR($A227),IF(MONTH($A227)=12, YEAR($A227),YEAR($A227)-1)))),A3R002_FirstSim!$A$1:$Z$87,VLOOKUP(MONTH($A227),Conversion!$A$1:$B$12,2),FALSE)</f>
        <v>0.51</v>
      </c>
      <c r="K227" s="12" t="e">
        <f>VLOOKUP((IF(MONTH($A227)=10,YEAR($A227),IF(MONTH($A227)=11,YEAR($A227),IF(MONTH($A227)=12, YEAR($A227),YEAR($A227)-1)))),#REF!,VLOOKUP(MONTH($A227),Conversion!$A$1:$B$12,2),FALSE)</f>
        <v>#REF!</v>
      </c>
      <c r="L227" s="9" t="e">
        <f>VLOOKUP((IF(MONTH($A227)=10,YEAR($A227),IF(MONTH($A227)=11,YEAR($A227),IF(MONTH($A227)=12, YEAR($A227),YEAR($A227)-1)))),#REF!,VLOOKUP(MONTH($A227),'Patch Conversion'!$A$1:$B$12,2),FALSE)</f>
        <v>#REF!</v>
      </c>
      <c r="N227" s="11"/>
      <c r="O227" s="9">
        <f t="shared" si="19"/>
        <v>0.51</v>
      </c>
      <c r="P227" s="9" t="str">
        <f t="shared" si="20"/>
        <v>*</v>
      </c>
      <c r="Q227" s="10" t="str">
        <f t="shared" si="21"/>
        <v>First Silumation patch</v>
      </c>
      <c r="S227" s="17">
        <f>VLOOKUP((IF(MONTH($A227)=10,YEAR($A227),IF(MONTH($A227)=11,YEAR($A227),IF(MONTH($A227)=12, YEAR($A227),YEAR($A227)-1)))),'Final Sim'!$A$1:$O$84,VLOOKUP(MONTH($A227),'Conversion WRSM'!$A$1:$B$12,2),FALSE)</f>
        <v>0</v>
      </c>
      <c r="U227" s="9">
        <f t="shared" si="22"/>
        <v>0</v>
      </c>
      <c r="V227" s="9" t="str">
        <f t="shared" si="23"/>
        <v>#</v>
      </c>
      <c r="W227" s="20" t="str">
        <f t="shared" si="24"/>
        <v>Observed Estimate Used</v>
      </c>
    </row>
    <row r="228" spans="1:23" s="9" customFormat="1">
      <c r="A228" s="11">
        <v>19876</v>
      </c>
      <c r="B228" s="9">
        <f>VLOOKUP((IF(MONTH($A228)=10,YEAR($A228),IF(MONTH($A228)=11,YEAR($A228),IF(MONTH($A228)=12, YEAR($A228),YEAR($A228)-1)))),A3R002_pt1.prn!$A$2:$AA$74,VLOOKUP(MONTH($A228),Conversion!$A$1:$B$12,2),FALSE)</f>
        <v>0.06</v>
      </c>
      <c r="C228" s="9" t="str">
        <f>IF(VLOOKUP((IF(MONTH($A228)=10,YEAR($A228),IF(MONTH($A228)=11,YEAR($A228),IF(MONTH($A228)=12, YEAR($A228),YEAR($A228)-1)))),A3R002_pt1.prn!$A$2:$AA$74,VLOOKUP(MONTH($A228),'Patch Conversion'!$A$1:$B$12,2),FALSE)="","",VLOOKUP((IF(MONTH($A228)=10,YEAR($A228),IF(MONTH($A228)=11,YEAR($A228),IF(MONTH($A228)=12, YEAR($A228),YEAR($A228)-1)))),A3R002_pt1.prn!$A$2:$AA$74,VLOOKUP(MONTH($A228),'Patch Conversion'!$A$1:$B$12,2),FALSE))</f>
        <v/>
      </c>
      <c r="G228" s="9">
        <f>VLOOKUP((IF(MONTH($A228)=10,YEAR($A228),IF(MONTH($A228)=11,YEAR($A228),IF(MONTH($A228)=12, YEAR($A228),YEAR($A228)-1)))),A3R002_FirstSim!$A$1:$Z$87,VLOOKUP(MONTH($A228),Conversion!$A$1:$B$12,2),FALSE)</f>
        <v>0.45</v>
      </c>
      <c r="K228" s="12" t="e">
        <f>VLOOKUP((IF(MONTH($A228)=10,YEAR($A228),IF(MONTH($A228)=11,YEAR($A228),IF(MONTH($A228)=12, YEAR($A228),YEAR($A228)-1)))),#REF!,VLOOKUP(MONTH($A228),Conversion!$A$1:$B$12,2),FALSE)</f>
        <v>#REF!</v>
      </c>
      <c r="L228" s="9" t="e">
        <f>VLOOKUP((IF(MONTH($A228)=10,YEAR($A228),IF(MONTH($A228)=11,YEAR($A228),IF(MONTH($A228)=12, YEAR($A228),YEAR($A228)-1)))),#REF!,VLOOKUP(MONTH($A228),'Patch Conversion'!$A$1:$B$12,2),FALSE)</f>
        <v>#REF!</v>
      </c>
      <c r="N228" s="11"/>
      <c r="O228" s="9">
        <f t="shared" si="19"/>
        <v>0.06</v>
      </c>
      <c r="P228" s="9" t="str">
        <f t="shared" si="20"/>
        <v/>
      </c>
      <c r="Q228" s="10" t="str">
        <f t="shared" si="21"/>
        <v/>
      </c>
      <c r="S228" s="17">
        <f>VLOOKUP((IF(MONTH($A228)=10,YEAR($A228),IF(MONTH($A228)=11,YEAR($A228),IF(MONTH($A228)=12, YEAR($A228),YEAR($A228)-1)))),'Final Sim'!$A$1:$O$84,VLOOKUP(MONTH($A228),'Conversion WRSM'!$A$1:$B$12,2),FALSE)</f>
        <v>66.28</v>
      </c>
      <c r="U228" s="9">
        <f t="shared" si="22"/>
        <v>0.06</v>
      </c>
      <c r="V228" s="9" t="str">
        <f t="shared" si="23"/>
        <v/>
      </c>
      <c r="W228" s="20" t="str">
        <f t="shared" si="24"/>
        <v/>
      </c>
    </row>
    <row r="229" spans="1:23" s="9" customFormat="1">
      <c r="A229" s="11">
        <v>19906</v>
      </c>
      <c r="B229" s="9">
        <f>VLOOKUP((IF(MONTH($A229)=10,YEAR($A229),IF(MONTH($A229)=11,YEAR($A229),IF(MONTH($A229)=12, YEAR($A229),YEAR($A229)-1)))),A3R002_pt1.prn!$A$2:$AA$74,VLOOKUP(MONTH($A229),Conversion!$A$1:$B$12,2),FALSE)</f>
        <v>7.0000000000000007E-2</v>
      </c>
      <c r="C229" s="9" t="str">
        <f>IF(VLOOKUP((IF(MONTH($A229)=10,YEAR($A229),IF(MONTH($A229)=11,YEAR($A229),IF(MONTH($A229)=12, YEAR($A229),YEAR($A229)-1)))),A3R002_pt1.prn!$A$2:$AA$74,VLOOKUP(MONTH($A229),'Patch Conversion'!$A$1:$B$12,2),FALSE)="","",VLOOKUP((IF(MONTH($A229)=10,YEAR($A229),IF(MONTH($A229)=11,YEAR($A229),IF(MONTH($A229)=12, YEAR($A229),YEAR($A229)-1)))),A3R002_pt1.prn!$A$2:$AA$74,VLOOKUP(MONTH($A229),'Patch Conversion'!$A$1:$B$12,2),FALSE))</f>
        <v/>
      </c>
      <c r="G229" s="9">
        <f>VLOOKUP((IF(MONTH($A229)=10,YEAR($A229),IF(MONTH($A229)=11,YEAR($A229),IF(MONTH($A229)=12, YEAR($A229),YEAR($A229)-1)))),A3R002_FirstSim!$A$1:$Z$87,VLOOKUP(MONTH($A229),Conversion!$A$1:$B$12,2),FALSE)</f>
        <v>0.41</v>
      </c>
      <c r="K229" s="12" t="e">
        <f>VLOOKUP((IF(MONTH($A229)=10,YEAR($A229),IF(MONTH($A229)=11,YEAR($A229),IF(MONTH($A229)=12, YEAR($A229),YEAR($A229)-1)))),#REF!,VLOOKUP(MONTH($A229),Conversion!$A$1:$B$12,2),FALSE)</f>
        <v>#REF!</v>
      </c>
      <c r="L229" s="9" t="e">
        <f>VLOOKUP((IF(MONTH($A229)=10,YEAR($A229),IF(MONTH($A229)=11,YEAR($A229),IF(MONTH($A229)=12, YEAR($A229),YEAR($A229)-1)))),#REF!,VLOOKUP(MONTH($A229),'Patch Conversion'!$A$1:$B$12,2),FALSE)</f>
        <v>#REF!</v>
      </c>
      <c r="N229" s="11"/>
      <c r="O229" s="9">
        <f t="shared" si="19"/>
        <v>7.0000000000000007E-2</v>
      </c>
      <c r="P229" s="9" t="str">
        <f t="shared" si="20"/>
        <v/>
      </c>
      <c r="Q229" s="10" t="str">
        <f t="shared" si="21"/>
        <v/>
      </c>
      <c r="S229" s="17">
        <f>VLOOKUP((IF(MONTH($A229)=10,YEAR($A229),IF(MONTH($A229)=11,YEAR($A229),IF(MONTH($A229)=12, YEAR($A229),YEAR($A229)-1)))),'Final Sim'!$A$1:$O$84,VLOOKUP(MONTH($A229),'Conversion WRSM'!$A$1:$B$12,2),FALSE)</f>
        <v>0</v>
      </c>
      <c r="U229" s="9">
        <f t="shared" si="22"/>
        <v>7.0000000000000007E-2</v>
      </c>
      <c r="V229" s="9" t="str">
        <f t="shared" si="23"/>
        <v/>
      </c>
      <c r="W229" s="20" t="str">
        <f t="shared" si="24"/>
        <v/>
      </c>
    </row>
    <row r="230" spans="1:23" s="9" customFormat="1">
      <c r="A230" s="11">
        <v>19937</v>
      </c>
      <c r="B230" s="9">
        <f>VLOOKUP((IF(MONTH($A230)=10,YEAR($A230),IF(MONTH($A230)=11,YEAR($A230),IF(MONTH($A230)=12, YEAR($A230),YEAR($A230)-1)))),A3R002_pt1.prn!$A$2:$AA$74,VLOOKUP(MONTH($A230),Conversion!$A$1:$B$12,2),FALSE)</f>
        <v>7.0000000000000007E-2</v>
      </c>
      <c r="C230" s="9" t="str">
        <f>IF(VLOOKUP((IF(MONTH($A230)=10,YEAR($A230),IF(MONTH($A230)=11,YEAR($A230),IF(MONTH($A230)=12, YEAR($A230),YEAR($A230)-1)))),A3R002_pt1.prn!$A$2:$AA$74,VLOOKUP(MONTH($A230),'Patch Conversion'!$A$1:$B$12,2),FALSE)="","",VLOOKUP((IF(MONTH($A230)=10,YEAR($A230),IF(MONTH($A230)=11,YEAR($A230),IF(MONTH($A230)=12, YEAR($A230),YEAR($A230)-1)))),A3R002_pt1.prn!$A$2:$AA$74,VLOOKUP(MONTH($A230),'Patch Conversion'!$A$1:$B$12,2),FALSE))</f>
        <v/>
      </c>
      <c r="G230" s="9">
        <f>VLOOKUP((IF(MONTH($A230)=10,YEAR($A230),IF(MONTH($A230)=11,YEAR($A230),IF(MONTH($A230)=12, YEAR($A230),YEAR($A230)-1)))),A3R002_FirstSim!$A$1:$Z$87,VLOOKUP(MONTH($A230),Conversion!$A$1:$B$12,2),FALSE)</f>
        <v>0.36</v>
      </c>
      <c r="K230" s="12" t="e">
        <f>VLOOKUP((IF(MONTH($A230)=10,YEAR($A230),IF(MONTH($A230)=11,YEAR($A230),IF(MONTH($A230)=12, YEAR($A230),YEAR($A230)-1)))),#REF!,VLOOKUP(MONTH($A230),Conversion!$A$1:$B$12,2),FALSE)</f>
        <v>#REF!</v>
      </c>
      <c r="L230" s="9" t="e">
        <f>VLOOKUP((IF(MONTH($A230)=10,YEAR($A230),IF(MONTH($A230)=11,YEAR($A230),IF(MONTH($A230)=12, YEAR($A230),YEAR($A230)-1)))),#REF!,VLOOKUP(MONTH($A230),'Patch Conversion'!$A$1:$B$12,2),FALSE)</f>
        <v>#REF!</v>
      </c>
      <c r="N230" s="11"/>
      <c r="O230" s="9">
        <f t="shared" si="19"/>
        <v>7.0000000000000007E-2</v>
      </c>
      <c r="P230" s="9" t="str">
        <f t="shared" si="20"/>
        <v/>
      </c>
      <c r="Q230" s="10" t="str">
        <f t="shared" si="21"/>
        <v/>
      </c>
      <c r="S230" s="17">
        <f>VLOOKUP((IF(MONTH($A230)=10,YEAR($A230),IF(MONTH($A230)=11,YEAR($A230),IF(MONTH($A230)=12, YEAR($A230),YEAR($A230)-1)))),'Final Sim'!$A$1:$O$84,VLOOKUP(MONTH($A230),'Conversion WRSM'!$A$1:$B$12,2),FALSE)</f>
        <v>274.12</v>
      </c>
      <c r="U230" s="9">
        <f t="shared" si="22"/>
        <v>7.0000000000000007E-2</v>
      </c>
      <c r="V230" s="9" t="str">
        <f t="shared" si="23"/>
        <v/>
      </c>
      <c r="W230" s="20" t="str">
        <f t="shared" si="24"/>
        <v/>
      </c>
    </row>
    <row r="231" spans="1:23" s="9" customFormat="1">
      <c r="A231" s="11">
        <v>19968</v>
      </c>
      <c r="B231" s="9">
        <f>VLOOKUP((IF(MONTH($A231)=10,YEAR($A231),IF(MONTH($A231)=11,YEAR($A231),IF(MONTH($A231)=12, YEAR($A231),YEAR($A231)-1)))),A3R002_pt1.prn!$A$2:$AA$74,VLOOKUP(MONTH($A231),Conversion!$A$1:$B$12,2),FALSE)</f>
        <v>0.05</v>
      </c>
      <c r="C231" s="9" t="str">
        <f>IF(VLOOKUP((IF(MONTH($A231)=10,YEAR($A231),IF(MONTH($A231)=11,YEAR($A231),IF(MONTH($A231)=12, YEAR($A231),YEAR($A231)-1)))),A3R002_pt1.prn!$A$2:$AA$74,VLOOKUP(MONTH($A231),'Patch Conversion'!$A$1:$B$12,2),FALSE)="","",VLOOKUP((IF(MONTH($A231)=10,YEAR($A231),IF(MONTH($A231)=11,YEAR($A231),IF(MONTH($A231)=12, YEAR($A231),YEAR($A231)-1)))),A3R002_pt1.prn!$A$2:$AA$74,VLOOKUP(MONTH($A231),'Patch Conversion'!$A$1:$B$12,2),FALSE))</f>
        <v/>
      </c>
      <c r="G231" s="9">
        <f>VLOOKUP((IF(MONTH($A231)=10,YEAR($A231),IF(MONTH($A231)=11,YEAR($A231),IF(MONTH($A231)=12, YEAR($A231),YEAR($A231)-1)))),A3R002_FirstSim!$A$1:$Z$87,VLOOKUP(MONTH($A231),Conversion!$A$1:$B$12,2),FALSE)</f>
        <v>0.31</v>
      </c>
      <c r="K231" s="12" t="e">
        <f>VLOOKUP((IF(MONTH($A231)=10,YEAR($A231),IF(MONTH($A231)=11,YEAR($A231),IF(MONTH($A231)=12, YEAR($A231),YEAR($A231)-1)))),#REF!,VLOOKUP(MONTH($A231),Conversion!$A$1:$B$12,2),FALSE)</f>
        <v>#REF!</v>
      </c>
      <c r="L231" s="9" t="e">
        <f>VLOOKUP((IF(MONTH($A231)=10,YEAR($A231),IF(MONTH($A231)=11,YEAR($A231),IF(MONTH($A231)=12, YEAR($A231),YEAR($A231)-1)))),#REF!,VLOOKUP(MONTH($A231),'Patch Conversion'!$A$1:$B$12,2),FALSE)</f>
        <v>#REF!</v>
      </c>
      <c r="N231" s="11"/>
      <c r="O231" s="9">
        <f t="shared" si="19"/>
        <v>0.05</v>
      </c>
      <c r="P231" s="9" t="str">
        <f t="shared" si="20"/>
        <v/>
      </c>
      <c r="Q231" s="10" t="str">
        <f t="shared" si="21"/>
        <v/>
      </c>
      <c r="S231" s="17">
        <f>VLOOKUP((IF(MONTH($A231)=10,YEAR($A231),IF(MONTH($A231)=11,YEAR($A231),IF(MONTH($A231)=12, YEAR($A231),YEAR($A231)-1)))),'Final Sim'!$A$1:$O$84,VLOOKUP(MONTH($A231),'Conversion WRSM'!$A$1:$B$12,2),FALSE)</f>
        <v>0</v>
      </c>
      <c r="U231" s="9">
        <f t="shared" si="22"/>
        <v>0.05</v>
      </c>
      <c r="V231" s="9" t="str">
        <f t="shared" si="23"/>
        <v/>
      </c>
      <c r="W231" s="20" t="str">
        <f t="shared" si="24"/>
        <v/>
      </c>
    </row>
    <row r="232" spans="1:23" s="9" customFormat="1">
      <c r="A232" s="11">
        <v>19998</v>
      </c>
      <c r="B232" s="9">
        <f>VLOOKUP((IF(MONTH($A232)=10,YEAR($A232),IF(MONTH($A232)=11,YEAR($A232),IF(MONTH($A232)=12, YEAR($A232),YEAR($A232)-1)))),A3R002_pt1.prn!$A$2:$AA$74,VLOOKUP(MONTH($A232),Conversion!$A$1:$B$12,2),FALSE)</f>
        <v>0.08</v>
      </c>
      <c r="C232" s="9" t="str">
        <f>IF(VLOOKUP((IF(MONTH($A232)=10,YEAR($A232),IF(MONTH($A232)=11,YEAR($A232),IF(MONTH($A232)=12, YEAR($A232),YEAR($A232)-1)))),A3R002_pt1.prn!$A$2:$AA$74,VLOOKUP(MONTH($A232),'Patch Conversion'!$A$1:$B$12,2),FALSE)="","",VLOOKUP((IF(MONTH($A232)=10,YEAR($A232),IF(MONTH($A232)=11,YEAR($A232),IF(MONTH($A232)=12, YEAR($A232),YEAR($A232)-1)))),A3R002_pt1.prn!$A$2:$AA$74,VLOOKUP(MONTH($A232),'Patch Conversion'!$A$1:$B$12,2),FALSE))</f>
        <v/>
      </c>
      <c r="G232" s="9">
        <f>VLOOKUP((IF(MONTH($A232)=10,YEAR($A232),IF(MONTH($A232)=11,YEAR($A232),IF(MONTH($A232)=12, YEAR($A232),YEAR($A232)-1)))),A3R002_FirstSim!$A$1:$Z$87,VLOOKUP(MONTH($A232),Conversion!$A$1:$B$12,2),FALSE)</f>
        <v>0.27</v>
      </c>
      <c r="K232" s="12" t="e">
        <f>VLOOKUP((IF(MONTH($A232)=10,YEAR($A232),IF(MONTH($A232)=11,YEAR($A232),IF(MONTH($A232)=12, YEAR($A232),YEAR($A232)-1)))),#REF!,VLOOKUP(MONTH($A232),Conversion!$A$1:$B$12,2),FALSE)</f>
        <v>#REF!</v>
      </c>
      <c r="L232" s="9" t="e">
        <f>VLOOKUP((IF(MONTH($A232)=10,YEAR($A232),IF(MONTH($A232)=11,YEAR($A232),IF(MONTH($A232)=12, YEAR($A232),YEAR($A232)-1)))),#REF!,VLOOKUP(MONTH($A232),'Patch Conversion'!$A$1:$B$12,2),FALSE)</f>
        <v>#REF!</v>
      </c>
      <c r="N232" s="11"/>
      <c r="O232" s="9">
        <f t="shared" si="19"/>
        <v>0.08</v>
      </c>
      <c r="P232" s="9" t="str">
        <f t="shared" si="20"/>
        <v/>
      </c>
      <c r="Q232" s="10" t="str">
        <f t="shared" si="21"/>
        <v/>
      </c>
      <c r="S232" s="17">
        <f>VLOOKUP((IF(MONTH($A232)=10,YEAR($A232),IF(MONTH($A232)=11,YEAR($A232),IF(MONTH($A232)=12, YEAR($A232),YEAR($A232)-1)))),'Final Sim'!$A$1:$O$84,VLOOKUP(MONTH($A232),'Conversion WRSM'!$A$1:$B$12,2),FALSE)</f>
        <v>2.35</v>
      </c>
      <c r="U232" s="9">
        <f t="shared" si="22"/>
        <v>0.08</v>
      </c>
      <c r="V232" s="9" t="str">
        <f t="shared" si="23"/>
        <v/>
      </c>
      <c r="W232" s="20" t="str">
        <f t="shared" si="24"/>
        <v/>
      </c>
    </row>
    <row r="233" spans="1:23" s="9" customFormat="1">
      <c r="A233" s="11">
        <v>20029</v>
      </c>
      <c r="B233" s="9">
        <f>VLOOKUP((IF(MONTH($A233)=10,YEAR($A233),IF(MONTH($A233)=11,YEAR($A233),IF(MONTH($A233)=12, YEAR($A233),YEAR($A233)-1)))),A3R002_pt1.prn!$A$2:$AA$74,VLOOKUP(MONTH($A233),Conversion!$A$1:$B$12,2),FALSE)</f>
        <v>0.15</v>
      </c>
      <c r="C233" s="9" t="str">
        <f>IF(VLOOKUP((IF(MONTH($A233)=10,YEAR($A233),IF(MONTH($A233)=11,YEAR($A233),IF(MONTH($A233)=12, YEAR($A233),YEAR($A233)-1)))),A3R002_pt1.prn!$A$2:$AA$74,VLOOKUP(MONTH($A233),'Patch Conversion'!$A$1:$B$12,2),FALSE)="","",VLOOKUP((IF(MONTH($A233)=10,YEAR($A233),IF(MONTH($A233)=11,YEAR($A233),IF(MONTH($A233)=12, YEAR($A233),YEAR($A233)-1)))),A3R002_pt1.prn!$A$2:$AA$74,VLOOKUP(MONTH($A233),'Patch Conversion'!$A$1:$B$12,2),FALSE))</f>
        <v/>
      </c>
      <c r="D233" s="9" t="str">
        <f>IF(C233="","",B233)</f>
        <v/>
      </c>
      <c r="G233" s="9">
        <f>VLOOKUP((IF(MONTH($A233)=10,YEAR($A233),IF(MONTH($A233)=11,YEAR($A233),IF(MONTH($A233)=12, YEAR($A233),YEAR($A233)-1)))),A3R002_FirstSim!$A$1:$Z$87,VLOOKUP(MONTH($A233),Conversion!$A$1:$B$12,2),FALSE)</f>
        <v>0.27</v>
      </c>
      <c r="K233" s="12" t="e">
        <f>VLOOKUP((IF(MONTH($A233)=10,YEAR($A233),IF(MONTH($A233)=11,YEAR($A233),IF(MONTH($A233)=12, YEAR($A233),YEAR($A233)-1)))),#REF!,VLOOKUP(MONTH($A233),Conversion!$A$1:$B$12,2),FALSE)</f>
        <v>#REF!</v>
      </c>
      <c r="L233" s="9" t="e">
        <f>VLOOKUP((IF(MONTH($A233)=10,YEAR($A233),IF(MONTH($A233)=11,YEAR($A233),IF(MONTH($A233)=12, YEAR($A233),YEAR($A233)-1)))),#REF!,VLOOKUP(MONTH($A233),'Patch Conversion'!$A$1:$B$12,2),FALSE)</f>
        <v>#REF!</v>
      </c>
      <c r="N233" s="11"/>
      <c r="O233" s="9">
        <f t="shared" si="19"/>
        <v>0.15</v>
      </c>
      <c r="P233" s="9" t="str">
        <f t="shared" si="20"/>
        <v/>
      </c>
      <c r="Q233" s="10" t="str">
        <f t="shared" si="21"/>
        <v/>
      </c>
      <c r="S233" s="17">
        <f>VLOOKUP((IF(MONTH($A233)=10,YEAR($A233),IF(MONTH($A233)=11,YEAR($A233),IF(MONTH($A233)=12, YEAR($A233),YEAR($A233)-1)))),'Final Sim'!$A$1:$O$84,VLOOKUP(MONTH($A233),'Conversion WRSM'!$A$1:$B$12,2),FALSE)</f>
        <v>0</v>
      </c>
      <c r="U233" s="9">
        <f t="shared" si="22"/>
        <v>0.15</v>
      </c>
      <c r="V233" s="9" t="str">
        <f t="shared" si="23"/>
        <v/>
      </c>
      <c r="W233" s="20" t="str">
        <f t="shared" si="24"/>
        <v/>
      </c>
    </row>
    <row r="234" spans="1:23" s="9" customFormat="1">
      <c r="A234" s="11">
        <v>20059</v>
      </c>
      <c r="B234" s="9">
        <f>VLOOKUP((IF(MONTH($A234)=10,YEAR($A234),IF(MONTH($A234)=11,YEAR($A234),IF(MONTH($A234)=12, YEAR($A234),YEAR($A234)-1)))),A3R002_pt1.prn!$A$2:$AA$74,VLOOKUP(MONTH($A234),Conversion!$A$1:$B$12,2),FALSE)</f>
        <v>0.18</v>
      </c>
      <c r="C234" s="9" t="str">
        <f>IF(VLOOKUP((IF(MONTH($A234)=10,YEAR($A234),IF(MONTH($A234)=11,YEAR($A234),IF(MONTH($A234)=12, YEAR($A234),YEAR($A234)-1)))),A3R002_pt1.prn!$A$2:$AA$74,VLOOKUP(MONTH($A234),'Patch Conversion'!$A$1:$B$12,2),FALSE)="","",VLOOKUP((IF(MONTH($A234)=10,YEAR($A234),IF(MONTH($A234)=11,YEAR($A234),IF(MONTH($A234)=12, YEAR($A234),YEAR($A234)-1)))),A3R002_pt1.prn!$A$2:$AA$74,VLOOKUP(MONTH($A234),'Patch Conversion'!$A$1:$B$12,2),FALSE))</f>
        <v/>
      </c>
      <c r="G234" s="9">
        <f>VLOOKUP((IF(MONTH($A234)=10,YEAR($A234),IF(MONTH($A234)=11,YEAR($A234),IF(MONTH($A234)=12, YEAR($A234),YEAR($A234)-1)))),A3R002_FirstSim!$A$1:$Z$87,VLOOKUP(MONTH($A234),Conversion!$A$1:$B$12,2),FALSE)</f>
        <v>0.28000000000000003</v>
      </c>
      <c r="K234" s="12" t="e">
        <f>VLOOKUP((IF(MONTH($A234)=10,YEAR($A234),IF(MONTH($A234)=11,YEAR($A234),IF(MONTH($A234)=12, YEAR($A234),YEAR($A234)-1)))),#REF!,VLOOKUP(MONTH($A234),Conversion!$A$1:$B$12,2),FALSE)</f>
        <v>#REF!</v>
      </c>
      <c r="L234" s="9" t="e">
        <f>VLOOKUP((IF(MONTH($A234)=10,YEAR($A234),IF(MONTH($A234)=11,YEAR($A234),IF(MONTH($A234)=12, YEAR($A234),YEAR($A234)-1)))),#REF!,VLOOKUP(MONTH($A234),'Patch Conversion'!$A$1:$B$12,2),FALSE)</f>
        <v>#REF!</v>
      </c>
      <c r="N234" s="11"/>
      <c r="O234" s="9">
        <f t="shared" si="19"/>
        <v>0.18</v>
      </c>
      <c r="P234" s="9" t="str">
        <f t="shared" si="20"/>
        <v/>
      </c>
      <c r="Q234" s="10" t="str">
        <f t="shared" si="21"/>
        <v/>
      </c>
      <c r="S234" s="17">
        <f>VLOOKUP((IF(MONTH($A234)=10,YEAR($A234),IF(MONTH($A234)=11,YEAR($A234),IF(MONTH($A234)=12, YEAR($A234),YEAR($A234)-1)))),'Final Sim'!$A$1:$O$84,VLOOKUP(MONTH($A234),'Conversion WRSM'!$A$1:$B$12,2),FALSE)</f>
        <v>22.97</v>
      </c>
      <c r="U234" s="9">
        <f t="shared" si="22"/>
        <v>0.18</v>
      </c>
      <c r="V234" s="9" t="str">
        <f t="shared" si="23"/>
        <v/>
      </c>
      <c r="W234" s="20" t="str">
        <f t="shared" si="24"/>
        <v/>
      </c>
    </row>
    <row r="235" spans="1:23" s="9" customFormat="1">
      <c r="A235" s="11">
        <v>20090</v>
      </c>
      <c r="B235" s="9">
        <f>VLOOKUP((IF(MONTH($A235)=10,YEAR($A235),IF(MONTH($A235)=11,YEAR($A235),IF(MONTH($A235)=12, YEAR($A235),YEAR($A235)-1)))),A3R002_pt1.prn!$A$2:$AA$74,VLOOKUP(MONTH($A235),Conversion!$A$1:$B$12,2),FALSE)</f>
        <v>0.08</v>
      </c>
      <c r="C235" s="9" t="str">
        <f>IF(VLOOKUP((IF(MONTH($A235)=10,YEAR($A235),IF(MONTH($A235)=11,YEAR($A235),IF(MONTH($A235)=12, YEAR($A235),YEAR($A235)-1)))),A3R002_pt1.prn!$A$2:$AA$74,VLOOKUP(MONTH($A235),'Patch Conversion'!$A$1:$B$12,2),FALSE)="","",VLOOKUP((IF(MONTH($A235)=10,YEAR($A235),IF(MONTH($A235)=11,YEAR($A235),IF(MONTH($A235)=12, YEAR($A235),YEAR($A235)-1)))),A3R002_pt1.prn!$A$2:$AA$74,VLOOKUP(MONTH($A235),'Patch Conversion'!$A$1:$B$12,2),FALSE))</f>
        <v/>
      </c>
      <c r="G235" s="9">
        <f>VLOOKUP((IF(MONTH($A235)=10,YEAR($A235),IF(MONTH($A235)=11,YEAR($A235),IF(MONTH($A235)=12, YEAR($A235),YEAR($A235)-1)))),A3R002_FirstSim!$A$1:$Z$87,VLOOKUP(MONTH($A235),Conversion!$A$1:$B$12,2),FALSE)</f>
        <v>0.87</v>
      </c>
      <c r="K235" s="12" t="e">
        <f>VLOOKUP((IF(MONTH($A235)=10,YEAR($A235),IF(MONTH($A235)=11,YEAR($A235),IF(MONTH($A235)=12, YEAR($A235),YEAR($A235)-1)))),#REF!,VLOOKUP(MONTH($A235),Conversion!$A$1:$B$12,2),FALSE)</f>
        <v>#REF!</v>
      </c>
      <c r="L235" s="9" t="e">
        <f>VLOOKUP((IF(MONTH($A235)=10,YEAR($A235),IF(MONTH($A235)=11,YEAR($A235),IF(MONTH($A235)=12, YEAR($A235),YEAR($A235)-1)))),#REF!,VLOOKUP(MONTH($A235),'Patch Conversion'!$A$1:$B$12,2),FALSE)</f>
        <v>#REF!</v>
      </c>
      <c r="N235" s="11"/>
      <c r="O235" s="9">
        <f t="shared" si="19"/>
        <v>0.08</v>
      </c>
      <c r="P235" s="9" t="str">
        <f t="shared" si="20"/>
        <v/>
      </c>
      <c r="Q235" s="10" t="str">
        <f t="shared" si="21"/>
        <v/>
      </c>
      <c r="S235" s="17">
        <f>VLOOKUP((IF(MONTH($A235)=10,YEAR($A235),IF(MONTH($A235)=11,YEAR($A235),IF(MONTH($A235)=12, YEAR($A235),YEAR($A235)-1)))),'Final Sim'!$A$1:$O$84,VLOOKUP(MONTH($A235),'Conversion WRSM'!$A$1:$B$12,2),FALSE)</f>
        <v>0</v>
      </c>
      <c r="U235" s="9">
        <f t="shared" si="22"/>
        <v>0.08</v>
      </c>
      <c r="V235" s="9" t="str">
        <f t="shared" si="23"/>
        <v/>
      </c>
      <c r="W235" s="20" t="str">
        <f t="shared" si="24"/>
        <v/>
      </c>
    </row>
    <row r="236" spans="1:23" s="9" customFormat="1">
      <c r="A236" s="11">
        <v>20121</v>
      </c>
      <c r="B236" s="9">
        <f>VLOOKUP((IF(MONTH($A236)=10,YEAR($A236),IF(MONTH($A236)=11,YEAR($A236),IF(MONTH($A236)=12, YEAR($A236),YEAR($A236)-1)))),A3R002_pt1.prn!$A$2:$AA$74,VLOOKUP(MONTH($A236),Conversion!$A$1:$B$12,2),FALSE)</f>
        <v>9.15</v>
      </c>
      <c r="C236" s="9" t="str">
        <f>IF(VLOOKUP((IF(MONTH($A236)=10,YEAR($A236),IF(MONTH($A236)=11,YEAR($A236),IF(MONTH($A236)=12, YEAR($A236),YEAR($A236)-1)))),A3R002_pt1.prn!$A$2:$AA$74,VLOOKUP(MONTH($A236),'Patch Conversion'!$A$1:$B$12,2),FALSE)="","",VLOOKUP((IF(MONTH($A236)=10,YEAR($A236),IF(MONTH($A236)=11,YEAR($A236),IF(MONTH($A236)=12, YEAR($A236),YEAR($A236)-1)))),A3R002_pt1.prn!$A$2:$AA$74,VLOOKUP(MONTH($A236),'Patch Conversion'!$A$1:$B$12,2),FALSE))</f>
        <v/>
      </c>
      <c r="G236" s="9">
        <f>VLOOKUP((IF(MONTH($A236)=10,YEAR($A236),IF(MONTH($A236)=11,YEAR($A236),IF(MONTH($A236)=12, YEAR($A236),YEAR($A236)-1)))),A3R002_FirstSim!$A$1:$Z$87,VLOOKUP(MONTH($A236),Conversion!$A$1:$B$12,2),FALSE)</f>
        <v>6.12</v>
      </c>
      <c r="K236" s="12" t="e">
        <f>VLOOKUP((IF(MONTH($A236)=10,YEAR($A236),IF(MONTH($A236)=11,YEAR($A236),IF(MONTH($A236)=12, YEAR($A236),YEAR($A236)-1)))),#REF!,VLOOKUP(MONTH($A236),Conversion!$A$1:$B$12,2),FALSE)</f>
        <v>#REF!</v>
      </c>
      <c r="L236" s="9" t="e">
        <f>VLOOKUP((IF(MONTH($A236)=10,YEAR($A236),IF(MONTH($A236)=11,YEAR($A236),IF(MONTH($A236)=12, YEAR($A236),YEAR($A236)-1)))),#REF!,VLOOKUP(MONTH($A236),'Patch Conversion'!$A$1:$B$12,2),FALSE)</f>
        <v>#REF!</v>
      </c>
      <c r="N236" s="11"/>
      <c r="O236" s="9">
        <f t="shared" si="19"/>
        <v>9.15</v>
      </c>
      <c r="P236" s="9" t="str">
        <f t="shared" si="20"/>
        <v/>
      </c>
      <c r="Q236" s="10" t="str">
        <f t="shared" si="21"/>
        <v/>
      </c>
      <c r="S236" s="17">
        <f>VLOOKUP((IF(MONTH($A236)=10,YEAR($A236),IF(MONTH($A236)=11,YEAR($A236),IF(MONTH($A236)=12, YEAR($A236),YEAR($A236)-1)))),'Final Sim'!$A$1:$O$84,VLOOKUP(MONTH($A236),'Conversion WRSM'!$A$1:$B$12,2),FALSE)</f>
        <v>20.66</v>
      </c>
      <c r="U236" s="9">
        <f t="shared" si="22"/>
        <v>9.15</v>
      </c>
      <c r="V236" s="9" t="str">
        <f t="shared" si="23"/>
        <v/>
      </c>
      <c r="W236" s="20" t="str">
        <f t="shared" si="24"/>
        <v/>
      </c>
    </row>
    <row r="237" spans="1:23" s="9" customFormat="1">
      <c r="A237" s="11">
        <v>20149</v>
      </c>
      <c r="B237" s="9">
        <f>VLOOKUP((IF(MONTH($A237)=10,YEAR($A237),IF(MONTH($A237)=11,YEAR($A237),IF(MONTH($A237)=12, YEAR($A237),YEAR($A237)-1)))),A3R002_pt1.prn!$A$2:$AA$74,VLOOKUP(MONTH($A237),Conversion!$A$1:$B$12,2),FALSE)</f>
        <v>0.43</v>
      </c>
      <c r="C237" s="9" t="str">
        <f>IF(VLOOKUP((IF(MONTH($A237)=10,YEAR($A237),IF(MONTH($A237)=11,YEAR($A237),IF(MONTH($A237)=12, YEAR($A237),YEAR($A237)-1)))),A3R002_pt1.prn!$A$2:$AA$74,VLOOKUP(MONTH($A237),'Patch Conversion'!$A$1:$B$12,2),FALSE)="","",VLOOKUP((IF(MONTH($A237)=10,YEAR($A237),IF(MONTH($A237)=11,YEAR($A237),IF(MONTH($A237)=12, YEAR($A237),YEAR($A237)-1)))),A3R002_pt1.prn!$A$2:$AA$74,VLOOKUP(MONTH($A237),'Patch Conversion'!$A$1:$B$12,2),FALSE))</f>
        <v/>
      </c>
      <c r="G237" s="9">
        <f>VLOOKUP((IF(MONTH($A237)=10,YEAR($A237),IF(MONTH($A237)=11,YEAR($A237),IF(MONTH($A237)=12, YEAR($A237),YEAR($A237)-1)))),A3R002_FirstSim!$A$1:$Z$87,VLOOKUP(MONTH($A237),Conversion!$A$1:$B$12,2),FALSE)</f>
        <v>2.67</v>
      </c>
      <c r="K237" s="12" t="e">
        <f>VLOOKUP((IF(MONTH($A237)=10,YEAR($A237),IF(MONTH($A237)=11,YEAR($A237),IF(MONTH($A237)=12, YEAR($A237),YEAR($A237)-1)))),#REF!,VLOOKUP(MONTH($A237),Conversion!$A$1:$B$12,2),FALSE)</f>
        <v>#REF!</v>
      </c>
      <c r="L237" s="9" t="e">
        <f>VLOOKUP((IF(MONTH($A237)=10,YEAR($A237),IF(MONTH($A237)=11,YEAR($A237),IF(MONTH($A237)=12, YEAR($A237),YEAR($A237)-1)))),#REF!,VLOOKUP(MONTH($A237),'Patch Conversion'!$A$1:$B$12,2),FALSE)</f>
        <v>#REF!</v>
      </c>
      <c r="N237" s="11"/>
      <c r="O237" s="9">
        <f t="shared" si="19"/>
        <v>0.43</v>
      </c>
      <c r="P237" s="9" t="str">
        <f t="shared" si="20"/>
        <v/>
      </c>
      <c r="Q237" s="10" t="str">
        <f t="shared" si="21"/>
        <v/>
      </c>
      <c r="S237" s="17">
        <f>VLOOKUP((IF(MONTH($A237)=10,YEAR($A237),IF(MONTH($A237)=11,YEAR($A237),IF(MONTH($A237)=12, YEAR($A237),YEAR($A237)-1)))),'Final Sim'!$A$1:$O$84,VLOOKUP(MONTH($A237),'Conversion WRSM'!$A$1:$B$12,2),FALSE)</f>
        <v>0</v>
      </c>
      <c r="U237" s="9">
        <f t="shared" si="22"/>
        <v>0.43</v>
      </c>
      <c r="V237" s="9" t="str">
        <f t="shared" si="23"/>
        <v/>
      </c>
      <c r="W237" s="20" t="str">
        <f t="shared" si="24"/>
        <v/>
      </c>
    </row>
    <row r="238" spans="1:23" s="9" customFormat="1">
      <c r="A238" s="11">
        <v>20180</v>
      </c>
      <c r="B238" s="9">
        <f>VLOOKUP((IF(MONTH($A238)=10,YEAR($A238),IF(MONTH($A238)=11,YEAR($A238),IF(MONTH($A238)=12, YEAR($A238),YEAR($A238)-1)))),A3R002_pt1.prn!$A$2:$AA$74,VLOOKUP(MONTH($A238),Conversion!$A$1:$B$12,2),FALSE)</f>
        <v>0.14000000000000001</v>
      </c>
      <c r="C238" s="9" t="str">
        <f>IF(VLOOKUP((IF(MONTH($A238)=10,YEAR($A238),IF(MONTH($A238)=11,YEAR($A238),IF(MONTH($A238)=12, YEAR($A238),YEAR($A238)-1)))),A3R002_pt1.prn!$A$2:$AA$74,VLOOKUP(MONTH($A238),'Patch Conversion'!$A$1:$B$12,2),FALSE)="","",VLOOKUP((IF(MONTH($A238)=10,YEAR($A238),IF(MONTH($A238)=11,YEAR($A238),IF(MONTH($A238)=12, YEAR($A238),YEAR($A238)-1)))),A3R002_pt1.prn!$A$2:$AA$74,VLOOKUP(MONTH($A238),'Patch Conversion'!$A$1:$B$12,2),FALSE))</f>
        <v/>
      </c>
      <c r="G238" s="9">
        <f>VLOOKUP((IF(MONTH($A238)=10,YEAR($A238),IF(MONTH($A238)=11,YEAR($A238),IF(MONTH($A238)=12, YEAR($A238),YEAR($A238)-1)))),A3R002_FirstSim!$A$1:$Z$87,VLOOKUP(MONTH($A238),Conversion!$A$1:$B$12,2),FALSE)</f>
        <v>0.97</v>
      </c>
      <c r="K238" s="12" t="e">
        <f>VLOOKUP((IF(MONTH($A238)=10,YEAR($A238),IF(MONTH($A238)=11,YEAR($A238),IF(MONTH($A238)=12, YEAR($A238),YEAR($A238)-1)))),#REF!,VLOOKUP(MONTH($A238),Conversion!$A$1:$B$12,2),FALSE)</f>
        <v>#REF!</v>
      </c>
      <c r="L238" s="9" t="e">
        <f>VLOOKUP((IF(MONTH($A238)=10,YEAR($A238),IF(MONTH($A238)=11,YEAR($A238),IF(MONTH($A238)=12, YEAR($A238),YEAR($A238)-1)))),#REF!,VLOOKUP(MONTH($A238),'Patch Conversion'!$A$1:$B$12,2),FALSE)</f>
        <v>#REF!</v>
      </c>
      <c r="N238" s="11"/>
      <c r="O238" s="9">
        <f t="shared" si="19"/>
        <v>0.14000000000000001</v>
      </c>
      <c r="P238" s="9" t="str">
        <f t="shared" si="20"/>
        <v/>
      </c>
      <c r="Q238" s="10" t="str">
        <f t="shared" si="21"/>
        <v/>
      </c>
      <c r="S238" s="17">
        <f>VLOOKUP((IF(MONTH($A238)=10,YEAR($A238),IF(MONTH($A238)=11,YEAR($A238),IF(MONTH($A238)=12, YEAR($A238),YEAR($A238)-1)))),'Final Sim'!$A$1:$O$84,VLOOKUP(MONTH($A238),'Conversion WRSM'!$A$1:$B$12,2),FALSE)</f>
        <v>898.99</v>
      </c>
      <c r="U238" s="9">
        <f t="shared" si="22"/>
        <v>0.14000000000000001</v>
      </c>
      <c r="V238" s="9" t="str">
        <f t="shared" si="23"/>
        <v/>
      </c>
      <c r="W238" s="20" t="str">
        <f t="shared" si="24"/>
        <v/>
      </c>
    </row>
    <row r="239" spans="1:23" s="9" customFormat="1">
      <c r="A239" s="11">
        <v>20210</v>
      </c>
      <c r="B239" s="9">
        <f>VLOOKUP((IF(MONTH($A239)=10,YEAR($A239),IF(MONTH($A239)=11,YEAR($A239),IF(MONTH($A239)=12, YEAR($A239),YEAR($A239)-1)))),A3R002_pt1.prn!$A$2:$AA$74,VLOOKUP(MONTH($A239),Conversion!$A$1:$B$12,2),FALSE)</f>
        <v>0.04</v>
      </c>
      <c r="C239" s="9" t="str">
        <f>IF(VLOOKUP((IF(MONTH($A239)=10,YEAR($A239),IF(MONTH($A239)=11,YEAR($A239),IF(MONTH($A239)=12, YEAR($A239),YEAR($A239)-1)))),A3R002_pt1.prn!$A$2:$AA$74,VLOOKUP(MONTH($A239),'Patch Conversion'!$A$1:$B$12,2),FALSE)="","",VLOOKUP((IF(MONTH($A239)=10,YEAR($A239),IF(MONTH($A239)=11,YEAR($A239),IF(MONTH($A239)=12, YEAR($A239),YEAR($A239)-1)))),A3R002_pt1.prn!$A$2:$AA$74,VLOOKUP(MONTH($A239),'Patch Conversion'!$A$1:$B$12,2),FALSE))</f>
        <v/>
      </c>
      <c r="G239" s="9">
        <f>VLOOKUP((IF(MONTH($A239)=10,YEAR($A239),IF(MONTH($A239)=11,YEAR($A239),IF(MONTH($A239)=12, YEAR($A239),YEAR($A239)-1)))),A3R002_FirstSim!$A$1:$Z$87,VLOOKUP(MONTH($A239),Conversion!$A$1:$B$12,2),FALSE)</f>
        <v>0.88</v>
      </c>
      <c r="K239" s="12" t="e">
        <f>VLOOKUP((IF(MONTH($A239)=10,YEAR($A239),IF(MONTH($A239)=11,YEAR($A239),IF(MONTH($A239)=12, YEAR($A239),YEAR($A239)-1)))),#REF!,VLOOKUP(MONTH($A239),Conversion!$A$1:$B$12,2),FALSE)</f>
        <v>#REF!</v>
      </c>
      <c r="L239" s="9" t="e">
        <f>VLOOKUP((IF(MONTH($A239)=10,YEAR($A239),IF(MONTH($A239)=11,YEAR($A239),IF(MONTH($A239)=12, YEAR($A239),YEAR($A239)-1)))),#REF!,VLOOKUP(MONTH($A239),'Patch Conversion'!$A$1:$B$12,2),FALSE)</f>
        <v>#REF!</v>
      </c>
      <c r="N239" s="11"/>
      <c r="O239" s="9">
        <f t="shared" si="19"/>
        <v>0.04</v>
      </c>
      <c r="P239" s="9" t="str">
        <f t="shared" si="20"/>
        <v/>
      </c>
      <c r="Q239" s="10" t="str">
        <f t="shared" si="21"/>
        <v/>
      </c>
      <c r="S239" s="17">
        <f>VLOOKUP((IF(MONTH($A239)=10,YEAR($A239),IF(MONTH($A239)=11,YEAR($A239),IF(MONTH($A239)=12, YEAR($A239),YEAR($A239)-1)))),'Final Sim'!$A$1:$O$84,VLOOKUP(MONTH($A239),'Conversion WRSM'!$A$1:$B$12,2),FALSE)</f>
        <v>0</v>
      </c>
      <c r="U239" s="9">
        <f t="shared" si="22"/>
        <v>0.04</v>
      </c>
      <c r="V239" s="9" t="str">
        <f t="shared" si="23"/>
        <v/>
      </c>
      <c r="W239" s="20" t="str">
        <f t="shared" si="24"/>
        <v/>
      </c>
    </row>
    <row r="240" spans="1:23" s="9" customFormat="1">
      <c r="A240" s="11">
        <v>20241</v>
      </c>
      <c r="B240" s="9">
        <f>VLOOKUP((IF(MONTH($A240)=10,YEAR($A240),IF(MONTH($A240)=11,YEAR($A240),IF(MONTH($A240)=12, YEAR($A240),YEAR($A240)-1)))),A3R002_pt1.prn!$A$2:$AA$74,VLOOKUP(MONTH($A240),Conversion!$A$1:$B$12,2),FALSE)</f>
        <v>0</v>
      </c>
      <c r="C240" s="9" t="str">
        <f>IF(VLOOKUP((IF(MONTH($A240)=10,YEAR($A240),IF(MONTH($A240)=11,YEAR($A240),IF(MONTH($A240)=12, YEAR($A240),YEAR($A240)-1)))),A3R002_pt1.prn!$A$2:$AA$74,VLOOKUP(MONTH($A240),'Patch Conversion'!$A$1:$B$12,2),FALSE)="","",VLOOKUP((IF(MONTH($A240)=10,YEAR($A240),IF(MONTH($A240)=11,YEAR($A240),IF(MONTH($A240)=12, YEAR($A240),YEAR($A240)-1)))),A3R002_pt1.prn!$A$2:$AA$74,VLOOKUP(MONTH($A240),'Patch Conversion'!$A$1:$B$12,2),FALSE))</f>
        <v>#</v>
      </c>
      <c r="G240" s="9">
        <f>VLOOKUP((IF(MONTH($A240)=10,YEAR($A240),IF(MONTH($A240)=11,YEAR($A240),IF(MONTH($A240)=12, YEAR($A240),YEAR($A240)-1)))),A3R002_FirstSim!$A$1:$Z$87,VLOOKUP(MONTH($A240),Conversion!$A$1:$B$12,2),FALSE)</f>
        <v>0.8</v>
      </c>
      <c r="K240" s="12" t="e">
        <f>VLOOKUP((IF(MONTH($A240)=10,YEAR($A240),IF(MONTH($A240)=11,YEAR($A240),IF(MONTH($A240)=12, YEAR($A240),YEAR($A240)-1)))),#REF!,VLOOKUP(MONTH($A240),Conversion!$A$1:$B$12,2),FALSE)</f>
        <v>#REF!</v>
      </c>
      <c r="L240" s="9" t="e">
        <f>VLOOKUP((IF(MONTH($A240)=10,YEAR($A240),IF(MONTH($A240)=11,YEAR($A240),IF(MONTH($A240)=12, YEAR($A240),YEAR($A240)-1)))),#REF!,VLOOKUP(MONTH($A240),'Patch Conversion'!$A$1:$B$12,2),FALSE)</f>
        <v>#REF!</v>
      </c>
      <c r="N240" s="11"/>
      <c r="O240" s="9">
        <f t="shared" si="19"/>
        <v>0.8</v>
      </c>
      <c r="P240" s="9" t="str">
        <f t="shared" si="20"/>
        <v>*</v>
      </c>
      <c r="Q240" s="10" t="str">
        <f t="shared" si="21"/>
        <v>First Silumation patch</v>
      </c>
      <c r="S240" s="17">
        <f>VLOOKUP((IF(MONTH($A240)=10,YEAR($A240),IF(MONTH($A240)=11,YEAR($A240),IF(MONTH($A240)=12, YEAR($A240),YEAR($A240)-1)))),'Final Sim'!$A$1:$O$84,VLOOKUP(MONTH($A240),'Conversion WRSM'!$A$1:$B$12,2),FALSE)</f>
        <v>897.38</v>
      </c>
      <c r="U240" s="9">
        <f t="shared" si="22"/>
        <v>897.38</v>
      </c>
      <c r="V240" s="9" t="str">
        <f t="shared" si="23"/>
        <v>*</v>
      </c>
      <c r="W240" s="20" t="str">
        <f t="shared" si="24"/>
        <v>Simulated value used</v>
      </c>
    </row>
    <row r="241" spans="1:23" s="9" customFormat="1">
      <c r="A241" s="11">
        <v>20271</v>
      </c>
      <c r="B241" s="9">
        <f>VLOOKUP((IF(MONTH($A241)=10,YEAR($A241),IF(MONTH($A241)=11,YEAR($A241),IF(MONTH($A241)=12, YEAR($A241),YEAR($A241)-1)))),A3R002_pt1.prn!$A$2:$AA$74,VLOOKUP(MONTH($A241),Conversion!$A$1:$B$12,2),FALSE)</f>
        <v>0</v>
      </c>
      <c r="C241" s="9" t="str">
        <f>IF(VLOOKUP((IF(MONTH($A241)=10,YEAR($A241),IF(MONTH($A241)=11,YEAR($A241),IF(MONTH($A241)=12, YEAR($A241),YEAR($A241)-1)))),A3R002_pt1.prn!$A$2:$AA$74,VLOOKUP(MONTH($A241),'Patch Conversion'!$A$1:$B$12,2),FALSE)="","",VLOOKUP((IF(MONTH($A241)=10,YEAR($A241),IF(MONTH($A241)=11,YEAR($A241),IF(MONTH($A241)=12, YEAR($A241),YEAR($A241)-1)))),A3R002_pt1.prn!$A$2:$AA$74,VLOOKUP(MONTH($A241),'Patch Conversion'!$A$1:$B$12,2),FALSE))</f>
        <v>#</v>
      </c>
      <c r="G241" s="9">
        <f>VLOOKUP((IF(MONTH($A241)=10,YEAR($A241),IF(MONTH($A241)=11,YEAR($A241),IF(MONTH($A241)=12, YEAR($A241),YEAR($A241)-1)))),A3R002_FirstSim!$A$1:$Z$87,VLOOKUP(MONTH($A241),Conversion!$A$1:$B$12,2),FALSE)</f>
        <v>0.73</v>
      </c>
      <c r="K241" s="12" t="e">
        <f>VLOOKUP((IF(MONTH($A241)=10,YEAR($A241),IF(MONTH($A241)=11,YEAR($A241),IF(MONTH($A241)=12, YEAR($A241),YEAR($A241)-1)))),#REF!,VLOOKUP(MONTH($A241),Conversion!$A$1:$B$12,2),FALSE)</f>
        <v>#REF!</v>
      </c>
      <c r="L241" s="9" t="e">
        <f>VLOOKUP((IF(MONTH($A241)=10,YEAR($A241),IF(MONTH($A241)=11,YEAR($A241),IF(MONTH($A241)=12, YEAR($A241),YEAR($A241)-1)))),#REF!,VLOOKUP(MONTH($A241),'Patch Conversion'!$A$1:$B$12,2),FALSE)</f>
        <v>#REF!</v>
      </c>
      <c r="N241" s="11"/>
      <c r="O241" s="9">
        <f t="shared" si="19"/>
        <v>0.73</v>
      </c>
      <c r="P241" s="9" t="str">
        <f t="shared" si="20"/>
        <v>*</v>
      </c>
      <c r="Q241" s="10" t="str">
        <f t="shared" si="21"/>
        <v>First Silumation patch</v>
      </c>
      <c r="S241" s="17">
        <f>VLOOKUP((IF(MONTH($A241)=10,YEAR($A241),IF(MONTH($A241)=11,YEAR($A241),IF(MONTH($A241)=12, YEAR($A241),YEAR($A241)-1)))),'Final Sim'!$A$1:$O$84,VLOOKUP(MONTH($A241),'Conversion WRSM'!$A$1:$B$12,2),FALSE)</f>
        <v>0</v>
      </c>
      <c r="U241" s="9">
        <f t="shared" si="22"/>
        <v>0</v>
      </c>
      <c r="V241" s="9" t="str">
        <f t="shared" si="23"/>
        <v>#</v>
      </c>
      <c r="W241" s="20" t="str">
        <f t="shared" si="24"/>
        <v>Observed Estimate Used</v>
      </c>
    </row>
    <row r="242" spans="1:23" s="9" customFormat="1">
      <c r="A242" s="11">
        <v>20302</v>
      </c>
      <c r="B242" s="9">
        <f>VLOOKUP((IF(MONTH($A242)=10,YEAR($A242),IF(MONTH($A242)=11,YEAR($A242),IF(MONTH($A242)=12, YEAR($A242),YEAR($A242)-1)))),A3R002_pt1.prn!$A$2:$AA$74,VLOOKUP(MONTH($A242),Conversion!$A$1:$B$12,2),FALSE)</f>
        <v>0.17</v>
      </c>
      <c r="C242" s="9" t="str">
        <f>IF(VLOOKUP((IF(MONTH($A242)=10,YEAR($A242),IF(MONTH($A242)=11,YEAR($A242),IF(MONTH($A242)=12, YEAR($A242),YEAR($A242)-1)))),A3R002_pt1.prn!$A$2:$AA$74,VLOOKUP(MONTH($A242),'Patch Conversion'!$A$1:$B$12,2),FALSE)="","",VLOOKUP((IF(MONTH($A242)=10,YEAR($A242),IF(MONTH($A242)=11,YEAR($A242),IF(MONTH($A242)=12, YEAR($A242),YEAR($A242)-1)))),A3R002_pt1.prn!$A$2:$AA$74,VLOOKUP(MONTH($A242),'Patch Conversion'!$A$1:$B$12,2),FALSE))</f>
        <v/>
      </c>
      <c r="G242" s="9">
        <f>VLOOKUP((IF(MONTH($A242)=10,YEAR($A242),IF(MONTH($A242)=11,YEAR($A242),IF(MONTH($A242)=12, YEAR($A242),YEAR($A242)-1)))),A3R002_FirstSim!$A$1:$Z$87,VLOOKUP(MONTH($A242),Conversion!$A$1:$B$12,2),FALSE)</f>
        <v>0.64</v>
      </c>
      <c r="K242" s="12" t="e">
        <f>VLOOKUP((IF(MONTH($A242)=10,YEAR($A242),IF(MONTH($A242)=11,YEAR($A242),IF(MONTH($A242)=12, YEAR($A242),YEAR($A242)-1)))),#REF!,VLOOKUP(MONTH($A242),Conversion!$A$1:$B$12,2),FALSE)</f>
        <v>#REF!</v>
      </c>
      <c r="L242" s="9" t="e">
        <f>VLOOKUP((IF(MONTH($A242)=10,YEAR($A242),IF(MONTH($A242)=11,YEAR($A242),IF(MONTH($A242)=12, YEAR($A242),YEAR($A242)-1)))),#REF!,VLOOKUP(MONTH($A242),'Patch Conversion'!$A$1:$B$12,2),FALSE)</f>
        <v>#REF!</v>
      </c>
      <c r="N242" s="11"/>
      <c r="O242" s="9">
        <f t="shared" si="19"/>
        <v>0.17</v>
      </c>
      <c r="P242" s="9" t="str">
        <f t="shared" si="20"/>
        <v/>
      </c>
      <c r="Q242" s="10" t="str">
        <f t="shared" si="21"/>
        <v/>
      </c>
      <c r="S242" s="17">
        <f>VLOOKUP((IF(MONTH($A242)=10,YEAR($A242),IF(MONTH($A242)=11,YEAR($A242),IF(MONTH($A242)=12, YEAR($A242),YEAR($A242)-1)))),'Final Sim'!$A$1:$O$84,VLOOKUP(MONTH($A242),'Conversion WRSM'!$A$1:$B$12,2),FALSE)</f>
        <v>240.66</v>
      </c>
      <c r="U242" s="9">
        <f t="shared" si="22"/>
        <v>0.17</v>
      </c>
      <c r="V242" s="9" t="str">
        <f t="shared" si="23"/>
        <v/>
      </c>
      <c r="W242" s="20" t="str">
        <f t="shared" si="24"/>
        <v/>
      </c>
    </row>
    <row r="243" spans="1:23" s="9" customFormat="1">
      <c r="A243" s="11">
        <v>20333</v>
      </c>
      <c r="B243" s="9">
        <f>VLOOKUP((IF(MONTH($A243)=10,YEAR($A243),IF(MONTH($A243)=11,YEAR($A243),IF(MONTH($A243)=12, YEAR($A243),YEAR($A243)-1)))),A3R002_pt1.prn!$A$2:$AA$74,VLOOKUP(MONTH($A243),Conversion!$A$1:$B$12,2),FALSE)</f>
        <v>0.1</v>
      </c>
      <c r="C243" s="9" t="str">
        <f>IF(VLOOKUP((IF(MONTH($A243)=10,YEAR($A243),IF(MONTH($A243)=11,YEAR($A243),IF(MONTH($A243)=12, YEAR($A243),YEAR($A243)-1)))),A3R002_pt1.prn!$A$2:$AA$74,VLOOKUP(MONTH($A243),'Patch Conversion'!$A$1:$B$12,2),FALSE)="","",VLOOKUP((IF(MONTH($A243)=10,YEAR($A243),IF(MONTH($A243)=11,YEAR($A243),IF(MONTH($A243)=12, YEAR($A243),YEAR($A243)-1)))),A3R002_pt1.prn!$A$2:$AA$74,VLOOKUP(MONTH($A243),'Patch Conversion'!$A$1:$B$12,2),FALSE))</f>
        <v/>
      </c>
      <c r="G243" s="9">
        <f>VLOOKUP((IF(MONTH($A243)=10,YEAR($A243),IF(MONTH($A243)=11,YEAR($A243),IF(MONTH($A243)=12, YEAR($A243),YEAR($A243)-1)))),A3R002_FirstSim!$A$1:$Z$87,VLOOKUP(MONTH($A243),Conversion!$A$1:$B$12,2),FALSE)</f>
        <v>0.55000000000000004</v>
      </c>
      <c r="K243" s="12" t="e">
        <f>VLOOKUP((IF(MONTH($A243)=10,YEAR($A243),IF(MONTH($A243)=11,YEAR($A243),IF(MONTH($A243)=12, YEAR($A243),YEAR($A243)-1)))),#REF!,VLOOKUP(MONTH($A243),Conversion!$A$1:$B$12,2),FALSE)</f>
        <v>#REF!</v>
      </c>
      <c r="L243" s="9" t="e">
        <f>VLOOKUP((IF(MONTH($A243)=10,YEAR($A243),IF(MONTH($A243)=11,YEAR($A243),IF(MONTH($A243)=12, YEAR($A243),YEAR($A243)-1)))),#REF!,VLOOKUP(MONTH($A243),'Patch Conversion'!$A$1:$B$12,2),FALSE)</f>
        <v>#REF!</v>
      </c>
      <c r="N243" s="11"/>
      <c r="O243" s="9">
        <f t="shared" si="19"/>
        <v>0.1</v>
      </c>
      <c r="P243" s="9" t="str">
        <f t="shared" si="20"/>
        <v/>
      </c>
      <c r="Q243" s="10" t="str">
        <f t="shared" si="21"/>
        <v/>
      </c>
      <c r="S243" s="17">
        <f>VLOOKUP((IF(MONTH($A243)=10,YEAR($A243),IF(MONTH($A243)=11,YEAR($A243),IF(MONTH($A243)=12, YEAR($A243),YEAR($A243)-1)))),'Final Sim'!$A$1:$O$84,VLOOKUP(MONTH($A243),'Conversion WRSM'!$A$1:$B$12,2),FALSE)</f>
        <v>0</v>
      </c>
      <c r="U243" s="9">
        <f t="shared" si="22"/>
        <v>0.1</v>
      </c>
      <c r="V243" s="9" t="str">
        <f t="shared" si="23"/>
        <v/>
      </c>
      <c r="W243" s="20" t="str">
        <f t="shared" si="24"/>
        <v/>
      </c>
    </row>
    <row r="244" spans="1:23" s="9" customFormat="1">
      <c r="A244" s="11">
        <v>20363</v>
      </c>
      <c r="B244" s="9">
        <f>VLOOKUP((IF(MONTH($A244)=10,YEAR($A244),IF(MONTH($A244)=11,YEAR($A244),IF(MONTH($A244)=12, YEAR($A244),YEAR($A244)-1)))),A3R002_pt1.prn!$A$2:$AA$74,VLOOKUP(MONTH($A244),Conversion!$A$1:$B$12,2),FALSE)</f>
        <v>0.08</v>
      </c>
      <c r="C244" s="9" t="str">
        <f>IF(VLOOKUP((IF(MONTH($A244)=10,YEAR($A244),IF(MONTH($A244)=11,YEAR($A244),IF(MONTH($A244)=12, YEAR($A244),YEAR($A244)-1)))),A3R002_pt1.prn!$A$2:$AA$74,VLOOKUP(MONTH($A244),'Patch Conversion'!$A$1:$B$12,2),FALSE)="","",VLOOKUP((IF(MONTH($A244)=10,YEAR($A244),IF(MONTH($A244)=11,YEAR($A244),IF(MONTH($A244)=12, YEAR($A244),YEAR($A244)-1)))),A3R002_pt1.prn!$A$2:$AA$74,VLOOKUP(MONTH($A244),'Patch Conversion'!$A$1:$B$12,2),FALSE))</f>
        <v/>
      </c>
      <c r="G244" s="9">
        <f>VLOOKUP((IF(MONTH($A244)=10,YEAR($A244),IF(MONTH($A244)=11,YEAR($A244),IF(MONTH($A244)=12, YEAR($A244),YEAR($A244)-1)))),A3R002_FirstSim!$A$1:$Z$87,VLOOKUP(MONTH($A244),Conversion!$A$1:$B$12,2),FALSE)</f>
        <v>0.53</v>
      </c>
      <c r="K244" s="12" t="e">
        <f>VLOOKUP((IF(MONTH($A244)=10,YEAR($A244),IF(MONTH($A244)=11,YEAR($A244),IF(MONTH($A244)=12, YEAR($A244),YEAR($A244)-1)))),#REF!,VLOOKUP(MONTH($A244),Conversion!$A$1:$B$12,2),FALSE)</f>
        <v>#REF!</v>
      </c>
      <c r="L244" s="9" t="e">
        <f>VLOOKUP((IF(MONTH($A244)=10,YEAR($A244),IF(MONTH($A244)=11,YEAR($A244),IF(MONTH($A244)=12, YEAR($A244),YEAR($A244)-1)))),#REF!,VLOOKUP(MONTH($A244),'Patch Conversion'!$A$1:$B$12,2),FALSE)</f>
        <v>#REF!</v>
      </c>
      <c r="N244" s="11"/>
      <c r="O244" s="9">
        <f t="shared" si="19"/>
        <v>0.08</v>
      </c>
      <c r="P244" s="9" t="str">
        <f t="shared" si="20"/>
        <v/>
      </c>
      <c r="Q244" s="10" t="str">
        <f t="shared" si="21"/>
        <v/>
      </c>
      <c r="S244" s="17">
        <f>VLOOKUP((IF(MONTH($A244)=10,YEAR($A244),IF(MONTH($A244)=11,YEAR($A244),IF(MONTH($A244)=12, YEAR($A244),YEAR($A244)-1)))),'Final Sim'!$A$1:$O$84,VLOOKUP(MONTH($A244),'Conversion WRSM'!$A$1:$B$12,2),FALSE)</f>
        <v>19.62</v>
      </c>
      <c r="U244" s="9">
        <f t="shared" si="22"/>
        <v>0.08</v>
      </c>
      <c r="V244" s="9" t="str">
        <f t="shared" si="23"/>
        <v/>
      </c>
      <c r="W244" s="20" t="str">
        <f t="shared" si="24"/>
        <v/>
      </c>
    </row>
    <row r="245" spans="1:23" s="9" customFormat="1">
      <c r="A245" s="11">
        <v>20394</v>
      </c>
      <c r="B245" s="9">
        <f>VLOOKUP((IF(MONTH($A245)=10,YEAR($A245),IF(MONTH($A245)=11,YEAR($A245),IF(MONTH($A245)=12, YEAR($A245),YEAR($A245)-1)))),A3R002_pt1.prn!$A$2:$AA$74,VLOOKUP(MONTH($A245),Conversion!$A$1:$B$12,2),FALSE)</f>
        <v>7.0000000000000007E-2</v>
      </c>
      <c r="C245" s="9" t="str">
        <f>IF(VLOOKUP((IF(MONTH($A245)=10,YEAR($A245),IF(MONTH($A245)=11,YEAR($A245),IF(MONTH($A245)=12, YEAR($A245),YEAR($A245)-1)))),A3R002_pt1.prn!$A$2:$AA$74,VLOOKUP(MONTH($A245),'Patch Conversion'!$A$1:$B$12,2),FALSE)="","",VLOOKUP((IF(MONTH($A245)=10,YEAR($A245),IF(MONTH($A245)=11,YEAR($A245),IF(MONTH($A245)=12, YEAR($A245),YEAR($A245)-1)))),A3R002_pt1.prn!$A$2:$AA$74,VLOOKUP(MONTH($A245),'Patch Conversion'!$A$1:$B$12,2),FALSE))</f>
        <v/>
      </c>
      <c r="D245" s="9" t="str">
        <f>IF(C245="","",B245)</f>
        <v/>
      </c>
      <c r="G245" s="9">
        <f>VLOOKUP((IF(MONTH($A245)=10,YEAR($A245),IF(MONTH($A245)=11,YEAR($A245),IF(MONTH($A245)=12, YEAR($A245),YEAR($A245)-1)))),A3R002_FirstSim!$A$1:$Z$87,VLOOKUP(MONTH($A245),Conversion!$A$1:$B$12,2),FALSE)</f>
        <v>0.53</v>
      </c>
      <c r="K245" s="12" t="e">
        <f>VLOOKUP((IF(MONTH($A245)=10,YEAR($A245),IF(MONTH($A245)=11,YEAR($A245),IF(MONTH($A245)=12, YEAR($A245),YEAR($A245)-1)))),#REF!,VLOOKUP(MONTH($A245),Conversion!$A$1:$B$12,2),FALSE)</f>
        <v>#REF!</v>
      </c>
      <c r="L245" s="9" t="e">
        <f>VLOOKUP((IF(MONTH($A245)=10,YEAR($A245),IF(MONTH($A245)=11,YEAR($A245),IF(MONTH($A245)=12, YEAR($A245),YEAR($A245)-1)))),#REF!,VLOOKUP(MONTH($A245),'Patch Conversion'!$A$1:$B$12,2),FALSE)</f>
        <v>#REF!</v>
      </c>
      <c r="N245" s="11"/>
      <c r="O245" s="9">
        <f t="shared" si="19"/>
        <v>7.0000000000000007E-2</v>
      </c>
      <c r="P245" s="9" t="str">
        <f t="shared" si="20"/>
        <v/>
      </c>
      <c r="Q245" s="10" t="str">
        <f t="shared" si="21"/>
        <v/>
      </c>
      <c r="S245" s="17">
        <f>VLOOKUP((IF(MONTH($A245)=10,YEAR($A245),IF(MONTH($A245)=11,YEAR($A245),IF(MONTH($A245)=12, YEAR($A245),YEAR($A245)-1)))),'Final Sim'!$A$1:$O$84,VLOOKUP(MONTH($A245),'Conversion WRSM'!$A$1:$B$12,2),FALSE)</f>
        <v>0</v>
      </c>
      <c r="U245" s="9">
        <f t="shared" si="22"/>
        <v>7.0000000000000007E-2</v>
      </c>
      <c r="V245" s="9" t="str">
        <f t="shared" si="23"/>
        <v/>
      </c>
      <c r="W245" s="20" t="str">
        <f t="shared" si="24"/>
        <v/>
      </c>
    </row>
    <row r="246" spans="1:23" s="9" customFormat="1">
      <c r="A246" s="11">
        <v>20424</v>
      </c>
      <c r="B246" s="9">
        <f>VLOOKUP((IF(MONTH($A246)=10,YEAR($A246),IF(MONTH($A246)=11,YEAR($A246),IF(MONTH($A246)=12, YEAR($A246),YEAR($A246)-1)))),A3R002_pt1.prn!$A$2:$AA$74,VLOOKUP(MONTH($A246),Conversion!$A$1:$B$12,2),FALSE)</f>
        <v>0.05</v>
      </c>
      <c r="C246" s="9" t="str">
        <f>IF(VLOOKUP((IF(MONTH($A246)=10,YEAR($A246),IF(MONTH($A246)=11,YEAR($A246),IF(MONTH($A246)=12, YEAR($A246),YEAR($A246)-1)))),A3R002_pt1.prn!$A$2:$AA$74,VLOOKUP(MONTH($A246),'Patch Conversion'!$A$1:$B$12,2),FALSE)="","",VLOOKUP((IF(MONTH($A246)=10,YEAR($A246),IF(MONTH($A246)=11,YEAR($A246),IF(MONTH($A246)=12, YEAR($A246),YEAR($A246)-1)))),A3R002_pt1.prn!$A$2:$AA$74,VLOOKUP(MONTH($A246),'Patch Conversion'!$A$1:$B$12,2),FALSE))</f>
        <v/>
      </c>
      <c r="D246" s="9" t="str">
        <f>IF(C246="","",B246)</f>
        <v/>
      </c>
      <c r="G246" s="9">
        <f>VLOOKUP((IF(MONTH($A246)=10,YEAR($A246),IF(MONTH($A246)=11,YEAR($A246),IF(MONTH($A246)=12, YEAR($A246),YEAR($A246)-1)))),A3R002_FirstSim!$A$1:$Z$87,VLOOKUP(MONTH($A246),Conversion!$A$1:$B$12,2),FALSE)</f>
        <v>0.51</v>
      </c>
      <c r="K246" s="12" t="e">
        <f>VLOOKUP((IF(MONTH($A246)=10,YEAR($A246),IF(MONTH($A246)=11,YEAR($A246),IF(MONTH($A246)=12, YEAR($A246),YEAR($A246)-1)))),#REF!,VLOOKUP(MONTH($A246),Conversion!$A$1:$B$12,2),FALSE)</f>
        <v>#REF!</v>
      </c>
      <c r="L246" s="9" t="e">
        <f>VLOOKUP((IF(MONTH($A246)=10,YEAR($A246),IF(MONTH($A246)=11,YEAR($A246),IF(MONTH($A246)=12, YEAR($A246),YEAR($A246)-1)))),#REF!,VLOOKUP(MONTH($A246),'Patch Conversion'!$A$1:$B$12,2),FALSE)</f>
        <v>#REF!</v>
      </c>
      <c r="N246" s="11"/>
      <c r="O246" s="9">
        <f t="shared" si="19"/>
        <v>0.05</v>
      </c>
      <c r="P246" s="9" t="str">
        <f t="shared" si="20"/>
        <v/>
      </c>
      <c r="Q246" s="10" t="str">
        <f t="shared" si="21"/>
        <v/>
      </c>
      <c r="S246" s="17">
        <f>VLOOKUP((IF(MONTH($A246)=10,YEAR($A246),IF(MONTH($A246)=11,YEAR($A246),IF(MONTH($A246)=12, YEAR($A246),YEAR($A246)-1)))),'Final Sim'!$A$1:$O$84,VLOOKUP(MONTH($A246),'Conversion WRSM'!$A$1:$B$12,2),FALSE)</f>
        <v>144.47999999999999</v>
      </c>
      <c r="U246" s="9">
        <f t="shared" si="22"/>
        <v>0.05</v>
      </c>
      <c r="V246" s="9" t="str">
        <f t="shared" si="23"/>
        <v/>
      </c>
      <c r="W246" s="20" t="str">
        <f t="shared" si="24"/>
        <v/>
      </c>
    </row>
    <row r="247" spans="1:23" s="9" customFormat="1">
      <c r="A247" s="11">
        <v>20455</v>
      </c>
      <c r="B247" s="9">
        <f>VLOOKUP((IF(MONTH($A247)=10,YEAR($A247),IF(MONTH($A247)=11,YEAR($A247),IF(MONTH($A247)=12, YEAR($A247),YEAR($A247)-1)))),A3R002_pt1.prn!$A$2:$AA$74,VLOOKUP(MONTH($A247),Conversion!$A$1:$B$12,2),FALSE)</f>
        <v>0.04</v>
      </c>
      <c r="C247" s="9" t="str">
        <f>IF(VLOOKUP((IF(MONTH($A247)=10,YEAR($A247),IF(MONTH($A247)=11,YEAR($A247),IF(MONTH($A247)=12, YEAR($A247),YEAR($A247)-1)))),A3R002_pt1.prn!$A$2:$AA$74,VLOOKUP(MONTH($A247),'Patch Conversion'!$A$1:$B$12,2),FALSE)="","",VLOOKUP((IF(MONTH($A247)=10,YEAR($A247),IF(MONTH($A247)=11,YEAR($A247),IF(MONTH($A247)=12, YEAR($A247),YEAR($A247)-1)))),A3R002_pt1.prn!$A$2:$AA$74,VLOOKUP(MONTH($A247),'Patch Conversion'!$A$1:$B$12,2),FALSE))</f>
        <v/>
      </c>
      <c r="G247" s="9">
        <f>VLOOKUP((IF(MONTH($A247)=10,YEAR($A247),IF(MONTH($A247)=11,YEAR($A247),IF(MONTH($A247)=12, YEAR($A247),YEAR($A247)-1)))),A3R002_FirstSim!$A$1:$Z$87,VLOOKUP(MONTH($A247),Conversion!$A$1:$B$12,2),FALSE)</f>
        <v>0.46</v>
      </c>
      <c r="K247" s="12" t="e">
        <f>VLOOKUP((IF(MONTH($A247)=10,YEAR($A247),IF(MONTH($A247)=11,YEAR($A247),IF(MONTH($A247)=12, YEAR($A247),YEAR($A247)-1)))),#REF!,VLOOKUP(MONTH($A247),Conversion!$A$1:$B$12,2),FALSE)</f>
        <v>#REF!</v>
      </c>
      <c r="L247" s="9" t="e">
        <f>VLOOKUP((IF(MONTH($A247)=10,YEAR($A247),IF(MONTH($A247)=11,YEAR($A247),IF(MONTH($A247)=12, YEAR($A247),YEAR($A247)-1)))),#REF!,VLOOKUP(MONTH($A247),'Patch Conversion'!$A$1:$B$12,2),FALSE)</f>
        <v>#REF!</v>
      </c>
      <c r="N247" s="11"/>
      <c r="O247" s="9">
        <f t="shared" si="19"/>
        <v>0.04</v>
      </c>
      <c r="P247" s="9" t="str">
        <f t="shared" si="20"/>
        <v/>
      </c>
      <c r="Q247" s="10" t="str">
        <f t="shared" si="21"/>
        <v/>
      </c>
      <c r="S247" s="17">
        <f>VLOOKUP((IF(MONTH($A247)=10,YEAR($A247),IF(MONTH($A247)=11,YEAR($A247),IF(MONTH($A247)=12, YEAR($A247),YEAR($A247)-1)))),'Final Sim'!$A$1:$O$84,VLOOKUP(MONTH($A247),'Conversion WRSM'!$A$1:$B$12,2),FALSE)</f>
        <v>0</v>
      </c>
      <c r="U247" s="9">
        <f t="shared" si="22"/>
        <v>0.04</v>
      </c>
      <c r="V247" s="9" t="str">
        <f t="shared" si="23"/>
        <v/>
      </c>
      <c r="W247" s="20" t="str">
        <f t="shared" si="24"/>
        <v/>
      </c>
    </row>
    <row r="248" spans="1:23" s="9" customFormat="1">
      <c r="A248" s="11">
        <v>20486</v>
      </c>
      <c r="B248" s="9">
        <f>VLOOKUP((IF(MONTH($A248)=10,YEAR($A248),IF(MONTH($A248)=11,YEAR($A248),IF(MONTH($A248)=12, YEAR($A248),YEAR($A248)-1)))),A3R002_pt1.prn!$A$2:$AA$74,VLOOKUP(MONTH($A248),Conversion!$A$1:$B$12,2),FALSE)</f>
        <v>0.9</v>
      </c>
      <c r="C248" s="9" t="str">
        <f>IF(VLOOKUP((IF(MONTH($A248)=10,YEAR($A248),IF(MONTH($A248)=11,YEAR($A248),IF(MONTH($A248)=12, YEAR($A248),YEAR($A248)-1)))),A3R002_pt1.prn!$A$2:$AA$74,VLOOKUP(MONTH($A248),'Patch Conversion'!$A$1:$B$12,2),FALSE)="","",VLOOKUP((IF(MONTH($A248)=10,YEAR($A248),IF(MONTH($A248)=11,YEAR($A248),IF(MONTH($A248)=12, YEAR($A248),YEAR($A248)-1)))),A3R002_pt1.prn!$A$2:$AA$74,VLOOKUP(MONTH($A248),'Patch Conversion'!$A$1:$B$12,2),FALSE))</f>
        <v/>
      </c>
      <c r="G248" s="9">
        <f>VLOOKUP((IF(MONTH($A248)=10,YEAR($A248),IF(MONTH($A248)=11,YEAR($A248),IF(MONTH($A248)=12, YEAR($A248),YEAR($A248)-1)))),A3R002_FirstSim!$A$1:$Z$87,VLOOKUP(MONTH($A248),Conversion!$A$1:$B$12,2),FALSE)</f>
        <v>2.68</v>
      </c>
      <c r="K248" s="12" t="e">
        <f>VLOOKUP((IF(MONTH($A248)=10,YEAR($A248),IF(MONTH($A248)=11,YEAR($A248),IF(MONTH($A248)=12, YEAR($A248),YEAR($A248)-1)))),#REF!,VLOOKUP(MONTH($A248),Conversion!$A$1:$B$12,2),FALSE)</f>
        <v>#REF!</v>
      </c>
      <c r="L248" s="9" t="e">
        <f>VLOOKUP((IF(MONTH($A248)=10,YEAR($A248),IF(MONTH($A248)=11,YEAR($A248),IF(MONTH($A248)=12, YEAR($A248),YEAR($A248)-1)))),#REF!,VLOOKUP(MONTH($A248),'Patch Conversion'!$A$1:$B$12,2),FALSE)</f>
        <v>#REF!</v>
      </c>
      <c r="N248" s="11"/>
      <c r="O248" s="9">
        <f t="shared" si="19"/>
        <v>0.9</v>
      </c>
      <c r="P248" s="9" t="str">
        <f t="shared" si="20"/>
        <v/>
      </c>
      <c r="Q248" s="10" t="str">
        <f t="shared" si="21"/>
        <v/>
      </c>
      <c r="S248" s="17">
        <f>VLOOKUP((IF(MONTH($A248)=10,YEAR($A248),IF(MONTH($A248)=11,YEAR($A248),IF(MONTH($A248)=12, YEAR($A248),YEAR($A248)-1)))),'Final Sim'!$A$1:$O$84,VLOOKUP(MONTH($A248),'Conversion WRSM'!$A$1:$B$12,2),FALSE)</f>
        <v>235.04</v>
      </c>
      <c r="U248" s="9">
        <f t="shared" si="22"/>
        <v>0.9</v>
      </c>
      <c r="V248" s="9" t="str">
        <f t="shared" si="23"/>
        <v/>
      </c>
      <c r="W248" s="20" t="str">
        <f t="shared" si="24"/>
        <v/>
      </c>
    </row>
    <row r="249" spans="1:23" s="9" customFormat="1">
      <c r="A249" s="11">
        <v>20515</v>
      </c>
      <c r="B249" s="9">
        <f>VLOOKUP((IF(MONTH($A249)=10,YEAR($A249),IF(MONTH($A249)=11,YEAR($A249),IF(MONTH($A249)=12, YEAR($A249),YEAR($A249)-1)))),A3R002_pt1.prn!$A$2:$AA$74,VLOOKUP(MONTH($A249),Conversion!$A$1:$B$12,2),FALSE)</f>
        <v>0.28999999999999998</v>
      </c>
      <c r="C249" s="9" t="str">
        <f>IF(VLOOKUP((IF(MONTH($A249)=10,YEAR($A249),IF(MONTH($A249)=11,YEAR($A249),IF(MONTH($A249)=12, YEAR($A249),YEAR($A249)-1)))),A3R002_pt1.prn!$A$2:$AA$74,VLOOKUP(MONTH($A249),'Patch Conversion'!$A$1:$B$12,2),FALSE)="","",VLOOKUP((IF(MONTH($A249)=10,YEAR($A249),IF(MONTH($A249)=11,YEAR($A249),IF(MONTH($A249)=12, YEAR($A249),YEAR($A249)-1)))),A3R002_pt1.prn!$A$2:$AA$74,VLOOKUP(MONTH($A249),'Patch Conversion'!$A$1:$B$12,2),FALSE))</f>
        <v/>
      </c>
      <c r="G249" s="9">
        <f>VLOOKUP((IF(MONTH($A249)=10,YEAR($A249),IF(MONTH($A249)=11,YEAR($A249),IF(MONTH($A249)=12, YEAR($A249),YEAR($A249)-1)))),A3R002_FirstSim!$A$1:$Z$87,VLOOKUP(MONTH($A249),Conversion!$A$1:$B$12,2),FALSE)</f>
        <v>1.33</v>
      </c>
      <c r="K249" s="12" t="e">
        <f>VLOOKUP((IF(MONTH($A249)=10,YEAR($A249),IF(MONTH($A249)=11,YEAR($A249),IF(MONTH($A249)=12, YEAR($A249),YEAR($A249)-1)))),#REF!,VLOOKUP(MONTH($A249),Conversion!$A$1:$B$12,2),FALSE)</f>
        <v>#REF!</v>
      </c>
      <c r="L249" s="9" t="e">
        <f>VLOOKUP((IF(MONTH($A249)=10,YEAR($A249),IF(MONTH($A249)=11,YEAR($A249),IF(MONTH($A249)=12, YEAR($A249),YEAR($A249)-1)))),#REF!,VLOOKUP(MONTH($A249),'Patch Conversion'!$A$1:$B$12,2),FALSE)</f>
        <v>#REF!</v>
      </c>
      <c r="N249" s="11"/>
      <c r="O249" s="9">
        <f t="shared" si="19"/>
        <v>0.28999999999999998</v>
      </c>
      <c r="P249" s="9" t="str">
        <f t="shared" si="20"/>
        <v/>
      </c>
      <c r="Q249" s="10" t="str">
        <f t="shared" si="21"/>
        <v/>
      </c>
      <c r="S249" s="17">
        <f>VLOOKUP((IF(MONTH($A249)=10,YEAR($A249),IF(MONTH($A249)=11,YEAR($A249),IF(MONTH($A249)=12, YEAR($A249),YEAR($A249)-1)))),'Final Sim'!$A$1:$O$84,VLOOKUP(MONTH($A249),'Conversion WRSM'!$A$1:$B$12,2),FALSE)</f>
        <v>0</v>
      </c>
      <c r="U249" s="9">
        <f t="shared" si="22"/>
        <v>0.28999999999999998</v>
      </c>
      <c r="V249" s="9" t="str">
        <f t="shared" si="23"/>
        <v/>
      </c>
      <c r="W249" s="20" t="str">
        <f t="shared" si="24"/>
        <v/>
      </c>
    </row>
    <row r="250" spans="1:23" s="9" customFormat="1">
      <c r="A250" s="11">
        <v>20546</v>
      </c>
      <c r="B250" s="9">
        <f>VLOOKUP((IF(MONTH($A250)=10,YEAR($A250),IF(MONTH($A250)=11,YEAR($A250),IF(MONTH($A250)=12, YEAR($A250),YEAR($A250)-1)))),A3R002_pt1.prn!$A$2:$AA$74,VLOOKUP(MONTH($A250),Conversion!$A$1:$B$12,2),FALSE)</f>
        <v>0.12</v>
      </c>
      <c r="C250" s="9" t="str">
        <f>IF(VLOOKUP((IF(MONTH($A250)=10,YEAR($A250),IF(MONTH($A250)=11,YEAR($A250),IF(MONTH($A250)=12, YEAR($A250),YEAR($A250)-1)))),A3R002_pt1.prn!$A$2:$AA$74,VLOOKUP(MONTH($A250),'Patch Conversion'!$A$1:$B$12,2),FALSE)="","",VLOOKUP((IF(MONTH($A250)=10,YEAR($A250),IF(MONTH($A250)=11,YEAR($A250),IF(MONTH($A250)=12, YEAR($A250),YEAR($A250)-1)))),A3R002_pt1.prn!$A$2:$AA$74,VLOOKUP(MONTH($A250),'Patch Conversion'!$A$1:$B$12,2),FALSE))</f>
        <v/>
      </c>
      <c r="G250" s="9">
        <f>VLOOKUP((IF(MONTH($A250)=10,YEAR($A250),IF(MONTH($A250)=11,YEAR($A250),IF(MONTH($A250)=12, YEAR($A250),YEAR($A250)-1)))),A3R002_FirstSim!$A$1:$Z$87,VLOOKUP(MONTH($A250),Conversion!$A$1:$B$12,2),FALSE)</f>
        <v>0.64</v>
      </c>
      <c r="K250" s="12" t="e">
        <f>VLOOKUP((IF(MONTH($A250)=10,YEAR($A250),IF(MONTH($A250)=11,YEAR($A250),IF(MONTH($A250)=12, YEAR($A250),YEAR($A250)-1)))),#REF!,VLOOKUP(MONTH($A250),Conversion!$A$1:$B$12,2),FALSE)</f>
        <v>#REF!</v>
      </c>
      <c r="L250" s="9" t="e">
        <f>VLOOKUP((IF(MONTH($A250)=10,YEAR($A250),IF(MONTH($A250)=11,YEAR($A250),IF(MONTH($A250)=12, YEAR($A250),YEAR($A250)-1)))),#REF!,VLOOKUP(MONTH($A250),'Patch Conversion'!$A$1:$B$12,2),FALSE)</f>
        <v>#REF!</v>
      </c>
      <c r="N250" s="11"/>
      <c r="O250" s="9">
        <f t="shared" si="19"/>
        <v>0.12</v>
      </c>
      <c r="P250" s="9" t="str">
        <f t="shared" si="20"/>
        <v/>
      </c>
      <c r="Q250" s="10" t="str">
        <f t="shared" si="21"/>
        <v/>
      </c>
      <c r="S250" s="17">
        <f>VLOOKUP((IF(MONTH($A250)=10,YEAR($A250),IF(MONTH($A250)=11,YEAR($A250),IF(MONTH($A250)=12, YEAR($A250),YEAR($A250)-1)))),'Final Sim'!$A$1:$O$84,VLOOKUP(MONTH($A250),'Conversion WRSM'!$A$1:$B$12,2),FALSE)</f>
        <v>64.8</v>
      </c>
      <c r="U250" s="9">
        <f t="shared" si="22"/>
        <v>0.12</v>
      </c>
      <c r="V250" s="9" t="str">
        <f t="shared" si="23"/>
        <v/>
      </c>
      <c r="W250" s="20" t="str">
        <f t="shared" si="24"/>
        <v/>
      </c>
    </row>
    <row r="251" spans="1:23" s="9" customFormat="1">
      <c r="A251" s="11">
        <v>20576</v>
      </c>
      <c r="B251" s="9">
        <f>VLOOKUP((IF(MONTH($A251)=10,YEAR($A251),IF(MONTH($A251)=11,YEAR($A251),IF(MONTH($A251)=12, YEAR($A251),YEAR($A251)-1)))),A3R002_pt1.prn!$A$2:$AA$74,VLOOKUP(MONTH($A251),Conversion!$A$1:$B$12,2),FALSE)</f>
        <v>0.25</v>
      </c>
      <c r="C251" s="9" t="str">
        <f>IF(VLOOKUP((IF(MONTH($A251)=10,YEAR($A251),IF(MONTH($A251)=11,YEAR($A251),IF(MONTH($A251)=12, YEAR($A251),YEAR($A251)-1)))),A3R002_pt1.prn!$A$2:$AA$74,VLOOKUP(MONTH($A251),'Patch Conversion'!$A$1:$B$12,2),FALSE)="","",VLOOKUP((IF(MONTH($A251)=10,YEAR($A251),IF(MONTH($A251)=11,YEAR($A251),IF(MONTH($A251)=12, YEAR($A251),YEAR($A251)-1)))),A3R002_pt1.prn!$A$2:$AA$74,VLOOKUP(MONTH($A251),'Patch Conversion'!$A$1:$B$12,2),FALSE))</f>
        <v/>
      </c>
      <c r="G251" s="9">
        <f>VLOOKUP((IF(MONTH($A251)=10,YEAR($A251),IF(MONTH($A251)=11,YEAR($A251),IF(MONTH($A251)=12, YEAR($A251),YEAR($A251)-1)))),A3R002_FirstSim!$A$1:$Z$87,VLOOKUP(MONTH($A251),Conversion!$A$1:$B$12,2),FALSE)</f>
        <v>0.65</v>
      </c>
      <c r="K251" s="12" t="e">
        <f>VLOOKUP((IF(MONTH($A251)=10,YEAR($A251),IF(MONTH($A251)=11,YEAR($A251),IF(MONTH($A251)=12, YEAR($A251),YEAR($A251)-1)))),#REF!,VLOOKUP(MONTH($A251),Conversion!$A$1:$B$12,2),FALSE)</f>
        <v>#REF!</v>
      </c>
      <c r="L251" s="9" t="e">
        <f>VLOOKUP((IF(MONTH($A251)=10,YEAR($A251),IF(MONTH($A251)=11,YEAR($A251),IF(MONTH($A251)=12, YEAR($A251),YEAR($A251)-1)))),#REF!,VLOOKUP(MONTH($A251),'Patch Conversion'!$A$1:$B$12,2),FALSE)</f>
        <v>#REF!</v>
      </c>
      <c r="N251" s="11"/>
      <c r="O251" s="9">
        <f t="shared" si="19"/>
        <v>0.25</v>
      </c>
      <c r="P251" s="9" t="str">
        <f t="shared" si="20"/>
        <v/>
      </c>
      <c r="Q251" s="10" t="str">
        <f t="shared" si="21"/>
        <v/>
      </c>
      <c r="S251" s="17">
        <f>VLOOKUP((IF(MONTH($A251)=10,YEAR($A251),IF(MONTH($A251)=11,YEAR($A251),IF(MONTH($A251)=12, YEAR($A251),YEAR($A251)-1)))),'Final Sim'!$A$1:$O$84,VLOOKUP(MONTH($A251),'Conversion WRSM'!$A$1:$B$12,2),FALSE)</f>
        <v>0</v>
      </c>
      <c r="U251" s="9">
        <f t="shared" si="22"/>
        <v>0.25</v>
      </c>
      <c r="V251" s="9" t="str">
        <f t="shared" si="23"/>
        <v/>
      </c>
      <c r="W251" s="20" t="str">
        <f t="shared" si="24"/>
        <v/>
      </c>
    </row>
    <row r="252" spans="1:23" s="9" customFormat="1">
      <c r="A252" s="11">
        <v>20607</v>
      </c>
      <c r="B252" s="9">
        <f>VLOOKUP((IF(MONTH($A252)=10,YEAR($A252),IF(MONTH($A252)=11,YEAR($A252),IF(MONTH($A252)=12, YEAR($A252),YEAR($A252)-1)))),A3R002_pt1.prn!$A$2:$AA$74,VLOOKUP(MONTH($A252),Conversion!$A$1:$B$12,2),FALSE)</f>
        <v>0.09</v>
      </c>
      <c r="C252" s="9" t="str">
        <f>IF(VLOOKUP((IF(MONTH($A252)=10,YEAR($A252),IF(MONTH($A252)=11,YEAR($A252),IF(MONTH($A252)=12, YEAR($A252),YEAR($A252)-1)))),A3R002_pt1.prn!$A$2:$AA$74,VLOOKUP(MONTH($A252),'Patch Conversion'!$A$1:$B$12,2),FALSE)="","",VLOOKUP((IF(MONTH($A252)=10,YEAR($A252),IF(MONTH($A252)=11,YEAR($A252),IF(MONTH($A252)=12, YEAR($A252),YEAR($A252)-1)))),A3R002_pt1.prn!$A$2:$AA$74,VLOOKUP(MONTH($A252),'Patch Conversion'!$A$1:$B$12,2),FALSE))</f>
        <v/>
      </c>
      <c r="G252" s="9">
        <f>VLOOKUP((IF(MONTH($A252)=10,YEAR($A252),IF(MONTH($A252)=11,YEAR($A252),IF(MONTH($A252)=12, YEAR($A252),YEAR($A252)-1)))),A3R002_FirstSim!$A$1:$Z$87,VLOOKUP(MONTH($A252),Conversion!$A$1:$B$12,2),FALSE)</f>
        <v>0.64</v>
      </c>
      <c r="K252" s="12" t="e">
        <f>VLOOKUP((IF(MONTH($A252)=10,YEAR($A252),IF(MONTH($A252)=11,YEAR($A252),IF(MONTH($A252)=12, YEAR($A252),YEAR($A252)-1)))),#REF!,VLOOKUP(MONTH($A252),Conversion!$A$1:$B$12,2),FALSE)</f>
        <v>#REF!</v>
      </c>
      <c r="L252" s="9" t="e">
        <f>VLOOKUP((IF(MONTH($A252)=10,YEAR($A252),IF(MONTH($A252)=11,YEAR($A252),IF(MONTH($A252)=12, YEAR($A252),YEAR($A252)-1)))),#REF!,VLOOKUP(MONTH($A252),'Patch Conversion'!$A$1:$B$12,2),FALSE)</f>
        <v>#REF!</v>
      </c>
      <c r="N252" s="11"/>
      <c r="O252" s="9">
        <f t="shared" si="19"/>
        <v>0.09</v>
      </c>
      <c r="P252" s="9" t="str">
        <f t="shared" si="20"/>
        <v/>
      </c>
      <c r="Q252" s="10" t="str">
        <f t="shared" si="21"/>
        <v/>
      </c>
      <c r="S252" s="17">
        <f>VLOOKUP((IF(MONTH($A252)=10,YEAR($A252),IF(MONTH($A252)=11,YEAR($A252),IF(MONTH($A252)=12, YEAR($A252),YEAR($A252)-1)))),'Final Sim'!$A$1:$O$84,VLOOKUP(MONTH($A252),'Conversion WRSM'!$A$1:$B$12,2),FALSE)</f>
        <v>518.6</v>
      </c>
      <c r="U252" s="9">
        <f t="shared" si="22"/>
        <v>0.09</v>
      </c>
      <c r="V252" s="9" t="str">
        <f t="shared" si="23"/>
        <v/>
      </c>
      <c r="W252" s="20" t="str">
        <f t="shared" si="24"/>
        <v/>
      </c>
    </row>
    <row r="253" spans="1:23" s="9" customFormat="1">
      <c r="A253" s="11">
        <v>20637</v>
      </c>
      <c r="B253" s="9">
        <f>VLOOKUP((IF(MONTH($A253)=10,YEAR($A253),IF(MONTH($A253)=11,YEAR($A253),IF(MONTH($A253)=12, YEAR($A253),YEAR($A253)-1)))),A3R002_pt1.prn!$A$2:$AA$74,VLOOKUP(MONTH($A253),Conversion!$A$1:$B$12,2),FALSE)</f>
        <v>0.11</v>
      </c>
      <c r="C253" s="9" t="str">
        <f>IF(VLOOKUP((IF(MONTH($A253)=10,YEAR($A253),IF(MONTH($A253)=11,YEAR($A253),IF(MONTH($A253)=12, YEAR($A253),YEAR($A253)-1)))),A3R002_pt1.prn!$A$2:$AA$74,VLOOKUP(MONTH($A253),'Patch Conversion'!$A$1:$B$12,2),FALSE)="","",VLOOKUP((IF(MONTH($A253)=10,YEAR($A253),IF(MONTH($A253)=11,YEAR($A253),IF(MONTH($A253)=12, YEAR($A253),YEAR($A253)-1)))),A3R002_pt1.prn!$A$2:$AA$74,VLOOKUP(MONTH($A253),'Patch Conversion'!$A$1:$B$12,2),FALSE))</f>
        <v/>
      </c>
      <c r="G253" s="9">
        <f>VLOOKUP((IF(MONTH($A253)=10,YEAR($A253),IF(MONTH($A253)=11,YEAR($A253),IF(MONTH($A253)=12, YEAR($A253),YEAR($A253)-1)))),A3R002_FirstSim!$A$1:$Z$87,VLOOKUP(MONTH($A253),Conversion!$A$1:$B$12,2),FALSE)</f>
        <v>0.59</v>
      </c>
      <c r="K253" s="12" t="e">
        <f>VLOOKUP((IF(MONTH($A253)=10,YEAR($A253),IF(MONTH($A253)=11,YEAR($A253),IF(MONTH($A253)=12, YEAR($A253),YEAR($A253)-1)))),#REF!,VLOOKUP(MONTH($A253),Conversion!$A$1:$B$12,2),FALSE)</f>
        <v>#REF!</v>
      </c>
      <c r="L253" s="9" t="e">
        <f>VLOOKUP((IF(MONTH($A253)=10,YEAR($A253),IF(MONTH($A253)=11,YEAR($A253),IF(MONTH($A253)=12, YEAR($A253),YEAR($A253)-1)))),#REF!,VLOOKUP(MONTH($A253),'Patch Conversion'!$A$1:$B$12,2),FALSE)</f>
        <v>#REF!</v>
      </c>
      <c r="N253" s="11"/>
      <c r="O253" s="9">
        <f t="shared" si="19"/>
        <v>0.11</v>
      </c>
      <c r="P253" s="9" t="str">
        <f t="shared" si="20"/>
        <v/>
      </c>
      <c r="Q253" s="10" t="str">
        <f t="shared" si="21"/>
        <v/>
      </c>
      <c r="S253" s="17">
        <f>VLOOKUP((IF(MONTH($A253)=10,YEAR($A253),IF(MONTH($A253)=11,YEAR($A253),IF(MONTH($A253)=12, YEAR($A253),YEAR($A253)-1)))),'Final Sim'!$A$1:$O$84,VLOOKUP(MONTH($A253),'Conversion WRSM'!$A$1:$B$12,2),FALSE)</f>
        <v>0</v>
      </c>
      <c r="U253" s="9">
        <f t="shared" si="22"/>
        <v>0.11</v>
      </c>
      <c r="V253" s="9" t="str">
        <f t="shared" si="23"/>
        <v/>
      </c>
      <c r="W253" s="20" t="str">
        <f t="shared" si="24"/>
        <v/>
      </c>
    </row>
    <row r="254" spans="1:23" s="9" customFormat="1">
      <c r="A254" s="11">
        <v>20668</v>
      </c>
      <c r="B254" s="9">
        <f>VLOOKUP((IF(MONTH($A254)=10,YEAR($A254),IF(MONTH($A254)=11,YEAR($A254),IF(MONTH($A254)=12, YEAR($A254),YEAR($A254)-1)))),A3R002_pt1.prn!$A$2:$AA$74,VLOOKUP(MONTH($A254),Conversion!$A$1:$B$12,2),FALSE)</f>
        <v>0.1</v>
      </c>
      <c r="C254" s="9" t="str">
        <f>IF(VLOOKUP((IF(MONTH($A254)=10,YEAR($A254),IF(MONTH($A254)=11,YEAR($A254),IF(MONTH($A254)=12, YEAR($A254),YEAR($A254)-1)))),A3R002_pt1.prn!$A$2:$AA$74,VLOOKUP(MONTH($A254),'Patch Conversion'!$A$1:$B$12,2),FALSE)="","",VLOOKUP((IF(MONTH($A254)=10,YEAR($A254),IF(MONTH($A254)=11,YEAR($A254),IF(MONTH($A254)=12, YEAR($A254),YEAR($A254)-1)))),A3R002_pt1.prn!$A$2:$AA$74,VLOOKUP(MONTH($A254),'Patch Conversion'!$A$1:$B$12,2),FALSE))</f>
        <v/>
      </c>
      <c r="G254" s="9">
        <f>VLOOKUP((IF(MONTH($A254)=10,YEAR($A254),IF(MONTH($A254)=11,YEAR($A254),IF(MONTH($A254)=12, YEAR($A254),YEAR($A254)-1)))),A3R002_FirstSim!$A$1:$Z$87,VLOOKUP(MONTH($A254),Conversion!$A$1:$B$12,2),FALSE)</f>
        <v>0.52</v>
      </c>
      <c r="K254" s="12" t="e">
        <f>VLOOKUP((IF(MONTH($A254)=10,YEAR($A254),IF(MONTH($A254)=11,YEAR($A254),IF(MONTH($A254)=12, YEAR($A254),YEAR($A254)-1)))),#REF!,VLOOKUP(MONTH($A254),Conversion!$A$1:$B$12,2),FALSE)</f>
        <v>#REF!</v>
      </c>
      <c r="L254" s="9" t="e">
        <f>VLOOKUP((IF(MONTH($A254)=10,YEAR($A254),IF(MONTH($A254)=11,YEAR($A254),IF(MONTH($A254)=12, YEAR($A254),YEAR($A254)-1)))),#REF!,VLOOKUP(MONTH($A254),'Patch Conversion'!$A$1:$B$12,2),FALSE)</f>
        <v>#REF!</v>
      </c>
      <c r="N254" s="11"/>
      <c r="O254" s="9">
        <f t="shared" si="19"/>
        <v>0.1</v>
      </c>
      <c r="P254" s="9" t="str">
        <f t="shared" si="20"/>
        <v/>
      </c>
      <c r="Q254" s="10" t="str">
        <f t="shared" si="21"/>
        <v/>
      </c>
      <c r="S254" s="17">
        <f>VLOOKUP((IF(MONTH($A254)=10,YEAR($A254),IF(MONTH($A254)=11,YEAR($A254),IF(MONTH($A254)=12, YEAR($A254),YEAR($A254)-1)))),'Final Sim'!$A$1:$O$84,VLOOKUP(MONTH($A254),'Conversion WRSM'!$A$1:$B$12,2),FALSE)</f>
        <v>403.54</v>
      </c>
      <c r="U254" s="9">
        <f t="shared" si="22"/>
        <v>0.1</v>
      </c>
      <c r="V254" s="9" t="str">
        <f t="shared" si="23"/>
        <v/>
      </c>
      <c r="W254" s="20" t="str">
        <f t="shared" si="24"/>
        <v/>
      </c>
    </row>
    <row r="255" spans="1:23" s="9" customFormat="1">
      <c r="A255" s="11">
        <v>20699</v>
      </c>
      <c r="B255" s="9">
        <f>VLOOKUP((IF(MONTH($A255)=10,YEAR($A255),IF(MONTH($A255)=11,YEAR($A255),IF(MONTH($A255)=12, YEAR($A255),YEAR($A255)-1)))),A3R002_pt1.prn!$A$2:$AA$74,VLOOKUP(MONTH($A255),Conversion!$A$1:$B$12,2),FALSE)</f>
        <v>0.1</v>
      </c>
      <c r="C255" s="9" t="str">
        <f>IF(VLOOKUP((IF(MONTH($A255)=10,YEAR($A255),IF(MONTH($A255)=11,YEAR($A255),IF(MONTH($A255)=12, YEAR($A255),YEAR($A255)-1)))),A3R002_pt1.prn!$A$2:$AA$74,VLOOKUP(MONTH($A255),'Patch Conversion'!$A$1:$B$12,2),FALSE)="","",VLOOKUP((IF(MONTH($A255)=10,YEAR($A255),IF(MONTH($A255)=11,YEAR($A255),IF(MONTH($A255)=12, YEAR($A255),YEAR($A255)-1)))),A3R002_pt1.prn!$A$2:$AA$74,VLOOKUP(MONTH($A255),'Patch Conversion'!$A$1:$B$12,2),FALSE))</f>
        <v/>
      </c>
      <c r="G255" s="9">
        <f>VLOOKUP((IF(MONTH($A255)=10,YEAR($A255),IF(MONTH($A255)=11,YEAR($A255),IF(MONTH($A255)=12, YEAR($A255),YEAR($A255)-1)))),A3R002_FirstSim!$A$1:$Z$87,VLOOKUP(MONTH($A255),Conversion!$A$1:$B$12,2),FALSE)</f>
        <v>0.46</v>
      </c>
      <c r="K255" s="12" t="e">
        <f>VLOOKUP((IF(MONTH($A255)=10,YEAR($A255),IF(MONTH($A255)=11,YEAR($A255),IF(MONTH($A255)=12, YEAR($A255),YEAR($A255)-1)))),#REF!,VLOOKUP(MONTH($A255),Conversion!$A$1:$B$12,2),FALSE)</f>
        <v>#REF!</v>
      </c>
      <c r="L255" s="9" t="e">
        <f>VLOOKUP((IF(MONTH($A255)=10,YEAR($A255),IF(MONTH($A255)=11,YEAR($A255),IF(MONTH($A255)=12, YEAR($A255),YEAR($A255)-1)))),#REF!,VLOOKUP(MONTH($A255),'Patch Conversion'!$A$1:$B$12,2),FALSE)</f>
        <v>#REF!</v>
      </c>
      <c r="N255" s="11"/>
      <c r="O255" s="9">
        <f t="shared" si="19"/>
        <v>0.1</v>
      </c>
      <c r="P255" s="9" t="str">
        <f t="shared" si="20"/>
        <v/>
      </c>
      <c r="Q255" s="10" t="str">
        <f t="shared" si="21"/>
        <v/>
      </c>
      <c r="S255" s="17">
        <f>VLOOKUP((IF(MONTH($A255)=10,YEAR($A255),IF(MONTH($A255)=11,YEAR($A255),IF(MONTH($A255)=12, YEAR($A255),YEAR($A255)-1)))),'Final Sim'!$A$1:$O$84,VLOOKUP(MONTH($A255),'Conversion WRSM'!$A$1:$B$12,2),FALSE)</f>
        <v>0</v>
      </c>
      <c r="U255" s="9">
        <f t="shared" si="22"/>
        <v>0.1</v>
      </c>
      <c r="V255" s="9" t="str">
        <f t="shared" si="23"/>
        <v/>
      </c>
      <c r="W255" s="20" t="str">
        <f t="shared" si="24"/>
        <v/>
      </c>
    </row>
    <row r="256" spans="1:23" s="9" customFormat="1">
      <c r="A256" s="11">
        <v>20729</v>
      </c>
      <c r="B256" s="9">
        <f>VLOOKUP((IF(MONTH($A256)=10,YEAR($A256),IF(MONTH($A256)=11,YEAR($A256),IF(MONTH($A256)=12, YEAR($A256),YEAR($A256)-1)))),A3R002_pt1.prn!$A$2:$AA$74,VLOOKUP(MONTH($A256),Conversion!$A$1:$B$12,2),FALSE)</f>
        <v>0.7</v>
      </c>
      <c r="C256" s="9" t="str">
        <f>IF(VLOOKUP((IF(MONTH($A256)=10,YEAR($A256),IF(MONTH($A256)=11,YEAR($A256),IF(MONTH($A256)=12, YEAR($A256),YEAR($A256)-1)))),A3R002_pt1.prn!$A$2:$AA$74,VLOOKUP(MONTH($A256),'Patch Conversion'!$A$1:$B$12,2),FALSE)="","",VLOOKUP((IF(MONTH($A256)=10,YEAR($A256),IF(MONTH($A256)=11,YEAR($A256),IF(MONTH($A256)=12, YEAR($A256),YEAR($A256)-1)))),A3R002_pt1.prn!$A$2:$AA$74,VLOOKUP(MONTH($A256),'Patch Conversion'!$A$1:$B$12,2),FALSE))</f>
        <v/>
      </c>
      <c r="G256" s="9">
        <f>VLOOKUP((IF(MONTH($A256)=10,YEAR($A256),IF(MONTH($A256)=11,YEAR($A256),IF(MONTH($A256)=12, YEAR($A256),YEAR($A256)-1)))),A3R002_FirstSim!$A$1:$Z$87,VLOOKUP(MONTH($A256),Conversion!$A$1:$B$12,2),FALSE)</f>
        <v>0.46</v>
      </c>
      <c r="K256" s="12" t="e">
        <f>VLOOKUP((IF(MONTH($A256)=10,YEAR($A256),IF(MONTH($A256)=11,YEAR($A256),IF(MONTH($A256)=12, YEAR($A256),YEAR($A256)-1)))),#REF!,VLOOKUP(MONTH($A256),Conversion!$A$1:$B$12,2),FALSE)</f>
        <v>#REF!</v>
      </c>
      <c r="L256" s="9" t="e">
        <f>VLOOKUP((IF(MONTH($A256)=10,YEAR($A256),IF(MONTH($A256)=11,YEAR($A256),IF(MONTH($A256)=12, YEAR($A256),YEAR($A256)-1)))),#REF!,VLOOKUP(MONTH($A256),'Patch Conversion'!$A$1:$B$12,2),FALSE)</f>
        <v>#REF!</v>
      </c>
      <c r="N256" s="11"/>
      <c r="O256" s="9">
        <f t="shared" si="19"/>
        <v>0.7</v>
      </c>
      <c r="P256" s="9" t="str">
        <f t="shared" si="20"/>
        <v/>
      </c>
      <c r="Q256" s="10" t="str">
        <f t="shared" si="21"/>
        <v/>
      </c>
      <c r="S256" s="17">
        <f>VLOOKUP((IF(MONTH($A256)=10,YEAR($A256),IF(MONTH($A256)=11,YEAR($A256),IF(MONTH($A256)=12, YEAR($A256),YEAR($A256)-1)))),'Final Sim'!$A$1:$O$84,VLOOKUP(MONTH($A256),'Conversion WRSM'!$A$1:$B$12,2),FALSE)</f>
        <v>165.89</v>
      </c>
      <c r="U256" s="9">
        <f t="shared" si="22"/>
        <v>0.7</v>
      </c>
      <c r="V256" s="9" t="str">
        <f t="shared" si="23"/>
        <v/>
      </c>
      <c r="W256" s="20" t="str">
        <f t="shared" si="24"/>
        <v/>
      </c>
    </row>
    <row r="257" spans="1:23" s="9" customFormat="1">
      <c r="A257" s="11">
        <v>20760</v>
      </c>
      <c r="B257" s="9">
        <f>VLOOKUP((IF(MONTH($A257)=10,YEAR($A257),IF(MONTH($A257)=11,YEAR($A257),IF(MONTH($A257)=12, YEAR($A257),YEAR($A257)-1)))),A3R002_pt1.prn!$A$2:$AA$74,VLOOKUP(MONTH($A257),Conversion!$A$1:$B$12,2),FALSE)</f>
        <v>0.04</v>
      </c>
      <c r="C257" s="9" t="str">
        <f>IF(VLOOKUP((IF(MONTH($A257)=10,YEAR($A257),IF(MONTH($A257)=11,YEAR($A257),IF(MONTH($A257)=12, YEAR($A257),YEAR($A257)-1)))),A3R002_pt1.prn!$A$2:$AA$74,VLOOKUP(MONTH($A257),'Patch Conversion'!$A$1:$B$12,2),FALSE)="","",VLOOKUP((IF(MONTH($A257)=10,YEAR($A257),IF(MONTH($A257)=11,YEAR($A257),IF(MONTH($A257)=12, YEAR($A257),YEAR($A257)-1)))),A3R002_pt1.prn!$A$2:$AA$74,VLOOKUP(MONTH($A257),'Patch Conversion'!$A$1:$B$12,2),FALSE))</f>
        <v/>
      </c>
      <c r="G257" s="9">
        <f>VLOOKUP((IF(MONTH($A257)=10,YEAR($A257),IF(MONTH($A257)=11,YEAR($A257),IF(MONTH($A257)=12, YEAR($A257),YEAR($A257)-1)))),A3R002_FirstSim!$A$1:$Z$87,VLOOKUP(MONTH($A257),Conversion!$A$1:$B$12,2),FALSE)</f>
        <v>0.48</v>
      </c>
      <c r="K257" s="12" t="e">
        <f>VLOOKUP((IF(MONTH($A257)=10,YEAR($A257),IF(MONTH($A257)=11,YEAR($A257),IF(MONTH($A257)=12, YEAR($A257),YEAR($A257)-1)))),#REF!,VLOOKUP(MONTH($A257),Conversion!$A$1:$B$12,2),FALSE)</f>
        <v>#REF!</v>
      </c>
      <c r="L257" s="9" t="e">
        <f>VLOOKUP((IF(MONTH($A257)=10,YEAR($A257),IF(MONTH($A257)=11,YEAR($A257),IF(MONTH($A257)=12, YEAR($A257),YEAR($A257)-1)))),#REF!,VLOOKUP(MONTH($A257),'Patch Conversion'!$A$1:$B$12,2),FALSE)</f>
        <v>#REF!</v>
      </c>
      <c r="N257" s="11"/>
      <c r="O257" s="9">
        <f t="shared" si="19"/>
        <v>0.04</v>
      </c>
      <c r="P257" s="9" t="str">
        <f t="shared" si="20"/>
        <v/>
      </c>
      <c r="Q257" s="10" t="str">
        <f t="shared" si="21"/>
        <v/>
      </c>
      <c r="S257" s="17">
        <f>VLOOKUP((IF(MONTH($A257)=10,YEAR($A257),IF(MONTH($A257)=11,YEAR($A257),IF(MONTH($A257)=12, YEAR($A257),YEAR($A257)-1)))),'Final Sim'!$A$1:$O$84,VLOOKUP(MONTH($A257),'Conversion WRSM'!$A$1:$B$12,2),FALSE)</f>
        <v>0</v>
      </c>
      <c r="U257" s="9">
        <f t="shared" si="22"/>
        <v>0.04</v>
      </c>
      <c r="V257" s="9" t="str">
        <f t="shared" si="23"/>
        <v/>
      </c>
      <c r="W257" s="20" t="str">
        <f t="shared" si="24"/>
        <v/>
      </c>
    </row>
    <row r="258" spans="1:23" s="9" customFormat="1">
      <c r="A258" s="11">
        <v>20790</v>
      </c>
      <c r="B258" s="9">
        <f>VLOOKUP((IF(MONTH($A258)=10,YEAR($A258),IF(MONTH($A258)=11,YEAR($A258),IF(MONTH($A258)=12, YEAR($A258),YEAR($A258)-1)))),A3R002_pt1.prn!$A$2:$AA$74,VLOOKUP(MONTH($A258),Conversion!$A$1:$B$12,2),FALSE)</f>
        <v>0.12</v>
      </c>
      <c r="C258" s="9" t="str">
        <f>IF(VLOOKUP((IF(MONTH($A258)=10,YEAR($A258),IF(MONTH($A258)=11,YEAR($A258),IF(MONTH($A258)=12, YEAR($A258),YEAR($A258)-1)))),A3R002_pt1.prn!$A$2:$AA$74,VLOOKUP(MONTH($A258),'Patch Conversion'!$A$1:$B$12,2),FALSE)="","",VLOOKUP((IF(MONTH($A258)=10,YEAR($A258),IF(MONTH($A258)=11,YEAR($A258),IF(MONTH($A258)=12, YEAR($A258),YEAR($A258)-1)))),A3R002_pt1.prn!$A$2:$AA$74,VLOOKUP(MONTH($A258),'Patch Conversion'!$A$1:$B$12,2),FALSE))</f>
        <v/>
      </c>
      <c r="D258" s="9" t="str">
        <f>IF(C258="","",B258)</f>
        <v/>
      </c>
      <c r="G258" s="9">
        <f>VLOOKUP((IF(MONTH($A258)=10,YEAR($A258),IF(MONTH($A258)=11,YEAR($A258),IF(MONTH($A258)=12, YEAR($A258),YEAR($A258)-1)))),A3R002_FirstSim!$A$1:$Z$87,VLOOKUP(MONTH($A258),Conversion!$A$1:$B$12,2),FALSE)</f>
        <v>0.46</v>
      </c>
      <c r="K258" s="12" t="e">
        <f>VLOOKUP((IF(MONTH($A258)=10,YEAR($A258),IF(MONTH($A258)=11,YEAR($A258),IF(MONTH($A258)=12, YEAR($A258),YEAR($A258)-1)))),#REF!,VLOOKUP(MONTH($A258),Conversion!$A$1:$B$12,2),FALSE)</f>
        <v>#REF!</v>
      </c>
      <c r="L258" s="9" t="e">
        <f>VLOOKUP((IF(MONTH($A258)=10,YEAR($A258),IF(MONTH($A258)=11,YEAR($A258),IF(MONTH($A258)=12, YEAR($A258),YEAR($A258)-1)))),#REF!,VLOOKUP(MONTH($A258),'Patch Conversion'!$A$1:$B$12,2),FALSE)</f>
        <v>#REF!</v>
      </c>
      <c r="N258" s="11"/>
      <c r="O258" s="9">
        <f t="shared" si="19"/>
        <v>0.12</v>
      </c>
      <c r="P258" s="9" t="str">
        <f t="shared" si="20"/>
        <v/>
      </c>
      <c r="Q258" s="10" t="str">
        <f t="shared" si="21"/>
        <v/>
      </c>
      <c r="S258" s="17">
        <f>VLOOKUP((IF(MONTH($A258)=10,YEAR($A258),IF(MONTH($A258)=11,YEAR($A258),IF(MONTH($A258)=12, YEAR($A258),YEAR($A258)-1)))),'Final Sim'!$A$1:$O$84,VLOOKUP(MONTH($A258),'Conversion WRSM'!$A$1:$B$12,2),FALSE)</f>
        <v>145.22</v>
      </c>
      <c r="U258" s="9">
        <f t="shared" si="22"/>
        <v>0.12</v>
      </c>
      <c r="V258" s="9" t="str">
        <f t="shared" si="23"/>
        <v/>
      </c>
      <c r="W258" s="20" t="str">
        <f t="shared" si="24"/>
        <v/>
      </c>
    </row>
    <row r="259" spans="1:23" s="9" customFormat="1">
      <c r="A259" s="11">
        <v>20821</v>
      </c>
      <c r="B259" s="9">
        <f>VLOOKUP((IF(MONTH($A259)=10,YEAR($A259),IF(MONTH($A259)=11,YEAR($A259),IF(MONTH($A259)=12, YEAR($A259),YEAR($A259)-1)))),A3R002_pt1.prn!$A$2:$AA$74,VLOOKUP(MONTH($A259),Conversion!$A$1:$B$12,2),FALSE)</f>
        <v>0.06</v>
      </c>
      <c r="C259" s="9" t="str">
        <f>IF(VLOOKUP((IF(MONTH($A259)=10,YEAR($A259),IF(MONTH($A259)=11,YEAR($A259),IF(MONTH($A259)=12, YEAR($A259),YEAR($A259)-1)))),A3R002_pt1.prn!$A$2:$AA$74,VLOOKUP(MONTH($A259),'Patch Conversion'!$A$1:$B$12,2),FALSE)="","",VLOOKUP((IF(MONTH($A259)=10,YEAR($A259),IF(MONTH($A259)=11,YEAR($A259),IF(MONTH($A259)=12, YEAR($A259),YEAR($A259)-1)))),A3R002_pt1.prn!$A$2:$AA$74,VLOOKUP(MONTH($A259),'Patch Conversion'!$A$1:$B$12,2),FALSE))</f>
        <v/>
      </c>
      <c r="D259" s="9" t="str">
        <f>IF(C259="","",B259)</f>
        <v/>
      </c>
      <c r="G259" s="9">
        <f>VLOOKUP((IF(MONTH($A259)=10,YEAR($A259),IF(MONTH($A259)=11,YEAR($A259),IF(MONTH($A259)=12, YEAR($A259),YEAR($A259)-1)))),A3R002_FirstSim!$A$1:$Z$87,VLOOKUP(MONTH($A259),Conversion!$A$1:$B$12,2),FALSE)</f>
        <v>0.43</v>
      </c>
      <c r="K259" s="12" t="e">
        <f>VLOOKUP((IF(MONTH($A259)=10,YEAR($A259),IF(MONTH($A259)=11,YEAR($A259),IF(MONTH($A259)=12, YEAR($A259),YEAR($A259)-1)))),#REF!,VLOOKUP(MONTH($A259),Conversion!$A$1:$B$12,2),FALSE)</f>
        <v>#REF!</v>
      </c>
      <c r="L259" s="9" t="e">
        <f>VLOOKUP((IF(MONTH($A259)=10,YEAR($A259),IF(MONTH($A259)=11,YEAR($A259),IF(MONTH($A259)=12, YEAR($A259),YEAR($A259)-1)))),#REF!,VLOOKUP(MONTH($A259),'Patch Conversion'!$A$1:$B$12,2),FALSE)</f>
        <v>#REF!</v>
      </c>
      <c r="N259" s="11"/>
      <c r="O259" s="9">
        <f t="shared" si="19"/>
        <v>0.06</v>
      </c>
      <c r="P259" s="9" t="str">
        <f t="shared" si="20"/>
        <v/>
      </c>
      <c r="Q259" s="10" t="str">
        <f t="shared" si="21"/>
        <v/>
      </c>
      <c r="S259" s="17">
        <f>VLOOKUP((IF(MONTH($A259)=10,YEAR($A259),IF(MONTH($A259)=11,YEAR($A259),IF(MONTH($A259)=12, YEAR($A259),YEAR($A259)-1)))),'Final Sim'!$A$1:$O$84,VLOOKUP(MONTH($A259),'Conversion WRSM'!$A$1:$B$12,2),FALSE)</f>
        <v>0</v>
      </c>
      <c r="U259" s="9">
        <f t="shared" si="22"/>
        <v>0.06</v>
      </c>
      <c r="V259" s="9" t="str">
        <f t="shared" si="23"/>
        <v/>
      </c>
      <c r="W259" s="20" t="str">
        <f t="shared" si="24"/>
        <v/>
      </c>
    </row>
    <row r="260" spans="1:23" s="9" customFormat="1">
      <c r="A260" s="11">
        <v>20852</v>
      </c>
      <c r="B260" s="9">
        <f>VLOOKUP((IF(MONTH($A260)=10,YEAR($A260),IF(MONTH($A260)=11,YEAR($A260),IF(MONTH($A260)=12, YEAR($A260),YEAR($A260)-1)))),A3R002_pt1.prn!$A$2:$AA$74,VLOOKUP(MONTH($A260),Conversion!$A$1:$B$12,2),FALSE)</f>
        <v>0.49</v>
      </c>
      <c r="C260" s="9" t="str">
        <f>IF(VLOOKUP((IF(MONTH($A260)=10,YEAR($A260),IF(MONTH($A260)=11,YEAR($A260),IF(MONTH($A260)=12, YEAR($A260),YEAR($A260)-1)))),A3R002_pt1.prn!$A$2:$AA$74,VLOOKUP(MONTH($A260),'Patch Conversion'!$A$1:$B$12,2),FALSE)="","",VLOOKUP((IF(MONTH($A260)=10,YEAR($A260),IF(MONTH($A260)=11,YEAR($A260),IF(MONTH($A260)=12, YEAR($A260),YEAR($A260)-1)))),A3R002_pt1.prn!$A$2:$AA$74,VLOOKUP(MONTH($A260),'Patch Conversion'!$A$1:$B$12,2),FALSE))</f>
        <v/>
      </c>
      <c r="D260" s="9" t="str">
        <f>IF(C260="","",B260)</f>
        <v/>
      </c>
      <c r="G260" s="9">
        <f>VLOOKUP((IF(MONTH($A260)=10,YEAR($A260),IF(MONTH($A260)=11,YEAR($A260),IF(MONTH($A260)=12, YEAR($A260),YEAR($A260)-1)))),A3R002_FirstSim!$A$1:$Z$87,VLOOKUP(MONTH($A260),Conversion!$A$1:$B$12,2),FALSE)</f>
        <v>1</v>
      </c>
      <c r="K260" s="12" t="e">
        <f>VLOOKUP((IF(MONTH($A260)=10,YEAR($A260),IF(MONTH($A260)=11,YEAR($A260),IF(MONTH($A260)=12, YEAR($A260),YEAR($A260)-1)))),#REF!,VLOOKUP(MONTH($A260),Conversion!$A$1:$B$12,2),FALSE)</f>
        <v>#REF!</v>
      </c>
      <c r="L260" s="9" t="e">
        <f>VLOOKUP((IF(MONTH($A260)=10,YEAR($A260),IF(MONTH($A260)=11,YEAR($A260),IF(MONTH($A260)=12, YEAR($A260),YEAR($A260)-1)))),#REF!,VLOOKUP(MONTH($A260),'Patch Conversion'!$A$1:$B$12,2),FALSE)</f>
        <v>#REF!</v>
      </c>
      <c r="N260" s="11"/>
      <c r="O260" s="9">
        <f t="shared" ref="O260:O323" si="26">IF(C260="",B260,IF(C260="*",B260,IF(G260&lt;B260,B260,G260)))</f>
        <v>0.49</v>
      </c>
      <c r="P260" s="9" t="str">
        <f t="shared" ref="P260:P323" si="27">IF(C260="",C260,IF(C260="*",C260,IF(G260&lt;B260,C260,"*")))</f>
        <v/>
      </c>
      <c r="Q260" s="10" t="str">
        <f t="shared" ref="Q260:Q323" si="28">IF(C260="","",IF(C260="*","Estimated",IF(G260&lt;B260,"First Simulation&lt;Observed, Observed Used","First Silumation patch")))</f>
        <v/>
      </c>
      <c r="S260" s="17">
        <f>VLOOKUP((IF(MONTH($A260)=10,YEAR($A260),IF(MONTH($A260)=11,YEAR($A260),IF(MONTH($A260)=12, YEAR($A260),YEAR($A260)-1)))),'Final Sim'!$A$1:$O$84,VLOOKUP(MONTH($A260),'Conversion WRSM'!$A$1:$B$12,2),FALSE)</f>
        <v>883.45</v>
      </c>
      <c r="U260" s="9">
        <f t="shared" ref="U260:U323" si="29">IF(C260="",B260,IF(C260="*",B260,IF(S260&gt;B260,S260,B260)))</f>
        <v>0.49</v>
      </c>
      <c r="V260" s="9" t="str">
        <f t="shared" ref="V260:V323" si="30">IF(C260="","",IF(C260="*","*",IF(S260&gt;B260,"*",C260)))</f>
        <v/>
      </c>
      <c r="W260" s="20" t="str">
        <f t="shared" ref="W260:W323" si="31">IF(C260="","",IF(C260="*","Estimated",IF(S260&gt;B260,"Simulated value used","Observed Estimate Used")))</f>
        <v/>
      </c>
    </row>
    <row r="261" spans="1:23" s="9" customFormat="1">
      <c r="A261" s="11">
        <v>20880</v>
      </c>
      <c r="B261" s="9">
        <f>VLOOKUP((IF(MONTH($A261)=10,YEAR($A261),IF(MONTH($A261)=11,YEAR($A261),IF(MONTH($A261)=12, YEAR($A261),YEAR($A261)-1)))),A3R002_pt1.prn!$A$2:$AA$74,VLOOKUP(MONTH($A261),Conversion!$A$1:$B$12,2),FALSE)</f>
        <v>1.4</v>
      </c>
      <c r="C261" s="9" t="str">
        <f>IF(VLOOKUP((IF(MONTH($A261)=10,YEAR($A261),IF(MONTH($A261)=11,YEAR($A261),IF(MONTH($A261)=12, YEAR($A261),YEAR($A261)-1)))),A3R002_pt1.prn!$A$2:$AA$74,VLOOKUP(MONTH($A261),'Patch Conversion'!$A$1:$B$12,2),FALSE)="","",VLOOKUP((IF(MONTH($A261)=10,YEAR($A261),IF(MONTH($A261)=11,YEAR($A261),IF(MONTH($A261)=12, YEAR($A261),YEAR($A261)-1)))),A3R002_pt1.prn!$A$2:$AA$74,VLOOKUP(MONTH($A261),'Patch Conversion'!$A$1:$B$12,2),FALSE))</f>
        <v/>
      </c>
      <c r="D261" s="9" t="str">
        <f>IF(C261="","",B261)</f>
        <v/>
      </c>
      <c r="G261" s="9">
        <f>VLOOKUP((IF(MONTH($A261)=10,YEAR($A261),IF(MONTH($A261)=11,YEAR($A261),IF(MONTH($A261)=12, YEAR($A261),YEAR($A261)-1)))),A3R002_FirstSim!$A$1:$Z$87,VLOOKUP(MONTH($A261),Conversion!$A$1:$B$12,2),FALSE)</f>
        <v>1.19</v>
      </c>
      <c r="K261" s="12" t="e">
        <f>VLOOKUP((IF(MONTH($A261)=10,YEAR($A261),IF(MONTH($A261)=11,YEAR($A261),IF(MONTH($A261)=12, YEAR($A261),YEAR($A261)-1)))),#REF!,VLOOKUP(MONTH($A261),Conversion!$A$1:$B$12,2),FALSE)</f>
        <v>#REF!</v>
      </c>
      <c r="L261" s="9" t="e">
        <f>VLOOKUP((IF(MONTH($A261)=10,YEAR($A261),IF(MONTH($A261)=11,YEAR($A261),IF(MONTH($A261)=12, YEAR($A261),YEAR($A261)-1)))),#REF!,VLOOKUP(MONTH($A261),'Patch Conversion'!$A$1:$B$12,2),FALSE)</f>
        <v>#REF!</v>
      </c>
      <c r="N261" s="11"/>
      <c r="O261" s="9">
        <f t="shared" si="26"/>
        <v>1.4</v>
      </c>
      <c r="P261" s="9" t="str">
        <f t="shared" si="27"/>
        <v/>
      </c>
      <c r="Q261" s="10" t="str">
        <f t="shared" si="28"/>
        <v/>
      </c>
      <c r="S261" s="17">
        <f>VLOOKUP((IF(MONTH($A261)=10,YEAR($A261),IF(MONTH($A261)=11,YEAR($A261),IF(MONTH($A261)=12, YEAR($A261),YEAR($A261)-1)))),'Final Sim'!$A$1:$O$84,VLOOKUP(MONTH($A261),'Conversion WRSM'!$A$1:$B$12,2),FALSE)</f>
        <v>0</v>
      </c>
      <c r="U261" s="9">
        <f t="shared" si="29"/>
        <v>1.4</v>
      </c>
      <c r="V261" s="9" t="str">
        <f t="shared" si="30"/>
        <v/>
      </c>
      <c r="W261" s="20" t="str">
        <f t="shared" si="31"/>
        <v/>
      </c>
    </row>
    <row r="262" spans="1:23" s="9" customFormat="1">
      <c r="A262" s="11">
        <v>20911</v>
      </c>
      <c r="B262" s="9">
        <f>VLOOKUP((IF(MONTH($A262)=10,YEAR($A262),IF(MONTH($A262)=11,YEAR($A262),IF(MONTH($A262)=12, YEAR($A262),YEAR($A262)-1)))),A3R002_pt1.prn!$A$2:$AA$74,VLOOKUP(MONTH($A262),Conversion!$A$1:$B$12,2),FALSE)</f>
        <v>0.15</v>
      </c>
      <c r="C262" s="9" t="str">
        <f>IF(VLOOKUP((IF(MONTH($A262)=10,YEAR($A262),IF(MONTH($A262)=11,YEAR($A262),IF(MONTH($A262)=12, YEAR($A262),YEAR($A262)-1)))),A3R002_pt1.prn!$A$2:$AA$74,VLOOKUP(MONTH($A262),'Patch Conversion'!$A$1:$B$12,2),FALSE)="","",VLOOKUP((IF(MONTH($A262)=10,YEAR($A262),IF(MONTH($A262)=11,YEAR($A262),IF(MONTH($A262)=12, YEAR($A262),YEAR($A262)-1)))),A3R002_pt1.prn!$A$2:$AA$74,VLOOKUP(MONTH($A262),'Patch Conversion'!$A$1:$B$12,2),FALSE))</f>
        <v/>
      </c>
      <c r="D262" s="9" t="str">
        <f>IF(C262="","",B262)</f>
        <v/>
      </c>
      <c r="G262" s="9">
        <f>VLOOKUP((IF(MONTH($A262)=10,YEAR($A262),IF(MONTH($A262)=11,YEAR($A262),IF(MONTH($A262)=12, YEAR($A262),YEAR($A262)-1)))),A3R002_FirstSim!$A$1:$Z$87,VLOOKUP(MONTH($A262),Conversion!$A$1:$B$12,2),FALSE)</f>
        <v>0.78</v>
      </c>
      <c r="K262" s="12" t="e">
        <f>VLOOKUP((IF(MONTH($A262)=10,YEAR($A262),IF(MONTH($A262)=11,YEAR($A262),IF(MONTH($A262)=12, YEAR($A262),YEAR($A262)-1)))),#REF!,VLOOKUP(MONTH($A262),Conversion!$A$1:$B$12,2),FALSE)</f>
        <v>#REF!</v>
      </c>
      <c r="L262" s="9" t="e">
        <f>VLOOKUP((IF(MONTH($A262)=10,YEAR($A262),IF(MONTH($A262)=11,YEAR($A262),IF(MONTH($A262)=12, YEAR($A262),YEAR($A262)-1)))),#REF!,VLOOKUP(MONTH($A262),'Patch Conversion'!$A$1:$B$12,2),FALSE)</f>
        <v>#REF!</v>
      </c>
      <c r="N262" s="11"/>
      <c r="O262" s="9">
        <f t="shared" si="26"/>
        <v>0.15</v>
      </c>
      <c r="P262" s="9" t="str">
        <f t="shared" si="27"/>
        <v/>
      </c>
      <c r="Q262" s="10" t="str">
        <f t="shared" si="28"/>
        <v/>
      </c>
      <c r="S262" s="17">
        <f>VLOOKUP((IF(MONTH($A262)=10,YEAR($A262),IF(MONTH($A262)=11,YEAR($A262),IF(MONTH($A262)=12, YEAR($A262),YEAR($A262)-1)))),'Final Sim'!$A$1:$O$84,VLOOKUP(MONTH($A262),'Conversion WRSM'!$A$1:$B$12,2),FALSE)</f>
        <v>417.35</v>
      </c>
      <c r="U262" s="9">
        <f t="shared" si="29"/>
        <v>0.15</v>
      </c>
      <c r="V262" s="9" t="str">
        <f t="shared" si="30"/>
        <v/>
      </c>
      <c r="W262" s="20" t="str">
        <f t="shared" si="31"/>
        <v/>
      </c>
    </row>
    <row r="263" spans="1:23" s="9" customFormat="1">
      <c r="A263" s="11">
        <v>20941</v>
      </c>
      <c r="B263" s="9">
        <f>VLOOKUP((IF(MONTH($A263)=10,YEAR($A263),IF(MONTH($A263)=11,YEAR($A263),IF(MONTH($A263)=12, YEAR($A263),YEAR($A263)-1)))),A3R002_pt1.prn!$A$2:$AA$74,VLOOKUP(MONTH($A263),Conversion!$A$1:$B$12,2),FALSE)</f>
        <v>0.06</v>
      </c>
      <c r="C263" s="9" t="str">
        <f>IF(VLOOKUP((IF(MONTH($A263)=10,YEAR($A263),IF(MONTH($A263)=11,YEAR($A263),IF(MONTH($A263)=12, YEAR($A263),YEAR($A263)-1)))),A3R002_pt1.prn!$A$2:$AA$74,VLOOKUP(MONTH($A263),'Patch Conversion'!$A$1:$B$12,2),FALSE)="","",VLOOKUP((IF(MONTH($A263)=10,YEAR($A263),IF(MONTH($A263)=11,YEAR($A263),IF(MONTH($A263)=12, YEAR($A263),YEAR($A263)-1)))),A3R002_pt1.prn!$A$2:$AA$74,VLOOKUP(MONTH($A263),'Patch Conversion'!$A$1:$B$12,2),FALSE))</f>
        <v/>
      </c>
      <c r="G263" s="9">
        <f>VLOOKUP((IF(MONTH($A263)=10,YEAR($A263),IF(MONTH($A263)=11,YEAR($A263),IF(MONTH($A263)=12, YEAR($A263),YEAR($A263)-1)))),A3R002_FirstSim!$A$1:$Z$87,VLOOKUP(MONTH($A263),Conversion!$A$1:$B$12,2),FALSE)</f>
        <v>0.65</v>
      </c>
      <c r="K263" s="12" t="e">
        <f>VLOOKUP((IF(MONTH($A263)=10,YEAR($A263),IF(MONTH($A263)=11,YEAR($A263),IF(MONTH($A263)=12, YEAR($A263),YEAR($A263)-1)))),#REF!,VLOOKUP(MONTH($A263),Conversion!$A$1:$B$12,2),FALSE)</f>
        <v>#REF!</v>
      </c>
      <c r="L263" s="9" t="e">
        <f>VLOOKUP((IF(MONTH($A263)=10,YEAR($A263),IF(MONTH($A263)=11,YEAR($A263),IF(MONTH($A263)=12, YEAR($A263),YEAR($A263)-1)))),#REF!,VLOOKUP(MONTH($A263),'Patch Conversion'!$A$1:$B$12,2),FALSE)</f>
        <v>#REF!</v>
      </c>
      <c r="N263" s="11"/>
      <c r="O263" s="9">
        <f t="shared" si="26"/>
        <v>0.06</v>
      </c>
      <c r="P263" s="9" t="str">
        <f t="shared" si="27"/>
        <v/>
      </c>
      <c r="Q263" s="10" t="str">
        <f t="shared" si="28"/>
        <v/>
      </c>
      <c r="S263" s="17">
        <f>VLOOKUP((IF(MONTH($A263)=10,YEAR($A263),IF(MONTH($A263)=11,YEAR($A263),IF(MONTH($A263)=12, YEAR($A263),YEAR($A263)-1)))),'Final Sim'!$A$1:$O$84,VLOOKUP(MONTH($A263),'Conversion WRSM'!$A$1:$B$12,2),FALSE)</f>
        <v>0</v>
      </c>
      <c r="U263" s="9">
        <f t="shared" si="29"/>
        <v>0.06</v>
      </c>
      <c r="V263" s="9" t="str">
        <f t="shared" si="30"/>
        <v/>
      </c>
      <c r="W263" s="20" t="str">
        <f t="shared" si="31"/>
        <v/>
      </c>
    </row>
    <row r="264" spans="1:23" s="9" customFormat="1">
      <c r="A264" s="11">
        <v>20972</v>
      </c>
      <c r="B264" s="9">
        <f>VLOOKUP((IF(MONTH($A264)=10,YEAR($A264),IF(MONTH($A264)=11,YEAR($A264),IF(MONTH($A264)=12, YEAR($A264),YEAR($A264)-1)))),A3R002_pt1.prn!$A$2:$AA$74,VLOOKUP(MONTH($A264),Conversion!$A$1:$B$12,2),FALSE)</f>
        <v>0.1</v>
      </c>
      <c r="C264" s="9" t="str">
        <f>IF(VLOOKUP((IF(MONTH($A264)=10,YEAR($A264),IF(MONTH($A264)=11,YEAR($A264),IF(MONTH($A264)=12, YEAR($A264),YEAR($A264)-1)))),A3R002_pt1.prn!$A$2:$AA$74,VLOOKUP(MONTH($A264),'Patch Conversion'!$A$1:$B$12,2),FALSE)="","",VLOOKUP((IF(MONTH($A264)=10,YEAR($A264),IF(MONTH($A264)=11,YEAR($A264),IF(MONTH($A264)=12, YEAR($A264),YEAR($A264)-1)))),A3R002_pt1.prn!$A$2:$AA$74,VLOOKUP(MONTH($A264),'Patch Conversion'!$A$1:$B$12,2),FALSE))</f>
        <v/>
      </c>
      <c r="G264" s="9">
        <f>VLOOKUP((IF(MONTH($A264)=10,YEAR($A264),IF(MONTH($A264)=11,YEAR($A264),IF(MONTH($A264)=12, YEAR($A264),YEAR($A264)-1)))),A3R002_FirstSim!$A$1:$Z$87,VLOOKUP(MONTH($A264),Conversion!$A$1:$B$12,2),FALSE)</f>
        <v>0.8</v>
      </c>
      <c r="K264" s="12" t="e">
        <f>VLOOKUP((IF(MONTH($A264)=10,YEAR($A264),IF(MONTH($A264)=11,YEAR($A264),IF(MONTH($A264)=12, YEAR($A264),YEAR($A264)-1)))),#REF!,VLOOKUP(MONTH($A264),Conversion!$A$1:$B$12,2),FALSE)</f>
        <v>#REF!</v>
      </c>
      <c r="L264" s="9" t="e">
        <f>VLOOKUP((IF(MONTH($A264)=10,YEAR($A264),IF(MONTH($A264)=11,YEAR($A264),IF(MONTH($A264)=12, YEAR($A264),YEAR($A264)-1)))),#REF!,VLOOKUP(MONTH($A264),'Patch Conversion'!$A$1:$B$12,2),FALSE)</f>
        <v>#REF!</v>
      </c>
      <c r="N264" s="11"/>
      <c r="O264" s="9">
        <f t="shared" si="26"/>
        <v>0.1</v>
      </c>
      <c r="P264" s="9" t="str">
        <f t="shared" si="27"/>
        <v/>
      </c>
      <c r="Q264" s="10" t="str">
        <f t="shared" si="28"/>
        <v/>
      </c>
      <c r="S264" s="17">
        <f>VLOOKUP((IF(MONTH($A264)=10,YEAR($A264),IF(MONTH($A264)=11,YEAR($A264),IF(MONTH($A264)=12, YEAR($A264),YEAR($A264)-1)))),'Final Sim'!$A$1:$O$84,VLOOKUP(MONTH($A264),'Conversion WRSM'!$A$1:$B$12,2),FALSE)</f>
        <v>87.83</v>
      </c>
      <c r="U264" s="9">
        <f t="shared" si="29"/>
        <v>0.1</v>
      </c>
      <c r="V264" s="9" t="str">
        <f t="shared" si="30"/>
        <v/>
      </c>
      <c r="W264" s="20" t="str">
        <f t="shared" si="31"/>
        <v/>
      </c>
    </row>
    <row r="265" spans="1:23" s="9" customFormat="1">
      <c r="A265" s="11">
        <v>21002</v>
      </c>
      <c r="B265" s="9">
        <f>VLOOKUP((IF(MONTH($A265)=10,YEAR($A265),IF(MONTH($A265)=11,YEAR($A265),IF(MONTH($A265)=12, YEAR($A265),YEAR($A265)-1)))),A3R002_pt1.prn!$A$2:$AA$74,VLOOKUP(MONTH($A265),Conversion!$A$1:$B$12,2),FALSE)</f>
        <v>1.31</v>
      </c>
      <c r="C265" s="9" t="str">
        <f>IF(VLOOKUP((IF(MONTH($A265)=10,YEAR($A265),IF(MONTH($A265)=11,YEAR($A265),IF(MONTH($A265)=12, YEAR($A265),YEAR($A265)-1)))),A3R002_pt1.prn!$A$2:$AA$74,VLOOKUP(MONTH($A265),'Patch Conversion'!$A$1:$B$12,2),FALSE)="","",VLOOKUP((IF(MONTH($A265)=10,YEAR($A265),IF(MONTH($A265)=11,YEAR($A265),IF(MONTH($A265)=12, YEAR($A265),YEAR($A265)-1)))),A3R002_pt1.prn!$A$2:$AA$74,VLOOKUP(MONTH($A265),'Patch Conversion'!$A$1:$B$12,2),FALSE))</f>
        <v/>
      </c>
      <c r="G265" s="9">
        <f>VLOOKUP((IF(MONTH($A265)=10,YEAR($A265),IF(MONTH($A265)=11,YEAR($A265),IF(MONTH($A265)=12, YEAR($A265),YEAR($A265)-1)))),A3R002_FirstSim!$A$1:$Z$87,VLOOKUP(MONTH($A265),Conversion!$A$1:$B$12,2),FALSE)</f>
        <v>1.23</v>
      </c>
      <c r="K265" s="12" t="e">
        <f>VLOOKUP((IF(MONTH($A265)=10,YEAR($A265),IF(MONTH($A265)=11,YEAR($A265),IF(MONTH($A265)=12, YEAR($A265),YEAR($A265)-1)))),#REF!,VLOOKUP(MONTH($A265),Conversion!$A$1:$B$12,2),FALSE)</f>
        <v>#REF!</v>
      </c>
      <c r="L265" s="9" t="e">
        <f>VLOOKUP((IF(MONTH($A265)=10,YEAR($A265),IF(MONTH($A265)=11,YEAR($A265),IF(MONTH($A265)=12, YEAR($A265),YEAR($A265)-1)))),#REF!,VLOOKUP(MONTH($A265),'Patch Conversion'!$A$1:$B$12,2),FALSE)</f>
        <v>#REF!</v>
      </c>
      <c r="N265" s="11"/>
      <c r="O265" s="9">
        <f t="shared" si="26"/>
        <v>1.31</v>
      </c>
      <c r="P265" s="9" t="str">
        <f t="shared" si="27"/>
        <v/>
      </c>
      <c r="Q265" s="10" t="str">
        <f t="shared" si="28"/>
        <v/>
      </c>
      <c r="S265" s="17">
        <f>VLOOKUP((IF(MONTH($A265)=10,YEAR($A265),IF(MONTH($A265)=11,YEAR($A265),IF(MONTH($A265)=12, YEAR($A265),YEAR($A265)-1)))),'Final Sim'!$A$1:$O$84,VLOOKUP(MONTH($A265),'Conversion WRSM'!$A$1:$B$12,2),FALSE)</f>
        <v>0</v>
      </c>
      <c r="U265" s="9">
        <f t="shared" si="29"/>
        <v>1.31</v>
      </c>
      <c r="V265" s="9" t="str">
        <f t="shared" si="30"/>
        <v/>
      </c>
      <c r="W265" s="20" t="str">
        <f t="shared" si="31"/>
        <v/>
      </c>
    </row>
    <row r="266" spans="1:23" s="9" customFormat="1">
      <c r="A266" s="11">
        <v>21033</v>
      </c>
      <c r="B266" s="9">
        <f>VLOOKUP((IF(MONTH($A266)=10,YEAR($A266),IF(MONTH($A266)=11,YEAR($A266),IF(MONTH($A266)=12, YEAR($A266),YEAR($A266)-1)))),A3R002_pt1.prn!$A$2:$AA$74,VLOOKUP(MONTH($A266),Conversion!$A$1:$B$12,2),FALSE)</f>
        <v>0.56000000000000005</v>
      </c>
      <c r="C266" s="9" t="str">
        <f>IF(VLOOKUP((IF(MONTH($A266)=10,YEAR($A266),IF(MONTH($A266)=11,YEAR($A266),IF(MONTH($A266)=12, YEAR($A266),YEAR($A266)-1)))),A3R002_pt1.prn!$A$2:$AA$74,VLOOKUP(MONTH($A266),'Patch Conversion'!$A$1:$B$12,2),FALSE)="","",VLOOKUP((IF(MONTH($A266)=10,YEAR($A266),IF(MONTH($A266)=11,YEAR($A266),IF(MONTH($A266)=12, YEAR($A266),YEAR($A266)-1)))),A3R002_pt1.prn!$A$2:$AA$74,VLOOKUP(MONTH($A266),'Patch Conversion'!$A$1:$B$12,2),FALSE))</f>
        <v/>
      </c>
      <c r="G266" s="9">
        <f>VLOOKUP((IF(MONTH($A266)=10,YEAR($A266),IF(MONTH($A266)=11,YEAR($A266),IF(MONTH($A266)=12, YEAR($A266),YEAR($A266)-1)))),A3R002_FirstSim!$A$1:$Z$87,VLOOKUP(MONTH($A266),Conversion!$A$1:$B$12,2),FALSE)</f>
        <v>1.37</v>
      </c>
      <c r="K266" s="12" t="e">
        <f>VLOOKUP((IF(MONTH($A266)=10,YEAR($A266),IF(MONTH($A266)=11,YEAR($A266),IF(MONTH($A266)=12, YEAR($A266),YEAR($A266)-1)))),#REF!,VLOOKUP(MONTH($A266),Conversion!$A$1:$B$12,2),FALSE)</f>
        <v>#REF!</v>
      </c>
      <c r="L266" s="9" t="e">
        <f>VLOOKUP((IF(MONTH($A266)=10,YEAR($A266),IF(MONTH($A266)=11,YEAR($A266),IF(MONTH($A266)=12, YEAR($A266),YEAR($A266)-1)))),#REF!,VLOOKUP(MONTH($A266),'Patch Conversion'!$A$1:$B$12,2),FALSE)</f>
        <v>#REF!</v>
      </c>
      <c r="N266" s="11"/>
      <c r="O266" s="9">
        <f t="shared" si="26"/>
        <v>0.56000000000000005</v>
      </c>
      <c r="P266" s="9" t="str">
        <f t="shared" si="27"/>
        <v/>
      </c>
      <c r="Q266" s="10" t="str">
        <f t="shared" si="28"/>
        <v/>
      </c>
      <c r="S266" s="17">
        <f>VLOOKUP((IF(MONTH($A266)=10,YEAR($A266),IF(MONTH($A266)=11,YEAR($A266),IF(MONTH($A266)=12, YEAR($A266),YEAR($A266)-1)))),'Final Sim'!$A$1:$O$84,VLOOKUP(MONTH($A266),'Conversion WRSM'!$A$1:$B$12,2),FALSE)</f>
        <v>88.7</v>
      </c>
      <c r="U266" s="9">
        <f t="shared" si="29"/>
        <v>0.56000000000000005</v>
      </c>
      <c r="V266" s="9" t="str">
        <f t="shared" si="30"/>
        <v/>
      </c>
      <c r="W266" s="20" t="str">
        <f t="shared" si="31"/>
        <v/>
      </c>
    </row>
    <row r="267" spans="1:23" s="9" customFormat="1">
      <c r="A267" s="11">
        <v>21064</v>
      </c>
      <c r="B267" s="9">
        <f>VLOOKUP((IF(MONTH($A267)=10,YEAR($A267),IF(MONTH($A267)=11,YEAR($A267),IF(MONTH($A267)=12, YEAR($A267),YEAR($A267)-1)))),A3R002_pt1.prn!$A$2:$AA$74,VLOOKUP(MONTH($A267),Conversion!$A$1:$B$12,2),FALSE)</f>
        <v>0.39</v>
      </c>
      <c r="C267" s="9" t="str">
        <f>IF(VLOOKUP((IF(MONTH($A267)=10,YEAR($A267),IF(MONTH($A267)=11,YEAR($A267),IF(MONTH($A267)=12, YEAR($A267),YEAR($A267)-1)))),A3R002_pt1.prn!$A$2:$AA$74,VLOOKUP(MONTH($A267),'Patch Conversion'!$A$1:$B$12,2),FALSE)="","",VLOOKUP((IF(MONTH($A267)=10,YEAR($A267),IF(MONTH($A267)=11,YEAR($A267),IF(MONTH($A267)=12, YEAR($A267),YEAR($A267)-1)))),A3R002_pt1.prn!$A$2:$AA$74,VLOOKUP(MONTH($A267),'Patch Conversion'!$A$1:$B$12,2),FALSE))</f>
        <v/>
      </c>
      <c r="G267" s="9">
        <f>VLOOKUP((IF(MONTH($A267)=10,YEAR($A267),IF(MONTH($A267)=11,YEAR($A267),IF(MONTH($A267)=12, YEAR($A267),YEAR($A267)-1)))),A3R002_FirstSim!$A$1:$Z$87,VLOOKUP(MONTH($A267),Conversion!$A$1:$B$12,2),FALSE)</f>
        <v>1.31</v>
      </c>
      <c r="K267" s="12" t="e">
        <f>VLOOKUP((IF(MONTH($A267)=10,YEAR($A267),IF(MONTH($A267)=11,YEAR($A267),IF(MONTH($A267)=12, YEAR($A267),YEAR($A267)-1)))),#REF!,VLOOKUP(MONTH($A267),Conversion!$A$1:$B$12,2),FALSE)</f>
        <v>#REF!</v>
      </c>
      <c r="L267" s="9" t="e">
        <f>VLOOKUP((IF(MONTH($A267)=10,YEAR($A267),IF(MONTH($A267)=11,YEAR($A267),IF(MONTH($A267)=12, YEAR($A267),YEAR($A267)-1)))),#REF!,VLOOKUP(MONTH($A267),'Patch Conversion'!$A$1:$B$12,2),FALSE)</f>
        <v>#REF!</v>
      </c>
      <c r="N267" s="11"/>
      <c r="O267" s="9">
        <f t="shared" si="26"/>
        <v>0.39</v>
      </c>
      <c r="P267" s="9" t="str">
        <f t="shared" si="27"/>
        <v/>
      </c>
      <c r="Q267" s="10" t="str">
        <f t="shared" si="28"/>
        <v/>
      </c>
      <c r="S267" s="17">
        <f>VLOOKUP((IF(MONTH($A267)=10,YEAR($A267),IF(MONTH($A267)=11,YEAR($A267),IF(MONTH($A267)=12, YEAR($A267),YEAR($A267)-1)))),'Final Sim'!$A$1:$O$84,VLOOKUP(MONTH($A267),'Conversion WRSM'!$A$1:$B$12,2),FALSE)</f>
        <v>0</v>
      </c>
      <c r="U267" s="9">
        <f t="shared" si="29"/>
        <v>0.39</v>
      </c>
      <c r="V267" s="9" t="str">
        <f t="shared" si="30"/>
        <v/>
      </c>
      <c r="W267" s="20" t="str">
        <f t="shared" si="31"/>
        <v/>
      </c>
    </row>
    <row r="268" spans="1:23" s="9" customFormat="1">
      <c r="A268" s="11">
        <v>21094</v>
      </c>
      <c r="B268" s="9">
        <f>VLOOKUP((IF(MONTH($A268)=10,YEAR($A268),IF(MONTH($A268)=11,YEAR($A268),IF(MONTH($A268)=12, YEAR($A268),YEAR($A268)-1)))),A3R002_pt1.prn!$A$2:$AA$74,VLOOKUP(MONTH($A268),Conversion!$A$1:$B$12,2),FALSE)</f>
        <v>4.49</v>
      </c>
      <c r="C268" s="9" t="str">
        <f>IF(VLOOKUP((IF(MONTH($A268)=10,YEAR($A268),IF(MONTH($A268)=11,YEAR($A268),IF(MONTH($A268)=12, YEAR($A268),YEAR($A268)-1)))),A3R002_pt1.prn!$A$2:$AA$74,VLOOKUP(MONTH($A268),'Patch Conversion'!$A$1:$B$12,2),FALSE)="","",VLOOKUP((IF(MONTH($A268)=10,YEAR($A268),IF(MONTH($A268)=11,YEAR($A268),IF(MONTH($A268)=12, YEAR($A268),YEAR($A268)-1)))),A3R002_pt1.prn!$A$2:$AA$74,VLOOKUP(MONTH($A268),'Patch Conversion'!$A$1:$B$12,2),FALSE))</f>
        <v/>
      </c>
      <c r="G268" s="9">
        <f>VLOOKUP((IF(MONTH($A268)=10,YEAR($A268),IF(MONTH($A268)=11,YEAR($A268),IF(MONTH($A268)=12, YEAR($A268),YEAR($A268)-1)))),A3R002_FirstSim!$A$1:$Z$87,VLOOKUP(MONTH($A268),Conversion!$A$1:$B$12,2),FALSE)</f>
        <v>1.3</v>
      </c>
      <c r="K268" s="12" t="e">
        <f>VLOOKUP((IF(MONTH($A268)=10,YEAR($A268),IF(MONTH($A268)=11,YEAR($A268),IF(MONTH($A268)=12, YEAR($A268),YEAR($A268)-1)))),#REF!,VLOOKUP(MONTH($A268),Conversion!$A$1:$B$12,2),FALSE)</f>
        <v>#REF!</v>
      </c>
      <c r="L268" s="9" t="e">
        <f>VLOOKUP((IF(MONTH($A268)=10,YEAR($A268),IF(MONTH($A268)=11,YEAR($A268),IF(MONTH($A268)=12, YEAR($A268),YEAR($A268)-1)))),#REF!,VLOOKUP(MONTH($A268),'Patch Conversion'!$A$1:$B$12,2),FALSE)</f>
        <v>#REF!</v>
      </c>
      <c r="N268" s="11"/>
      <c r="O268" s="9">
        <f t="shared" si="26"/>
        <v>4.49</v>
      </c>
      <c r="P268" s="9" t="str">
        <f t="shared" si="27"/>
        <v/>
      </c>
      <c r="Q268" s="10" t="str">
        <f t="shared" si="28"/>
        <v/>
      </c>
      <c r="S268" s="17">
        <f>VLOOKUP((IF(MONTH($A268)=10,YEAR($A268),IF(MONTH($A268)=11,YEAR($A268),IF(MONTH($A268)=12, YEAR($A268),YEAR($A268)-1)))),'Final Sim'!$A$1:$O$84,VLOOKUP(MONTH($A268),'Conversion WRSM'!$A$1:$B$12,2),FALSE)</f>
        <v>1104.3499999999999</v>
      </c>
      <c r="U268" s="9">
        <f t="shared" si="29"/>
        <v>4.49</v>
      </c>
      <c r="V268" s="9" t="str">
        <f t="shared" si="30"/>
        <v/>
      </c>
      <c r="W268" s="20" t="str">
        <f t="shared" si="31"/>
        <v/>
      </c>
    </row>
    <row r="269" spans="1:23" s="9" customFormat="1">
      <c r="A269" s="11">
        <v>21125</v>
      </c>
      <c r="B269" s="9">
        <f>VLOOKUP((IF(MONTH($A269)=10,YEAR($A269),IF(MONTH($A269)=11,YEAR($A269),IF(MONTH($A269)=12, YEAR($A269),YEAR($A269)-1)))),A3R002_pt1.prn!$A$2:$AA$74,VLOOKUP(MONTH($A269),Conversion!$A$1:$B$12,2),FALSE)</f>
        <v>0.37</v>
      </c>
      <c r="C269" s="9" t="str">
        <f>IF(VLOOKUP((IF(MONTH($A269)=10,YEAR($A269),IF(MONTH($A269)=11,YEAR($A269),IF(MONTH($A269)=12, YEAR($A269),YEAR($A269)-1)))),A3R002_pt1.prn!$A$2:$AA$74,VLOOKUP(MONTH($A269),'Patch Conversion'!$A$1:$B$12,2),FALSE)="","",VLOOKUP((IF(MONTH($A269)=10,YEAR($A269),IF(MONTH($A269)=11,YEAR($A269),IF(MONTH($A269)=12, YEAR($A269),YEAR($A269)-1)))),A3R002_pt1.prn!$A$2:$AA$74,VLOOKUP(MONTH($A269),'Patch Conversion'!$A$1:$B$12,2),FALSE))</f>
        <v/>
      </c>
      <c r="G269" s="9">
        <f>VLOOKUP((IF(MONTH($A269)=10,YEAR($A269),IF(MONTH($A269)=11,YEAR($A269),IF(MONTH($A269)=12, YEAR($A269),YEAR($A269)-1)))),A3R002_FirstSim!$A$1:$Z$87,VLOOKUP(MONTH($A269),Conversion!$A$1:$B$12,2),FALSE)</f>
        <v>1.08</v>
      </c>
      <c r="K269" s="12" t="e">
        <f>VLOOKUP((IF(MONTH($A269)=10,YEAR($A269),IF(MONTH($A269)=11,YEAR($A269),IF(MONTH($A269)=12, YEAR($A269),YEAR($A269)-1)))),#REF!,VLOOKUP(MONTH($A269),Conversion!$A$1:$B$12,2),FALSE)</f>
        <v>#REF!</v>
      </c>
      <c r="L269" s="9" t="e">
        <f>VLOOKUP((IF(MONTH($A269)=10,YEAR($A269),IF(MONTH($A269)=11,YEAR($A269),IF(MONTH($A269)=12, YEAR($A269),YEAR($A269)-1)))),#REF!,VLOOKUP(MONTH($A269),'Patch Conversion'!$A$1:$B$12,2),FALSE)</f>
        <v>#REF!</v>
      </c>
      <c r="N269" s="11"/>
      <c r="O269" s="9">
        <f t="shared" si="26"/>
        <v>0.37</v>
      </c>
      <c r="P269" s="9" t="str">
        <f t="shared" si="27"/>
        <v/>
      </c>
      <c r="Q269" s="10" t="str">
        <f t="shared" si="28"/>
        <v/>
      </c>
      <c r="S269" s="17">
        <f>VLOOKUP((IF(MONTH($A269)=10,YEAR($A269),IF(MONTH($A269)=11,YEAR($A269),IF(MONTH($A269)=12, YEAR($A269),YEAR($A269)-1)))),'Final Sim'!$A$1:$O$84,VLOOKUP(MONTH($A269),'Conversion WRSM'!$A$1:$B$12,2),FALSE)</f>
        <v>0</v>
      </c>
      <c r="U269" s="9">
        <f t="shared" si="29"/>
        <v>0.37</v>
      </c>
      <c r="V269" s="9" t="str">
        <f t="shared" si="30"/>
        <v/>
      </c>
      <c r="W269" s="20" t="str">
        <f t="shared" si="31"/>
        <v/>
      </c>
    </row>
    <row r="270" spans="1:23" s="9" customFormat="1">
      <c r="A270" s="11">
        <v>21155</v>
      </c>
      <c r="B270" s="9">
        <f>VLOOKUP((IF(MONTH($A270)=10,YEAR($A270),IF(MONTH($A270)=11,YEAR($A270),IF(MONTH($A270)=12, YEAR($A270),YEAR($A270)-1)))),A3R002_pt1.prn!$A$2:$AA$74,VLOOKUP(MONTH($A270),Conversion!$A$1:$B$12,2),FALSE)</f>
        <v>0.48</v>
      </c>
      <c r="C270" s="9" t="str">
        <f>IF(VLOOKUP((IF(MONTH($A270)=10,YEAR($A270),IF(MONTH($A270)=11,YEAR($A270),IF(MONTH($A270)=12, YEAR($A270),YEAR($A270)-1)))),A3R002_pt1.prn!$A$2:$AA$74,VLOOKUP(MONTH($A270),'Patch Conversion'!$A$1:$B$12,2),FALSE)="","",VLOOKUP((IF(MONTH($A270)=10,YEAR($A270),IF(MONTH($A270)=11,YEAR($A270),IF(MONTH($A270)=12, YEAR($A270),YEAR($A270)-1)))),A3R002_pt1.prn!$A$2:$AA$74,VLOOKUP(MONTH($A270),'Patch Conversion'!$A$1:$B$12,2),FALSE))</f>
        <v/>
      </c>
      <c r="G270" s="9">
        <f>VLOOKUP((IF(MONTH($A270)=10,YEAR($A270),IF(MONTH($A270)=11,YEAR($A270),IF(MONTH($A270)=12, YEAR($A270),YEAR($A270)-1)))),A3R002_FirstSim!$A$1:$Z$87,VLOOKUP(MONTH($A270),Conversion!$A$1:$B$12,2),FALSE)</f>
        <v>0.89</v>
      </c>
      <c r="K270" s="12" t="e">
        <f>VLOOKUP((IF(MONTH($A270)=10,YEAR($A270),IF(MONTH($A270)=11,YEAR($A270),IF(MONTH($A270)=12, YEAR($A270),YEAR($A270)-1)))),#REF!,VLOOKUP(MONTH($A270),Conversion!$A$1:$B$12,2),FALSE)</f>
        <v>#REF!</v>
      </c>
      <c r="L270" s="9" t="e">
        <f>VLOOKUP((IF(MONTH($A270)=10,YEAR($A270),IF(MONTH($A270)=11,YEAR($A270),IF(MONTH($A270)=12, YEAR($A270),YEAR($A270)-1)))),#REF!,VLOOKUP(MONTH($A270),'Patch Conversion'!$A$1:$B$12,2),FALSE)</f>
        <v>#REF!</v>
      </c>
      <c r="N270" s="11"/>
      <c r="O270" s="9">
        <f t="shared" si="26"/>
        <v>0.48</v>
      </c>
      <c r="P270" s="9" t="str">
        <f t="shared" si="27"/>
        <v/>
      </c>
      <c r="Q270" s="10" t="str">
        <f t="shared" si="28"/>
        <v/>
      </c>
      <c r="S270" s="17">
        <f>VLOOKUP((IF(MONTH($A270)=10,YEAR($A270),IF(MONTH($A270)=11,YEAR($A270),IF(MONTH($A270)=12, YEAR($A270),YEAR($A270)-1)))),'Final Sim'!$A$1:$O$84,VLOOKUP(MONTH($A270),'Conversion WRSM'!$A$1:$B$12,2),FALSE)</f>
        <v>430.78</v>
      </c>
      <c r="U270" s="9">
        <f t="shared" si="29"/>
        <v>0.48</v>
      </c>
      <c r="V270" s="9" t="str">
        <f t="shared" si="30"/>
        <v/>
      </c>
      <c r="W270" s="20" t="str">
        <f t="shared" si="31"/>
        <v/>
      </c>
    </row>
    <row r="271" spans="1:23" s="9" customFormat="1">
      <c r="A271" s="11">
        <v>21186</v>
      </c>
      <c r="B271" s="9">
        <f>VLOOKUP((IF(MONTH($A271)=10,YEAR($A271),IF(MONTH($A271)=11,YEAR($A271),IF(MONTH($A271)=12, YEAR($A271),YEAR($A271)-1)))),A3R002_pt1.prn!$A$2:$AA$74,VLOOKUP(MONTH($A271),Conversion!$A$1:$B$12,2),FALSE)</f>
        <v>0.49</v>
      </c>
      <c r="C271" s="9" t="str">
        <f>IF(VLOOKUP((IF(MONTH($A271)=10,YEAR($A271),IF(MONTH($A271)=11,YEAR($A271),IF(MONTH($A271)=12, YEAR($A271),YEAR($A271)-1)))),A3R002_pt1.prn!$A$2:$AA$74,VLOOKUP(MONTH($A271),'Patch Conversion'!$A$1:$B$12,2),FALSE)="","",VLOOKUP((IF(MONTH($A271)=10,YEAR($A271),IF(MONTH($A271)=11,YEAR($A271),IF(MONTH($A271)=12, YEAR($A271),YEAR($A271)-1)))),A3R002_pt1.prn!$A$2:$AA$74,VLOOKUP(MONTH($A271),'Patch Conversion'!$A$1:$B$12,2),FALSE))</f>
        <v/>
      </c>
      <c r="D271" s="9" t="str">
        <f>IF(C271="","",B271)</f>
        <v/>
      </c>
      <c r="G271" s="9">
        <f>VLOOKUP((IF(MONTH($A271)=10,YEAR($A271),IF(MONTH($A271)=11,YEAR($A271),IF(MONTH($A271)=12, YEAR($A271),YEAR($A271)-1)))),A3R002_FirstSim!$A$1:$Z$87,VLOOKUP(MONTH($A271),Conversion!$A$1:$B$12,2),FALSE)</f>
        <v>0.98</v>
      </c>
      <c r="K271" s="12" t="e">
        <f>VLOOKUP((IF(MONTH($A271)=10,YEAR($A271),IF(MONTH($A271)=11,YEAR($A271),IF(MONTH($A271)=12, YEAR($A271),YEAR($A271)-1)))),#REF!,VLOOKUP(MONTH($A271),Conversion!$A$1:$B$12,2),FALSE)</f>
        <v>#REF!</v>
      </c>
      <c r="L271" s="9" t="e">
        <f>VLOOKUP((IF(MONTH($A271)=10,YEAR($A271),IF(MONTH($A271)=11,YEAR($A271),IF(MONTH($A271)=12, YEAR($A271),YEAR($A271)-1)))),#REF!,VLOOKUP(MONTH($A271),'Patch Conversion'!$A$1:$B$12,2),FALSE)</f>
        <v>#REF!</v>
      </c>
      <c r="N271" s="11"/>
      <c r="O271" s="9">
        <f t="shared" si="26"/>
        <v>0.49</v>
      </c>
      <c r="P271" s="9" t="str">
        <f t="shared" si="27"/>
        <v/>
      </c>
      <c r="Q271" s="10" t="str">
        <f t="shared" si="28"/>
        <v/>
      </c>
      <c r="S271" s="17">
        <f>VLOOKUP((IF(MONTH($A271)=10,YEAR($A271),IF(MONTH($A271)=11,YEAR($A271),IF(MONTH($A271)=12, YEAR($A271),YEAR($A271)-1)))),'Final Sim'!$A$1:$O$84,VLOOKUP(MONTH($A271),'Conversion WRSM'!$A$1:$B$12,2),FALSE)</f>
        <v>0</v>
      </c>
      <c r="U271" s="9">
        <f t="shared" si="29"/>
        <v>0.49</v>
      </c>
      <c r="V271" s="9" t="str">
        <f t="shared" si="30"/>
        <v/>
      </c>
      <c r="W271" s="20" t="str">
        <f t="shared" si="31"/>
        <v/>
      </c>
    </row>
    <row r="272" spans="1:23" s="9" customFormat="1">
      <c r="A272" s="11">
        <v>21217</v>
      </c>
      <c r="B272" s="9">
        <f>VLOOKUP((IF(MONTH($A272)=10,YEAR($A272),IF(MONTH($A272)=11,YEAR($A272),IF(MONTH($A272)=12, YEAR($A272),YEAR($A272)-1)))),A3R002_pt1.prn!$A$2:$AA$74,VLOOKUP(MONTH($A272),Conversion!$A$1:$B$12,2),FALSE)</f>
        <v>0.73</v>
      </c>
      <c r="C272" s="9" t="str">
        <f>IF(VLOOKUP((IF(MONTH($A272)=10,YEAR($A272),IF(MONTH($A272)=11,YEAR($A272),IF(MONTH($A272)=12, YEAR($A272),YEAR($A272)-1)))),A3R002_pt1.prn!$A$2:$AA$74,VLOOKUP(MONTH($A272),'Patch Conversion'!$A$1:$B$12,2),FALSE)="","",VLOOKUP((IF(MONTH($A272)=10,YEAR($A272),IF(MONTH($A272)=11,YEAR($A272),IF(MONTH($A272)=12, YEAR($A272),YEAR($A272)-1)))),A3R002_pt1.prn!$A$2:$AA$74,VLOOKUP(MONTH($A272),'Patch Conversion'!$A$1:$B$12,2),FALSE))</f>
        <v/>
      </c>
      <c r="D272" s="9" t="str">
        <f>IF(C272="","",B272)</f>
        <v/>
      </c>
      <c r="G272" s="9">
        <f>VLOOKUP((IF(MONTH($A272)=10,YEAR($A272),IF(MONTH($A272)=11,YEAR($A272),IF(MONTH($A272)=12, YEAR($A272),YEAR($A272)-1)))),A3R002_FirstSim!$A$1:$Z$87,VLOOKUP(MONTH($A272),Conversion!$A$1:$B$12,2),FALSE)</f>
        <v>1.1000000000000001</v>
      </c>
      <c r="K272" s="12" t="e">
        <f>VLOOKUP((IF(MONTH($A272)=10,YEAR($A272),IF(MONTH($A272)=11,YEAR($A272),IF(MONTH($A272)=12, YEAR($A272),YEAR($A272)-1)))),#REF!,VLOOKUP(MONTH($A272),Conversion!$A$1:$B$12,2),FALSE)</f>
        <v>#REF!</v>
      </c>
      <c r="L272" s="9" t="e">
        <f>VLOOKUP((IF(MONTH($A272)=10,YEAR($A272),IF(MONTH($A272)=11,YEAR($A272),IF(MONTH($A272)=12, YEAR($A272),YEAR($A272)-1)))),#REF!,VLOOKUP(MONTH($A272),'Patch Conversion'!$A$1:$B$12,2),FALSE)</f>
        <v>#REF!</v>
      </c>
      <c r="N272" s="11"/>
      <c r="O272" s="9">
        <f t="shared" si="26"/>
        <v>0.73</v>
      </c>
      <c r="P272" s="9" t="str">
        <f t="shared" si="27"/>
        <v/>
      </c>
      <c r="Q272" s="10" t="str">
        <f t="shared" si="28"/>
        <v/>
      </c>
      <c r="S272" s="17">
        <f>VLOOKUP((IF(MONTH($A272)=10,YEAR($A272),IF(MONTH($A272)=11,YEAR($A272),IF(MONTH($A272)=12, YEAR($A272),YEAR($A272)-1)))),'Final Sim'!$A$1:$O$84,VLOOKUP(MONTH($A272),'Conversion WRSM'!$A$1:$B$12,2),FALSE)</f>
        <v>90.15</v>
      </c>
      <c r="U272" s="9">
        <f t="shared" si="29"/>
        <v>0.73</v>
      </c>
      <c r="V272" s="9" t="str">
        <f t="shared" si="30"/>
        <v/>
      </c>
      <c r="W272" s="20" t="str">
        <f t="shared" si="31"/>
        <v/>
      </c>
    </row>
    <row r="273" spans="1:23" s="9" customFormat="1">
      <c r="A273" s="11">
        <v>21245</v>
      </c>
      <c r="B273" s="9">
        <f>VLOOKUP((IF(MONTH($A273)=10,YEAR($A273),IF(MONTH($A273)=11,YEAR($A273),IF(MONTH($A273)=12, YEAR($A273),YEAR($A273)-1)))),A3R002_pt1.prn!$A$2:$AA$74,VLOOKUP(MONTH($A273),Conversion!$A$1:$B$12,2),FALSE)</f>
        <v>0.3</v>
      </c>
      <c r="C273" s="9" t="str">
        <f>IF(VLOOKUP((IF(MONTH($A273)=10,YEAR($A273),IF(MONTH($A273)=11,YEAR($A273),IF(MONTH($A273)=12, YEAR($A273),YEAR($A273)-1)))),A3R002_pt1.prn!$A$2:$AA$74,VLOOKUP(MONTH($A273),'Patch Conversion'!$A$1:$B$12,2),FALSE)="","",VLOOKUP((IF(MONTH($A273)=10,YEAR($A273),IF(MONTH($A273)=11,YEAR($A273),IF(MONTH($A273)=12, YEAR($A273),YEAR($A273)-1)))),A3R002_pt1.prn!$A$2:$AA$74,VLOOKUP(MONTH($A273),'Patch Conversion'!$A$1:$B$12,2),FALSE))</f>
        <v/>
      </c>
      <c r="D273" s="9" t="str">
        <f>IF(C273="","",B273)</f>
        <v/>
      </c>
      <c r="G273" s="9">
        <f>VLOOKUP((IF(MONTH($A273)=10,YEAR($A273),IF(MONTH($A273)=11,YEAR($A273),IF(MONTH($A273)=12, YEAR($A273),YEAR($A273)-1)))),A3R002_FirstSim!$A$1:$Z$87,VLOOKUP(MONTH($A273),Conversion!$A$1:$B$12,2),FALSE)</f>
        <v>1.0900000000000001</v>
      </c>
      <c r="K273" s="12" t="e">
        <f>VLOOKUP((IF(MONTH($A273)=10,YEAR($A273),IF(MONTH($A273)=11,YEAR($A273),IF(MONTH($A273)=12, YEAR($A273),YEAR($A273)-1)))),#REF!,VLOOKUP(MONTH($A273),Conversion!$A$1:$B$12,2),FALSE)</f>
        <v>#REF!</v>
      </c>
      <c r="L273" s="9" t="e">
        <f>VLOOKUP((IF(MONTH($A273)=10,YEAR($A273),IF(MONTH($A273)=11,YEAR($A273),IF(MONTH($A273)=12, YEAR($A273),YEAR($A273)-1)))),#REF!,VLOOKUP(MONTH($A273),'Patch Conversion'!$A$1:$B$12,2),FALSE)</f>
        <v>#REF!</v>
      </c>
      <c r="N273" s="11"/>
      <c r="O273" s="9">
        <f t="shared" si="26"/>
        <v>0.3</v>
      </c>
      <c r="P273" s="9" t="str">
        <f t="shared" si="27"/>
        <v/>
      </c>
      <c r="Q273" s="10" t="str">
        <f t="shared" si="28"/>
        <v/>
      </c>
      <c r="S273" s="17">
        <f>VLOOKUP((IF(MONTH($A273)=10,YEAR($A273),IF(MONTH($A273)=11,YEAR($A273),IF(MONTH($A273)=12, YEAR($A273),YEAR($A273)-1)))),'Final Sim'!$A$1:$O$84,VLOOKUP(MONTH($A273),'Conversion WRSM'!$A$1:$B$12,2),FALSE)</f>
        <v>0</v>
      </c>
      <c r="U273" s="9">
        <f t="shared" si="29"/>
        <v>0.3</v>
      </c>
      <c r="V273" s="9" t="str">
        <f t="shared" si="30"/>
        <v/>
      </c>
      <c r="W273" s="20" t="str">
        <f t="shared" si="31"/>
        <v/>
      </c>
    </row>
    <row r="274" spans="1:23" s="9" customFormat="1">
      <c r="A274" s="11">
        <v>21276</v>
      </c>
      <c r="B274" s="9">
        <f>VLOOKUP((IF(MONTH($A274)=10,YEAR($A274),IF(MONTH($A274)=11,YEAR($A274),IF(MONTH($A274)=12, YEAR($A274),YEAR($A274)-1)))),A3R002_pt1.prn!$A$2:$AA$74,VLOOKUP(MONTH($A274),Conversion!$A$1:$B$12,2),FALSE)</f>
        <v>0.3</v>
      </c>
      <c r="C274" s="9" t="str">
        <f>IF(VLOOKUP((IF(MONTH($A274)=10,YEAR($A274),IF(MONTH($A274)=11,YEAR($A274),IF(MONTH($A274)=12, YEAR($A274),YEAR($A274)-1)))),A3R002_pt1.prn!$A$2:$AA$74,VLOOKUP(MONTH($A274),'Patch Conversion'!$A$1:$B$12,2),FALSE)="","",VLOOKUP((IF(MONTH($A274)=10,YEAR($A274),IF(MONTH($A274)=11,YEAR($A274),IF(MONTH($A274)=12, YEAR($A274),YEAR($A274)-1)))),A3R002_pt1.prn!$A$2:$AA$74,VLOOKUP(MONTH($A274),'Patch Conversion'!$A$1:$B$12,2),FALSE))</f>
        <v/>
      </c>
      <c r="D274" s="9" t="str">
        <f>IF(C274="","",B274)</f>
        <v/>
      </c>
      <c r="G274" s="9">
        <f>VLOOKUP((IF(MONTH($A274)=10,YEAR($A274),IF(MONTH($A274)=11,YEAR($A274),IF(MONTH($A274)=12, YEAR($A274),YEAR($A274)-1)))),A3R002_FirstSim!$A$1:$Z$87,VLOOKUP(MONTH($A274),Conversion!$A$1:$B$12,2),FALSE)</f>
        <v>1.17</v>
      </c>
      <c r="K274" s="12" t="e">
        <f>VLOOKUP((IF(MONTH($A274)=10,YEAR($A274),IF(MONTH($A274)=11,YEAR($A274),IF(MONTH($A274)=12, YEAR($A274),YEAR($A274)-1)))),#REF!,VLOOKUP(MONTH($A274),Conversion!$A$1:$B$12,2),FALSE)</f>
        <v>#REF!</v>
      </c>
      <c r="L274" s="9" t="e">
        <f>VLOOKUP((IF(MONTH($A274)=10,YEAR($A274),IF(MONTH($A274)=11,YEAR($A274),IF(MONTH($A274)=12, YEAR($A274),YEAR($A274)-1)))),#REF!,VLOOKUP(MONTH($A274),'Patch Conversion'!$A$1:$B$12,2),FALSE)</f>
        <v>#REF!</v>
      </c>
      <c r="N274" s="11"/>
      <c r="O274" s="9">
        <f t="shared" si="26"/>
        <v>0.3</v>
      </c>
      <c r="P274" s="9" t="str">
        <f t="shared" si="27"/>
        <v/>
      </c>
      <c r="Q274" s="10" t="str">
        <f t="shared" si="28"/>
        <v/>
      </c>
      <c r="S274" s="17">
        <f>VLOOKUP((IF(MONTH($A274)=10,YEAR($A274),IF(MONTH($A274)=11,YEAR($A274),IF(MONTH($A274)=12, YEAR($A274),YEAR($A274)-1)))),'Final Sim'!$A$1:$O$84,VLOOKUP(MONTH($A274),'Conversion WRSM'!$A$1:$B$12,2),FALSE)</f>
        <v>312.86</v>
      </c>
      <c r="U274" s="9">
        <f t="shared" si="29"/>
        <v>0.3</v>
      </c>
      <c r="V274" s="9" t="str">
        <f t="shared" si="30"/>
        <v/>
      </c>
      <c r="W274" s="20" t="str">
        <f t="shared" si="31"/>
        <v/>
      </c>
    </row>
    <row r="275" spans="1:23" s="9" customFormat="1">
      <c r="A275" s="11">
        <v>21306</v>
      </c>
      <c r="B275" s="9">
        <f>VLOOKUP((IF(MONTH($A275)=10,YEAR($A275),IF(MONTH($A275)=11,YEAR($A275),IF(MONTH($A275)=12, YEAR($A275),YEAR($A275)-1)))),A3R002_pt1.prn!$A$2:$AA$74,VLOOKUP(MONTH($A275),Conversion!$A$1:$B$12,2),FALSE)</f>
        <v>0.19</v>
      </c>
      <c r="C275" s="9" t="str">
        <f>IF(VLOOKUP((IF(MONTH($A275)=10,YEAR($A275),IF(MONTH($A275)=11,YEAR($A275),IF(MONTH($A275)=12, YEAR($A275),YEAR($A275)-1)))),A3R002_pt1.prn!$A$2:$AA$74,VLOOKUP(MONTH($A275),'Patch Conversion'!$A$1:$B$12,2),FALSE)="","",VLOOKUP((IF(MONTH($A275)=10,YEAR($A275),IF(MONTH($A275)=11,YEAR($A275),IF(MONTH($A275)=12, YEAR($A275),YEAR($A275)-1)))),A3R002_pt1.prn!$A$2:$AA$74,VLOOKUP(MONTH($A275),'Patch Conversion'!$A$1:$B$12,2),FALSE))</f>
        <v/>
      </c>
      <c r="G275" s="9">
        <f>VLOOKUP((IF(MONTH($A275)=10,YEAR($A275),IF(MONTH($A275)=11,YEAR($A275),IF(MONTH($A275)=12, YEAR($A275),YEAR($A275)-1)))),A3R002_FirstSim!$A$1:$Z$87,VLOOKUP(MONTH($A275),Conversion!$A$1:$B$12,2),FALSE)</f>
        <v>1.1200000000000001</v>
      </c>
      <c r="K275" s="12" t="e">
        <f>VLOOKUP((IF(MONTH($A275)=10,YEAR($A275),IF(MONTH($A275)=11,YEAR($A275),IF(MONTH($A275)=12, YEAR($A275),YEAR($A275)-1)))),#REF!,VLOOKUP(MONTH($A275),Conversion!$A$1:$B$12,2),FALSE)</f>
        <v>#REF!</v>
      </c>
      <c r="L275" s="9" t="e">
        <f>VLOOKUP((IF(MONTH($A275)=10,YEAR($A275),IF(MONTH($A275)=11,YEAR($A275),IF(MONTH($A275)=12, YEAR($A275),YEAR($A275)-1)))),#REF!,VLOOKUP(MONTH($A275),'Patch Conversion'!$A$1:$B$12,2),FALSE)</f>
        <v>#REF!</v>
      </c>
      <c r="N275" s="11"/>
      <c r="O275" s="9">
        <f t="shared" si="26"/>
        <v>0.19</v>
      </c>
      <c r="P275" s="9" t="str">
        <f t="shared" si="27"/>
        <v/>
      </c>
      <c r="Q275" s="10" t="str">
        <f t="shared" si="28"/>
        <v/>
      </c>
      <c r="S275" s="17">
        <f>VLOOKUP((IF(MONTH($A275)=10,YEAR($A275),IF(MONTH($A275)=11,YEAR($A275),IF(MONTH($A275)=12, YEAR($A275),YEAR($A275)-1)))),'Final Sim'!$A$1:$O$84,VLOOKUP(MONTH($A275),'Conversion WRSM'!$A$1:$B$12,2),FALSE)</f>
        <v>0</v>
      </c>
      <c r="U275" s="9">
        <f t="shared" si="29"/>
        <v>0.19</v>
      </c>
      <c r="V275" s="9" t="str">
        <f t="shared" si="30"/>
        <v/>
      </c>
      <c r="W275" s="20" t="str">
        <f t="shared" si="31"/>
        <v/>
      </c>
    </row>
    <row r="276" spans="1:23" s="9" customFormat="1">
      <c r="A276" s="11">
        <v>21337</v>
      </c>
      <c r="B276" s="9">
        <f>VLOOKUP((IF(MONTH($A276)=10,YEAR($A276),IF(MONTH($A276)=11,YEAR($A276),IF(MONTH($A276)=12, YEAR($A276),YEAR($A276)-1)))),A3R002_pt1.prn!$A$2:$AA$74,VLOOKUP(MONTH($A276),Conversion!$A$1:$B$12,2),FALSE)</f>
        <v>0.12</v>
      </c>
      <c r="C276" s="9" t="str">
        <f>IF(VLOOKUP((IF(MONTH($A276)=10,YEAR($A276),IF(MONTH($A276)=11,YEAR($A276),IF(MONTH($A276)=12, YEAR($A276),YEAR($A276)-1)))),A3R002_pt1.prn!$A$2:$AA$74,VLOOKUP(MONTH($A276),'Patch Conversion'!$A$1:$B$12,2),FALSE)="","",VLOOKUP((IF(MONTH($A276)=10,YEAR($A276),IF(MONTH($A276)=11,YEAR($A276),IF(MONTH($A276)=12, YEAR($A276),YEAR($A276)-1)))),A3R002_pt1.prn!$A$2:$AA$74,VLOOKUP(MONTH($A276),'Patch Conversion'!$A$1:$B$12,2),FALSE))</f>
        <v/>
      </c>
      <c r="G276" s="9">
        <f>VLOOKUP((IF(MONTH($A276)=10,YEAR($A276),IF(MONTH($A276)=11,YEAR($A276),IF(MONTH($A276)=12, YEAR($A276),YEAR($A276)-1)))),A3R002_FirstSim!$A$1:$Z$87,VLOOKUP(MONTH($A276),Conversion!$A$1:$B$12,2),FALSE)</f>
        <v>1.05</v>
      </c>
      <c r="K276" s="12" t="e">
        <f>VLOOKUP((IF(MONTH($A276)=10,YEAR($A276),IF(MONTH($A276)=11,YEAR($A276),IF(MONTH($A276)=12, YEAR($A276),YEAR($A276)-1)))),#REF!,VLOOKUP(MONTH($A276),Conversion!$A$1:$B$12,2),FALSE)</f>
        <v>#REF!</v>
      </c>
      <c r="L276" s="9" t="e">
        <f>VLOOKUP((IF(MONTH($A276)=10,YEAR($A276),IF(MONTH($A276)=11,YEAR($A276),IF(MONTH($A276)=12, YEAR($A276),YEAR($A276)-1)))),#REF!,VLOOKUP(MONTH($A276),'Patch Conversion'!$A$1:$B$12,2),FALSE)</f>
        <v>#REF!</v>
      </c>
      <c r="N276" s="11"/>
      <c r="O276" s="9">
        <f t="shared" si="26"/>
        <v>0.12</v>
      </c>
      <c r="P276" s="9" t="str">
        <f t="shared" si="27"/>
        <v/>
      </c>
      <c r="Q276" s="10" t="str">
        <f t="shared" si="28"/>
        <v/>
      </c>
      <c r="S276" s="17">
        <f>VLOOKUP((IF(MONTH($A276)=10,YEAR($A276),IF(MONTH($A276)=11,YEAR($A276),IF(MONTH($A276)=12, YEAR($A276),YEAR($A276)-1)))),'Final Sim'!$A$1:$O$84,VLOOKUP(MONTH($A276),'Conversion WRSM'!$A$1:$B$12,2),FALSE)</f>
        <v>110.55</v>
      </c>
      <c r="U276" s="9">
        <f t="shared" si="29"/>
        <v>0.12</v>
      </c>
      <c r="V276" s="9" t="str">
        <f t="shared" si="30"/>
        <v/>
      </c>
      <c r="W276" s="20" t="str">
        <f t="shared" si="31"/>
        <v/>
      </c>
    </row>
    <row r="277" spans="1:23" s="9" customFormat="1">
      <c r="A277" s="11">
        <v>21367</v>
      </c>
      <c r="B277" s="9">
        <f>VLOOKUP((IF(MONTH($A277)=10,YEAR($A277),IF(MONTH($A277)=11,YEAR($A277),IF(MONTH($A277)=12, YEAR($A277),YEAR($A277)-1)))),A3R002_pt1.prn!$A$2:$AA$74,VLOOKUP(MONTH($A277),Conversion!$A$1:$B$12,2),FALSE)</f>
        <v>0.28000000000000003</v>
      </c>
      <c r="C277" s="9" t="str">
        <f>IF(VLOOKUP((IF(MONTH($A277)=10,YEAR($A277),IF(MONTH($A277)=11,YEAR($A277),IF(MONTH($A277)=12, YEAR($A277),YEAR($A277)-1)))),A3R002_pt1.prn!$A$2:$AA$74,VLOOKUP(MONTH($A277),'Patch Conversion'!$A$1:$B$12,2),FALSE)="","",VLOOKUP((IF(MONTH($A277)=10,YEAR($A277),IF(MONTH($A277)=11,YEAR($A277),IF(MONTH($A277)=12, YEAR($A277),YEAR($A277)-1)))),A3R002_pt1.prn!$A$2:$AA$74,VLOOKUP(MONTH($A277),'Patch Conversion'!$A$1:$B$12,2),FALSE))</f>
        <v/>
      </c>
      <c r="G277" s="9">
        <f>VLOOKUP((IF(MONTH($A277)=10,YEAR($A277),IF(MONTH($A277)=11,YEAR($A277),IF(MONTH($A277)=12, YEAR($A277),YEAR($A277)-1)))),A3R002_FirstSim!$A$1:$Z$87,VLOOKUP(MONTH($A277),Conversion!$A$1:$B$12,2),FALSE)</f>
        <v>1.01</v>
      </c>
      <c r="K277" s="12" t="e">
        <f>VLOOKUP((IF(MONTH($A277)=10,YEAR($A277),IF(MONTH($A277)=11,YEAR($A277),IF(MONTH($A277)=12, YEAR($A277),YEAR($A277)-1)))),#REF!,VLOOKUP(MONTH($A277),Conversion!$A$1:$B$12,2),FALSE)</f>
        <v>#REF!</v>
      </c>
      <c r="L277" s="9" t="e">
        <f>VLOOKUP((IF(MONTH($A277)=10,YEAR($A277),IF(MONTH($A277)=11,YEAR($A277),IF(MONTH($A277)=12, YEAR($A277),YEAR($A277)-1)))),#REF!,VLOOKUP(MONTH($A277),'Patch Conversion'!$A$1:$B$12,2),FALSE)</f>
        <v>#REF!</v>
      </c>
      <c r="N277" s="11"/>
      <c r="O277" s="9">
        <f t="shared" si="26"/>
        <v>0.28000000000000003</v>
      </c>
      <c r="P277" s="9" t="str">
        <f t="shared" si="27"/>
        <v/>
      </c>
      <c r="Q277" s="10" t="str">
        <f t="shared" si="28"/>
        <v/>
      </c>
      <c r="S277" s="17">
        <f>VLOOKUP((IF(MONTH($A277)=10,YEAR($A277),IF(MONTH($A277)=11,YEAR($A277),IF(MONTH($A277)=12, YEAR($A277),YEAR($A277)-1)))),'Final Sim'!$A$1:$O$84,VLOOKUP(MONTH($A277),'Conversion WRSM'!$A$1:$B$12,2),FALSE)</f>
        <v>0</v>
      </c>
      <c r="U277" s="9">
        <f t="shared" si="29"/>
        <v>0.28000000000000003</v>
      </c>
      <c r="V277" s="9" t="str">
        <f t="shared" si="30"/>
        <v/>
      </c>
      <c r="W277" s="20" t="str">
        <f t="shared" si="31"/>
        <v/>
      </c>
    </row>
    <row r="278" spans="1:23" s="9" customFormat="1">
      <c r="A278" s="11">
        <v>21398</v>
      </c>
      <c r="B278" s="9">
        <f>VLOOKUP((IF(MONTH($A278)=10,YEAR($A278),IF(MONTH($A278)=11,YEAR($A278),IF(MONTH($A278)=12, YEAR($A278),YEAR($A278)-1)))),A3R002_pt1.prn!$A$2:$AA$74,VLOOKUP(MONTH($A278),Conversion!$A$1:$B$12,2),FALSE)</f>
        <v>0.26</v>
      </c>
      <c r="C278" s="9" t="str">
        <f>IF(VLOOKUP((IF(MONTH($A278)=10,YEAR($A278),IF(MONTH($A278)=11,YEAR($A278),IF(MONTH($A278)=12, YEAR($A278),YEAR($A278)-1)))),A3R002_pt1.prn!$A$2:$AA$74,VLOOKUP(MONTH($A278),'Patch Conversion'!$A$1:$B$12,2),FALSE)="","",VLOOKUP((IF(MONTH($A278)=10,YEAR($A278),IF(MONTH($A278)=11,YEAR($A278),IF(MONTH($A278)=12, YEAR($A278),YEAR($A278)-1)))),A3R002_pt1.prn!$A$2:$AA$74,VLOOKUP(MONTH($A278),'Patch Conversion'!$A$1:$B$12,2),FALSE))</f>
        <v/>
      </c>
      <c r="G278" s="9">
        <f>VLOOKUP((IF(MONTH($A278)=10,YEAR($A278),IF(MONTH($A278)=11,YEAR($A278),IF(MONTH($A278)=12, YEAR($A278),YEAR($A278)-1)))),A3R002_FirstSim!$A$1:$Z$87,VLOOKUP(MONTH($A278),Conversion!$A$1:$B$12,2),FALSE)</f>
        <v>0.91</v>
      </c>
      <c r="K278" s="12" t="e">
        <f>VLOOKUP((IF(MONTH($A278)=10,YEAR($A278),IF(MONTH($A278)=11,YEAR($A278),IF(MONTH($A278)=12, YEAR($A278),YEAR($A278)-1)))),#REF!,VLOOKUP(MONTH($A278),Conversion!$A$1:$B$12,2),FALSE)</f>
        <v>#REF!</v>
      </c>
      <c r="L278" s="9" t="e">
        <f>VLOOKUP((IF(MONTH($A278)=10,YEAR($A278),IF(MONTH($A278)=11,YEAR($A278),IF(MONTH($A278)=12, YEAR($A278),YEAR($A278)-1)))),#REF!,VLOOKUP(MONTH($A278),'Patch Conversion'!$A$1:$B$12,2),FALSE)</f>
        <v>#REF!</v>
      </c>
      <c r="N278" s="11"/>
      <c r="O278" s="9">
        <f t="shared" si="26"/>
        <v>0.26</v>
      </c>
      <c r="P278" s="9" t="str">
        <f t="shared" si="27"/>
        <v/>
      </c>
      <c r="Q278" s="10" t="str">
        <f t="shared" si="28"/>
        <v/>
      </c>
      <c r="S278" s="17">
        <f>VLOOKUP((IF(MONTH($A278)=10,YEAR($A278),IF(MONTH($A278)=11,YEAR($A278),IF(MONTH($A278)=12, YEAR($A278),YEAR($A278)-1)))),'Final Sim'!$A$1:$O$84,VLOOKUP(MONTH($A278),'Conversion WRSM'!$A$1:$B$12,2),FALSE)</f>
        <v>14.58</v>
      </c>
      <c r="U278" s="9">
        <f t="shared" si="29"/>
        <v>0.26</v>
      </c>
      <c r="V278" s="9" t="str">
        <f t="shared" si="30"/>
        <v/>
      </c>
      <c r="W278" s="20" t="str">
        <f t="shared" si="31"/>
        <v/>
      </c>
    </row>
    <row r="279" spans="1:23" s="9" customFormat="1">
      <c r="A279" s="11">
        <v>21429</v>
      </c>
      <c r="B279" s="9">
        <f>VLOOKUP((IF(MONTH($A279)=10,YEAR($A279),IF(MONTH($A279)=11,YEAR($A279),IF(MONTH($A279)=12, YEAR($A279),YEAR($A279)-1)))),A3R002_pt1.prn!$A$2:$AA$74,VLOOKUP(MONTH($A279),Conversion!$A$1:$B$12,2),FALSE)</f>
        <v>0.3</v>
      </c>
      <c r="C279" s="9" t="str">
        <f>IF(VLOOKUP((IF(MONTH($A279)=10,YEAR($A279),IF(MONTH($A279)=11,YEAR($A279),IF(MONTH($A279)=12, YEAR($A279),YEAR($A279)-1)))),A3R002_pt1.prn!$A$2:$AA$74,VLOOKUP(MONTH($A279),'Patch Conversion'!$A$1:$B$12,2),FALSE)="","",VLOOKUP((IF(MONTH($A279)=10,YEAR($A279),IF(MONTH($A279)=11,YEAR($A279),IF(MONTH($A279)=12, YEAR($A279),YEAR($A279)-1)))),A3R002_pt1.prn!$A$2:$AA$74,VLOOKUP(MONTH($A279),'Patch Conversion'!$A$1:$B$12,2),FALSE))</f>
        <v/>
      </c>
      <c r="G279" s="9">
        <f>VLOOKUP((IF(MONTH($A279)=10,YEAR($A279),IF(MONTH($A279)=11,YEAR($A279),IF(MONTH($A279)=12, YEAR($A279),YEAR($A279)-1)))),A3R002_FirstSim!$A$1:$Z$87,VLOOKUP(MONTH($A279),Conversion!$A$1:$B$12,2),FALSE)</f>
        <v>0.8</v>
      </c>
      <c r="K279" s="12" t="e">
        <f>VLOOKUP((IF(MONTH($A279)=10,YEAR($A279),IF(MONTH($A279)=11,YEAR($A279),IF(MONTH($A279)=12, YEAR($A279),YEAR($A279)-1)))),#REF!,VLOOKUP(MONTH($A279),Conversion!$A$1:$B$12,2),FALSE)</f>
        <v>#REF!</v>
      </c>
      <c r="L279" s="9" t="e">
        <f>VLOOKUP((IF(MONTH($A279)=10,YEAR($A279),IF(MONTH($A279)=11,YEAR($A279),IF(MONTH($A279)=12, YEAR($A279),YEAR($A279)-1)))),#REF!,VLOOKUP(MONTH($A279),'Patch Conversion'!$A$1:$B$12,2),FALSE)</f>
        <v>#REF!</v>
      </c>
      <c r="N279" s="11"/>
      <c r="O279" s="9">
        <f t="shared" si="26"/>
        <v>0.3</v>
      </c>
      <c r="P279" s="9" t="str">
        <f t="shared" si="27"/>
        <v/>
      </c>
      <c r="Q279" s="10" t="str">
        <f t="shared" si="28"/>
        <v/>
      </c>
      <c r="S279" s="17">
        <f>VLOOKUP((IF(MONTH($A279)=10,YEAR($A279),IF(MONTH($A279)=11,YEAR($A279),IF(MONTH($A279)=12, YEAR($A279),YEAR($A279)-1)))),'Final Sim'!$A$1:$O$84,VLOOKUP(MONTH($A279),'Conversion WRSM'!$A$1:$B$12,2),FALSE)</f>
        <v>0</v>
      </c>
      <c r="U279" s="9">
        <f t="shared" si="29"/>
        <v>0.3</v>
      </c>
      <c r="V279" s="9" t="str">
        <f t="shared" si="30"/>
        <v/>
      </c>
      <c r="W279" s="20" t="str">
        <f t="shared" si="31"/>
        <v/>
      </c>
    </row>
    <row r="280" spans="1:23" s="9" customFormat="1">
      <c r="A280" s="11">
        <v>21459</v>
      </c>
      <c r="B280" s="9">
        <f>VLOOKUP((IF(MONTH($A280)=10,YEAR($A280),IF(MONTH($A280)=11,YEAR($A280),IF(MONTH($A280)=12, YEAR($A280),YEAR($A280)-1)))),A3R002_pt1.prn!$A$2:$AA$74,VLOOKUP(MONTH($A280),Conversion!$A$1:$B$12,2),FALSE)</f>
        <v>0.13</v>
      </c>
      <c r="C280" s="9" t="str">
        <f>IF(VLOOKUP((IF(MONTH($A280)=10,YEAR($A280),IF(MONTH($A280)=11,YEAR($A280),IF(MONTH($A280)=12, YEAR($A280),YEAR($A280)-1)))),A3R002_pt1.prn!$A$2:$AA$74,VLOOKUP(MONTH($A280),'Patch Conversion'!$A$1:$B$12,2),FALSE)="","",VLOOKUP((IF(MONTH($A280)=10,YEAR($A280),IF(MONTH($A280)=11,YEAR($A280),IF(MONTH($A280)=12, YEAR($A280),YEAR($A280)-1)))),A3R002_pt1.prn!$A$2:$AA$74,VLOOKUP(MONTH($A280),'Patch Conversion'!$A$1:$B$12,2),FALSE))</f>
        <v/>
      </c>
      <c r="G280" s="9">
        <f>VLOOKUP((IF(MONTH($A280)=10,YEAR($A280),IF(MONTH($A280)=11,YEAR($A280),IF(MONTH($A280)=12, YEAR($A280),YEAR($A280)-1)))),A3R002_FirstSim!$A$1:$Z$87,VLOOKUP(MONTH($A280),Conversion!$A$1:$B$12,2),FALSE)</f>
        <v>0.64</v>
      </c>
      <c r="K280" s="12" t="e">
        <f>VLOOKUP((IF(MONTH($A280)=10,YEAR($A280),IF(MONTH($A280)=11,YEAR($A280),IF(MONTH($A280)=12, YEAR($A280),YEAR($A280)-1)))),#REF!,VLOOKUP(MONTH($A280),Conversion!$A$1:$B$12,2),FALSE)</f>
        <v>#REF!</v>
      </c>
      <c r="L280" s="9" t="e">
        <f>VLOOKUP((IF(MONTH($A280)=10,YEAR($A280),IF(MONTH($A280)=11,YEAR($A280),IF(MONTH($A280)=12, YEAR($A280),YEAR($A280)-1)))),#REF!,VLOOKUP(MONTH($A280),'Patch Conversion'!$A$1:$B$12,2),FALSE)</f>
        <v>#REF!</v>
      </c>
      <c r="N280" s="11"/>
      <c r="O280" s="9">
        <f t="shared" si="26"/>
        <v>0.13</v>
      </c>
      <c r="P280" s="9" t="str">
        <f t="shared" si="27"/>
        <v/>
      </c>
      <c r="Q280" s="10" t="str">
        <f t="shared" si="28"/>
        <v/>
      </c>
      <c r="S280" s="17">
        <f>VLOOKUP((IF(MONTH($A280)=10,YEAR($A280),IF(MONTH($A280)=11,YEAR($A280),IF(MONTH($A280)=12, YEAR($A280),YEAR($A280)-1)))),'Final Sim'!$A$1:$O$84,VLOOKUP(MONTH($A280),'Conversion WRSM'!$A$1:$B$12,2),FALSE)</f>
        <v>7.78</v>
      </c>
      <c r="U280" s="9">
        <f t="shared" si="29"/>
        <v>0.13</v>
      </c>
      <c r="V280" s="9" t="str">
        <f t="shared" si="30"/>
        <v/>
      </c>
      <c r="W280" s="20" t="str">
        <f t="shared" si="31"/>
        <v/>
      </c>
    </row>
    <row r="281" spans="1:23" s="9" customFormat="1">
      <c r="A281" s="11">
        <v>21490</v>
      </c>
      <c r="B281" s="9">
        <f>VLOOKUP((IF(MONTH($A281)=10,YEAR($A281),IF(MONTH($A281)=11,YEAR($A281),IF(MONTH($A281)=12, YEAR($A281),YEAR($A281)-1)))),A3R002_pt1.prn!$A$2:$AA$74,VLOOKUP(MONTH($A281),Conversion!$A$1:$B$12,2),FALSE)</f>
        <v>0.31</v>
      </c>
      <c r="C281" s="9" t="str">
        <f>IF(VLOOKUP((IF(MONTH($A281)=10,YEAR($A281),IF(MONTH($A281)=11,YEAR($A281),IF(MONTH($A281)=12, YEAR($A281),YEAR($A281)-1)))),A3R002_pt1.prn!$A$2:$AA$74,VLOOKUP(MONTH($A281),'Patch Conversion'!$A$1:$B$12,2),FALSE)="","",VLOOKUP((IF(MONTH($A281)=10,YEAR($A281),IF(MONTH($A281)=11,YEAR($A281),IF(MONTH($A281)=12, YEAR($A281),YEAR($A281)-1)))),A3R002_pt1.prn!$A$2:$AA$74,VLOOKUP(MONTH($A281),'Patch Conversion'!$A$1:$B$12,2),FALSE))</f>
        <v/>
      </c>
      <c r="G281" s="9">
        <f>VLOOKUP((IF(MONTH($A281)=10,YEAR($A281),IF(MONTH($A281)=11,YEAR($A281),IF(MONTH($A281)=12, YEAR($A281),YEAR($A281)-1)))),A3R002_FirstSim!$A$1:$Z$87,VLOOKUP(MONTH($A281),Conversion!$A$1:$B$12,2),FALSE)</f>
        <v>0.62</v>
      </c>
      <c r="K281" s="12" t="e">
        <f>VLOOKUP((IF(MONTH($A281)=10,YEAR($A281),IF(MONTH($A281)=11,YEAR($A281),IF(MONTH($A281)=12, YEAR($A281),YEAR($A281)-1)))),#REF!,VLOOKUP(MONTH($A281),Conversion!$A$1:$B$12,2),FALSE)</f>
        <v>#REF!</v>
      </c>
      <c r="L281" s="9" t="e">
        <f>VLOOKUP((IF(MONTH($A281)=10,YEAR($A281),IF(MONTH($A281)=11,YEAR($A281),IF(MONTH($A281)=12, YEAR($A281),YEAR($A281)-1)))),#REF!,VLOOKUP(MONTH($A281),'Patch Conversion'!$A$1:$B$12,2),FALSE)</f>
        <v>#REF!</v>
      </c>
      <c r="N281" s="11"/>
      <c r="O281" s="9">
        <f t="shared" si="26"/>
        <v>0.31</v>
      </c>
      <c r="P281" s="9" t="str">
        <f t="shared" si="27"/>
        <v/>
      </c>
      <c r="Q281" s="10" t="str">
        <f t="shared" si="28"/>
        <v/>
      </c>
      <c r="S281" s="17">
        <f>VLOOKUP((IF(MONTH($A281)=10,YEAR($A281),IF(MONTH($A281)=11,YEAR($A281),IF(MONTH($A281)=12, YEAR($A281),YEAR($A281)-1)))),'Final Sim'!$A$1:$O$84,VLOOKUP(MONTH($A281),'Conversion WRSM'!$A$1:$B$12,2),FALSE)</f>
        <v>0</v>
      </c>
      <c r="U281" s="9">
        <f t="shared" si="29"/>
        <v>0.31</v>
      </c>
      <c r="V281" s="9" t="str">
        <f t="shared" si="30"/>
        <v/>
      </c>
      <c r="W281" s="20" t="str">
        <f t="shared" si="31"/>
        <v/>
      </c>
    </row>
    <row r="282" spans="1:23" s="9" customFormat="1">
      <c r="A282" s="11">
        <v>21520</v>
      </c>
      <c r="B282" s="9">
        <f>VLOOKUP((IF(MONTH($A282)=10,YEAR($A282),IF(MONTH($A282)=11,YEAR($A282),IF(MONTH($A282)=12, YEAR($A282),YEAR($A282)-1)))),A3R002_pt1.prn!$A$2:$AA$74,VLOOKUP(MONTH($A282),Conversion!$A$1:$B$12,2),FALSE)</f>
        <v>1.1200000000000001</v>
      </c>
      <c r="C282" s="9" t="str">
        <f>IF(VLOOKUP((IF(MONTH($A282)=10,YEAR($A282),IF(MONTH($A282)=11,YEAR($A282),IF(MONTH($A282)=12, YEAR($A282),YEAR($A282)-1)))),A3R002_pt1.prn!$A$2:$AA$74,VLOOKUP(MONTH($A282),'Patch Conversion'!$A$1:$B$12,2),FALSE)="","",VLOOKUP((IF(MONTH($A282)=10,YEAR($A282),IF(MONTH($A282)=11,YEAR($A282),IF(MONTH($A282)=12, YEAR($A282),YEAR($A282)-1)))),A3R002_pt1.prn!$A$2:$AA$74,VLOOKUP(MONTH($A282),'Patch Conversion'!$A$1:$B$12,2),FALSE))</f>
        <v/>
      </c>
      <c r="G282" s="9">
        <f>VLOOKUP((IF(MONTH($A282)=10,YEAR($A282),IF(MONTH($A282)=11,YEAR($A282),IF(MONTH($A282)=12, YEAR($A282),YEAR($A282)-1)))),A3R002_FirstSim!$A$1:$Z$87,VLOOKUP(MONTH($A282),Conversion!$A$1:$B$12,2),FALSE)</f>
        <v>0.57999999999999996</v>
      </c>
      <c r="K282" s="12" t="e">
        <f>VLOOKUP((IF(MONTH($A282)=10,YEAR($A282),IF(MONTH($A282)=11,YEAR($A282),IF(MONTH($A282)=12, YEAR($A282),YEAR($A282)-1)))),#REF!,VLOOKUP(MONTH($A282),Conversion!$A$1:$B$12,2),FALSE)</f>
        <v>#REF!</v>
      </c>
      <c r="L282" s="9" t="e">
        <f>VLOOKUP((IF(MONTH($A282)=10,YEAR($A282),IF(MONTH($A282)=11,YEAR($A282),IF(MONTH($A282)=12, YEAR($A282),YEAR($A282)-1)))),#REF!,VLOOKUP(MONTH($A282),'Patch Conversion'!$A$1:$B$12,2),FALSE)</f>
        <v>#REF!</v>
      </c>
      <c r="N282" s="11"/>
      <c r="O282" s="9">
        <f t="shared" si="26"/>
        <v>1.1200000000000001</v>
      </c>
      <c r="P282" s="9" t="str">
        <f t="shared" si="27"/>
        <v/>
      </c>
      <c r="Q282" s="10" t="str">
        <f t="shared" si="28"/>
        <v/>
      </c>
      <c r="S282" s="17">
        <f>VLOOKUP((IF(MONTH($A282)=10,YEAR($A282),IF(MONTH($A282)=11,YEAR($A282),IF(MONTH($A282)=12, YEAR($A282),YEAR($A282)-1)))),'Final Sim'!$A$1:$O$84,VLOOKUP(MONTH($A282),'Conversion WRSM'!$A$1:$B$12,2),FALSE)</f>
        <v>45.84</v>
      </c>
      <c r="U282" s="9">
        <f t="shared" si="29"/>
        <v>1.1200000000000001</v>
      </c>
      <c r="V282" s="9" t="str">
        <f t="shared" si="30"/>
        <v/>
      </c>
      <c r="W282" s="20" t="str">
        <f t="shared" si="31"/>
        <v/>
      </c>
    </row>
    <row r="283" spans="1:23" s="9" customFormat="1">
      <c r="A283" s="11">
        <v>21551</v>
      </c>
      <c r="B283" s="9">
        <f>VLOOKUP((IF(MONTH($A283)=10,YEAR($A283),IF(MONTH($A283)=11,YEAR($A283),IF(MONTH($A283)=12, YEAR($A283),YEAR($A283)-1)))),A3R002_pt1.prn!$A$2:$AA$74,VLOOKUP(MONTH($A283),Conversion!$A$1:$B$12,2),FALSE)</f>
        <v>0.24</v>
      </c>
      <c r="C283" s="9" t="str">
        <f>IF(VLOOKUP((IF(MONTH($A283)=10,YEAR($A283),IF(MONTH($A283)=11,YEAR($A283),IF(MONTH($A283)=12, YEAR($A283),YEAR($A283)-1)))),A3R002_pt1.prn!$A$2:$AA$74,VLOOKUP(MONTH($A283),'Patch Conversion'!$A$1:$B$12,2),FALSE)="","",VLOOKUP((IF(MONTH($A283)=10,YEAR($A283),IF(MONTH($A283)=11,YEAR($A283),IF(MONTH($A283)=12, YEAR($A283),YEAR($A283)-1)))),A3R002_pt1.prn!$A$2:$AA$74,VLOOKUP(MONTH($A283),'Patch Conversion'!$A$1:$B$12,2),FALSE))</f>
        <v/>
      </c>
      <c r="G283" s="9">
        <f>VLOOKUP((IF(MONTH($A283)=10,YEAR($A283),IF(MONTH($A283)=11,YEAR($A283),IF(MONTH($A283)=12, YEAR($A283),YEAR($A283)-1)))),A3R002_FirstSim!$A$1:$Z$87,VLOOKUP(MONTH($A283),Conversion!$A$1:$B$12,2),FALSE)</f>
        <v>0.56999999999999995</v>
      </c>
      <c r="K283" s="12" t="e">
        <f>VLOOKUP((IF(MONTH($A283)=10,YEAR($A283),IF(MONTH($A283)=11,YEAR($A283),IF(MONTH($A283)=12, YEAR($A283),YEAR($A283)-1)))),#REF!,VLOOKUP(MONTH($A283),Conversion!$A$1:$B$12,2),FALSE)</f>
        <v>#REF!</v>
      </c>
      <c r="L283" s="9" t="e">
        <f>VLOOKUP((IF(MONTH($A283)=10,YEAR($A283),IF(MONTH($A283)=11,YEAR($A283),IF(MONTH($A283)=12, YEAR($A283),YEAR($A283)-1)))),#REF!,VLOOKUP(MONTH($A283),'Patch Conversion'!$A$1:$B$12,2),FALSE)</f>
        <v>#REF!</v>
      </c>
      <c r="N283" s="11"/>
      <c r="O283" s="9">
        <f t="shared" si="26"/>
        <v>0.24</v>
      </c>
      <c r="P283" s="9" t="str">
        <f t="shared" si="27"/>
        <v/>
      </c>
      <c r="Q283" s="10" t="str">
        <f t="shared" si="28"/>
        <v/>
      </c>
      <c r="S283" s="17">
        <f>VLOOKUP((IF(MONTH($A283)=10,YEAR($A283),IF(MONTH($A283)=11,YEAR($A283),IF(MONTH($A283)=12, YEAR($A283),YEAR($A283)-1)))),'Final Sim'!$A$1:$O$84,VLOOKUP(MONTH($A283),'Conversion WRSM'!$A$1:$B$12,2),FALSE)</f>
        <v>0</v>
      </c>
      <c r="U283" s="9">
        <f t="shared" si="29"/>
        <v>0.24</v>
      </c>
      <c r="V283" s="9" t="str">
        <f t="shared" si="30"/>
        <v/>
      </c>
      <c r="W283" s="20" t="str">
        <f t="shared" si="31"/>
        <v/>
      </c>
    </row>
    <row r="284" spans="1:23" s="9" customFormat="1">
      <c r="A284" s="11">
        <v>21582</v>
      </c>
      <c r="B284" s="9">
        <f>VLOOKUP((IF(MONTH($A284)=10,YEAR($A284),IF(MONTH($A284)=11,YEAR($A284),IF(MONTH($A284)=12, YEAR($A284),YEAR($A284)-1)))),A3R002_pt1.prn!$A$2:$AA$74,VLOOKUP(MONTH($A284),Conversion!$A$1:$B$12,2),FALSE)</f>
        <v>0.49</v>
      </c>
      <c r="C284" s="9" t="str">
        <f>IF(VLOOKUP((IF(MONTH($A284)=10,YEAR($A284),IF(MONTH($A284)=11,YEAR($A284),IF(MONTH($A284)=12, YEAR($A284),YEAR($A284)-1)))),A3R002_pt1.prn!$A$2:$AA$74,VLOOKUP(MONTH($A284),'Patch Conversion'!$A$1:$B$12,2),FALSE)="","",VLOOKUP((IF(MONTH($A284)=10,YEAR($A284),IF(MONTH($A284)=11,YEAR($A284),IF(MONTH($A284)=12, YEAR($A284),YEAR($A284)-1)))),A3R002_pt1.prn!$A$2:$AA$74,VLOOKUP(MONTH($A284),'Patch Conversion'!$A$1:$B$12,2),FALSE))</f>
        <v/>
      </c>
      <c r="D284" s="9" t="str">
        <f>IF(C284="","",B284)</f>
        <v/>
      </c>
      <c r="G284" s="9">
        <f>VLOOKUP((IF(MONTH($A284)=10,YEAR($A284),IF(MONTH($A284)=11,YEAR($A284),IF(MONTH($A284)=12, YEAR($A284),YEAR($A284)-1)))),A3R002_FirstSim!$A$1:$Z$87,VLOOKUP(MONTH($A284),Conversion!$A$1:$B$12,2),FALSE)</f>
        <v>0.55000000000000004</v>
      </c>
      <c r="K284" s="12" t="e">
        <f>VLOOKUP((IF(MONTH($A284)=10,YEAR($A284),IF(MONTH($A284)=11,YEAR($A284),IF(MONTH($A284)=12, YEAR($A284),YEAR($A284)-1)))),#REF!,VLOOKUP(MONTH($A284),Conversion!$A$1:$B$12,2),FALSE)</f>
        <v>#REF!</v>
      </c>
      <c r="L284" s="9" t="e">
        <f>VLOOKUP((IF(MONTH($A284)=10,YEAR($A284),IF(MONTH($A284)=11,YEAR($A284),IF(MONTH($A284)=12, YEAR($A284),YEAR($A284)-1)))),#REF!,VLOOKUP(MONTH($A284),'Patch Conversion'!$A$1:$B$12,2),FALSE)</f>
        <v>#REF!</v>
      </c>
      <c r="N284" s="11"/>
      <c r="O284" s="9">
        <f t="shared" si="26"/>
        <v>0.49</v>
      </c>
      <c r="P284" s="9" t="str">
        <f t="shared" si="27"/>
        <v/>
      </c>
      <c r="Q284" s="10" t="str">
        <f t="shared" si="28"/>
        <v/>
      </c>
      <c r="S284" s="17">
        <f>VLOOKUP((IF(MONTH($A284)=10,YEAR($A284),IF(MONTH($A284)=11,YEAR($A284),IF(MONTH($A284)=12, YEAR($A284),YEAR($A284)-1)))),'Final Sim'!$A$1:$O$84,VLOOKUP(MONTH($A284),'Conversion WRSM'!$A$1:$B$12,2),FALSE)</f>
        <v>97.92</v>
      </c>
      <c r="U284" s="9">
        <f t="shared" si="29"/>
        <v>0.49</v>
      </c>
      <c r="V284" s="9" t="str">
        <f t="shared" si="30"/>
        <v/>
      </c>
      <c r="W284" s="20" t="str">
        <f t="shared" si="31"/>
        <v/>
      </c>
    </row>
    <row r="285" spans="1:23" s="9" customFormat="1">
      <c r="A285" s="11">
        <v>21610</v>
      </c>
      <c r="B285" s="9">
        <f>VLOOKUP((IF(MONTH($A285)=10,YEAR($A285),IF(MONTH($A285)=11,YEAR($A285),IF(MONTH($A285)=12, YEAR($A285),YEAR($A285)-1)))),A3R002_pt1.prn!$A$2:$AA$74,VLOOKUP(MONTH($A285),Conversion!$A$1:$B$12,2),FALSE)</f>
        <v>0.08</v>
      </c>
      <c r="C285" s="9" t="str">
        <f>IF(VLOOKUP((IF(MONTH($A285)=10,YEAR($A285),IF(MONTH($A285)=11,YEAR($A285),IF(MONTH($A285)=12, YEAR($A285),YEAR($A285)-1)))),A3R002_pt1.prn!$A$2:$AA$74,VLOOKUP(MONTH($A285),'Patch Conversion'!$A$1:$B$12,2),FALSE)="","",VLOOKUP((IF(MONTH($A285)=10,YEAR($A285),IF(MONTH($A285)=11,YEAR($A285),IF(MONTH($A285)=12, YEAR($A285),YEAR($A285)-1)))),A3R002_pt1.prn!$A$2:$AA$74,VLOOKUP(MONTH($A285),'Patch Conversion'!$A$1:$B$12,2),FALSE))</f>
        <v/>
      </c>
      <c r="G285" s="9">
        <f>VLOOKUP((IF(MONTH($A285)=10,YEAR($A285),IF(MONTH($A285)=11,YEAR($A285),IF(MONTH($A285)=12, YEAR($A285),YEAR($A285)-1)))),A3R002_FirstSim!$A$1:$Z$87,VLOOKUP(MONTH($A285),Conversion!$A$1:$B$12,2),FALSE)</f>
        <v>0.52</v>
      </c>
      <c r="K285" s="12" t="e">
        <f>VLOOKUP((IF(MONTH($A285)=10,YEAR($A285),IF(MONTH($A285)=11,YEAR($A285),IF(MONTH($A285)=12, YEAR($A285),YEAR($A285)-1)))),#REF!,VLOOKUP(MONTH($A285),Conversion!$A$1:$B$12,2),FALSE)</f>
        <v>#REF!</v>
      </c>
      <c r="L285" s="9" t="e">
        <f>VLOOKUP((IF(MONTH($A285)=10,YEAR($A285),IF(MONTH($A285)=11,YEAR($A285),IF(MONTH($A285)=12, YEAR($A285),YEAR($A285)-1)))),#REF!,VLOOKUP(MONTH($A285),'Patch Conversion'!$A$1:$B$12,2),FALSE)</f>
        <v>#REF!</v>
      </c>
      <c r="N285" s="11"/>
      <c r="O285" s="9">
        <f t="shared" si="26"/>
        <v>0.08</v>
      </c>
      <c r="P285" s="9" t="str">
        <f t="shared" si="27"/>
        <v/>
      </c>
      <c r="Q285" s="10" t="str">
        <f t="shared" si="28"/>
        <v/>
      </c>
      <c r="S285" s="17">
        <f>VLOOKUP((IF(MONTH($A285)=10,YEAR($A285),IF(MONTH($A285)=11,YEAR($A285),IF(MONTH($A285)=12, YEAR($A285),YEAR($A285)-1)))),'Final Sim'!$A$1:$O$84,VLOOKUP(MONTH($A285),'Conversion WRSM'!$A$1:$B$12,2),FALSE)</f>
        <v>0</v>
      </c>
      <c r="U285" s="9">
        <f t="shared" si="29"/>
        <v>0.08</v>
      </c>
      <c r="V285" s="9" t="str">
        <f t="shared" si="30"/>
        <v/>
      </c>
      <c r="W285" s="20" t="str">
        <f t="shared" si="31"/>
        <v/>
      </c>
    </row>
    <row r="286" spans="1:23" s="9" customFormat="1">
      <c r="A286" s="11">
        <v>21641</v>
      </c>
      <c r="B286" s="9">
        <f>VLOOKUP((IF(MONTH($A286)=10,YEAR($A286),IF(MONTH($A286)=11,YEAR($A286),IF(MONTH($A286)=12, YEAR($A286),YEAR($A286)-1)))),A3R002_pt1.prn!$A$2:$AA$74,VLOOKUP(MONTH($A286),Conversion!$A$1:$B$12,2),FALSE)</f>
        <v>0.03</v>
      </c>
      <c r="C286" s="9" t="str">
        <f>IF(VLOOKUP((IF(MONTH($A286)=10,YEAR($A286),IF(MONTH($A286)=11,YEAR($A286),IF(MONTH($A286)=12, YEAR($A286),YEAR($A286)-1)))),A3R002_pt1.prn!$A$2:$AA$74,VLOOKUP(MONTH($A286),'Patch Conversion'!$A$1:$B$12,2),FALSE)="","",VLOOKUP((IF(MONTH($A286)=10,YEAR($A286),IF(MONTH($A286)=11,YEAR($A286),IF(MONTH($A286)=12, YEAR($A286),YEAR($A286)-1)))),A3R002_pt1.prn!$A$2:$AA$74,VLOOKUP(MONTH($A286),'Patch Conversion'!$A$1:$B$12,2),FALSE))</f>
        <v/>
      </c>
      <c r="D286" s="9" t="str">
        <f>IF(C286="","",B286)</f>
        <v/>
      </c>
      <c r="G286" s="9">
        <f>VLOOKUP((IF(MONTH($A286)=10,YEAR($A286),IF(MONTH($A286)=11,YEAR($A286),IF(MONTH($A286)=12, YEAR($A286),YEAR($A286)-1)))),A3R002_FirstSim!$A$1:$Z$87,VLOOKUP(MONTH($A286),Conversion!$A$1:$B$12,2),FALSE)</f>
        <v>0.55000000000000004</v>
      </c>
      <c r="K286" s="12" t="e">
        <f>VLOOKUP((IF(MONTH($A286)=10,YEAR($A286),IF(MONTH($A286)=11,YEAR($A286),IF(MONTH($A286)=12, YEAR($A286),YEAR($A286)-1)))),#REF!,VLOOKUP(MONTH($A286),Conversion!$A$1:$B$12,2),FALSE)</f>
        <v>#REF!</v>
      </c>
      <c r="L286" s="9" t="e">
        <f>VLOOKUP((IF(MONTH($A286)=10,YEAR($A286),IF(MONTH($A286)=11,YEAR($A286),IF(MONTH($A286)=12, YEAR($A286),YEAR($A286)-1)))),#REF!,VLOOKUP(MONTH($A286),'Patch Conversion'!$A$1:$B$12,2),FALSE)</f>
        <v>#REF!</v>
      </c>
      <c r="N286" s="11"/>
      <c r="O286" s="9">
        <f t="shared" si="26"/>
        <v>0.03</v>
      </c>
      <c r="P286" s="9" t="str">
        <f t="shared" si="27"/>
        <v/>
      </c>
      <c r="Q286" s="10" t="str">
        <f t="shared" si="28"/>
        <v/>
      </c>
      <c r="S286" s="17">
        <f>VLOOKUP((IF(MONTH($A286)=10,YEAR($A286),IF(MONTH($A286)=11,YEAR($A286),IF(MONTH($A286)=12, YEAR($A286),YEAR($A286)-1)))),'Final Sim'!$A$1:$O$84,VLOOKUP(MONTH($A286),'Conversion WRSM'!$A$1:$B$12,2),FALSE)</f>
        <v>40.61</v>
      </c>
      <c r="U286" s="9">
        <f t="shared" si="29"/>
        <v>0.03</v>
      </c>
      <c r="V286" s="9" t="str">
        <f t="shared" si="30"/>
        <v/>
      </c>
      <c r="W286" s="20" t="str">
        <f t="shared" si="31"/>
        <v/>
      </c>
    </row>
    <row r="287" spans="1:23" s="9" customFormat="1">
      <c r="A287" s="11">
        <v>21671</v>
      </c>
      <c r="B287" s="9">
        <f>VLOOKUP((IF(MONTH($A287)=10,YEAR($A287),IF(MONTH($A287)=11,YEAR($A287),IF(MONTH($A287)=12, YEAR($A287),YEAR($A287)-1)))),A3R002_pt1.prn!$A$2:$AA$74,VLOOKUP(MONTH($A287),Conversion!$A$1:$B$12,2),FALSE)</f>
        <v>0</v>
      </c>
      <c r="C287" s="9" t="str">
        <f>IF(VLOOKUP((IF(MONTH($A287)=10,YEAR($A287),IF(MONTH($A287)=11,YEAR($A287),IF(MONTH($A287)=12, YEAR($A287),YEAR($A287)-1)))),A3R002_pt1.prn!$A$2:$AA$74,VLOOKUP(MONTH($A287),'Patch Conversion'!$A$1:$B$12,2),FALSE)="","",VLOOKUP((IF(MONTH($A287)=10,YEAR($A287),IF(MONTH($A287)=11,YEAR($A287),IF(MONTH($A287)=12, YEAR($A287),YEAR($A287)-1)))),A3R002_pt1.prn!$A$2:$AA$74,VLOOKUP(MONTH($A287),'Patch Conversion'!$A$1:$B$12,2),FALSE))</f>
        <v>#</v>
      </c>
      <c r="G287" s="9">
        <f>VLOOKUP((IF(MONTH($A287)=10,YEAR($A287),IF(MONTH($A287)=11,YEAR($A287),IF(MONTH($A287)=12, YEAR($A287),YEAR($A287)-1)))),A3R002_FirstSim!$A$1:$Z$87,VLOOKUP(MONTH($A287),Conversion!$A$1:$B$12,2),FALSE)</f>
        <v>0.62</v>
      </c>
      <c r="K287" s="12" t="e">
        <f>VLOOKUP((IF(MONTH($A287)=10,YEAR($A287),IF(MONTH($A287)=11,YEAR($A287),IF(MONTH($A287)=12, YEAR($A287),YEAR($A287)-1)))),#REF!,VLOOKUP(MONTH($A287),Conversion!$A$1:$B$12,2),FALSE)</f>
        <v>#REF!</v>
      </c>
      <c r="L287" s="9" t="e">
        <f>VLOOKUP((IF(MONTH($A287)=10,YEAR($A287),IF(MONTH($A287)=11,YEAR($A287),IF(MONTH($A287)=12, YEAR($A287),YEAR($A287)-1)))),#REF!,VLOOKUP(MONTH($A287),'Patch Conversion'!$A$1:$B$12,2),FALSE)</f>
        <v>#REF!</v>
      </c>
      <c r="N287" s="11"/>
      <c r="O287" s="9">
        <f t="shared" si="26"/>
        <v>0.62</v>
      </c>
      <c r="P287" s="9" t="str">
        <f t="shared" si="27"/>
        <v>*</v>
      </c>
      <c r="Q287" s="10" t="str">
        <f t="shared" si="28"/>
        <v>First Silumation patch</v>
      </c>
      <c r="S287" s="17">
        <f>VLOOKUP((IF(MONTH($A287)=10,YEAR($A287),IF(MONTH($A287)=11,YEAR($A287),IF(MONTH($A287)=12, YEAR($A287),YEAR($A287)-1)))),'Final Sim'!$A$1:$O$84,VLOOKUP(MONTH($A287),'Conversion WRSM'!$A$1:$B$12,2),FALSE)</f>
        <v>0</v>
      </c>
      <c r="U287" s="9">
        <f t="shared" si="29"/>
        <v>0</v>
      </c>
      <c r="V287" s="9" t="str">
        <f t="shared" si="30"/>
        <v>#</v>
      </c>
      <c r="W287" s="20" t="str">
        <f t="shared" si="31"/>
        <v>Observed Estimate Used</v>
      </c>
    </row>
    <row r="288" spans="1:23" s="9" customFormat="1">
      <c r="A288" s="11">
        <v>21702</v>
      </c>
      <c r="B288" s="9">
        <f>VLOOKUP((IF(MONTH($A288)=10,YEAR($A288),IF(MONTH($A288)=11,YEAR($A288),IF(MONTH($A288)=12, YEAR($A288),YEAR($A288)-1)))),A3R002_pt1.prn!$A$2:$AA$74,VLOOKUP(MONTH($A288),Conversion!$A$1:$B$12,2),FALSE)</f>
        <v>0.06</v>
      </c>
      <c r="C288" s="9" t="str">
        <f>IF(VLOOKUP((IF(MONTH($A288)=10,YEAR($A288),IF(MONTH($A288)=11,YEAR($A288),IF(MONTH($A288)=12, YEAR($A288),YEAR($A288)-1)))),A3R002_pt1.prn!$A$2:$AA$74,VLOOKUP(MONTH($A288),'Patch Conversion'!$A$1:$B$12,2),FALSE)="","",VLOOKUP((IF(MONTH($A288)=10,YEAR($A288),IF(MONTH($A288)=11,YEAR($A288),IF(MONTH($A288)=12, YEAR($A288),YEAR($A288)-1)))),A3R002_pt1.prn!$A$2:$AA$74,VLOOKUP(MONTH($A288),'Patch Conversion'!$A$1:$B$12,2),FALSE))</f>
        <v/>
      </c>
      <c r="G288" s="9">
        <f>VLOOKUP((IF(MONTH($A288)=10,YEAR($A288),IF(MONTH($A288)=11,YEAR($A288),IF(MONTH($A288)=12, YEAR($A288),YEAR($A288)-1)))),A3R002_FirstSim!$A$1:$Z$87,VLOOKUP(MONTH($A288),Conversion!$A$1:$B$12,2),FALSE)</f>
        <v>0.67</v>
      </c>
      <c r="K288" s="12" t="e">
        <f>VLOOKUP((IF(MONTH($A288)=10,YEAR($A288),IF(MONTH($A288)=11,YEAR($A288),IF(MONTH($A288)=12, YEAR($A288),YEAR($A288)-1)))),#REF!,VLOOKUP(MONTH($A288),Conversion!$A$1:$B$12,2),FALSE)</f>
        <v>#REF!</v>
      </c>
      <c r="L288" s="9" t="e">
        <f>VLOOKUP((IF(MONTH($A288)=10,YEAR($A288),IF(MONTH($A288)=11,YEAR($A288),IF(MONTH($A288)=12, YEAR($A288),YEAR($A288)-1)))),#REF!,VLOOKUP(MONTH($A288),'Patch Conversion'!$A$1:$B$12,2),FALSE)</f>
        <v>#REF!</v>
      </c>
      <c r="N288" s="11"/>
      <c r="O288" s="9">
        <f t="shared" si="26"/>
        <v>0.06</v>
      </c>
      <c r="P288" s="9" t="str">
        <f t="shared" si="27"/>
        <v/>
      </c>
      <c r="Q288" s="10" t="str">
        <f t="shared" si="28"/>
        <v/>
      </c>
      <c r="S288" s="17">
        <f>VLOOKUP((IF(MONTH($A288)=10,YEAR($A288),IF(MONTH($A288)=11,YEAR($A288),IF(MONTH($A288)=12, YEAR($A288),YEAR($A288)-1)))),'Final Sim'!$A$1:$O$84,VLOOKUP(MONTH($A288),'Conversion WRSM'!$A$1:$B$12,2),FALSE)</f>
        <v>8.26</v>
      </c>
      <c r="U288" s="9">
        <f t="shared" si="29"/>
        <v>0.06</v>
      </c>
      <c r="V288" s="9" t="str">
        <f t="shared" si="30"/>
        <v/>
      </c>
      <c r="W288" s="20" t="str">
        <f t="shared" si="31"/>
        <v/>
      </c>
    </row>
    <row r="289" spans="1:23" s="9" customFormat="1">
      <c r="A289" s="11">
        <v>21732</v>
      </c>
      <c r="B289" s="9">
        <f>VLOOKUP((IF(MONTH($A289)=10,YEAR($A289),IF(MONTH($A289)=11,YEAR($A289),IF(MONTH($A289)=12, YEAR($A289),YEAR($A289)-1)))),A3R002_pt1.prn!$A$2:$AA$74,VLOOKUP(MONTH($A289),Conversion!$A$1:$B$12,2),FALSE)</f>
        <v>0.23</v>
      </c>
      <c r="C289" s="9" t="str">
        <f>IF(VLOOKUP((IF(MONTH($A289)=10,YEAR($A289),IF(MONTH($A289)=11,YEAR($A289),IF(MONTH($A289)=12, YEAR($A289),YEAR($A289)-1)))),A3R002_pt1.prn!$A$2:$AA$74,VLOOKUP(MONTH($A289),'Patch Conversion'!$A$1:$B$12,2),FALSE)="","",VLOOKUP((IF(MONTH($A289)=10,YEAR($A289),IF(MONTH($A289)=11,YEAR($A289),IF(MONTH($A289)=12, YEAR($A289),YEAR($A289)-1)))),A3R002_pt1.prn!$A$2:$AA$74,VLOOKUP(MONTH($A289),'Patch Conversion'!$A$1:$B$12,2),FALSE))</f>
        <v/>
      </c>
      <c r="G289" s="9">
        <f>VLOOKUP((IF(MONTH($A289)=10,YEAR($A289),IF(MONTH($A289)=11,YEAR($A289),IF(MONTH($A289)=12, YEAR($A289),YEAR($A289)-1)))),A3R002_FirstSim!$A$1:$Z$87,VLOOKUP(MONTH($A289),Conversion!$A$1:$B$12,2),FALSE)</f>
        <v>0.68</v>
      </c>
      <c r="K289" s="12" t="e">
        <f>VLOOKUP((IF(MONTH($A289)=10,YEAR($A289),IF(MONTH($A289)=11,YEAR($A289),IF(MONTH($A289)=12, YEAR($A289),YEAR($A289)-1)))),#REF!,VLOOKUP(MONTH($A289),Conversion!$A$1:$B$12,2),FALSE)</f>
        <v>#REF!</v>
      </c>
      <c r="L289" s="9" t="e">
        <f>VLOOKUP((IF(MONTH($A289)=10,YEAR($A289),IF(MONTH($A289)=11,YEAR($A289),IF(MONTH($A289)=12, YEAR($A289),YEAR($A289)-1)))),#REF!,VLOOKUP(MONTH($A289),'Patch Conversion'!$A$1:$B$12,2),FALSE)</f>
        <v>#REF!</v>
      </c>
      <c r="N289" s="11"/>
      <c r="O289" s="9">
        <f t="shared" si="26"/>
        <v>0.23</v>
      </c>
      <c r="P289" s="9" t="str">
        <f t="shared" si="27"/>
        <v/>
      </c>
      <c r="Q289" s="10" t="str">
        <f t="shared" si="28"/>
        <v/>
      </c>
      <c r="S289" s="17">
        <f>VLOOKUP((IF(MONTH($A289)=10,YEAR($A289),IF(MONTH($A289)=11,YEAR($A289),IF(MONTH($A289)=12, YEAR($A289),YEAR($A289)-1)))),'Final Sim'!$A$1:$O$84,VLOOKUP(MONTH($A289),'Conversion WRSM'!$A$1:$B$12,2),FALSE)</f>
        <v>0</v>
      </c>
      <c r="U289" s="9">
        <f t="shared" si="29"/>
        <v>0.23</v>
      </c>
      <c r="V289" s="9" t="str">
        <f t="shared" si="30"/>
        <v/>
      </c>
      <c r="W289" s="20" t="str">
        <f t="shared" si="31"/>
        <v/>
      </c>
    </row>
    <row r="290" spans="1:23" s="9" customFormat="1">
      <c r="A290" s="11">
        <v>21763</v>
      </c>
      <c r="B290" s="9">
        <f>VLOOKUP((IF(MONTH($A290)=10,YEAR($A290),IF(MONTH($A290)=11,YEAR($A290),IF(MONTH($A290)=12, YEAR($A290),YEAR($A290)-1)))),A3R002_pt1.prn!$A$2:$AA$74,VLOOKUP(MONTH($A290),Conversion!$A$1:$B$12,2),FALSE)</f>
        <v>0.3</v>
      </c>
      <c r="C290" s="9" t="str">
        <f>IF(VLOOKUP((IF(MONTH($A290)=10,YEAR($A290),IF(MONTH($A290)=11,YEAR($A290),IF(MONTH($A290)=12, YEAR($A290),YEAR($A290)-1)))),A3R002_pt1.prn!$A$2:$AA$74,VLOOKUP(MONTH($A290),'Patch Conversion'!$A$1:$B$12,2),FALSE)="","",VLOOKUP((IF(MONTH($A290)=10,YEAR($A290),IF(MONTH($A290)=11,YEAR($A290),IF(MONTH($A290)=12, YEAR($A290),YEAR($A290)-1)))),A3R002_pt1.prn!$A$2:$AA$74,VLOOKUP(MONTH($A290),'Patch Conversion'!$A$1:$B$12,2),FALSE))</f>
        <v/>
      </c>
      <c r="G290" s="9">
        <f>VLOOKUP((IF(MONTH($A290)=10,YEAR($A290),IF(MONTH($A290)=11,YEAR($A290),IF(MONTH($A290)=12, YEAR($A290),YEAR($A290)-1)))),A3R002_FirstSim!$A$1:$Z$87,VLOOKUP(MONTH($A290),Conversion!$A$1:$B$12,2),FALSE)</f>
        <v>0.63</v>
      </c>
      <c r="K290" s="12" t="e">
        <f>VLOOKUP((IF(MONTH($A290)=10,YEAR($A290),IF(MONTH($A290)=11,YEAR($A290),IF(MONTH($A290)=12, YEAR($A290),YEAR($A290)-1)))),#REF!,VLOOKUP(MONTH($A290),Conversion!$A$1:$B$12,2),FALSE)</f>
        <v>#REF!</v>
      </c>
      <c r="L290" s="9" t="e">
        <f>VLOOKUP((IF(MONTH($A290)=10,YEAR($A290),IF(MONTH($A290)=11,YEAR($A290),IF(MONTH($A290)=12, YEAR($A290),YEAR($A290)-1)))),#REF!,VLOOKUP(MONTH($A290),'Patch Conversion'!$A$1:$B$12,2),FALSE)</f>
        <v>#REF!</v>
      </c>
      <c r="N290" s="11"/>
      <c r="O290" s="9">
        <f t="shared" si="26"/>
        <v>0.3</v>
      </c>
      <c r="P290" s="9" t="str">
        <f t="shared" si="27"/>
        <v/>
      </c>
      <c r="Q290" s="10" t="str">
        <f t="shared" si="28"/>
        <v/>
      </c>
      <c r="S290" s="17">
        <f>VLOOKUP((IF(MONTH($A290)=10,YEAR($A290),IF(MONTH($A290)=11,YEAR($A290),IF(MONTH($A290)=12, YEAR($A290),YEAR($A290)-1)))),'Final Sim'!$A$1:$O$84,VLOOKUP(MONTH($A290),'Conversion WRSM'!$A$1:$B$12,2),FALSE)</f>
        <v>10.220000000000001</v>
      </c>
      <c r="U290" s="9">
        <f t="shared" si="29"/>
        <v>0.3</v>
      </c>
      <c r="V290" s="9" t="str">
        <f t="shared" si="30"/>
        <v/>
      </c>
      <c r="W290" s="20" t="str">
        <f t="shared" si="31"/>
        <v/>
      </c>
    </row>
    <row r="291" spans="1:23" s="9" customFormat="1">
      <c r="A291" s="11">
        <v>21794</v>
      </c>
      <c r="B291" s="9">
        <f>VLOOKUP((IF(MONTH($A291)=10,YEAR($A291),IF(MONTH($A291)=11,YEAR($A291),IF(MONTH($A291)=12, YEAR($A291),YEAR($A291)-1)))),A3R002_pt1.prn!$A$2:$AA$74,VLOOKUP(MONTH($A291),Conversion!$A$1:$B$12,2),FALSE)</f>
        <v>0</v>
      </c>
      <c r="C291" s="9" t="str">
        <f>IF(VLOOKUP((IF(MONTH($A291)=10,YEAR($A291),IF(MONTH($A291)=11,YEAR($A291),IF(MONTH($A291)=12, YEAR($A291),YEAR($A291)-1)))),A3R002_pt1.prn!$A$2:$AA$74,VLOOKUP(MONTH($A291),'Patch Conversion'!$A$1:$B$12,2),FALSE)="","",VLOOKUP((IF(MONTH($A291)=10,YEAR($A291),IF(MONTH($A291)=11,YEAR($A291),IF(MONTH($A291)=12, YEAR($A291),YEAR($A291)-1)))),A3R002_pt1.prn!$A$2:$AA$74,VLOOKUP(MONTH($A291),'Patch Conversion'!$A$1:$B$12,2),FALSE))</f>
        <v>#</v>
      </c>
      <c r="D291" s="9">
        <f>IF(C291="","",B291)</f>
        <v>0</v>
      </c>
      <c r="G291" s="9">
        <f>VLOOKUP((IF(MONTH($A291)=10,YEAR($A291),IF(MONTH($A291)=11,YEAR($A291),IF(MONTH($A291)=12, YEAR($A291),YEAR($A291)-1)))),A3R002_FirstSim!$A$1:$Z$87,VLOOKUP(MONTH($A291),Conversion!$A$1:$B$12,2),FALSE)</f>
        <v>0.5</v>
      </c>
      <c r="K291" s="12" t="e">
        <f>VLOOKUP((IF(MONTH($A291)=10,YEAR($A291),IF(MONTH($A291)=11,YEAR($A291),IF(MONTH($A291)=12, YEAR($A291),YEAR($A291)-1)))),#REF!,VLOOKUP(MONTH($A291),Conversion!$A$1:$B$12,2),FALSE)</f>
        <v>#REF!</v>
      </c>
      <c r="L291" s="9" t="e">
        <f>VLOOKUP((IF(MONTH($A291)=10,YEAR($A291),IF(MONTH($A291)=11,YEAR($A291),IF(MONTH($A291)=12, YEAR($A291),YEAR($A291)-1)))),#REF!,VLOOKUP(MONTH($A291),'Patch Conversion'!$A$1:$B$12,2),FALSE)</f>
        <v>#REF!</v>
      </c>
      <c r="N291" s="11"/>
      <c r="O291" s="9">
        <f t="shared" si="26"/>
        <v>0.5</v>
      </c>
      <c r="P291" s="9" t="str">
        <f t="shared" si="27"/>
        <v>*</v>
      </c>
      <c r="Q291" s="10" t="str">
        <f t="shared" si="28"/>
        <v>First Silumation patch</v>
      </c>
      <c r="S291" s="17">
        <f>VLOOKUP((IF(MONTH($A291)=10,YEAR($A291),IF(MONTH($A291)=11,YEAR($A291),IF(MONTH($A291)=12, YEAR($A291),YEAR($A291)-1)))),'Final Sim'!$A$1:$O$84,VLOOKUP(MONTH($A291),'Conversion WRSM'!$A$1:$B$12,2),FALSE)</f>
        <v>0</v>
      </c>
      <c r="U291" s="9">
        <f t="shared" si="29"/>
        <v>0</v>
      </c>
      <c r="V291" s="9" t="str">
        <f t="shared" si="30"/>
        <v>#</v>
      </c>
      <c r="W291" s="20" t="str">
        <f t="shared" si="31"/>
        <v>Observed Estimate Used</v>
      </c>
    </row>
    <row r="292" spans="1:23" s="9" customFormat="1">
      <c r="A292" s="11">
        <v>21824</v>
      </c>
      <c r="B292" s="9">
        <f>VLOOKUP((IF(MONTH($A292)=10,YEAR($A292),IF(MONTH($A292)=11,YEAR($A292),IF(MONTH($A292)=12, YEAR($A292),YEAR($A292)-1)))),A3R002_pt1.prn!$A$2:$AA$74,VLOOKUP(MONTH($A292),Conversion!$A$1:$B$12,2),FALSE)</f>
        <v>0.1</v>
      </c>
      <c r="C292" s="9" t="str">
        <f>IF(VLOOKUP((IF(MONTH($A292)=10,YEAR($A292),IF(MONTH($A292)=11,YEAR($A292),IF(MONTH($A292)=12, YEAR($A292),YEAR($A292)-1)))),A3R002_pt1.prn!$A$2:$AA$74,VLOOKUP(MONTH($A292),'Patch Conversion'!$A$1:$B$12,2),FALSE)="","",VLOOKUP((IF(MONTH($A292)=10,YEAR($A292),IF(MONTH($A292)=11,YEAR($A292),IF(MONTH($A292)=12, YEAR($A292),YEAR($A292)-1)))),A3R002_pt1.prn!$A$2:$AA$74,VLOOKUP(MONTH($A292),'Patch Conversion'!$A$1:$B$12,2),FALSE))</f>
        <v/>
      </c>
      <c r="D292" s="9" t="str">
        <f>IF(C292="","",B292)</f>
        <v/>
      </c>
      <c r="G292" s="9">
        <f>VLOOKUP((IF(MONTH($A292)=10,YEAR($A292),IF(MONTH($A292)=11,YEAR($A292),IF(MONTH($A292)=12, YEAR($A292),YEAR($A292)-1)))),A3R002_FirstSim!$A$1:$Z$87,VLOOKUP(MONTH($A292),Conversion!$A$1:$B$12,2),FALSE)</f>
        <v>0.44</v>
      </c>
      <c r="K292" s="12" t="e">
        <f>VLOOKUP((IF(MONTH($A292)=10,YEAR($A292),IF(MONTH($A292)=11,YEAR($A292),IF(MONTH($A292)=12, YEAR($A292),YEAR($A292)-1)))),#REF!,VLOOKUP(MONTH($A292),Conversion!$A$1:$B$12,2),FALSE)</f>
        <v>#REF!</v>
      </c>
      <c r="L292" s="9" t="e">
        <f>VLOOKUP((IF(MONTH($A292)=10,YEAR($A292),IF(MONTH($A292)=11,YEAR($A292),IF(MONTH($A292)=12, YEAR($A292),YEAR($A292)-1)))),#REF!,VLOOKUP(MONTH($A292),'Patch Conversion'!$A$1:$B$12,2),FALSE)</f>
        <v>#REF!</v>
      </c>
      <c r="N292" s="11"/>
      <c r="O292" s="9">
        <f t="shared" si="26"/>
        <v>0.1</v>
      </c>
      <c r="P292" s="9" t="str">
        <f t="shared" si="27"/>
        <v/>
      </c>
      <c r="Q292" s="10" t="str">
        <f t="shared" si="28"/>
        <v/>
      </c>
      <c r="S292" s="17">
        <f>VLOOKUP((IF(MONTH($A292)=10,YEAR($A292),IF(MONTH($A292)=11,YEAR($A292),IF(MONTH($A292)=12, YEAR($A292),YEAR($A292)-1)))),'Final Sim'!$A$1:$O$84,VLOOKUP(MONTH($A292),'Conversion WRSM'!$A$1:$B$12,2),FALSE)</f>
        <v>57.58</v>
      </c>
      <c r="U292" s="9">
        <f t="shared" si="29"/>
        <v>0.1</v>
      </c>
      <c r="V292" s="9" t="str">
        <f t="shared" si="30"/>
        <v/>
      </c>
      <c r="W292" s="20" t="str">
        <f t="shared" si="31"/>
        <v/>
      </c>
    </row>
    <row r="293" spans="1:23" s="9" customFormat="1">
      <c r="A293" s="11">
        <v>21855</v>
      </c>
      <c r="B293" s="9">
        <f>VLOOKUP((IF(MONTH($A293)=10,YEAR($A293),IF(MONTH($A293)=11,YEAR($A293),IF(MONTH($A293)=12, YEAR($A293),YEAR($A293)-1)))),A3R002_pt1.prn!$A$2:$AA$74,VLOOKUP(MONTH($A293),Conversion!$A$1:$B$12,2),FALSE)</f>
        <v>0.09</v>
      </c>
      <c r="C293" s="9" t="str">
        <f>IF(VLOOKUP((IF(MONTH($A293)=10,YEAR($A293),IF(MONTH($A293)=11,YEAR($A293),IF(MONTH($A293)=12, YEAR($A293),YEAR($A293)-1)))),A3R002_pt1.prn!$A$2:$AA$74,VLOOKUP(MONTH($A293),'Patch Conversion'!$A$1:$B$12,2),FALSE)="","",VLOOKUP((IF(MONTH($A293)=10,YEAR($A293),IF(MONTH($A293)=11,YEAR($A293),IF(MONTH($A293)=12, YEAR($A293),YEAR($A293)-1)))),A3R002_pt1.prn!$A$2:$AA$74,VLOOKUP(MONTH($A293),'Patch Conversion'!$A$1:$B$12,2),FALSE))</f>
        <v/>
      </c>
      <c r="G293" s="9">
        <f>VLOOKUP((IF(MONTH($A293)=10,YEAR($A293),IF(MONTH($A293)=11,YEAR($A293),IF(MONTH($A293)=12, YEAR($A293),YEAR($A293)-1)))),A3R002_FirstSim!$A$1:$Z$87,VLOOKUP(MONTH($A293),Conversion!$A$1:$B$12,2),FALSE)</f>
        <v>0.43</v>
      </c>
      <c r="K293" s="12" t="e">
        <f>VLOOKUP((IF(MONTH($A293)=10,YEAR($A293),IF(MONTH($A293)=11,YEAR($A293),IF(MONTH($A293)=12, YEAR($A293),YEAR($A293)-1)))),#REF!,VLOOKUP(MONTH($A293),Conversion!$A$1:$B$12,2),FALSE)</f>
        <v>#REF!</v>
      </c>
      <c r="L293" s="9" t="e">
        <f>VLOOKUP((IF(MONTH($A293)=10,YEAR($A293),IF(MONTH($A293)=11,YEAR($A293),IF(MONTH($A293)=12, YEAR($A293),YEAR($A293)-1)))),#REF!,VLOOKUP(MONTH($A293),'Patch Conversion'!$A$1:$B$12,2),FALSE)</f>
        <v>#REF!</v>
      </c>
      <c r="N293" s="11"/>
      <c r="O293" s="9">
        <f t="shared" si="26"/>
        <v>0.09</v>
      </c>
      <c r="P293" s="9" t="str">
        <f t="shared" si="27"/>
        <v/>
      </c>
      <c r="Q293" s="10" t="str">
        <f t="shared" si="28"/>
        <v/>
      </c>
      <c r="S293" s="17">
        <f>VLOOKUP((IF(MONTH($A293)=10,YEAR($A293),IF(MONTH($A293)=11,YEAR($A293),IF(MONTH($A293)=12, YEAR($A293),YEAR($A293)-1)))),'Final Sim'!$A$1:$O$84,VLOOKUP(MONTH($A293),'Conversion WRSM'!$A$1:$B$12,2),FALSE)</f>
        <v>0</v>
      </c>
      <c r="U293" s="9">
        <f t="shared" si="29"/>
        <v>0.09</v>
      </c>
      <c r="V293" s="9" t="str">
        <f t="shared" si="30"/>
        <v/>
      </c>
      <c r="W293" s="20" t="str">
        <f t="shared" si="31"/>
        <v/>
      </c>
    </row>
    <row r="294" spans="1:23" s="9" customFormat="1">
      <c r="A294" s="11">
        <v>21885</v>
      </c>
      <c r="B294" s="9">
        <f>VLOOKUP((IF(MONTH($A294)=10,YEAR($A294),IF(MONTH($A294)=11,YEAR($A294),IF(MONTH($A294)=12, YEAR($A294),YEAR($A294)-1)))),A3R002_pt1.prn!$A$2:$AA$74,VLOOKUP(MONTH($A294),Conversion!$A$1:$B$12,2),FALSE)</f>
        <v>0.09</v>
      </c>
      <c r="C294" s="9" t="str">
        <f>IF(VLOOKUP((IF(MONTH($A294)=10,YEAR($A294),IF(MONTH($A294)=11,YEAR($A294),IF(MONTH($A294)=12, YEAR($A294),YEAR($A294)-1)))),A3R002_pt1.prn!$A$2:$AA$74,VLOOKUP(MONTH($A294),'Patch Conversion'!$A$1:$B$12,2),FALSE)="","",VLOOKUP((IF(MONTH($A294)=10,YEAR($A294),IF(MONTH($A294)=11,YEAR($A294),IF(MONTH($A294)=12, YEAR($A294),YEAR($A294)-1)))),A3R002_pt1.prn!$A$2:$AA$74,VLOOKUP(MONTH($A294),'Patch Conversion'!$A$1:$B$12,2),FALSE))</f>
        <v/>
      </c>
      <c r="D294" s="9" t="str">
        <f>IF(C294="","",B294)</f>
        <v/>
      </c>
      <c r="G294" s="9">
        <f>VLOOKUP((IF(MONTH($A294)=10,YEAR($A294),IF(MONTH($A294)=11,YEAR($A294),IF(MONTH($A294)=12, YEAR($A294),YEAR($A294)-1)))),A3R002_FirstSim!$A$1:$Z$87,VLOOKUP(MONTH($A294),Conversion!$A$1:$B$12,2),FALSE)</f>
        <v>0.43</v>
      </c>
      <c r="K294" s="12" t="e">
        <f>VLOOKUP((IF(MONTH($A294)=10,YEAR($A294),IF(MONTH($A294)=11,YEAR($A294),IF(MONTH($A294)=12, YEAR($A294),YEAR($A294)-1)))),#REF!,VLOOKUP(MONTH($A294),Conversion!$A$1:$B$12,2),FALSE)</f>
        <v>#REF!</v>
      </c>
      <c r="L294" s="9" t="e">
        <f>VLOOKUP((IF(MONTH($A294)=10,YEAR($A294),IF(MONTH($A294)=11,YEAR($A294),IF(MONTH($A294)=12, YEAR($A294),YEAR($A294)-1)))),#REF!,VLOOKUP(MONTH($A294),'Patch Conversion'!$A$1:$B$12,2),FALSE)</f>
        <v>#REF!</v>
      </c>
      <c r="N294" s="11"/>
      <c r="O294" s="9">
        <f t="shared" si="26"/>
        <v>0.09</v>
      </c>
      <c r="P294" s="9" t="str">
        <f t="shared" si="27"/>
        <v/>
      </c>
      <c r="Q294" s="10" t="str">
        <f t="shared" si="28"/>
        <v/>
      </c>
      <c r="S294" s="17">
        <f>VLOOKUP((IF(MONTH($A294)=10,YEAR($A294),IF(MONTH($A294)=11,YEAR($A294),IF(MONTH($A294)=12, YEAR($A294),YEAR($A294)-1)))),'Final Sim'!$A$1:$O$84,VLOOKUP(MONTH($A294),'Conversion WRSM'!$A$1:$B$12,2),FALSE)</f>
        <v>47.11</v>
      </c>
      <c r="U294" s="9">
        <f t="shared" si="29"/>
        <v>0.09</v>
      </c>
      <c r="V294" s="9" t="str">
        <f t="shared" si="30"/>
        <v/>
      </c>
      <c r="W294" s="20" t="str">
        <f t="shared" si="31"/>
        <v/>
      </c>
    </row>
    <row r="295" spans="1:23" s="9" customFormat="1">
      <c r="A295" s="11">
        <v>21916</v>
      </c>
      <c r="B295" s="9">
        <f>VLOOKUP((IF(MONTH($A295)=10,YEAR($A295),IF(MONTH($A295)=11,YEAR($A295),IF(MONTH($A295)=12, YEAR($A295),YEAR($A295)-1)))),A3R002_pt1.prn!$A$2:$AA$74,VLOOKUP(MONTH($A295),Conversion!$A$1:$B$12,2),FALSE)</f>
        <v>0.03</v>
      </c>
      <c r="C295" s="9" t="str">
        <f>IF(VLOOKUP((IF(MONTH($A295)=10,YEAR($A295),IF(MONTH($A295)=11,YEAR($A295),IF(MONTH($A295)=12, YEAR($A295),YEAR($A295)-1)))),A3R002_pt1.prn!$A$2:$AA$74,VLOOKUP(MONTH($A295),'Patch Conversion'!$A$1:$B$12,2),FALSE)="","",VLOOKUP((IF(MONTH($A295)=10,YEAR($A295),IF(MONTH($A295)=11,YEAR($A295),IF(MONTH($A295)=12, YEAR($A295),YEAR($A295)-1)))),A3R002_pt1.prn!$A$2:$AA$74,VLOOKUP(MONTH($A295),'Patch Conversion'!$A$1:$B$12,2),FALSE))</f>
        <v/>
      </c>
      <c r="D295" s="9" t="str">
        <f>IF(C295="","",B295)</f>
        <v/>
      </c>
      <c r="G295" s="9">
        <f>VLOOKUP((IF(MONTH($A295)=10,YEAR($A295),IF(MONTH($A295)=11,YEAR($A295),IF(MONTH($A295)=12, YEAR($A295),YEAR($A295)-1)))),A3R002_FirstSim!$A$1:$Z$87,VLOOKUP(MONTH($A295),Conversion!$A$1:$B$12,2),FALSE)</f>
        <v>0.4</v>
      </c>
      <c r="K295" s="12" t="e">
        <f>VLOOKUP((IF(MONTH($A295)=10,YEAR($A295),IF(MONTH($A295)=11,YEAR($A295),IF(MONTH($A295)=12, YEAR($A295),YEAR($A295)-1)))),#REF!,VLOOKUP(MONTH($A295),Conversion!$A$1:$B$12,2),FALSE)</f>
        <v>#REF!</v>
      </c>
      <c r="L295" s="9" t="e">
        <f>VLOOKUP((IF(MONTH($A295)=10,YEAR($A295),IF(MONTH($A295)=11,YEAR($A295),IF(MONTH($A295)=12, YEAR($A295),YEAR($A295)-1)))),#REF!,VLOOKUP(MONTH($A295),'Patch Conversion'!$A$1:$B$12,2),FALSE)</f>
        <v>#REF!</v>
      </c>
      <c r="N295" s="11"/>
      <c r="O295" s="9">
        <f t="shared" si="26"/>
        <v>0.03</v>
      </c>
      <c r="P295" s="9" t="str">
        <f t="shared" si="27"/>
        <v/>
      </c>
      <c r="Q295" s="10" t="str">
        <f t="shared" si="28"/>
        <v/>
      </c>
      <c r="S295" s="17">
        <f>VLOOKUP((IF(MONTH($A295)=10,YEAR($A295),IF(MONTH($A295)=11,YEAR($A295),IF(MONTH($A295)=12, YEAR($A295),YEAR($A295)-1)))),'Final Sim'!$A$1:$O$84,VLOOKUP(MONTH($A295),'Conversion WRSM'!$A$1:$B$12,2),FALSE)</f>
        <v>0</v>
      </c>
      <c r="U295" s="9">
        <f t="shared" si="29"/>
        <v>0.03</v>
      </c>
      <c r="V295" s="9" t="str">
        <f t="shared" si="30"/>
        <v/>
      </c>
      <c r="W295" s="20" t="str">
        <f t="shared" si="31"/>
        <v/>
      </c>
    </row>
    <row r="296" spans="1:23" s="9" customFormat="1">
      <c r="A296" s="11">
        <v>21947</v>
      </c>
      <c r="B296" s="9">
        <f>VLOOKUP((IF(MONTH($A296)=10,YEAR($A296),IF(MONTH($A296)=11,YEAR($A296),IF(MONTH($A296)=12, YEAR($A296),YEAR($A296)-1)))),A3R002_pt1.prn!$A$2:$AA$74,VLOOKUP(MONTH($A296),Conversion!$A$1:$B$12,2),FALSE)</f>
        <v>0.03</v>
      </c>
      <c r="C296" s="9" t="str">
        <f>IF(VLOOKUP((IF(MONTH($A296)=10,YEAR($A296),IF(MONTH($A296)=11,YEAR($A296),IF(MONTH($A296)=12, YEAR($A296),YEAR($A296)-1)))),A3R002_pt1.prn!$A$2:$AA$74,VLOOKUP(MONTH($A296),'Patch Conversion'!$A$1:$B$12,2),FALSE)="","",VLOOKUP((IF(MONTH($A296)=10,YEAR($A296),IF(MONTH($A296)=11,YEAR($A296),IF(MONTH($A296)=12, YEAR($A296),YEAR($A296)-1)))),A3R002_pt1.prn!$A$2:$AA$74,VLOOKUP(MONTH($A296),'Patch Conversion'!$A$1:$B$12,2),FALSE))</f>
        <v/>
      </c>
      <c r="D296" s="9" t="str">
        <f>IF(C296="","",B296)</f>
        <v/>
      </c>
      <c r="G296" s="9">
        <f>VLOOKUP((IF(MONTH($A296)=10,YEAR($A296),IF(MONTH($A296)=11,YEAR($A296),IF(MONTH($A296)=12, YEAR($A296),YEAR($A296)-1)))),A3R002_FirstSim!$A$1:$Z$87,VLOOKUP(MONTH($A296),Conversion!$A$1:$B$12,2),FALSE)</f>
        <v>0.41</v>
      </c>
      <c r="K296" s="12" t="e">
        <f>VLOOKUP((IF(MONTH($A296)=10,YEAR($A296),IF(MONTH($A296)=11,YEAR($A296),IF(MONTH($A296)=12, YEAR($A296),YEAR($A296)-1)))),#REF!,VLOOKUP(MONTH($A296),Conversion!$A$1:$B$12,2),FALSE)</f>
        <v>#REF!</v>
      </c>
      <c r="L296" s="9" t="e">
        <f>VLOOKUP((IF(MONTH($A296)=10,YEAR($A296),IF(MONTH($A296)=11,YEAR($A296),IF(MONTH($A296)=12, YEAR($A296),YEAR($A296)-1)))),#REF!,VLOOKUP(MONTH($A296),'Patch Conversion'!$A$1:$B$12,2),FALSE)</f>
        <v>#REF!</v>
      </c>
      <c r="N296" s="11"/>
      <c r="O296" s="9">
        <f t="shared" si="26"/>
        <v>0.03</v>
      </c>
      <c r="P296" s="9" t="str">
        <f t="shared" si="27"/>
        <v/>
      </c>
      <c r="Q296" s="10" t="str">
        <f t="shared" si="28"/>
        <v/>
      </c>
      <c r="S296" s="17">
        <f>VLOOKUP((IF(MONTH($A296)=10,YEAR($A296),IF(MONTH($A296)=11,YEAR($A296),IF(MONTH($A296)=12, YEAR($A296),YEAR($A296)-1)))),'Final Sim'!$A$1:$O$84,VLOOKUP(MONTH($A296),'Conversion WRSM'!$A$1:$B$12,2),FALSE)</f>
        <v>288.37</v>
      </c>
      <c r="U296" s="9">
        <f t="shared" si="29"/>
        <v>0.03</v>
      </c>
      <c r="V296" s="9" t="str">
        <f t="shared" si="30"/>
        <v/>
      </c>
      <c r="W296" s="20" t="str">
        <f t="shared" si="31"/>
        <v/>
      </c>
    </row>
    <row r="297" spans="1:23" s="9" customFormat="1">
      <c r="A297" s="11">
        <v>21976</v>
      </c>
      <c r="B297" s="9">
        <f>VLOOKUP((IF(MONTH($A297)=10,YEAR($A297),IF(MONTH($A297)=11,YEAR($A297),IF(MONTH($A297)=12, YEAR($A297),YEAR($A297)-1)))),A3R002_pt1.prn!$A$2:$AA$74,VLOOKUP(MONTH($A297),Conversion!$A$1:$B$12,2),FALSE)</f>
        <v>0.12</v>
      </c>
      <c r="C297" s="9" t="str">
        <f>IF(VLOOKUP((IF(MONTH($A297)=10,YEAR($A297),IF(MONTH($A297)=11,YEAR($A297),IF(MONTH($A297)=12, YEAR($A297),YEAR($A297)-1)))),A3R002_pt1.prn!$A$2:$AA$74,VLOOKUP(MONTH($A297),'Patch Conversion'!$A$1:$B$12,2),FALSE)="","",VLOOKUP((IF(MONTH($A297)=10,YEAR($A297),IF(MONTH($A297)=11,YEAR($A297),IF(MONTH($A297)=12, YEAR($A297),YEAR($A297)-1)))),A3R002_pt1.prn!$A$2:$AA$74,VLOOKUP(MONTH($A297),'Patch Conversion'!$A$1:$B$12,2),FALSE))</f>
        <v/>
      </c>
      <c r="D297" s="9" t="str">
        <f>IF(C297="","",B297)</f>
        <v/>
      </c>
      <c r="G297" s="9">
        <f>VLOOKUP((IF(MONTH($A297)=10,YEAR($A297),IF(MONTH($A297)=11,YEAR($A297),IF(MONTH($A297)=12, YEAR($A297),YEAR($A297)-1)))),A3R002_FirstSim!$A$1:$Z$87,VLOOKUP(MONTH($A297),Conversion!$A$1:$B$12,2),FALSE)</f>
        <v>0.45</v>
      </c>
      <c r="K297" s="12" t="e">
        <f>VLOOKUP((IF(MONTH($A297)=10,YEAR($A297),IF(MONTH($A297)=11,YEAR($A297),IF(MONTH($A297)=12, YEAR($A297),YEAR($A297)-1)))),#REF!,VLOOKUP(MONTH($A297),Conversion!$A$1:$B$12,2),FALSE)</f>
        <v>#REF!</v>
      </c>
      <c r="L297" s="9" t="e">
        <f>VLOOKUP((IF(MONTH($A297)=10,YEAR($A297),IF(MONTH($A297)=11,YEAR($A297),IF(MONTH($A297)=12, YEAR($A297),YEAR($A297)-1)))),#REF!,VLOOKUP(MONTH($A297),'Patch Conversion'!$A$1:$B$12,2),FALSE)</f>
        <v>#REF!</v>
      </c>
      <c r="N297" s="11"/>
      <c r="O297" s="9">
        <f t="shared" si="26"/>
        <v>0.12</v>
      </c>
      <c r="P297" s="9" t="str">
        <f t="shared" si="27"/>
        <v/>
      </c>
      <c r="Q297" s="10" t="str">
        <f t="shared" si="28"/>
        <v/>
      </c>
      <c r="S297" s="17">
        <f>VLOOKUP((IF(MONTH($A297)=10,YEAR($A297),IF(MONTH($A297)=11,YEAR($A297),IF(MONTH($A297)=12, YEAR($A297),YEAR($A297)-1)))),'Final Sim'!$A$1:$O$84,VLOOKUP(MONTH($A297),'Conversion WRSM'!$A$1:$B$12,2),FALSE)</f>
        <v>0</v>
      </c>
      <c r="U297" s="9">
        <f t="shared" si="29"/>
        <v>0.12</v>
      </c>
      <c r="V297" s="9" t="str">
        <f t="shared" si="30"/>
        <v/>
      </c>
      <c r="W297" s="20" t="str">
        <f t="shared" si="31"/>
        <v/>
      </c>
    </row>
    <row r="298" spans="1:23" s="9" customFormat="1">
      <c r="A298" s="11">
        <v>22007</v>
      </c>
      <c r="B298" s="9">
        <f>VLOOKUP((IF(MONTH($A298)=10,YEAR($A298),IF(MONTH($A298)=11,YEAR($A298),IF(MONTH($A298)=12, YEAR($A298),YEAR($A298)-1)))),A3R002_pt1.prn!$A$2:$AA$74,VLOOKUP(MONTH($A298),Conversion!$A$1:$B$12,2),FALSE)</f>
        <v>0.13</v>
      </c>
      <c r="C298" s="9" t="str">
        <f>IF(VLOOKUP((IF(MONTH($A298)=10,YEAR($A298),IF(MONTH($A298)=11,YEAR($A298),IF(MONTH($A298)=12, YEAR($A298),YEAR($A298)-1)))),A3R002_pt1.prn!$A$2:$AA$74,VLOOKUP(MONTH($A298),'Patch Conversion'!$A$1:$B$12,2),FALSE)="","",VLOOKUP((IF(MONTH($A298)=10,YEAR($A298),IF(MONTH($A298)=11,YEAR($A298),IF(MONTH($A298)=12, YEAR($A298),YEAR($A298)-1)))),A3R002_pt1.prn!$A$2:$AA$74,VLOOKUP(MONTH($A298),'Patch Conversion'!$A$1:$B$12,2),FALSE))</f>
        <v/>
      </c>
      <c r="D298" s="9" t="str">
        <f>IF(C298="","",B298)</f>
        <v/>
      </c>
      <c r="G298" s="9">
        <f>VLOOKUP((IF(MONTH($A298)=10,YEAR($A298),IF(MONTH($A298)=11,YEAR($A298),IF(MONTH($A298)=12, YEAR($A298),YEAR($A298)-1)))),A3R002_FirstSim!$A$1:$Z$87,VLOOKUP(MONTH($A298),Conversion!$A$1:$B$12,2),FALSE)</f>
        <v>0.51</v>
      </c>
      <c r="K298" s="12" t="e">
        <f>VLOOKUP((IF(MONTH($A298)=10,YEAR($A298),IF(MONTH($A298)=11,YEAR($A298),IF(MONTH($A298)=12, YEAR($A298),YEAR($A298)-1)))),#REF!,VLOOKUP(MONTH($A298),Conversion!$A$1:$B$12,2),FALSE)</f>
        <v>#REF!</v>
      </c>
      <c r="L298" s="9" t="e">
        <f>VLOOKUP((IF(MONTH($A298)=10,YEAR($A298),IF(MONTH($A298)=11,YEAR($A298),IF(MONTH($A298)=12, YEAR($A298),YEAR($A298)-1)))),#REF!,VLOOKUP(MONTH($A298),'Patch Conversion'!$A$1:$B$12,2),FALSE)</f>
        <v>#REF!</v>
      </c>
      <c r="N298" s="11"/>
      <c r="O298" s="9">
        <f t="shared" si="26"/>
        <v>0.13</v>
      </c>
      <c r="P298" s="9" t="str">
        <f t="shared" si="27"/>
        <v/>
      </c>
      <c r="Q298" s="10" t="str">
        <f t="shared" si="28"/>
        <v/>
      </c>
      <c r="S298" s="17">
        <f>VLOOKUP((IF(MONTH($A298)=10,YEAR($A298),IF(MONTH($A298)=11,YEAR($A298),IF(MONTH($A298)=12, YEAR($A298),YEAR($A298)-1)))),'Final Sim'!$A$1:$O$84,VLOOKUP(MONTH($A298),'Conversion WRSM'!$A$1:$B$12,2),FALSE)</f>
        <v>110.7</v>
      </c>
      <c r="U298" s="9">
        <f t="shared" si="29"/>
        <v>0.13</v>
      </c>
      <c r="V298" s="9" t="str">
        <f t="shared" si="30"/>
        <v/>
      </c>
      <c r="W298" s="20" t="str">
        <f t="shared" si="31"/>
        <v/>
      </c>
    </row>
    <row r="299" spans="1:23" s="9" customFormat="1">
      <c r="A299" s="11">
        <v>22037</v>
      </c>
      <c r="B299" s="9">
        <f>VLOOKUP((IF(MONTH($A299)=10,YEAR($A299),IF(MONTH($A299)=11,YEAR($A299),IF(MONTH($A299)=12, YEAR($A299),YEAR($A299)-1)))),A3R002_pt1.prn!$A$2:$AA$74,VLOOKUP(MONTH($A299),Conversion!$A$1:$B$12,2),FALSE)</f>
        <v>0.03</v>
      </c>
      <c r="C299" s="9" t="str">
        <f>IF(VLOOKUP((IF(MONTH($A299)=10,YEAR($A299),IF(MONTH($A299)=11,YEAR($A299),IF(MONTH($A299)=12, YEAR($A299),YEAR($A299)-1)))),A3R002_pt1.prn!$A$2:$AA$74,VLOOKUP(MONTH($A299),'Patch Conversion'!$A$1:$B$12,2),FALSE)="","",VLOOKUP((IF(MONTH($A299)=10,YEAR($A299),IF(MONTH($A299)=11,YEAR($A299),IF(MONTH($A299)=12, YEAR($A299),YEAR($A299)-1)))),A3R002_pt1.prn!$A$2:$AA$74,VLOOKUP(MONTH($A299),'Patch Conversion'!$A$1:$B$12,2),FALSE))</f>
        <v/>
      </c>
      <c r="G299" s="9">
        <f>VLOOKUP((IF(MONTH($A299)=10,YEAR($A299),IF(MONTH($A299)=11,YEAR($A299),IF(MONTH($A299)=12, YEAR($A299),YEAR($A299)-1)))),A3R002_FirstSim!$A$1:$Z$87,VLOOKUP(MONTH($A299),Conversion!$A$1:$B$12,2),FALSE)</f>
        <v>0.51</v>
      </c>
      <c r="K299" s="12" t="e">
        <f>VLOOKUP((IF(MONTH($A299)=10,YEAR($A299),IF(MONTH($A299)=11,YEAR($A299),IF(MONTH($A299)=12, YEAR($A299),YEAR($A299)-1)))),#REF!,VLOOKUP(MONTH($A299),Conversion!$A$1:$B$12,2),FALSE)</f>
        <v>#REF!</v>
      </c>
      <c r="L299" s="9" t="e">
        <f>VLOOKUP((IF(MONTH($A299)=10,YEAR($A299),IF(MONTH($A299)=11,YEAR($A299),IF(MONTH($A299)=12, YEAR($A299),YEAR($A299)-1)))),#REF!,VLOOKUP(MONTH($A299),'Patch Conversion'!$A$1:$B$12,2),FALSE)</f>
        <v>#REF!</v>
      </c>
      <c r="N299" s="11"/>
      <c r="O299" s="9">
        <f t="shared" si="26"/>
        <v>0.03</v>
      </c>
      <c r="P299" s="9" t="str">
        <f t="shared" si="27"/>
        <v/>
      </c>
      <c r="Q299" s="10" t="str">
        <f t="shared" si="28"/>
        <v/>
      </c>
      <c r="S299" s="17">
        <f>VLOOKUP((IF(MONTH($A299)=10,YEAR($A299),IF(MONTH($A299)=11,YEAR($A299),IF(MONTH($A299)=12, YEAR($A299),YEAR($A299)-1)))),'Final Sim'!$A$1:$O$84,VLOOKUP(MONTH($A299),'Conversion WRSM'!$A$1:$B$12,2),FALSE)</f>
        <v>0</v>
      </c>
      <c r="U299" s="9">
        <f t="shared" si="29"/>
        <v>0.03</v>
      </c>
      <c r="V299" s="9" t="str">
        <f t="shared" si="30"/>
        <v/>
      </c>
      <c r="W299" s="20" t="str">
        <f t="shared" si="31"/>
        <v/>
      </c>
    </row>
    <row r="300" spans="1:23" s="9" customFormat="1">
      <c r="A300" s="11">
        <v>22068</v>
      </c>
      <c r="B300" s="9">
        <f>VLOOKUP((IF(MONTH($A300)=10,YEAR($A300),IF(MONTH($A300)=11,YEAR($A300),IF(MONTH($A300)=12, YEAR($A300),YEAR($A300)-1)))),A3R002_pt1.prn!$A$2:$AA$74,VLOOKUP(MONTH($A300),Conversion!$A$1:$B$12,2),FALSE)</f>
        <v>0.05</v>
      </c>
      <c r="C300" s="9" t="str">
        <f>IF(VLOOKUP((IF(MONTH($A300)=10,YEAR($A300),IF(MONTH($A300)=11,YEAR($A300),IF(MONTH($A300)=12, YEAR($A300),YEAR($A300)-1)))),A3R002_pt1.prn!$A$2:$AA$74,VLOOKUP(MONTH($A300),'Patch Conversion'!$A$1:$B$12,2),FALSE)="","",VLOOKUP((IF(MONTH($A300)=10,YEAR($A300),IF(MONTH($A300)=11,YEAR($A300),IF(MONTH($A300)=12, YEAR($A300),YEAR($A300)-1)))),A3R002_pt1.prn!$A$2:$AA$74,VLOOKUP(MONTH($A300),'Patch Conversion'!$A$1:$B$12,2),FALSE))</f>
        <v/>
      </c>
      <c r="G300" s="9">
        <f>VLOOKUP((IF(MONTH($A300)=10,YEAR($A300),IF(MONTH($A300)=11,YEAR($A300),IF(MONTH($A300)=12, YEAR($A300),YEAR($A300)-1)))),A3R002_FirstSim!$A$1:$Z$87,VLOOKUP(MONTH($A300),Conversion!$A$1:$B$12,2),FALSE)</f>
        <v>0.51</v>
      </c>
      <c r="K300" s="12" t="e">
        <f>VLOOKUP((IF(MONTH($A300)=10,YEAR($A300),IF(MONTH($A300)=11,YEAR($A300),IF(MONTH($A300)=12, YEAR($A300),YEAR($A300)-1)))),#REF!,VLOOKUP(MONTH($A300),Conversion!$A$1:$B$12,2),FALSE)</f>
        <v>#REF!</v>
      </c>
      <c r="L300" s="9" t="e">
        <f>VLOOKUP((IF(MONTH($A300)=10,YEAR($A300),IF(MONTH($A300)=11,YEAR($A300),IF(MONTH($A300)=12, YEAR($A300),YEAR($A300)-1)))),#REF!,VLOOKUP(MONTH($A300),'Patch Conversion'!$A$1:$B$12,2),FALSE)</f>
        <v>#REF!</v>
      </c>
      <c r="N300" s="11"/>
      <c r="O300" s="9">
        <f t="shared" si="26"/>
        <v>0.05</v>
      </c>
      <c r="P300" s="9" t="str">
        <f t="shared" si="27"/>
        <v/>
      </c>
      <c r="Q300" s="10" t="str">
        <f t="shared" si="28"/>
        <v/>
      </c>
      <c r="S300" s="17">
        <f>VLOOKUP((IF(MONTH($A300)=10,YEAR($A300),IF(MONTH($A300)=11,YEAR($A300),IF(MONTH($A300)=12, YEAR($A300),YEAR($A300)-1)))),'Final Sim'!$A$1:$O$84,VLOOKUP(MONTH($A300),'Conversion WRSM'!$A$1:$B$12,2),FALSE)</f>
        <v>116.99</v>
      </c>
      <c r="U300" s="9">
        <f t="shared" si="29"/>
        <v>0.05</v>
      </c>
      <c r="V300" s="9" t="str">
        <f t="shared" si="30"/>
        <v/>
      </c>
      <c r="W300" s="20" t="str">
        <f t="shared" si="31"/>
        <v/>
      </c>
    </row>
    <row r="301" spans="1:23" s="9" customFormat="1">
      <c r="A301" s="11">
        <v>22098</v>
      </c>
      <c r="B301" s="9">
        <f>VLOOKUP((IF(MONTH($A301)=10,YEAR($A301),IF(MONTH($A301)=11,YEAR($A301),IF(MONTH($A301)=12, YEAR($A301),YEAR($A301)-1)))),A3R002_pt1.prn!$A$2:$AA$74,VLOOKUP(MONTH($A301),Conversion!$A$1:$B$12,2),FALSE)</f>
        <v>0.04</v>
      </c>
      <c r="C301" s="9" t="str">
        <f>IF(VLOOKUP((IF(MONTH($A301)=10,YEAR($A301),IF(MONTH($A301)=11,YEAR($A301),IF(MONTH($A301)=12, YEAR($A301),YEAR($A301)-1)))),A3R002_pt1.prn!$A$2:$AA$74,VLOOKUP(MONTH($A301),'Patch Conversion'!$A$1:$B$12,2),FALSE)="","",VLOOKUP((IF(MONTH($A301)=10,YEAR($A301),IF(MONTH($A301)=11,YEAR($A301),IF(MONTH($A301)=12, YEAR($A301),YEAR($A301)-1)))),A3R002_pt1.prn!$A$2:$AA$74,VLOOKUP(MONTH($A301),'Patch Conversion'!$A$1:$B$12,2),FALSE))</f>
        <v/>
      </c>
      <c r="G301" s="9">
        <f>VLOOKUP((IF(MONTH($A301)=10,YEAR($A301),IF(MONTH($A301)=11,YEAR($A301),IF(MONTH($A301)=12, YEAR($A301),YEAR($A301)-1)))),A3R002_FirstSim!$A$1:$Z$87,VLOOKUP(MONTH($A301),Conversion!$A$1:$B$12,2),FALSE)</f>
        <v>0.5</v>
      </c>
      <c r="K301" s="12" t="e">
        <f>VLOOKUP((IF(MONTH($A301)=10,YEAR($A301),IF(MONTH($A301)=11,YEAR($A301),IF(MONTH($A301)=12, YEAR($A301),YEAR($A301)-1)))),#REF!,VLOOKUP(MONTH($A301),Conversion!$A$1:$B$12,2),FALSE)</f>
        <v>#REF!</v>
      </c>
      <c r="L301" s="9" t="e">
        <f>VLOOKUP((IF(MONTH($A301)=10,YEAR($A301),IF(MONTH($A301)=11,YEAR($A301),IF(MONTH($A301)=12, YEAR($A301),YEAR($A301)-1)))),#REF!,VLOOKUP(MONTH($A301),'Patch Conversion'!$A$1:$B$12,2),FALSE)</f>
        <v>#REF!</v>
      </c>
      <c r="N301" s="11"/>
      <c r="O301" s="9">
        <f t="shared" si="26"/>
        <v>0.04</v>
      </c>
      <c r="P301" s="9" t="str">
        <f t="shared" si="27"/>
        <v/>
      </c>
      <c r="Q301" s="10" t="str">
        <f t="shared" si="28"/>
        <v/>
      </c>
      <c r="S301" s="17">
        <f>VLOOKUP((IF(MONTH($A301)=10,YEAR($A301),IF(MONTH($A301)=11,YEAR($A301),IF(MONTH($A301)=12, YEAR($A301),YEAR($A301)-1)))),'Final Sim'!$A$1:$O$84,VLOOKUP(MONTH($A301),'Conversion WRSM'!$A$1:$B$12,2),FALSE)</f>
        <v>0</v>
      </c>
      <c r="U301" s="9">
        <f t="shared" si="29"/>
        <v>0.04</v>
      </c>
      <c r="V301" s="9" t="str">
        <f t="shared" si="30"/>
        <v/>
      </c>
      <c r="W301" s="20" t="str">
        <f t="shared" si="31"/>
        <v/>
      </c>
    </row>
    <row r="302" spans="1:23" s="9" customFormat="1">
      <c r="A302" s="11">
        <v>22129</v>
      </c>
      <c r="B302" s="9">
        <f>VLOOKUP((IF(MONTH($A302)=10,YEAR($A302),IF(MONTH($A302)=11,YEAR($A302),IF(MONTH($A302)=12, YEAR($A302),YEAR($A302)-1)))),A3R002_pt1.prn!$A$2:$AA$74,VLOOKUP(MONTH($A302),Conversion!$A$1:$B$12,2),FALSE)</f>
        <v>0.05</v>
      </c>
      <c r="C302" s="9" t="str">
        <f>IF(VLOOKUP((IF(MONTH($A302)=10,YEAR($A302),IF(MONTH($A302)=11,YEAR($A302),IF(MONTH($A302)=12, YEAR($A302),YEAR($A302)-1)))),A3R002_pt1.prn!$A$2:$AA$74,VLOOKUP(MONTH($A302),'Patch Conversion'!$A$1:$B$12,2),FALSE)="","",VLOOKUP((IF(MONTH($A302)=10,YEAR($A302),IF(MONTH($A302)=11,YEAR($A302),IF(MONTH($A302)=12, YEAR($A302),YEAR($A302)-1)))),A3R002_pt1.prn!$A$2:$AA$74,VLOOKUP(MONTH($A302),'Patch Conversion'!$A$1:$B$12,2),FALSE))</f>
        <v/>
      </c>
      <c r="G302" s="9">
        <f>VLOOKUP((IF(MONTH($A302)=10,YEAR($A302),IF(MONTH($A302)=11,YEAR($A302),IF(MONTH($A302)=12, YEAR($A302),YEAR($A302)-1)))),A3R002_FirstSim!$A$1:$Z$87,VLOOKUP(MONTH($A302),Conversion!$A$1:$B$12,2),FALSE)</f>
        <v>0.46</v>
      </c>
      <c r="K302" s="12" t="e">
        <f>VLOOKUP((IF(MONTH($A302)=10,YEAR($A302),IF(MONTH($A302)=11,YEAR($A302),IF(MONTH($A302)=12, YEAR($A302),YEAR($A302)-1)))),#REF!,VLOOKUP(MONTH($A302),Conversion!$A$1:$B$12,2),FALSE)</f>
        <v>#REF!</v>
      </c>
      <c r="L302" s="9" t="e">
        <f>VLOOKUP((IF(MONTH($A302)=10,YEAR($A302),IF(MONTH($A302)=11,YEAR($A302),IF(MONTH($A302)=12, YEAR($A302),YEAR($A302)-1)))),#REF!,VLOOKUP(MONTH($A302),'Patch Conversion'!$A$1:$B$12,2),FALSE)</f>
        <v>#REF!</v>
      </c>
      <c r="N302" s="11"/>
      <c r="O302" s="9">
        <f t="shared" si="26"/>
        <v>0.05</v>
      </c>
      <c r="P302" s="9" t="str">
        <f t="shared" si="27"/>
        <v/>
      </c>
      <c r="Q302" s="10" t="str">
        <f t="shared" si="28"/>
        <v/>
      </c>
      <c r="S302" s="17">
        <f>VLOOKUP((IF(MONTH($A302)=10,YEAR($A302),IF(MONTH($A302)=11,YEAR($A302),IF(MONTH($A302)=12, YEAR($A302),YEAR($A302)-1)))),'Final Sim'!$A$1:$O$84,VLOOKUP(MONTH($A302),'Conversion WRSM'!$A$1:$B$12,2),FALSE)</f>
        <v>251.45</v>
      </c>
      <c r="U302" s="9">
        <f t="shared" si="29"/>
        <v>0.05</v>
      </c>
      <c r="V302" s="9" t="str">
        <f t="shared" si="30"/>
        <v/>
      </c>
      <c r="W302" s="20" t="str">
        <f t="shared" si="31"/>
        <v/>
      </c>
    </row>
    <row r="303" spans="1:23" s="9" customFormat="1">
      <c r="A303" s="11">
        <v>22160</v>
      </c>
      <c r="B303" s="9">
        <f>VLOOKUP((IF(MONTH($A303)=10,YEAR($A303),IF(MONTH($A303)=11,YEAR($A303),IF(MONTH($A303)=12, YEAR($A303),YEAR($A303)-1)))),A3R002_pt1.prn!$A$2:$AA$74,VLOOKUP(MONTH($A303),Conversion!$A$1:$B$12,2),FALSE)</f>
        <v>0.04</v>
      </c>
      <c r="C303" s="9" t="str">
        <f>IF(VLOOKUP((IF(MONTH($A303)=10,YEAR($A303),IF(MONTH($A303)=11,YEAR($A303),IF(MONTH($A303)=12, YEAR($A303),YEAR($A303)-1)))),A3R002_pt1.prn!$A$2:$AA$74,VLOOKUP(MONTH($A303),'Patch Conversion'!$A$1:$B$12,2),FALSE)="","",VLOOKUP((IF(MONTH($A303)=10,YEAR($A303),IF(MONTH($A303)=11,YEAR($A303),IF(MONTH($A303)=12, YEAR($A303),YEAR($A303)-1)))),A3R002_pt1.prn!$A$2:$AA$74,VLOOKUP(MONTH($A303),'Patch Conversion'!$A$1:$B$12,2),FALSE))</f>
        <v/>
      </c>
      <c r="G303" s="9">
        <f>VLOOKUP((IF(MONTH($A303)=10,YEAR($A303),IF(MONTH($A303)=11,YEAR($A303),IF(MONTH($A303)=12, YEAR($A303),YEAR($A303)-1)))),A3R002_FirstSim!$A$1:$Z$87,VLOOKUP(MONTH($A303),Conversion!$A$1:$B$12,2),FALSE)</f>
        <v>0.43</v>
      </c>
      <c r="K303" s="12" t="e">
        <f>VLOOKUP((IF(MONTH($A303)=10,YEAR($A303),IF(MONTH($A303)=11,YEAR($A303),IF(MONTH($A303)=12, YEAR($A303),YEAR($A303)-1)))),#REF!,VLOOKUP(MONTH($A303),Conversion!$A$1:$B$12,2),FALSE)</f>
        <v>#REF!</v>
      </c>
      <c r="L303" s="9" t="e">
        <f>VLOOKUP((IF(MONTH($A303)=10,YEAR($A303),IF(MONTH($A303)=11,YEAR($A303),IF(MONTH($A303)=12, YEAR($A303),YEAR($A303)-1)))),#REF!,VLOOKUP(MONTH($A303),'Patch Conversion'!$A$1:$B$12,2),FALSE)</f>
        <v>#REF!</v>
      </c>
      <c r="N303" s="11"/>
      <c r="O303" s="9">
        <f t="shared" si="26"/>
        <v>0.04</v>
      </c>
      <c r="P303" s="9" t="str">
        <f t="shared" si="27"/>
        <v/>
      </c>
      <c r="Q303" s="10" t="str">
        <f t="shared" si="28"/>
        <v/>
      </c>
      <c r="S303" s="17">
        <f>VLOOKUP((IF(MONTH($A303)=10,YEAR($A303),IF(MONTH($A303)=11,YEAR($A303),IF(MONTH($A303)=12, YEAR($A303),YEAR($A303)-1)))),'Final Sim'!$A$1:$O$84,VLOOKUP(MONTH($A303),'Conversion WRSM'!$A$1:$B$12,2),FALSE)</f>
        <v>0</v>
      </c>
      <c r="U303" s="9">
        <f t="shared" si="29"/>
        <v>0.04</v>
      </c>
      <c r="V303" s="9" t="str">
        <f t="shared" si="30"/>
        <v/>
      </c>
      <c r="W303" s="20" t="str">
        <f t="shared" si="31"/>
        <v/>
      </c>
    </row>
    <row r="304" spans="1:23" s="9" customFormat="1">
      <c r="A304" s="11">
        <v>22190</v>
      </c>
      <c r="B304" s="9">
        <f>VLOOKUP((IF(MONTH($A304)=10,YEAR($A304),IF(MONTH($A304)=11,YEAR($A304),IF(MONTH($A304)=12, YEAR($A304),YEAR($A304)-1)))),A3R002_pt1.prn!$A$2:$AA$74,VLOOKUP(MONTH($A304),Conversion!$A$1:$B$12,2),FALSE)</f>
        <v>0.28000000000000003</v>
      </c>
      <c r="C304" s="9" t="str">
        <f>IF(VLOOKUP((IF(MONTH($A304)=10,YEAR($A304),IF(MONTH($A304)=11,YEAR($A304),IF(MONTH($A304)=12, YEAR($A304),YEAR($A304)-1)))),A3R002_pt1.prn!$A$2:$AA$74,VLOOKUP(MONTH($A304),'Patch Conversion'!$A$1:$B$12,2),FALSE)="","",VLOOKUP((IF(MONTH($A304)=10,YEAR($A304),IF(MONTH($A304)=11,YEAR($A304),IF(MONTH($A304)=12, YEAR($A304),YEAR($A304)-1)))),A3R002_pt1.prn!$A$2:$AA$74,VLOOKUP(MONTH($A304),'Patch Conversion'!$A$1:$B$12,2),FALSE))</f>
        <v/>
      </c>
      <c r="G304" s="9">
        <f>VLOOKUP((IF(MONTH($A304)=10,YEAR($A304),IF(MONTH($A304)=11,YEAR($A304),IF(MONTH($A304)=12, YEAR($A304),YEAR($A304)-1)))),A3R002_FirstSim!$A$1:$Z$87,VLOOKUP(MONTH($A304),Conversion!$A$1:$B$12,2),FALSE)</f>
        <v>0.4</v>
      </c>
      <c r="K304" s="12" t="e">
        <f>VLOOKUP((IF(MONTH($A304)=10,YEAR($A304),IF(MONTH($A304)=11,YEAR($A304),IF(MONTH($A304)=12, YEAR($A304),YEAR($A304)-1)))),#REF!,VLOOKUP(MONTH($A304),Conversion!$A$1:$B$12,2),FALSE)</f>
        <v>#REF!</v>
      </c>
      <c r="L304" s="9" t="e">
        <f>VLOOKUP((IF(MONTH($A304)=10,YEAR($A304),IF(MONTH($A304)=11,YEAR($A304),IF(MONTH($A304)=12, YEAR($A304),YEAR($A304)-1)))),#REF!,VLOOKUP(MONTH($A304),'Patch Conversion'!$A$1:$B$12,2),FALSE)</f>
        <v>#REF!</v>
      </c>
      <c r="N304" s="11"/>
      <c r="O304" s="9">
        <f t="shared" si="26"/>
        <v>0.28000000000000003</v>
      </c>
      <c r="P304" s="9" t="str">
        <f t="shared" si="27"/>
        <v/>
      </c>
      <c r="Q304" s="10" t="str">
        <f t="shared" si="28"/>
        <v/>
      </c>
      <c r="S304" s="17">
        <f>VLOOKUP((IF(MONTH($A304)=10,YEAR($A304),IF(MONTH($A304)=11,YEAR($A304),IF(MONTH($A304)=12, YEAR($A304),YEAR($A304)-1)))),'Final Sim'!$A$1:$O$84,VLOOKUP(MONTH($A304),'Conversion WRSM'!$A$1:$B$12,2),FALSE)</f>
        <v>27.25</v>
      </c>
      <c r="U304" s="9">
        <f t="shared" si="29"/>
        <v>0.28000000000000003</v>
      </c>
      <c r="V304" s="9" t="str">
        <f t="shared" si="30"/>
        <v/>
      </c>
      <c r="W304" s="20" t="str">
        <f t="shared" si="31"/>
        <v/>
      </c>
    </row>
    <row r="305" spans="1:23" s="9" customFormat="1">
      <c r="A305" s="11">
        <v>22221</v>
      </c>
      <c r="B305" s="9">
        <f>VLOOKUP((IF(MONTH($A305)=10,YEAR($A305),IF(MONTH($A305)=11,YEAR($A305),IF(MONTH($A305)=12, YEAR($A305),YEAR($A305)-1)))),A3R002_pt1.prn!$A$2:$AA$74,VLOOKUP(MONTH($A305),Conversion!$A$1:$B$12,2),FALSE)</f>
        <v>0.11</v>
      </c>
      <c r="C305" s="9" t="str">
        <f>IF(VLOOKUP((IF(MONTH($A305)=10,YEAR($A305),IF(MONTH($A305)=11,YEAR($A305),IF(MONTH($A305)=12, YEAR($A305),YEAR($A305)-1)))),A3R002_pt1.prn!$A$2:$AA$74,VLOOKUP(MONTH($A305),'Patch Conversion'!$A$1:$B$12,2),FALSE)="","",VLOOKUP((IF(MONTH($A305)=10,YEAR($A305),IF(MONTH($A305)=11,YEAR($A305),IF(MONTH($A305)=12, YEAR($A305),YEAR($A305)-1)))),A3R002_pt1.prn!$A$2:$AA$74,VLOOKUP(MONTH($A305),'Patch Conversion'!$A$1:$B$12,2),FALSE))</f>
        <v/>
      </c>
      <c r="G305" s="9">
        <f>VLOOKUP((IF(MONTH($A305)=10,YEAR($A305),IF(MONTH($A305)=11,YEAR($A305),IF(MONTH($A305)=12, YEAR($A305),YEAR($A305)-1)))),A3R002_FirstSim!$A$1:$Z$87,VLOOKUP(MONTH($A305),Conversion!$A$1:$B$12,2),FALSE)</f>
        <v>0.77</v>
      </c>
      <c r="K305" s="12" t="e">
        <f>VLOOKUP((IF(MONTH($A305)=10,YEAR($A305),IF(MONTH($A305)=11,YEAR($A305),IF(MONTH($A305)=12, YEAR($A305),YEAR($A305)-1)))),#REF!,VLOOKUP(MONTH($A305),Conversion!$A$1:$B$12,2),FALSE)</f>
        <v>#REF!</v>
      </c>
      <c r="L305" s="9" t="e">
        <f>VLOOKUP((IF(MONTH($A305)=10,YEAR($A305),IF(MONTH($A305)=11,YEAR($A305),IF(MONTH($A305)=12, YEAR($A305),YEAR($A305)-1)))),#REF!,VLOOKUP(MONTH($A305),'Patch Conversion'!$A$1:$B$12,2),FALSE)</f>
        <v>#REF!</v>
      </c>
      <c r="N305" s="11"/>
      <c r="O305" s="9">
        <f t="shared" si="26"/>
        <v>0.11</v>
      </c>
      <c r="P305" s="9" t="str">
        <f t="shared" si="27"/>
        <v/>
      </c>
      <c r="Q305" s="10" t="str">
        <f t="shared" si="28"/>
        <v/>
      </c>
      <c r="S305" s="17">
        <f>VLOOKUP((IF(MONTH($A305)=10,YEAR($A305),IF(MONTH($A305)=11,YEAR($A305),IF(MONTH($A305)=12, YEAR($A305),YEAR($A305)-1)))),'Final Sim'!$A$1:$O$84,VLOOKUP(MONTH($A305),'Conversion WRSM'!$A$1:$B$12,2),FALSE)</f>
        <v>0</v>
      </c>
      <c r="U305" s="9">
        <f t="shared" si="29"/>
        <v>0.11</v>
      </c>
      <c r="V305" s="9" t="str">
        <f t="shared" si="30"/>
        <v/>
      </c>
      <c r="W305" s="20" t="str">
        <f t="shared" si="31"/>
        <v/>
      </c>
    </row>
    <row r="306" spans="1:23" s="9" customFormat="1">
      <c r="A306" s="11">
        <v>22251</v>
      </c>
      <c r="B306" s="9">
        <f>VLOOKUP((IF(MONTH($A306)=10,YEAR($A306),IF(MONTH($A306)=11,YEAR($A306),IF(MONTH($A306)=12, YEAR($A306),YEAR($A306)-1)))),A3R002_pt1.prn!$A$2:$AA$74,VLOOKUP(MONTH($A306),Conversion!$A$1:$B$12,2),FALSE)</f>
        <v>3.38</v>
      </c>
      <c r="C306" s="9" t="str">
        <f>IF(VLOOKUP((IF(MONTH($A306)=10,YEAR($A306),IF(MONTH($A306)=11,YEAR($A306),IF(MONTH($A306)=12, YEAR($A306),YEAR($A306)-1)))),A3R002_pt1.prn!$A$2:$AA$74,VLOOKUP(MONTH($A306),'Patch Conversion'!$A$1:$B$12,2),FALSE)="","",VLOOKUP((IF(MONTH($A306)=10,YEAR($A306),IF(MONTH($A306)=11,YEAR($A306),IF(MONTH($A306)=12, YEAR($A306),YEAR($A306)-1)))),A3R002_pt1.prn!$A$2:$AA$74,VLOOKUP(MONTH($A306),'Patch Conversion'!$A$1:$B$12,2),FALSE))</f>
        <v/>
      </c>
      <c r="D306" s="9" t="str">
        <f>IF(C306="","",B306)</f>
        <v/>
      </c>
      <c r="G306" s="9">
        <f>VLOOKUP((IF(MONTH($A306)=10,YEAR($A306),IF(MONTH($A306)=11,YEAR($A306),IF(MONTH($A306)=12, YEAR($A306),YEAR($A306)-1)))),A3R002_FirstSim!$A$1:$Z$87,VLOOKUP(MONTH($A306),Conversion!$A$1:$B$12,2),FALSE)</f>
        <v>2.69</v>
      </c>
      <c r="K306" s="12" t="e">
        <f>VLOOKUP((IF(MONTH($A306)=10,YEAR($A306),IF(MONTH($A306)=11,YEAR($A306),IF(MONTH($A306)=12, YEAR($A306),YEAR($A306)-1)))),#REF!,VLOOKUP(MONTH($A306),Conversion!$A$1:$B$12,2),FALSE)</f>
        <v>#REF!</v>
      </c>
      <c r="L306" s="9" t="e">
        <f>VLOOKUP((IF(MONTH($A306)=10,YEAR($A306),IF(MONTH($A306)=11,YEAR($A306),IF(MONTH($A306)=12, YEAR($A306),YEAR($A306)-1)))),#REF!,VLOOKUP(MONTH($A306),'Patch Conversion'!$A$1:$B$12,2),FALSE)</f>
        <v>#REF!</v>
      </c>
      <c r="N306" s="11"/>
      <c r="O306" s="9">
        <f t="shared" si="26"/>
        <v>3.38</v>
      </c>
      <c r="P306" s="9" t="str">
        <f t="shared" si="27"/>
        <v/>
      </c>
      <c r="Q306" s="10" t="str">
        <f t="shared" si="28"/>
        <v/>
      </c>
      <c r="S306" s="17">
        <f>VLOOKUP((IF(MONTH($A306)=10,YEAR($A306),IF(MONTH($A306)=11,YEAR($A306),IF(MONTH($A306)=12, YEAR($A306),YEAR($A306)-1)))),'Final Sim'!$A$1:$O$84,VLOOKUP(MONTH($A306),'Conversion WRSM'!$A$1:$B$12,2),FALSE)</f>
        <v>103.75</v>
      </c>
      <c r="U306" s="9">
        <f t="shared" si="29"/>
        <v>3.38</v>
      </c>
      <c r="V306" s="9" t="str">
        <f t="shared" si="30"/>
        <v/>
      </c>
      <c r="W306" s="20" t="str">
        <f t="shared" si="31"/>
        <v/>
      </c>
    </row>
    <row r="307" spans="1:23" s="9" customFormat="1">
      <c r="A307" s="11">
        <v>22282</v>
      </c>
      <c r="B307" s="9">
        <f>VLOOKUP((IF(MONTH($A307)=10,YEAR($A307),IF(MONTH($A307)=11,YEAR($A307),IF(MONTH($A307)=12, YEAR($A307),YEAR($A307)-1)))),A3R002_pt1.prn!$A$2:$AA$74,VLOOKUP(MONTH($A307),Conversion!$A$1:$B$12,2),FALSE)</f>
        <v>0</v>
      </c>
      <c r="C307" s="9" t="str">
        <f>IF(VLOOKUP((IF(MONTH($A307)=10,YEAR($A307),IF(MONTH($A307)=11,YEAR($A307),IF(MONTH($A307)=12, YEAR($A307),YEAR($A307)-1)))),A3R002_pt1.prn!$A$2:$AA$74,VLOOKUP(MONTH($A307),'Patch Conversion'!$A$1:$B$12,2),FALSE)="","",VLOOKUP((IF(MONTH($A307)=10,YEAR($A307),IF(MONTH($A307)=11,YEAR($A307),IF(MONTH($A307)=12, YEAR($A307),YEAR($A307)-1)))),A3R002_pt1.prn!$A$2:$AA$74,VLOOKUP(MONTH($A307),'Patch Conversion'!$A$1:$B$12,2),FALSE))</f>
        <v>#</v>
      </c>
      <c r="D307" s="9">
        <f>IF(C307="","",B307)</f>
        <v>0</v>
      </c>
      <c r="G307" s="9">
        <f>VLOOKUP((IF(MONTH($A307)=10,YEAR($A307),IF(MONTH($A307)=11,YEAR($A307),IF(MONTH($A307)=12, YEAR($A307),YEAR($A307)-1)))),A3R002_FirstSim!$A$1:$Z$87,VLOOKUP(MONTH($A307),Conversion!$A$1:$B$12,2),FALSE)</f>
        <v>1.22</v>
      </c>
      <c r="K307" s="12" t="e">
        <f>VLOOKUP((IF(MONTH($A307)=10,YEAR($A307),IF(MONTH($A307)=11,YEAR($A307),IF(MONTH($A307)=12, YEAR($A307),YEAR($A307)-1)))),#REF!,VLOOKUP(MONTH($A307),Conversion!$A$1:$B$12,2),FALSE)</f>
        <v>#REF!</v>
      </c>
      <c r="L307" s="9" t="e">
        <f>VLOOKUP((IF(MONTH($A307)=10,YEAR($A307),IF(MONTH($A307)=11,YEAR($A307),IF(MONTH($A307)=12, YEAR($A307),YEAR($A307)-1)))),#REF!,VLOOKUP(MONTH($A307),'Patch Conversion'!$A$1:$B$12,2),FALSE)</f>
        <v>#REF!</v>
      </c>
      <c r="N307" s="11"/>
      <c r="O307" s="9">
        <f t="shared" si="26"/>
        <v>1.22</v>
      </c>
      <c r="P307" s="9" t="str">
        <f t="shared" si="27"/>
        <v>*</v>
      </c>
      <c r="Q307" s="10" t="str">
        <f t="shared" si="28"/>
        <v>First Silumation patch</v>
      </c>
      <c r="S307" s="17">
        <f>VLOOKUP((IF(MONTH($A307)=10,YEAR($A307),IF(MONTH($A307)=11,YEAR($A307),IF(MONTH($A307)=12, YEAR($A307),YEAR($A307)-1)))),'Final Sim'!$A$1:$O$84,VLOOKUP(MONTH($A307),'Conversion WRSM'!$A$1:$B$12,2),FALSE)</f>
        <v>0</v>
      </c>
      <c r="U307" s="9">
        <f t="shared" si="29"/>
        <v>0</v>
      </c>
      <c r="V307" s="9" t="str">
        <f t="shared" si="30"/>
        <v>#</v>
      </c>
      <c r="W307" s="20" t="str">
        <f t="shared" si="31"/>
        <v>Observed Estimate Used</v>
      </c>
    </row>
    <row r="308" spans="1:23" s="9" customFormat="1">
      <c r="A308" s="11">
        <v>22313</v>
      </c>
      <c r="B308" s="9">
        <f>VLOOKUP((IF(MONTH($A308)=10,YEAR($A308),IF(MONTH($A308)=11,YEAR($A308),IF(MONTH($A308)=12, YEAR($A308),YEAR($A308)-1)))),A3R002_pt1.prn!$A$2:$AA$74,VLOOKUP(MONTH($A308),Conversion!$A$1:$B$12,2),FALSE)</f>
        <v>1.2</v>
      </c>
      <c r="C308" s="9" t="str">
        <f>IF(VLOOKUP((IF(MONTH($A308)=10,YEAR($A308),IF(MONTH($A308)=11,YEAR($A308),IF(MONTH($A308)=12, YEAR($A308),YEAR($A308)-1)))),A3R002_pt1.prn!$A$2:$AA$74,VLOOKUP(MONTH($A308),'Patch Conversion'!$A$1:$B$12,2),FALSE)="","",VLOOKUP((IF(MONTH($A308)=10,YEAR($A308),IF(MONTH($A308)=11,YEAR($A308),IF(MONTH($A308)=12, YEAR($A308),YEAR($A308)-1)))),A3R002_pt1.prn!$A$2:$AA$74,VLOOKUP(MONTH($A308),'Patch Conversion'!$A$1:$B$12,2),FALSE))</f>
        <v/>
      </c>
      <c r="D308" s="9" t="str">
        <f>IF(C308="","",B308)</f>
        <v/>
      </c>
      <c r="G308" s="9">
        <f>VLOOKUP((IF(MONTH($A308)=10,YEAR($A308),IF(MONTH($A308)=11,YEAR($A308),IF(MONTH($A308)=12, YEAR($A308),YEAR($A308)-1)))),A3R002_FirstSim!$A$1:$Z$87,VLOOKUP(MONTH($A308),Conversion!$A$1:$B$12,2),FALSE)</f>
        <v>0.72</v>
      </c>
      <c r="K308" s="12" t="e">
        <f>VLOOKUP((IF(MONTH($A308)=10,YEAR($A308),IF(MONTH($A308)=11,YEAR($A308),IF(MONTH($A308)=12, YEAR($A308),YEAR($A308)-1)))),#REF!,VLOOKUP(MONTH($A308),Conversion!$A$1:$B$12,2),FALSE)</f>
        <v>#REF!</v>
      </c>
      <c r="L308" s="9" t="e">
        <f>VLOOKUP((IF(MONTH($A308)=10,YEAR($A308),IF(MONTH($A308)=11,YEAR($A308),IF(MONTH($A308)=12, YEAR($A308),YEAR($A308)-1)))),#REF!,VLOOKUP(MONTH($A308),'Patch Conversion'!$A$1:$B$12,2),FALSE)</f>
        <v>#REF!</v>
      </c>
      <c r="N308" s="11"/>
      <c r="O308" s="9">
        <f t="shared" si="26"/>
        <v>1.2</v>
      </c>
      <c r="P308" s="9" t="str">
        <f t="shared" si="27"/>
        <v/>
      </c>
      <c r="Q308" s="10" t="str">
        <f t="shared" si="28"/>
        <v/>
      </c>
      <c r="S308" s="17">
        <f>VLOOKUP((IF(MONTH($A308)=10,YEAR($A308),IF(MONTH($A308)=11,YEAR($A308),IF(MONTH($A308)=12, YEAR($A308),YEAR($A308)-1)))),'Final Sim'!$A$1:$O$84,VLOOKUP(MONTH($A308),'Conversion WRSM'!$A$1:$B$12,2),FALSE)</f>
        <v>127.51</v>
      </c>
      <c r="U308" s="9">
        <f t="shared" si="29"/>
        <v>1.2</v>
      </c>
      <c r="V308" s="9" t="str">
        <f t="shared" si="30"/>
        <v/>
      </c>
      <c r="W308" s="20" t="str">
        <f t="shared" si="31"/>
        <v/>
      </c>
    </row>
    <row r="309" spans="1:23" s="9" customFormat="1">
      <c r="A309" s="11">
        <v>22341</v>
      </c>
      <c r="B309" s="9">
        <f>VLOOKUP((IF(MONTH($A309)=10,YEAR($A309),IF(MONTH($A309)=11,YEAR($A309),IF(MONTH($A309)=12, YEAR($A309),YEAR($A309)-1)))),A3R002_pt1.prn!$A$2:$AA$74,VLOOKUP(MONTH($A309),Conversion!$A$1:$B$12,2),FALSE)</f>
        <v>0.03</v>
      </c>
      <c r="C309" s="9" t="str">
        <f>IF(VLOOKUP((IF(MONTH($A309)=10,YEAR($A309),IF(MONTH($A309)=11,YEAR($A309),IF(MONTH($A309)=12, YEAR($A309),YEAR($A309)-1)))),A3R002_pt1.prn!$A$2:$AA$74,VLOOKUP(MONTH($A309),'Patch Conversion'!$A$1:$B$12,2),FALSE)="","",VLOOKUP((IF(MONTH($A309)=10,YEAR($A309),IF(MONTH($A309)=11,YEAR($A309),IF(MONTH($A309)=12, YEAR($A309),YEAR($A309)-1)))),A3R002_pt1.prn!$A$2:$AA$74,VLOOKUP(MONTH($A309),'Patch Conversion'!$A$1:$B$12,2),FALSE))</f>
        <v/>
      </c>
      <c r="D309" s="9" t="str">
        <f>IF(C309="","",B309)</f>
        <v/>
      </c>
      <c r="G309" s="9">
        <f>VLOOKUP((IF(MONTH($A309)=10,YEAR($A309),IF(MONTH($A309)=11,YEAR($A309),IF(MONTH($A309)=12, YEAR($A309),YEAR($A309)-1)))),A3R002_FirstSim!$A$1:$Z$87,VLOOKUP(MONTH($A309),Conversion!$A$1:$B$12,2),FALSE)</f>
        <v>0.66</v>
      </c>
      <c r="K309" s="12" t="e">
        <f>VLOOKUP((IF(MONTH($A309)=10,YEAR($A309),IF(MONTH($A309)=11,YEAR($A309),IF(MONTH($A309)=12, YEAR($A309),YEAR($A309)-1)))),#REF!,VLOOKUP(MONTH($A309),Conversion!$A$1:$B$12,2),FALSE)</f>
        <v>#REF!</v>
      </c>
      <c r="L309" s="9" t="e">
        <f>VLOOKUP((IF(MONTH($A309)=10,YEAR($A309),IF(MONTH($A309)=11,YEAR($A309),IF(MONTH($A309)=12, YEAR($A309),YEAR($A309)-1)))),#REF!,VLOOKUP(MONTH($A309),'Patch Conversion'!$A$1:$B$12,2),FALSE)</f>
        <v>#REF!</v>
      </c>
      <c r="N309" s="11"/>
      <c r="O309" s="9">
        <f t="shared" si="26"/>
        <v>0.03</v>
      </c>
      <c r="P309" s="9" t="str">
        <f t="shared" si="27"/>
        <v/>
      </c>
      <c r="Q309" s="10" t="str">
        <f t="shared" si="28"/>
        <v/>
      </c>
      <c r="S309" s="17">
        <f>VLOOKUP((IF(MONTH($A309)=10,YEAR($A309),IF(MONTH($A309)=11,YEAR($A309),IF(MONTH($A309)=12, YEAR($A309),YEAR($A309)-1)))),'Final Sim'!$A$1:$O$84,VLOOKUP(MONTH($A309),'Conversion WRSM'!$A$1:$B$12,2),FALSE)</f>
        <v>0</v>
      </c>
      <c r="U309" s="9">
        <f t="shared" si="29"/>
        <v>0.03</v>
      </c>
      <c r="V309" s="9" t="str">
        <f t="shared" si="30"/>
        <v/>
      </c>
      <c r="W309" s="20" t="str">
        <f t="shared" si="31"/>
        <v/>
      </c>
    </row>
    <row r="310" spans="1:23" s="9" customFormat="1">
      <c r="A310" s="11">
        <v>22372</v>
      </c>
      <c r="B310" s="9">
        <f>VLOOKUP((IF(MONTH($A310)=10,YEAR($A310),IF(MONTH($A310)=11,YEAR($A310),IF(MONTH($A310)=12, YEAR($A310),YEAR($A310)-1)))),A3R002_pt1.prn!$A$2:$AA$74,VLOOKUP(MONTH($A310),Conversion!$A$1:$B$12,2),FALSE)</f>
        <v>0.18</v>
      </c>
      <c r="C310" s="9" t="str">
        <f>IF(VLOOKUP((IF(MONTH($A310)=10,YEAR($A310),IF(MONTH($A310)=11,YEAR($A310),IF(MONTH($A310)=12, YEAR($A310),YEAR($A310)-1)))),A3R002_pt1.prn!$A$2:$AA$74,VLOOKUP(MONTH($A310),'Patch Conversion'!$A$1:$B$12,2),FALSE)="","",VLOOKUP((IF(MONTH($A310)=10,YEAR($A310),IF(MONTH($A310)=11,YEAR($A310),IF(MONTH($A310)=12, YEAR($A310),YEAR($A310)-1)))),A3R002_pt1.prn!$A$2:$AA$74,VLOOKUP(MONTH($A310),'Patch Conversion'!$A$1:$B$12,2),FALSE))</f>
        <v/>
      </c>
      <c r="D310" s="9" t="str">
        <f>IF(C310="","",B310)</f>
        <v/>
      </c>
      <c r="G310" s="9">
        <f>VLOOKUP((IF(MONTH($A310)=10,YEAR($A310),IF(MONTH($A310)=11,YEAR($A310),IF(MONTH($A310)=12, YEAR($A310),YEAR($A310)-1)))),A3R002_FirstSim!$A$1:$Z$87,VLOOKUP(MONTH($A310),Conversion!$A$1:$B$12,2),FALSE)</f>
        <v>1.1100000000000001</v>
      </c>
      <c r="K310" s="12" t="e">
        <f>VLOOKUP((IF(MONTH($A310)=10,YEAR($A310),IF(MONTH($A310)=11,YEAR($A310),IF(MONTH($A310)=12, YEAR($A310),YEAR($A310)-1)))),#REF!,VLOOKUP(MONTH($A310),Conversion!$A$1:$B$12,2),FALSE)</f>
        <v>#REF!</v>
      </c>
      <c r="L310" s="9" t="e">
        <f>VLOOKUP((IF(MONTH($A310)=10,YEAR($A310),IF(MONTH($A310)=11,YEAR($A310),IF(MONTH($A310)=12, YEAR($A310),YEAR($A310)-1)))),#REF!,VLOOKUP(MONTH($A310),'Patch Conversion'!$A$1:$B$12,2),FALSE)</f>
        <v>#REF!</v>
      </c>
      <c r="N310" s="11"/>
      <c r="O310" s="9">
        <f t="shared" si="26"/>
        <v>0.18</v>
      </c>
      <c r="P310" s="9" t="str">
        <f t="shared" si="27"/>
        <v/>
      </c>
      <c r="Q310" s="10" t="str">
        <f t="shared" si="28"/>
        <v/>
      </c>
      <c r="S310" s="17">
        <f>VLOOKUP((IF(MONTH($A310)=10,YEAR($A310),IF(MONTH($A310)=11,YEAR($A310),IF(MONTH($A310)=12, YEAR($A310),YEAR($A310)-1)))),'Final Sim'!$A$1:$O$84,VLOOKUP(MONTH($A310),'Conversion WRSM'!$A$1:$B$12,2),FALSE)</f>
        <v>162.78</v>
      </c>
      <c r="U310" s="9">
        <f t="shared" si="29"/>
        <v>0.18</v>
      </c>
      <c r="V310" s="9" t="str">
        <f t="shared" si="30"/>
        <v/>
      </c>
      <c r="W310" s="20" t="str">
        <f t="shared" si="31"/>
        <v/>
      </c>
    </row>
    <row r="311" spans="1:23" s="9" customFormat="1">
      <c r="A311" s="11">
        <v>22402</v>
      </c>
      <c r="B311" s="9">
        <f>VLOOKUP((IF(MONTH($A311)=10,YEAR($A311),IF(MONTH($A311)=11,YEAR($A311),IF(MONTH($A311)=12, YEAR($A311),YEAR($A311)-1)))),A3R002_pt1.prn!$A$2:$AA$74,VLOOKUP(MONTH($A311),Conversion!$A$1:$B$12,2),FALSE)</f>
        <v>0.11</v>
      </c>
      <c r="C311" s="9" t="str">
        <f>IF(VLOOKUP((IF(MONTH($A311)=10,YEAR($A311),IF(MONTH($A311)=11,YEAR($A311),IF(MONTH($A311)=12, YEAR($A311),YEAR($A311)-1)))),A3R002_pt1.prn!$A$2:$AA$74,VLOOKUP(MONTH($A311),'Patch Conversion'!$A$1:$B$12,2),FALSE)="","",VLOOKUP((IF(MONTH($A311)=10,YEAR($A311),IF(MONTH($A311)=11,YEAR($A311),IF(MONTH($A311)=12, YEAR($A311),YEAR($A311)-1)))),A3R002_pt1.prn!$A$2:$AA$74,VLOOKUP(MONTH($A311),'Patch Conversion'!$A$1:$B$12,2),FALSE))</f>
        <v/>
      </c>
      <c r="G311" s="9">
        <f>VLOOKUP((IF(MONTH($A311)=10,YEAR($A311),IF(MONTH($A311)=11,YEAR($A311),IF(MONTH($A311)=12, YEAR($A311),YEAR($A311)-1)))),A3R002_FirstSim!$A$1:$Z$87,VLOOKUP(MONTH($A311),Conversion!$A$1:$B$12,2),FALSE)</f>
        <v>1.25</v>
      </c>
      <c r="K311" s="12" t="e">
        <f>VLOOKUP((IF(MONTH($A311)=10,YEAR($A311),IF(MONTH($A311)=11,YEAR($A311),IF(MONTH($A311)=12, YEAR($A311),YEAR($A311)-1)))),#REF!,VLOOKUP(MONTH($A311),Conversion!$A$1:$B$12,2),FALSE)</f>
        <v>#REF!</v>
      </c>
      <c r="L311" s="9" t="e">
        <f>VLOOKUP((IF(MONTH($A311)=10,YEAR($A311),IF(MONTH($A311)=11,YEAR($A311),IF(MONTH($A311)=12, YEAR($A311),YEAR($A311)-1)))),#REF!,VLOOKUP(MONTH($A311),'Patch Conversion'!$A$1:$B$12,2),FALSE)</f>
        <v>#REF!</v>
      </c>
      <c r="N311" s="11"/>
      <c r="O311" s="9">
        <f t="shared" si="26"/>
        <v>0.11</v>
      </c>
      <c r="P311" s="9" t="str">
        <f t="shared" si="27"/>
        <v/>
      </c>
      <c r="Q311" s="10" t="str">
        <f t="shared" si="28"/>
        <v/>
      </c>
      <c r="S311" s="17">
        <f>VLOOKUP((IF(MONTH($A311)=10,YEAR($A311),IF(MONTH($A311)=11,YEAR($A311),IF(MONTH($A311)=12, YEAR($A311),YEAR($A311)-1)))),'Final Sim'!$A$1:$O$84,VLOOKUP(MONTH($A311),'Conversion WRSM'!$A$1:$B$12,2),FALSE)</f>
        <v>0</v>
      </c>
      <c r="U311" s="9">
        <f t="shared" si="29"/>
        <v>0.11</v>
      </c>
      <c r="V311" s="9" t="str">
        <f t="shared" si="30"/>
        <v/>
      </c>
      <c r="W311" s="20" t="str">
        <f t="shared" si="31"/>
        <v/>
      </c>
    </row>
    <row r="312" spans="1:23" s="9" customFormat="1">
      <c r="A312" s="11">
        <v>22433</v>
      </c>
      <c r="B312" s="9">
        <f>VLOOKUP((IF(MONTH($A312)=10,YEAR($A312),IF(MONTH($A312)=11,YEAR($A312),IF(MONTH($A312)=12, YEAR($A312),YEAR($A312)-1)))),A3R002_pt1.prn!$A$2:$AA$74,VLOOKUP(MONTH($A312),Conversion!$A$1:$B$12,2),FALSE)</f>
        <v>0.16</v>
      </c>
      <c r="C312" s="9" t="str">
        <f>IF(VLOOKUP((IF(MONTH($A312)=10,YEAR($A312),IF(MONTH($A312)=11,YEAR($A312),IF(MONTH($A312)=12, YEAR($A312),YEAR($A312)-1)))),A3R002_pt1.prn!$A$2:$AA$74,VLOOKUP(MONTH($A312),'Patch Conversion'!$A$1:$B$12,2),FALSE)="","",VLOOKUP((IF(MONTH($A312)=10,YEAR($A312),IF(MONTH($A312)=11,YEAR($A312),IF(MONTH($A312)=12, YEAR($A312),YEAR($A312)-1)))),A3R002_pt1.prn!$A$2:$AA$74,VLOOKUP(MONTH($A312),'Patch Conversion'!$A$1:$B$12,2),FALSE))</f>
        <v/>
      </c>
      <c r="G312" s="9">
        <f>VLOOKUP((IF(MONTH($A312)=10,YEAR($A312),IF(MONTH($A312)=11,YEAR($A312),IF(MONTH($A312)=12, YEAR($A312),YEAR($A312)-1)))),A3R002_FirstSim!$A$1:$Z$87,VLOOKUP(MONTH($A312),Conversion!$A$1:$B$12,2),FALSE)</f>
        <v>1.29</v>
      </c>
      <c r="K312" s="12" t="e">
        <f>VLOOKUP((IF(MONTH($A312)=10,YEAR($A312),IF(MONTH($A312)=11,YEAR($A312),IF(MONTH($A312)=12, YEAR($A312),YEAR($A312)-1)))),#REF!,VLOOKUP(MONTH($A312),Conversion!$A$1:$B$12,2),FALSE)</f>
        <v>#REF!</v>
      </c>
      <c r="L312" s="9" t="e">
        <f>VLOOKUP((IF(MONTH($A312)=10,YEAR($A312),IF(MONTH($A312)=11,YEAR($A312),IF(MONTH($A312)=12, YEAR($A312),YEAR($A312)-1)))),#REF!,VLOOKUP(MONTH($A312),'Patch Conversion'!$A$1:$B$12,2),FALSE)</f>
        <v>#REF!</v>
      </c>
      <c r="N312" s="11"/>
      <c r="O312" s="9">
        <f t="shared" si="26"/>
        <v>0.16</v>
      </c>
      <c r="P312" s="9" t="str">
        <f t="shared" si="27"/>
        <v/>
      </c>
      <c r="Q312" s="10" t="str">
        <f t="shared" si="28"/>
        <v/>
      </c>
      <c r="S312" s="17">
        <f>VLOOKUP((IF(MONTH($A312)=10,YEAR($A312),IF(MONTH($A312)=11,YEAR($A312),IF(MONTH($A312)=12, YEAR($A312),YEAR($A312)-1)))),'Final Sim'!$A$1:$O$84,VLOOKUP(MONTH($A312),'Conversion WRSM'!$A$1:$B$12,2),FALSE)</f>
        <v>48.11</v>
      </c>
      <c r="U312" s="9">
        <f t="shared" si="29"/>
        <v>0.16</v>
      </c>
      <c r="V312" s="9" t="str">
        <f t="shared" si="30"/>
        <v/>
      </c>
      <c r="W312" s="20" t="str">
        <f t="shared" si="31"/>
        <v/>
      </c>
    </row>
    <row r="313" spans="1:23" s="9" customFormat="1">
      <c r="A313" s="11">
        <v>22463</v>
      </c>
      <c r="B313" s="9">
        <f>VLOOKUP((IF(MONTH($A313)=10,YEAR($A313),IF(MONTH($A313)=11,YEAR($A313),IF(MONTH($A313)=12, YEAR($A313),YEAR($A313)-1)))),A3R002_pt1.prn!$A$2:$AA$74,VLOOKUP(MONTH($A313),Conversion!$A$1:$B$12,2),FALSE)</f>
        <v>0.1</v>
      </c>
      <c r="C313" s="9" t="str">
        <f>IF(VLOOKUP((IF(MONTH($A313)=10,YEAR($A313),IF(MONTH($A313)=11,YEAR($A313),IF(MONTH($A313)=12, YEAR($A313),YEAR($A313)-1)))),A3R002_pt1.prn!$A$2:$AA$74,VLOOKUP(MONTH($A313),'Patch Conversion'!$A$1:$B$12,2),FALSE)="","",VLOOKUP((IF(MONTH($A313)=10,YEAR($A313),IF(MONTH($A313)=11,YEAR($A313),IF(MONTH($A313)=12, YEAR($A313),YEAR($A313)-1)))),A3R002_pt1.prn!$A$2:$AA$74,VLOOKUP(MONTH($A313),'Patch Conversion'!$A$1:$B$12,2),FALSE))</f>
        <v/>
      </c>
      <c r="G313" s="9">
        <f>VLOOKUP((IF(MONTH($A313)=10,YEAR($A313),IF(MONTH($A313)=11,YEAR($A313),IF(MONTH($A313)=12, YEAR($A313),YEAR($A313)-1)))),A3R002_FirstSim!$A$1:$Z$87,VLOOKUP(MONTH($A313),Conversion!$A$1:$B$12,2),FALSE)</f>
        <v>1.24</v>
      </c>
      <c r="K313" s="12" t="e">
        <f>VLOOKUP((IF(MONTH($A313)=10,YEAR($A313),IF(MONTH($A313)=11,YEAR($A313),IF(MONTH($A313)=12, YEAR($A313),YEAR($A313)-1)))),#REF!,VLOOKUP(MONTH($A313),Conversion!$A$1:$B$12,2),FALSE)</f>
        <v>#REF!</v>
      </c>
      <c r="L313" s="9" t="e">
        <f>VLOOKUP((IF(MONTH($A313)=10,YEAR($A313),IF(MONTH($A313)=11,YEAR($A313),IF(MONTH($A313)=12, YEAR($A313),YEAR($A313)-1)))),#REF!,VLOOKUP(MONTH($A313),'Patch Conversion'!$A$1:$B$12,2),FALSE)</f>
        <v>#REF!</v>
      </c>
      <c r="N313" s="11"/>
      <c r="O313" s="9">
        <f t="shared" si="26"/>
        <v>0.1</v>
      </c>
      <c r="P313" s="9" t="str">
        <f t="shared" si="27"/>
        <v/>
      </c>
      <c r="Q313" s="10" t="str">
        <f t="shared" si="28"/>
        <v/>
      </c>
      <c r="S313" s="17">
        <f>VLOOKUP((IF(MONTH($A313)=10,YEAR($A313),IF(MONTH($A313)=11,YEAR($A313),IF(MONTH($A313)=12, YEAR($A313),YEAR($A313)-1)))),'Final Sim'!$A$1:$O$84,VLOOKUP(MONTH($A313),'Conversion WRSM'!$A$1:$B$12,2),FALSE)</f>
        <v>0</v>
      </c>
      <c r="U313" s="9">
        <f t="shared" si="29"/>
        <v>0.1</v>
      </c>
      <c r="V313" s="9" t="str">
        <f t="shared" si="30"/>
        <v/>
      </c>
      <c r="W313" s="20" t="str">
        <f t="shared" si="31"/>
        <v/>
      </c>
    </row>
    <row r="314" spans="1:23" s="9" customFormat="1">
      <c r="A314" s="11">
        <v>22494</v>
      </c>
      <c r="B314" s="9">
        <f>VLOOKUP((IF(MONTH($A314)=10,YEAR($A314),IF(MONTH($A314)=11,YEAR($A314),IF(MONTH($A314)=12, YEAR($A314),YEAR($A314)-1)))),A3R002_pt1.prn!$A$2:$AA$74,VLOOKUP(MONTH($A314),Conversion!$A$1:$B$12,2),FALSE)</f>
        <v>0.13</v>
      </c>
      <c r="C314" s="9" t="str">
        <f>IF(VLOOKUP((IF(MONTH($A314)=10,YEAR($A314),IF(MONTH($A314)=11,YEAR($A314),IF(MONTH($A314)=12, YEAR($A314),YEAR($A314)-1)))),A3R002_pt1.prn!$A$2:$AA$74,VLOOKUP(MONTH($A314),'Patch Conversion'!$A$1:$B$12,2),FALSE)="","",VLOOKUP((IF(MONTH($A314)=10,YEAR($A314),IF(MONTH($A314)=11,YEAR($A314),IF(MONTH($A314)=12, YEAR($A314),YEAR($A314)-1)))),A3R002_pt1.prn!$A$2:$AA$74,VLOOKUP(MONTH($A314),'Patch Conversion'!$A$1:$B$12,2),FALSE))</f>
        <v/>
      </c>
      <c r="G314" s="9">
        <f>VLOOKUP((IF(MONTH($A314)=10,YEAR($A314),IF(MONTH($A314)=11,YEAR($A314),IF(MONTH($A314)=12, YEAR($A314),YEAR($A314)-1)))),A3R002_FirstSim!$A$1:$Z$87,VLOOKUP(MONTH($A314),Conversion!$A$1:$B$12,2),FALSE)</f>
        <v>1.1000000000000001</v>
      </c>
      <c r="K314" s="12" t="e">
        <f>VLOOKUP((IF(MONTH($A314)=10,YEAR($A314),IF(MONTH($A314)=11,YEAR($A314),IF(MONTH($A314)=12, YEAR($A314),YEAR($A314)-1)))),#REF!,VLOOKUP(MONTH($A314),Conversion!$A$1:$B$12,2),FALSE)</f>
        <v>#REF!</v>
      </c>
      <c r="L314" s="9" t="e">
        <f>VLOOKUP((IF(MONTH($A314)=10,YEAR($A314),IF(MONTH($A314)=11,YEAR($A314),IF(MONTH($A314)=12, YEAR($A314),YEAR($A314)-1)))),#REF!,VLOOKUP(MONTH($A314),'Patch Conversion'!$A$1:$B$12,2),FALSE)</f>
        <v>#REF!</v>
      </c>
      <c r="N314" s="11"/>
      <c r="O314" s="9">
        <f t="shared" si="26"/>
        <v>0.13</v>
      </c>
      <c r="P314" s="9" t="str">
        <f t="shared" si="27"/>
        <v/>
      </c>
      <c r="Q314" s="10" t="str">
        <f t="shared" si="28"/>
        <v/>
      </c>
      <c r="S314" s="17">
        <f>VLOOKUP((IF(MONTH($A314)=10,YEAR($A314),IF(MONTH($A314)=11,YEAR($A314),IF(MONTH($A314)=12, YEAR($A314),YEAR($A314)-1)))),'Final Sim'!$A$1:$O$84,VLOOKUP(MONTH($A314),'Conversion WRSM'!$A$1:$B$12,2),FALSE)</f>
        <v>102.55</v>
      </c>
      <c r="U314" s="9">
        <f t="shared" si="29"/>
        <v>0.13</v>
      </c>
      <c r="V314" s="9" t="str">
        <f t="shared" si="30"/>
        <v/>
      </c>
      <c r="W314" s="20" t="str">
        <f t="shared" si="31"/>
        <v/>
      </c>
    </row>
    <row r="315" spans="1:23" s="9" customFormat="1">
      <c r="A315" s="11">
        <v>22525</v>
      </c>
      <c r="B315" s="9">
        <f>VLOOKUP((IF(MONTH($A315)=10,YEAR($A315),IF(MONTH($A315)=11,YEAR($A315),IF(MONTH($A315)=12, YEAR($A315),YEAR($A315)-1)))),A3R002_pt1.prn!$A$2:$AA$74,VLOOKUP(MONTH($A315),Conversion!$A$1:$B$12,2),FALSE)</f>
        <v>0.12</v>
      </c>
      <c r="C315" s="9" t="str">
        <f>IF(VLOOKUP((IF(MONTH($A315)=10,YEAR($A315),IF(MONTH($A315)=11,YEAR($A315),IF(MONTH($A315)=12, YEAR($A315),YEAR($A315)-1)))),A3R002_pt1.prn!$A$2:$AA$74,VLOOKUP(MONTH($A315),'Patch Conversion'!$A$1:$B$12,2),FALSE)="","",VLOOKUP((IF(MONTH($A315)=10,YEAR($A315),IF(MONTH($A315)=11,YEAR($A315),IF(MONTH($A315)=12, YEAR($A315),YEAR($A315)-1)))),A3R002_pt1.prn!$A$2:$AA$74,VLOOKUP(MONTH($A315),'Patch Conversion'!$A$1:$B$12,2),FALSE))</f>
        <v/>
      </c>
      <c r="G315" s="9">
        <f>VLOOKUP((IF(MONTH($A315)=10,YEAR($A315),IF(MONTH($A315)=11,YEAR($A315),IF(MONTH($A315)=12, YEAR($A315),YEAR($A315)-1)))),A3R002_FirstSim!$A$1:$Z$87,VLOOKUP(MONTH($A315),Conversion!$A$1:$B$12,2),FALSE)</f>
        <v>0.88</v>
      </c>
      <c r="K315" s="12" t="e">
        <f>VLOOKUP((IF(MONTH($A315)=10,YEAR($A315),IF(MONTH($A315)=11,YEAR($A315),IF(MONTH($A315)=12, YEAR($A315),YEAR($A315)-1)))),#REF!,VLOOKUP(MONTH($A315),Conversion!$A$1:$B$12,2),FALSE)</f>
        <v>#REF!</v>
      </c>
      <c r="L315" s="9" t="e">
        <f>VLOOKUP((IF(MONTH($A315)=10,YEAR($A315),IF(MONTH($A315)=11,YEAR($A315),IF(MONTH($A315)=12, YEAR($A315),YEAR($A315)-1)))),#REF!,VLOOKUP(MONTH($A315),'Patch Conversion'!$A$1:$B$12,2),FALSE)</f>
        <v>#REF!</v>
      </c>
      <c r="N315" s="11"/>
      <c r="O315" s="9">
        <f t="shared" si="26"/>
        <v>0.12</v>
      </c>
      <c r="P315" s="9" t="str">
        <f t="shared" si="27"/>
        <v/>
      </c>
      <c r="Q315" s="10" t="str">
        <f t="shared" si="28"/>
        <v/>
      </c>
      <c r="S315" s="17">
        <f>VLOOKUP((IF(MONTH($A315)=10,YEAR($A315),IF(MONTH($A315)=11,YEAR($A315),IF(MONTH($A315)=12, YEAR($A315),YEAR($A315)-1)))),'Final Sim'!$A$1:$O$84,VLOOKUP(MONTH($A315),'Conversion WRSM'!$A$1:$B$12,2),FALSE)</f>
        <v>0</v>
      </c>
      <c r="U315" s="9">
        <f t="shared" si="29"/>
        <v>0.12</v>
      </c>
      <c r="V315" s="9" t="str">
        <f t="shared" si="30"/>
        <v/>
      </c>
      <c r="W315" s="20" t="str">
        <f t="shared" si="31"/>
        <v/>
      </c>
    </row>
    <row r="316" spans="1:23" s="9" customFormat="1">
      <c r="A316" s="11">
        <v>22555</v>
      </c>
      <c r="B316" s="9">
        <f>VLOOKUP((IF(MONTH($A316)=10,YEAR($A316),IF(MONTH($A316)=11,YEAR($A316),IF(MONTH($A316)=12, YEAR($A316),YEAR($A316)-1)))),A3R002_pt1.prn!$A$2:$AA$74,VLOOKUP(MONTH($A316),Conversion!$A$1:$B$12,2),FALSE)</f>
        <v>0.06</v>
      </c>
      <c r="C316" s="9" t="str">
        <f>IF(VLOOKUP((IF(MONTH($A316)=10,YEAR($A316),IF(MONTH($A316)=11,YEAR($A316),IF(MONTH($A316)=12, YEAR($A316),YEAR($A316)-1)))),A3R002_pt1.prn!$A$2:$AA$74,VLOOKUP(MONTH($A316),'Patch Conversion'!$A$1:$B$12,2),FALSE)="","",VLOOKUP((IF(MONTH($A316)=10,YEAR($A316),IF(MONTH($A316)=11,YEAR($A316),IF(MONTH($A316)=12, YEAR($A316),YEAR($A316)-1)))),A3R002_pt1.prn!$A$2:$AA$74,VLOOKUP(MONTH($A316),'Patch Conversion'!$A$1:$B$12,2),FALSE))</f>
        <v/>
      </c>
      <c r="G316" s="9">
        <f>VLOOKUP((IF(MONTH($A316)=10,YEAR($A316),IF(MONTH($A316)=11,YEAR($A316),IF(MONTH($A316)=12, YEAR($A316),YEAR($A316)-1)))),A3R002_FirstSim!$A$1:$Z$87,VLOOKUP(MONTH($A316),Conversion!$A$1:$B$12,2),FALSE)</f>
        <v>0.66</v>
      </c>
      <c r="K316" s="12" t="e">
        <f>VLOOKUP((IF(MONTH($A316)=10,YEAR($A316),IF(MONTH($A316)=11,YEAR($A316),IF(MONTH($A316)=12, YEAR($A316),YEAR($A316)-1)))),#REF!,VLOOKUP(MONTH($A316),Conversion!$A$1:$B$12,2),FALSE)</f>
        <v>#REF!</v>
      </c>
      <c r="L316" s="9" t="e">
        <f>VLOOKUP((IF(MONTH($A316)=10,YEAR($A316),IF(MONTH($A316)=11,YEAR($A316),IF(MONTH($A316)=12, YEAR($A316),YEAR($A316)-1)))),#REF!,VLOOKUP(MONTH($A316),'Patch Conversion'!$A$1:$B$12,2),FALSE)</f>
        <v>#REF!</v>
      </c>
      <c r="N316" s="11"/>
      <c r="O316" s="9">
        <f t="shared" si="26"/>
        <v>0.06</v>
      </c>
      <c r="P316" s="9" t="str">
        <f t="shared" si="27"/>
        <v/>
      </c>
      <c r="Q316" s="10" t="str">
        <f t="shared" si="28"/>
        <v/>
      </c>
      <c r="S316" s="17">
        <f>VLOOKUP((IF(MONTH($A316)=10,YEAR($A316),IF(MONTH($A316)=11,YEAR($A316),IF(MONTH($A316)=12, YEAR($A316),YEAR($A316)-1)))),'Final Sim'!$A$1:$O$84,VLOOKUP(MONTH($A316),'Conversion WRSM'!$A$1:$B$12,2),FALSE)</f>
        <v>4.2300000000000004</v>
      </c>
      <c r="U316" s="9">
        <f t="shared" si="29"/>
        <v>0.06</v>
      </c>
      <c r="V316" s="9" t="str">
        <f t="shared" si="30"/>
        <v/>
      </c>
      <c r="W316" s="20" t="str">
        <f t="shared" si="31"/>
        <v/>
      </c>
    </row>
    <row r="317" spans="1:23" s="9" customFormat="1">
      <c r="A317" s="11">
        <v>22586</v>
      </c>
      <c r="B317" s="9">
        <f>VLOOKUP((IF(MONTH($A317)=10,YEAR($A317),IF(MONTH($A317)=11,YEAR($A317),IF(MONTH($A317)=12, YEAR($A317),YEAR($A317)-1)))),A3R002_pt1.prn!$A$2:$AA$74,VLOOKUP(MONTH($A317),Conversion!$A$1:$B$12,2),FALSE)</f>
        <v>0.8</v>
      </c>
      <c r="C317" s="9" t="str">
        <f>IF(VLOOKUP((IF(MONTH($A317)=10,YEAR($A317),IF(MONTH($A317)=11,YEAR($A317),IF(MONTH($A317)=12, YEAR($A317),YEAR($A317)-1)))),A3R002_pt1.prn!$A$2:$AA$74,VLOOKUP(MONTH($A317),'Patch Conversion'!$A$1:$B$12,2),FALSE)="","",VLOOKUP((IF(MONTH($A317)=10,YEAR($A317),IF(MONTH($A317)=11,YEAR($A317),IF(MONTH($A317)=12, YEAR($A317),YEAR($A317)-1)))),A3R002_pt1.prn!$A$2:$AA$74,VLOOKUP(MONTH($A317),'Patch Conversion'!$A$1:$B$12,2),FALSE))</f>
        <v/>
      </c>
      <c r="G317" s="9">
        <f>VLOOKUP((IF(MONTH($A317)=10,YEAR($A317),IF(MONTH($A317)=11,YEAR($A317),IF(MONTH($A317)=12, YEAR($A317),YEAR($A317)-1)))),A3R002_FirstSim!$A$1:$Z$87,VLOOKUP(MONTH($A317),Conversion!$A$1:$B$12,2),FALSE)</f>
        <v>0.6</v>
      </c>
      <c r="K317" s="12" t="e">
        <f>VLOOKUP((IF(MONTH($A317)=10,YEAR($A317),IF(MONTH($A317)=11,YEAR($A317),IF(MONTH($A317)=12, YEAR($A317),YEAR($A317)-1)))),#REF!,VLOOKUP(MONTH($A317),Conversion!$A$1:$B$12,2),FALSE)</f>
        <v>#REF!</v>
      </c>
      <c r="L317" s="9" t="e">
        <f>VLOOKUP((IF(MONTH($A317)=10,YEAR($A317),IF(MONTH($A317)=11,YEAR($A317),IF(MONTH($A317)=12, YEAR($A317),YEAR($A317)-1)))),#REF!,VLOOKUP(MONTH($A317),'Patch Conversion'!$A$1:$B$12,2),FALSE)</f>
        <v>#REF!</v>
      </c>
      <c r="N317" s="11"/>
      <c r="O317" s="9">
        <f t="shared" si="26"/>
        <v>0.8</v>
      </c>
      <c r="P317" s="9" t="str">
        <f t="shared" si="27"/>
        <v/>
      </c>
      <c r="Q317" s="10" t="str">
        <f t="shared" si="28"/>
        <v/>
      </c>
      <c r="S317" s="17">
        <f>VLOOKUP((IF(MONTH($A317)=10,YEAR($A317),IF(MONTH($A317)=11,YEAR($A317),IF(MONTH($A317)=12, YEAR($A317),YEAR($A317)-1)))),'Final Sim'!$A$1:$O$84,VLOOKUP(MONTH($A317),'Conversion WRSM'!$A$1:$B$12,2),FALSE)</f>
        <v>0</v>
      </c>
      <c r="U317" s="9">
        <f t="shared" si="29"/>
        <v>0.8</v>
      </c>
      <c r="V317" s="9" t="str">
        <f t="shared" si="30"/>
        <v/>
      </c>
      <c r="W317" s="20" t="str">
        <f t="shared" si="31"/>
        <v/>
      </c>
    </row>
    <row r="318" spans="1:23" s="9" customFormat="1">
      <c r="A318" s="11">
        <v>22616</v>
      </c>
      <c r="B318" s="9">
        <f>VLOOKUP((IF(MONTH($A318)=10,YEAR($A318),IF(MONTH($A318)=11,YEAR($A318),IF(MONTH($A318)=12, YEAR($A318),YEAR($A318)-1)))),A3R002_pt1.prn!$A$2:$AA$74,VLOOKUP(MONTH($A318),Conversion!$A$1:$B$12,2),FALSE)</f>
        <v>0.52</v>
      </c>
      <c r="C318" s="9" t="str">
        <f>IF(VLOOKUP((IF(MONTH($A318)=10,YEAR($A318),IF(MONTH($A318)=11,YEAR($A318),IF(MONTH($A318)=12, YEAR($A318),YEAR($A318)-1)))),A3R002_pt1.prn!$A$2:$AA$74,VLOOKUP(MONTH($A318),'Patch Conversion'!$A$1:$B$12,2),FALSE)="","",VLOOKUP((IF(MONTH($A318)=10,YEAR($A318),IF(MONTH($A318)=11,YEAR($A318),IF(MONTH($A318)=12, YEAR($A318),YEAR($A318)-1)))),A3R002_pt1.prn!$A$2:$AA$74,VLOOKUP(MONTH($A318),'Patch Conversion'!$A$1:$B$12,2),FALSE))</f>
        <v/>
      </c>
      <c r="D318" s="9" t="str">
        <f t="shared" ref="D318:D323" si="32">IF(C318="","",B318)</f>
        <v/>
      </c>
      <c r="G318" s="9">
        <f>VLOOKUP((IF(MONTH($A318)=10,YEAR($A318),IF(MONTH($A318)=11,YEAR($A318),IF(MONTH($A318)=12, YEAR($A318),YEAR($A318)-1)))),A3R002_FirstSim!$A$1:$Z$87,VLOOKUP(MONTH($A318),Conversion!$A$1:$B$12,2),FALSE)</f>
        <v>0.56999999999999995</v>
      </c>
      <c r="K318" s="12" t="e">
        <f>VLOOKUP((IF(MONTH($A318)=10,YEAR($A318),IF(MONTH($A318)=11,YEAR($A318),IF(MONTH($A318)=12, YEAR($A318),YEAR($A318)-1)))),#REF!,VLOOKUP(MONTH($A318),Conversion!$A$1:$B$12,2),FALSE)</f>
        <v>#REF!</v>
      </c>
      <c r="L318" s="9" t="e">
        <f>VLOOKUP((IF(MONTH($A318)=10,YEAR($A318),IF(MONTH($A318)=11,YEAR($A318),IF(MONTH($A318)=12, YEAR($A318),YEAR($A318)-1)))),#REF!,VLOOKUP(MONTH($A318),'Patch Conversion'!$A$1:$B$12,2),FALSE)</f>
        <v>#REF!</v>
      </c>
      <c r="N318" s="11"/>
      <c r="O318" s="9">
        <f t="shared" si="26"/>
        <v>0.52</v>
      </c>
      <c r="P318" s="9" t="str">
        <f t="shared" si="27"/>
        <v/>
      </c>
      <c r="Q318" s="10" t="str">
        <f t="shared" si="28"/>
        <v/>
      </c>
      <c r="S318" s="17">
        <f>VLOOKUP((IF(MONTH($A318)=10,YEAR($A318),IF(MONTH($A318)=11,YEAR($A318),IF(MONTH($A318)=12, YEAR($A318),YEAR($A318)-1)))),'Final Sim'!$A$1:$O$84,VLOOKUP(MONTH($A318),'Conversion WRSM'!$A$1:$B$12,2),FALSE)</f>
        <v>247.03</v>
      </c>
      <c r="U318" s="9">
        <f t="shared" si="29"/>
        <v>0.52</v>
      </c>
      <c r="V318" s="9" t="str">
        <f t="shared" si="30"/>
        <v/>
      </c>
      <c r="W318" s="20" t="str">
        <f t="shared" si="31"/>
        <v/>
      </c>
    </row>
    <row r="319" spans="1:23" s="9" customFormat="1">
      <c r="A319" s="11">
        <v>22647</v>
      </c>
      <c r="B319" s="9">
        <f>VLOOKUP((IF(MONTH($A319)=10,YEAR($A319),IF(MONTH($A319)=11,YEAR($A319),IF(MONTH($A319)=12, YEAR($A319),YEAR($A319)-1)))),A3R002_pt1.prn!$A$2:$AA$74,VLOOKUP(MONTH($A319),Conversion!$A$1:$B$12,2),FALSE)</f>
        <v>1.04</v>
      </c>
      <c r="C319" s="9" t="str">
        <f>IF(VLOOKUP((IF(MONTH($A319)=10,YEAR($A319),IF(MONTH($A319)=11,YEAR($A319),IF(MONTH($A319)=12, YEAR($A319),YEAR($A319)-1)))),A3R002_pt1.prn!$A$2:$AA$74,VLOOKUP(MONTH($A319),'Patch Conversion'!$A$1:$B$12,2),FALSE)="","",VLOOKUP((IF(MONTH($A319)=10,YEAR($A319),IF(MONTH($A319)=11,YEAR($A319),IF(MONTH($A319)=12, YEAR($A319),YEAR($A319)-1)))),A3R002_pt1.prn!$A$2:$AA$74,VLOOKUP(MONTH($A319),'Patch Conversion'!$A$1:$B$12,2),FALSE))</f>
        <v/>
      </c>
      <c r="D319" s="9" t="str">
        <f t="shared" si="32"/>
        <v/>
      </c>
      <c r="G319" s="9">
        <f>VLOOKUP((IF(MONTH($A319)=10,YEAR($A319),IF(MONTH($A319)=11,YEAR($A319),IF(MONTH($A319)=12, YEAR($A319),YEAR($A319)-1)))),A3R002_FirstSim!$A$1:$Z$87,VLOOKUP(MONTH($A319),Conversion!$A$1:$B$12,2),FALSE)</f>
        <v>0.55000000000000004</v>
      </c>
      <c r="K319" s="12" t="e">
        <f>VLOOKUP((IF(MONTH($A319)=10,YEAR($A319),IF(MONTH($A319)=11,YEAR($A319),IF(MONTH($A319)=12, YEAR($A319),YEAR($A319)-1)))),#REF!,VLOOKUP(MONTH($A319),Conversion!$A$1:$B$12,2),FALSE)</f>
        <v>#REF!</v>
      </c>
      <c r="L319" s="9" t="e">
        <f>VLOOKUP((IF(MONTH($A319)=10,YEAR($A319),IF(MONTH($A319)=11,YEAR($A319),IF(MONTH($A319)=12, YEAR($A319),YEAR($A319)-1)))),#REF!,VLOOKUP(MONTH($A319),'Patch Conversion'!$A$1:$B$12,2),FALSE)</f>
        <v>#REF!</v>
      </c>
      <c r="N319" s="11"/>
      <c r="O319" s="9">
        <f t="shared" si="26"/>
        <v>1.04</v>
      </c>
      <c r="P319" s="9" t="str">
        <f t="shared" si="27"/>
        <v/>
      </c>
      <c r="Q319" s="10" t="str">
        <f t="shared" si="28"/>
        <v/>
      </c>
      <c r="S319" s="17">
        <f>VLOOKUP((IF(MONTH($A319)=10,YEAR($A319),IF(MONTH($A319)=11,YEAR($A319),IF(MONTH($A319)=12, YEAR($A319),YEAR($A319)-1)))),'Final Sim'!$A$1:$O$84,VLOOKUP(MONTH($A319),'Conversion WRSM'!$A$1:$B$12,2),FALSE)</f>
        <v>0</v>
      </c>
      <c r="U319" s="9">
        <f t="shared" si="29"/>
        <v>1.04</v>
      </c>
      <c r="V319" s="9" t="str">
        <f t="shared" si="30"/>
        <v/>
      </c>
      <c r="W319" s="20" t="str">
        <f t="shared" si="31"/>
        <v/>
      </c>
    </row>
    <row r="320" spans="1:23" s="9" customFormat="1">
      <c r="A320" s="11">
        <v>22678</v>
      </c>
      <c r="B320" s="9">
        <f>VLOOKUP((IF(MONTH($A320)=10,YEAR($A320),IF(MONTH($A320)=11,YEAR($A320),IF(MONTH($A320)=12, YEAR($A320),YEAR($A320)-1)))),A3R002_pt1.prn!$A$2:$AA$74,VLOOKUP(MONTH($A320),Conversion!$A$1:$B$12,2),FALSE)</f>
        <v>0.37</v>
      </c>
      <c r="C320" s="9" t="str">
        <f>IF(VLOOKUP((IF(MONTH($A320)=10,YEAR($A320),IF(MONTH($A320)=11,YEAR($A320),IF(MONTH($A320)=12, YEAR($A320),YEAR($A320)-1)))),A3R002_pt1.prn!$A$2:$AA$74,VLOOKUP(MONTH($A320),'Patch Conversion'!$A$1:$B$12,2),FALSE)="","",VLOOKUP((IF(MONTH($A320)=10,YEAR($A320),IF(MONTH($A320)=11,YEAR($A320),IF(MONTH($A320)=12, YEAR($A320),YEAR($A320)-1)))),A3R002_pt1.prn!$A$2:$AA$74,VLOOKUP(MONTH($A320),'Patch Conversion'!$A$1:$B$12,2),FALSE))</f>
        <v/>
      </c>
      <c r="D320" s="9" t="str">
        <f t="shared" si="32"/>
        <v/>
      </c>
      <c r="G320" s="9">
        <f>VLOOKUP((IF(MONTH($A320)=10,YEAR($A320),IF(MONTH($A320)=11,YEAR($A320),IF(MONTH($A320)=12, YEAR($A320),YEAR($A320)-1)))),A3R002_FirstSim!$A$1:$Z$87,VLOOKUP(MONTH($A320),Conversion!$A$1:$B$12,2),FALSE)</f>
        <v>0.54</v>
      </c>
      <c r="K320" s="12" t="e">
        <f>VLOOKUP((IF(MONTH($A320)=10,YEAR($A320),IF(MONTH($A320)=11,YEAR($A320),IF(MONTH($A320)=12, YEAR($A320),YEAR($A320)-1)))),#REF!,VLOOKUP(MONTH($A320),Conversion!$A$1:$B$12,2),FALSE)</f>
        <v>#REF!</v>
      </c>
      <c r="L320" s="9" t="e">
        <f>VLOOKUP((IF(MONTH($A320)=10,YEAR($A320),IF(MONTH($A320)=11,YEAR($A320),IF(MONTH($A320)=12, YEAR($A320),YEAR($A320)-1)))),#REF!,VLOOKUP(MONTH($A320),'Patch Conversion'!$A$1:$B$12,2),FALSE)</f>
        <v>#REF!</v>
      </c>
      <c r="N320" s="11"/>
      <c r="O320" s="9">
        <f t="shared" si="26"/>
        <v>0.37</v>
      </c>
      <c r="P320" s="9" t="str">
        <f t="shared" si="27"/>
        <v/>
      </c>
      <c r="Q320" s="10" t="str">
        <f t="shared" si="28"/>
        <v/>
      </c>
      <c r="S320" s="17">
        <f>VLOOKUP((IF(MONTH($A320)=10,YEAR($A320),IF(MONTH($A320)=11,YEAR($A320),IF(MONTH($A320)=12, YEAR($A320),YEAR($A320)-1)))),'Final Sim'!$A$1:$O$84,VLOOKUP(MONTH($A320),'Conversion WRSM'!$A$1:$B$12,2),FALSE)</f>
        <v>110.64</v>
      </c>
      <c r="U320" s="9">
        <f t="shared" si="29"/>
        <v>0.37</v>
      </c>
      <c r="V320" s="9" t="str">
        <f t="shared" si="30"/>
        <v/>
      </c>
      <c r="W320" s="20" t="str">
        <f t="shared" si="31"/>
        <v/>
      </c>
    </row>
    <row r="321" spans="1:23" s="9" customFormat="1">
      <c r="A321" s="11">
        <v>22706</v>
      </c>
      <c r="B321" s="9">
        <f>VLOOKUP((IF(MONTH($A321)=10,YEAR($A321),IF(MONTH($A321)=11,YEAR($A321),IF(MONTH($A321)=12, YEAR($A321),YEAR($A321)-1)))),A3R002_pt1.prn!$A$2:$AA$74,VLOOKUP(MONTH($A321),Conversion!$A$1:$B$12,2),FALSE)</f>
        <v>0.03</v>
      </c>
      <c r="C321" s="9" t="str">
        <f>IF(VLOOKUP((IF(MONTH($A321)=10,YEAR($A321),IF(MONTH($A321)=11,YEAR($A321),IF(MONTH($A321)=12, YEAR($A321),YEAR($A321)-1)))),A3R002_pt1.prn!$A$2:$AA$74,VLOOKUP(MONTH($A321),'Patch Conversion'!$A$1:$B$12,2),FALSE)="","",VLOOKUP((IF(MONTH($A321)=10,YEAR($A321),IF(MONTH($A321)=11,YEAR($A321),IF(MONTH($A321)=12, YEAR($A321),YEAR($A321)-1)))),A3R002_pt1.prn!$A$2:$AA$74,VLOOKUP(MONTH($A321),'Patch Conversion'!$A$1:$B$12,2),FALSE))</f>
        <v/>
      </c>
      <c r="D321" s="9" t="str">
        <f t="shared" si="32"/>
        <v/>
      </c>
      <c r="G321" s="9">
        <f>VLOOKUP((IF(MONTH($A321)=10,YEAR($A321),IF(MONTH($A321)=11,YEAR($A321),IF(MONTH($A321)=12, YEAR($A321),YEAR($A321)-1)))),A3R002_FirstSim!$A$1:$Z$87,VLOOKUP(MONTH($A321),Conversion!$A$1:$B$12,2),FALSE)</f>
        <v>0.55000000000000004</v>
      </c>
      <c r="K321" s="12" t="e">
        <f>VLOOKUP((IF(MONTH($A321)=10,YEAR($A321),IF(MONTH($A321)=11,YEAR($A321),IF(MONTH($A321)=12, YEAR($A321),YEAR($A321)-1)))),#REF!,VLOOKUP(MONTH($A321),Conversion!$A$1:$B$12,2),FALSE)</f>
        <v>#REF!</v>
      </c>
      <c r="L321" s="9" t="e">
        <f>VLOOKUP((IF(MONTH($A321)=10,YEAR($A321),IF(MONTH($A321)=11,YEAR($A321),IF(MONTH($A321)=12, YEAR($A321),YEAR($A321)-1)))),#REF!,VLOOKUP(MONTH($A321),'Patch Conversion'!$A$1:$B$12,2),FALSE)</f>
        <v>#REF!</v>
      </c>
      <c r="N321" s="11"/>
      <c r="O321" s="9">
        <f t="shared" si="26"/>
        <v>0.03</v>
      </c>
      <c r="P321" s="9" t="str">
        <f t="shared" si="27"/>
        <v/>
      </c>
      <c r="Q321" s="10" t="str">
        <f t="shared" si="28"/>
        <v/>
      </c>
      <c r="S321" s="17">
        <f>VLOOKUP((IF(MONTH($A321)=10,YEAR($A321),IF(MONTH($A321)=11,YEAR($A321),IF(MONTH($A321)=12, YEAR($A321),YEAR($A321)-1)))),'Final Sim'!$A$1:$O$84,VLOOKUP(MONTH($A321),'Conversion WRSM'!$A$1:$B$12,2),FALSE)</f>
        <v>0</v>
      </c>
      <c r="U321" s="9">
        <f t="shared" si="29"/>
        <v>0.03</v>
      </c>
      <c r="V321" s="9" t="str">
        <f t="shared" si="30"/>
        <v/>
      </c>
      <c r="W321" s="20" t="str">
        <f t="shared" si="31"/>
        <v/>
      </c>
    </row>
    <row r="322" spans="1:23" s="9" customFormat="1">
      <c r="A322" s="11">
        <v>22737</v>
      </c>
      <c r="B322" s="9">
        <f>VLOOKUP((IF(MONTH($A322)=10,YEAR($A322),IF(MONTH($A322)=11,YEAR($A322),IF(MONTH($A322)=12, YEAR($A322),YEAR($A322)-1)))),A3R002_pt1.prn!$A$2:$AA$74,VLOOKUP(MONTH($A322),Conversion!$A$1:$B$12,2),FALSE)</f>
        <v>1.98</v>
      </c>
      <c r="C322" s="9" t="str">
        <f>IF(VLOOKUP((IF(MONTH($A322)=10,YEAR($A322),IF(MONTH($A322)=11,YEAR($A322),IF(MONTH($A322)=12, YEAR($A322),YEAR($A322)-1)))),A3R002_pt1.prn!$A$2:$AA$74,VLOOKUP(MONTH($A322),'Patch Conversion'!$A$1:$B$12,2),FALSE)="","",VLOOKUP((IF(MONTH($A322)=10,YEAR($A322),IF(MONTH($A322)=11,YEAR($A322),IF(MONTH($A322)=12, YEAR($A322),YEAR($A322)-1)))),A3R002_pt1.prn!$A$2:$AA$74,VLOOKUP(MONTH($A322),'Patch Conversion'!$A$1:$B$12,2),FALSE))</f>
        <v/>
      </c>
      <c r="D322" s="9" t="str">
        <f t="shared" si="32"/>
        <v/>
      </c>
      <c r="G322" s="9">
        <f>VLOOKUP((IF(MONTH($A322)=10,YEAR($A322),IF(MONTH($A322)=11,YEAR($A322),IF(MONTH($A322)=12, YEAR($A322),YEAR($A322)-1)))),A3R002_FirstSim!$A$1:$Z$87,VLOOKUP(MONTH($A322),Conversion!$A$1:$B$12,2),FALSE)</f>
        <v>0.62</v>
      </c>
      <c r="K322" s="12" t="e">
        <f>VLOOKUP((IF(MONTH($A322)=10,YEAR($A322),IF(MONTH($A322)=11,YEAR($A322),IF(MONTH($A322)=12, YEAR($A322),YEAR($A322)-1)))),#REF!,VLOOKUP(MONTH($A322),Conversion!$A$1:$B$12,2),FALSE)</f>
        <v>#REF!</v>
      </c>
      <c r="L322" s="9" t="e">
        <f>VLOOKUP((IF(MONTH($A322)=10,YEAR($A322),IF(MONTH($A322)=11,YEAR($A322),IF(MONTH($A322)=12, YEAR($A322),YEAR($A322)-1)))),#REF!,VLOOKUP(MONTH($A322),'Patch Conversion'!$A$1:$B$12,2),FALSE)</f>
        <v>#REF!</v>
      </c>
      <c r="N322" s="11"/>
      <c r="O322" s="9">
        <f t="shared" si="26"/>
        <v>1.98</v>
      </c>
      <c r="P322" s="9" t="str">
        <f t="shared" si="27"/>
        <v/>
      </c>
      <c r="Q322" s="10" t="str">
        <f t="shared" si="28"/>
        <v/>
      </c>
      <c r="S322" s="17">
        <f>VLOOKUP((IF(MONTH($A322)=10,YEAR($A322),IF(MONTH($A322)=11,YEAR($A322),IF(MONTH($A322)=12, YEAR($A322),YEAR($A322)-1)))),'Final Sim'!$A$1:$O$84,VLOOKUP(MONTH($A322),'Conversion WRSM'!$A$1:$B$12,2),FALSE)</f>
        <v>16.739999999999998</v>
      </c>
      <c r="U322" s="9">
        <f t="shared" si="29"/>
        <v>1.98</v>
      </c>
      <c r="V322" s="9" t="str">
        <f t="shared" si="30"/>
        <v/>
      </c>
      <c r="W322" s="20" t="str">
        <f t="shared" si="31"/>
        <v/>
      </c>
    </row>
    <row r="323" spans="1:23" s="9" customFormat="1">
      <c r="A323" s="11">
        <v>22767</v>
      </c>
      <c r="B323" s="9">
        <f>VLOOKUP((IF(MONTH($A323)=10,YEAR($A323),IF(MONTH($A323)=11,YEAR($A323),IF(MONTH($A323)=12, YEAR($A323),YEAR($A323)-1)))),A3R002_pt1.prn!$A$2:$AA$74,VLOOKUP(MONTH($A323),Conversion!$A$1:$B$12,2),FALSE)</f>
        <v>0.71</v>
      </c>
      <c r="C323" s="9" t="str">
        <f>IF(VLOOKUP((IF(MONTH($A323)=10,YEAR($A323),IF(MONTH($A323)=11,YEAR($A323),IF(MONTH($A323)=12, YEAR($A323),YEAR($A323)-1)))),A3R002_pt1.prn!$A$2:$AA$74,VLOOKUP(MONTH($A323),'Patch Conversion'!$A$1:$B$12,2),FALSE)="","",VLOOKUP((IF(MONTH($A323)=10,YEAR($A323),IF(MONTH($A323)=11,YEAR($A323),IF(MONTH($A323)=12, YEAR($A323),YEAR($A323)-1)))),A3R002_pt1.prn!$A$2:$AA$74,VLOOKUP(MONTH($A323),'Patch Conversion'!$A$1:$B$12,2),FALSE))</f>
        <v/>
      </c>
      <c r="D323" s="9" t="str">
        <f t="shared" si="32"/>
        <v/>
      </c>
      <c r="G323" s="9">
        <f>VLOOKUP((IF(MONTH($A323)=10,YEAR($A323),IF(MONTH($A323)=11,YEAR($A323),IF(MONTH($A323)=12, YEAR($A323),YEAR($A323)-1)))),A3R002_FirstSim!$A$1:$Z$87,VLOOKUP(MONTH($A323),Conversion!$A$1:$B$12,2),FALSE)</f>
        <v>0.62</v>
      </c>
      <c r="K323" s="12" t="e">
        <f>VLOOKUP((IF(MONTH($A323)=10,YEAR($A323),IF(MONTH($A323)=11,YEAR($A323),IF(MONTH($A323)=12, YEAR($A323),YEAR($A323)-1)))),#REF!,VLOOKUP(MONTH($A323),Conversion!$A$1:$B$12,2),FALSE)</f>
        <v>#REF!</v>
      </c>
      <c r="L323" s="9" t="e">
        <f>VLOOKUP((IF(MONTH($A323)=10,YEAR($A323),IF(MONTH($A323)=11,YEAR($A323),IF(MONTH($A323)=12, YEAR($A323),YEAR($A323)-1)))),#REF!,VLOOKUP(MONTH($A323),'Patch Conversion'!$A$1:$B$12,2),FALSE)</f>
        <v>#REF!</v>
      </c>
      <c r="N323" s="11"/>
      <c r="O323" s="9">
        <f t="shared" si="26"/>
        <v>0.71</v>
      </c>
      <c r="P323" s="9" t="str">
        <f t="shared" si="27"/>
        <v/>
      </c>
      <c r="Q323" s="10" t="str">
        <f t="shared" si="28"/>
        <v/>
      </c>
      <c r="S323" s="17">
        <f>VLOOKUP((IF(MONTH($A323)=10,YEAR($A323),IF(MONTH($A323)=11,YEAR($A323),IF(MONTH($A323)=12, YEAR($A323),YEAR($A323)-1)))),'Final Sim'!$A$1:$O$84,VLOOKUP(MONTH($A323),'Conversion WRSM'!$A$1:$B$12,2),FALSE)</f>
        <v>0</v>
      </c>
      <c r="U323" s="9">
        <f t="shared" si="29"/>
        <v>0.71</v>
      </c>
      <c r="V323" s="9" t="str">
        <f t="shared" si="30"/>
        <v/>
      </c>
      <c r="W323" s="20" t="str">
        <f t="shared" si="31"/>
        <v/>
      </c>
    </row>
    <row r="324" spans="1:23" s="9" customFormat="1">
      <c r="A324" s="11">
        <v>22798</v>
      </c>
      <c r="B324" s="9">
        <f>VLOOKUP((IF(MONTH($A324)=10,YEAR($A324),IF(MONTH($A324)=11,YEAR($A324),IF(MONTH($A324)=12, YEAR($A324),YEAR($A324)-1)))),A3R002_pt1.prn!$A$2:$AA$74,VLOOKUP(MONTH($A324),Conversion!$A$1:$B$12,2),FALSE)</f>
        <v>0.08</v>
      </c>
      <c r="C324" s="9" t="str">
        <f>IF(VLOOKUP((IF(MONTH($A324)=10,YEAR($A324),IF(MONTH($A324)=11,YEAR($A324),IF(MONTH($A324)=12, YEAR($A324),YEAR($A324)-1)))),A3R002_pt1.prn!$A$2:$AA$74,VLOOKUP(MONTH($A324),'Patch Conversion'!$A$1:$B$12,2),FALSE)="","",VLOOKUP((IF(MONTH($A324)=10,YEAR($A324),IF(MONTH($A324)=11,YEAR($A324),IF(MONTH($A324)=12, YEAR($A324),YEAR($A324)-1)))),A3R002_pt1.prn!$A$2:$AA$74,VLOOKUP(MONTH($A324),'Patch Conversion'!$A$1:$B$12,2),FALSE))</f>
        <v/>
      </c>
      <c r="G324" s="9">
        <f>VLOOKUP((IF(MONTH($A324)=10,YEAR($A324),IF(MONTH($A324)=11,YEAR($A324),IF(MONTH($A324)=12, YEAR($A324),YEAR($A324)-1)))),A3R002_FirstSim!$A$1:$Z$87,VLOOKUP(MONTH($A324),Conversion!$A$1:$B$12,2),FALSE)</f>
        <v>0.61</v>
      </c>
      <c r="K324" s="12" t="e">
        <f>VLOOKUP((IF(MONTH($A324)=10,YEAR($A324),IF(MONTH($A324)=11,YEAR($A324),IF(MONTH($A324)=12, YEAR($A324),YEAR($A324)-1)))),#REF!,VLOOKUP(MONTH($A324),Conversion!$A$1:$B$12,2),FALSE)</f>
        <v>#REF!</v>
      </c>
      <c r="L324" s="9" t="e">
        <f>VLOOKUP((IF(MONTH($A324)=10,YEAR($A324),IF(MONTH($A324)=11,YEAR($A324),IF(MONTH($A324)=12, YEAR($A324),YEAR($A324)-1)))),#REF!,VLOOKUP(MONTH($A324),'Patch Conversion'!$A$1:$B$12,2),FALSE)</f>
        <v>#REF!</v>
      </c>
      <c r="N324" s="11"/>
      <c r="O324" s="9">
        <f t="shared" ref="O324:O387" si="33">IF(C324="",B324,IF(C324="*",B324,IF(G324&lt;B324,B324,G324)))</f>
        <v>0.08</v>
      </c>
      <c r="P324" s="9" t="str">
        <f t="shared" ref="P324:P387" si="34">IF(C324="",C324,IF(C324="*",C324,IF(G324&lt;B324,C324,"*")))</f>
        <v/>
      </c>
      <c r="Q324" s="10" t="str">
        <f t="shared" ref="Q324:Q387" si="35">IF(C324="","",IF(C324="*","Estimated",IF(G324&lt;B324,"First Simulation&lt;Observed, Observed Used","First Silumation patch")))</f>
        <v/>
      </c>
      <c r="S324" s="17">
        <f>VLOOKUP((IF(MONTH($A324)=10,YEAR($A324),IF(MONTH($A324)=11,YEAR($A324),IF(MONTH($A324)=12, YEAR($A324),YEAR($A324)-1)))),'Final Sim'!$A$1:$O$84,VLOOKUP(MONTH($A324),'Conversion WRSM'!$A$1:$B$12,2),FALSE)</f>
        <v>608.59</v>
      </c>
      <c r="U324" s="9">
        <f t="shared" ref="U324:U387" si="36">IF(C324="",B324,IF(C324="*",B324,IF(S324&gt;B324,S324,B324)))</f>
        <v>0.08</v>
      </c>
      <c r="V324" s="9" t="str">
        <f t="shared" ref="V324:V387" si="37">IF(C324="","",IF(C324="*","*",IF(S324&gt;B324,"*",C324)))</f>
        <v/>
      </c>
      <c r="W324" s="20" t="str">
        <f t="shared" ref="W324:W387" si="38">IF(C324="","",IF(C324="*","Estimated",IF(S324&gt;B324,"Simulated value used","Observed Estimate Used")))</f>
        <v/>
      </c>
    </row>
    <row r="325" spans="1:23" s="9" customFormat="1">
      <c r="A325" s="11">
        <v>22828</v>
      </c>
      <c r="B325" s="9">
        <f>VLOOKUP((IF(MONTH($A325)=10,YEAR($A325),IF(MONTH($A325)=11,YEAR($A325),IF(MONTH($A325)=12, YEAR($A325),YEAR($A325)-1)))),A3R002_pt1.prn!$A$2:$AA$74,VLOOKUP(MONTH($A325),Conversion!$A$1:$B$12,2),FALSE)</f>
        <v>0.03</v>
      </c>
      <c r="C325" s="9" t="str">
        <f>IF(VLOOKUP((IF(MONTH($A325)=10,YEAR($A325),IF(MONTH($A325)=11,YEAR($A325),IF(MONTH($A325)=12, YEAR($A325),YEAR($A325)-1)))),A3R002_pt1.prn!$A$2:$AA$74,VLOOKUP(MONTH($A325),'Patch Conversion'!$A$1:$B$12,2),FALSE)="","",VLOOKUP((IF(MONTH($A325)=10,YEAR($A325),IF(MONTH($A325)=11,YEAR($A325),IF(MONTH($A325)=12, YEAR($A325),YEAR($A325)-1)))),A3R002_pt1.prn!$A$2:$AA$74,VLOOKUP(MONTH($A325),'Patch Conversion'!$A$1:$B$12,2),FALSE))</f>
        <v/>
      </c>
      <c r="G325" s="9">
        <f>VLOOKUP((IF(MONTH($A325)=10,YEAR($A325),IF(MONTH($A325)=11,YEAR($A325),IF(MONTH($A325)=12, YEAR($A325),YEAR($A325)-1)))),A3R002_FirstSim!$A$1:$Z$87,VLOOKUP(MONTH($A325),Conversion!$A$1:$B$12,2),FALSE)</f>
        <v>0.59</v>
      </c>
      <c r="K325" s="12" t="e">
        <f>VLOOKUP((IF(MONTH($A325)=10,YEAR($A325),IF(MONTH($A325)=11,YEAR($A325),IF(MONTH($A325)=12, YEAR($A325),YEAR($A325)-1)))),#REF!,VLOOKUP(MONTH($A325),Conversion!$A$1:$B$12,2),FALSE)</f>
        <v>#REF!</v>
      </c>
      <c r="L325" s="9" t="e">
        <f>VLOOKUP((IF(MONTH($A325)=10,YEAR($A325),IF(MONTH($A325)=11,YEAR($A325),IF(MONTH($A325)=12, YEAR($A325),YEAR($A325)-1)))),#REF!,VLOOKUP(MONTH($A325),'Patch Conversion'!$A$1:$B$12,2),FALSE)</f>
        <v>#REF!</v>
      </c>
      <c r="N325" s="11"/>
      <c r="O325" s="9">
        <f t="shared" si="33"/>
        <v>0.03</v>
      </c>
      <c r="P325" s="9" t="str">
        <f t="shared" si="34"/>
        <v/>
      </c>
      <c r="Q325" s="10" t="str">
        <f t="shared" si="35"/>
        <v/>
      </c>
      <c r="S325" s="17">
        <f>VLOOKUP((IF(MONTH($A325)=10,YEAR($A325),IF(MONTH($A325)=11,YEAR($A325),IF(MONTH($A325)=12, YEAR($A325),YEAR($A325)-1)))),'Final Sim'!$A$1:$O$84,VLOOKUP(MONTH($A325),'Conversion WRSM'!$A$1:$B$12,2),FALSE)</f>
        <v>0</v>
      </c>
      <c r="U325" s="9">
        <f t="shared" si="36"/>
        <v>0.03</v>
      </c>
      <c r="V325" s="9" t="str">
        <f t="shared" si="37"/>
        <v/>
      </c>
      <c r="W325" s="20" t="str">
        <f t="shared" si="38"/>
        <v/>
      </c>
    </row>
    <row r="326" spans="1:23" s="9" customFormat="1">
      <c r="A326" s="11">
        <v>22859</v>
      </c>
      <c r="B326" s="9">
        <f>VLOOKUP((IF(MONTH($A326)=10,YEAR($A326),IF(MONTH($A326)=11,YEAR($A326),IF(MONTH($A326)=12, YEAR($A326),YEAR($A326)-1)))),A3R002_pt1.prn!$A$2:$AA$74,VLOOKUP(MONTH($A326),Conversion!$A$1:$B$12,2),FALSE)</f>
        <v>7.0000000000000007E-2</v>
      </c>
      <c r="C326" s="9" t="str">
        <f>IF(VLOOKUP((IF(MONTH($A326)=10,YEAR($A326),IF(MONTH($A326)=11,YEAR($A326),IF(MONTH($A326)=12, YEAR($A326),YEAR($A326)-1)))),A3R002_pt1.prn!$A$2:$AA$74,VLOOKUP(MONTH($A326),'Patch Conversion'!$A$1:$B$12,2),FALSE)="","",VLOOKUP((IF(MONTH($A326)=10,YEAR($A326),IF(MONTH($A326)=11,YEAR($A326),IF(MONTH($A326)=12, YEAR($A326),YEAR($A326)-1)))),A3R002_pt1.prn!$A$2:$AA$74,VLOOKUP(MONTH($A326),'Patch Conversion'!$A$1:$B$12,2),FALSE))</f>
        <v/>
      </c>
      <c r="G326" s="9">
        <f>VLOOKUP((IF(MONTH($A326)=10,YEAR($A326),IF(MONTH($A326)=11,YEAR($A326),IF(MONTH($A326)=12, YEAR($A326),YEAR($A326)-1)))),A3R002_FirstSim!$A$1:$Z$87,VLOOKUP(MONTH($A326),Conversion!$A$1:$B$12,2),FALSE)</f>
        <v>0.52</v>
      </c>
      <c r="K326" s="12" t="e">
        <f>VLOOKUP((IF(MONTH($A326)=10,YEAR($A326),IF(MONTH($A326)=11,YEAR($A326),IF(MONTH($A326)=12, YEAR($A326),YEAR($A326)-1)))),#REF!,VLOOKUP(MONTH($A326),Conversion!$A$1:$B$12,2),FALSE)</f>
        <v>#REF!</v>
      </c>
      <c r="L326" s="9" t="e">
        <f>VLOOKUP((IF(MONTH($A326)=10,YEAR($A326),IF(MONTH($A326)=11,YEAR($A326),IF(MONTH($A326)=12, YEAR($A326),YEAR($A326)-1)))),#REF!,VLOOKUP(MONTH($A326),'Patch Conversion'!$A$1:$B$12,2),FALSE)</f>
        <v>#REF!</v>
      </c>
      <c r="N326" s="11"/>
      <c r="O326" s="9">
        <f t="shared" si="33"/>
        <v>7.0000000000000007E-2</v>
      </c>
      <c r="P326" s="9" t="str">
        <f t="shared" si="34"/>
        <v/>
      </c>
      <c r="Q326" s="10" t="str">
        <f t="shared" si="35"/>
        <v/>
      </c>
      <c r="S326" s="17">
        <f>VLOOKUP((IF(MONTH($A326)=10,YEAR($A326),IF(MONTH($A326)=11,YEAR($A326),IF(MONTH($A326)=12, YEAR($A326),YEAR($A326)-1)))),'Final Sim'!$A$1:$O$84,VLOOKUP(MONTH($A326),'Conversion WRSM'!$A$1:$B$12,2),FALSE)</f>
        <v>244.18</v>
      </c>
      <c r="U326" s="9">
        <f t="shared" si="36"/>
        <v>7.0000000000000007E-2</v>
      </c>
      <c r="V326" s="9" t="str">
        <f t="shared" si="37"/>
        <v/>
      </c>
      <c r="W326" s="20" t="str">
        <f t="shared" si="38"/>
        <v/>
      </c>
    </row>
    <row r="327" spans="1:23" s="9" customFormat="1">
      <c r="A327" s="11">
        <v>22890</v>
      </c>
      <c r="B327" s="9">
        <f>VLOOKUP((IF(MONTH($A327)=10,YEAR($A327),IF(MONTH($A327)=11,YEAR($A327),IF(MONTH($A327)=12, YEAR($A327),YEAR($A327)-1)))),A3R002_pt1.prn!$A$2:$AA$74,VLOOKUP(MONTH($A327),Conversion!$A$1:$B$12,2),FALSE)</f>
        <v>0.15</v>
      </c>
      <c r="C327" s="9" t="str">
        <f>IF(VLOOKUP((IF(MONTH($A327)=10,YEAR($A327),IF(MONTH($A327)=11,YEAR($A327),IF(MONTH($A327)=12, YEAR($A327),YEAR($A327)-1)))),A3R002_pt1.prn!$A$2:$AA$74,VLOOKUP(MONTH($A327),'Patch Conversion'!$A$1:$B$12,2),FALSE)="","",VLOOKUP((IF(MONTH($A327)=10,YEAR($A327),IF(MONTH($A327)=11,YEAR($A327),IF(MONTH($A327)=12, YEAR($A327),YEAR($A327)-1)))),A3R002_pt1.prn!$A$2:$AA$74,VLOOKUP(MONTH($A327),'Patch Conversion'!$A$1:$B$12,2),FALSE))</f>
        <v/>
      </c>
      <c r="G327" s="9">
        <f>VLOOKUP((IF(MONTH($A327)=10,YEAR($A327),IF(MONTH($A327)=11,YEAR($A327),IF(MONTH($A327)=12, YEAR($A327),YEAR($A327)-1)))),A3R002_FirstSim!$A$1:$Z$87,VLOOKUP(MONTH($A327),Conversion!$A$1:$B$12,2),FALSE)</f>
        <v>0.44</v>
      </c>
      <c r="K327" s="12" t="e">
        <f>VLOOKUP((IF(MONTH($A327)=10,YEAR($A327),IF(MONTH($A327)=11,YEAR($A327),IF(MONTH($A327)=12, YEAR($A327),YEAR($A327)-1)))),#REF!,VLOOKUP(MONTH($A327),Conversion!$A$1:$B$12,2),FALSE)</f>
        <v>#REF!</v>
      </c>
      <c r="L327" s="9" t="e">
        <f>VLOOKUP((IF(MONTH($A327)=10,YEAR($A327),IF(MONTH($A327)=11,YEAR($A327),IF(MONTH($A327)=12, YEAR($A327),YEAR($A327)-1)))),#REF!,VLOOKUP(MONTH($A327),'Patch Conversion'!$A$1:$B$12,2),FALSE)</f>
        <v>#REF!</v>
      </c>
      <c r="N327" s="11"/>
      <c r="O327" s="9">
        <f t="shared" si="33"/>
        <v>0.15</v>
      </c>
      <c r="P327" s="9" t="str">
        <f t="shared" si="34"/>
        <v/>
      </c>
      <c r="Q327" s="10" t="str">
        <f t="shared" si="35"/>
        <v/>
      </c>
      <c r="S327" s="17">
        <f>VLOOKUP((IF(MONTH($A327)=10,YEAR($A327),IF(MONTH($A327)=11,YEAR($A327),IF(MONTH($A327)=12, YEAR($A327),YEAR($A327)-1)))),'Final Sim'!$A$1:$O$84,VLOOKUP(MONTH($A327),'Conversion WRSM'!$A$1:$B$12,2),FALSE)</f>
        <v>0</v>
      </c>
      <c r="U327" s="9">
        <f t="shared" si="36"/>
        <v>0.15</v>
      </c>
      <c r="V327" s="9" t="str">
        <f t="shared" si="37"/>
        <v/>
      </c>
      <c r="W327" s="20" t="str">
        <f t="shared" si="38"/>
        <v/>
      </c>
    </row>
    <row r="328" spans="1:23" s="9" customFormat="1">
      <c r="A328" s="11">
        <v>22920</v>
      </c>
      <c r="B328" s="9">
        <f>VLOOKUP((IF(MONTH($A328)=10,YEAR($A328),IF(MONTH($A328)=11,YEAR($A328),IF(MONTH($A328)=12, YEAR($A328),YEAR($A328)-1)))),A3R002_pt1.prn!$A$2:$AA$74,VLOOKUP(MONTH($A328),Conversion!$A$1:$B$12,2),FALSE)</f>
        <v>0.03</v>
      </c>
      <c r="C328" s="9" t="str">
        <f>IF(VLOOKUP((IF(MONTH($A328)=10,YEAR($A328),IF(MONTH($A328)=11,YEAR($A328),IF(MONTH($A328)=12, YEAR($A328),YEAR($A328)-1)))),A3R002_pt1.prn!$A$2:$AA$74,VLOOKUP(MONTH($A328),'Patch Conversion'!$A$1:$B$12,2),FALSE)="","",VLOOKUP((IF(MONTH($A328)=10,YEAR($A328),IF(MONTH($A328)=11,YEAR($A328),IF(MONTH($A328)=12, YEAR($A328),YEAR($A328)-1)))),A3R002_pt1.prn!$A$2:$AA$74,VLOOKUP(MONTH($A328),'Patch Conversion'!$A$1:$B$12,2),FALSE))</f>
        <v/>
      </c>
      <c r="G328" s="9">
        <f>VLOOKUP((IF(MONTH($A328)=10,YEAR($A328),IF(MONTH($A328)=11,YEAR($A328),IF(MONTH($A328)=12, YEAR($A328),YEAR($A328)-1)))),A3R002_FirstSim!$A$1:$Z$87,VLOOKUP(MONTH($A328),Conversion!$A$1:$B$12,2),FALSE)</f>
        <v>0.41</v>
      </c>
      <c r="K328" s="12" t="e">
        <f>VLOOKUP((IF(MONTH($A328)=10,YEAR($A328),IF(MONTH($A328)=11,YEAR($A328),IF(MONTH($A328)=12, YEAR($A328),YEAR($A328)-1)))),#REF!,VLOOKUP(MONTH($A328),Conversion!$A$1:$B$12,2),FALSE)</f>
        <v>#REF!</v>
      </c>
      <c r="L328" s="9" t="e">
        <f>VLOOKUP((IF(MONTH($A328)=10,YEAR($A328),IF(MONTH($A328)=11,YEAR($A328),IF(MONTH($A328)=12, YEAR($A328),YEAR($A328)-1)))),#REF!,VLOOKUP(MONTH($A328),'Patch Conversion'!$A$1:$B$12,2),FALSE)</f>
        <v>#REF!</v>
      </c>
      <c r="N328" s="11"/>
      <c r="O328" s="9">
        <f t="shared" si="33"/>
        <v>0.03</v>
      </c>
      <c r="P328" s="9" t="str">
        <f t="shared" si="34"/>
        <v/>
      </c>
      <c r="Q328" s="10" t="str">
        <f t="shared" si="35"/>
        <v/>
      </c>
      <c r="S328" s="17">
        <f>VLOOKUP((IF(MONTH($A328)=10,YEAR($A328),IF(MONTH($A328)=11,YEAR($A328),IF(MONTH($A328)=12, YEAR($A328),YEAR($A328)-1)))),'Final Sim'!$A$1:$O$84,VLOOKUP(MONTH($A328),'Conversion WRSM'!$A$1:$B$12,2),FALSE)</f>
        <v>3.43</v>
      </c>
      <c r="U328" s="9">
        <f t="shared" si="36"/>
        <v>0.03</v>
      </c>
      <c r="V328" s="9" t="str">
        <f t="shared" si="37"/>
        <v/>
      </c>
      <c r="W328" s="20" t="str">
        <f t="shared" si="38"/>
        <v/>
      </c>
    </row>
    <row r="329" spans="1:23" s="9" customFormat="1">
      <c r="A329" s="11">
        <v>22951</v>
      </c>
      <c r="B329" s="9">
        <f>VLOOKUP((IF(MONTH($A329)=10,YEAR($A329),IF(MONTH($A329)=11,YEAR($A329),IF(MONTH($A329)=12, YEAR($A329),YEAR($A329)-1)))),A3R002_pt1.prn!$A$2:$AA$74,VLOOKUP(MONTH($A329),Conversion!$A$1:$B$12,2),FALSE)</f>
        <v>0.27</v>
      </c>
      <c r="C329" s="9" t="str">
        <f>IF(VLOOKUP((IF(MONTH($A329)=10,YEAR($A329),IF(MONTH($A329)=11,YEAR($A329),IF(MONTH($A329)=12, YEAR($A329),YEAR($A329)-1)))),A3R002_pt1.prn!$A$2:$AA$74,VLOOKUP(MONTH($A329),'Patch Conversion'!$A$1:$B$12,2),FALSE)="","",VLOOKUP((IF(MONTH($A329)=10,YEAR($A329),IF(MONTH($A329)=11,YEAR($A329),IF(MONTH($A329)=12, YEAR($A329),YEAR($A329)-1)))),A3R002_pt1.prn!$A$2:$AA$74,VLOOKUP(MONTH($A329),'Patch Conversion'!$A$1:$B$12,2),FALSE))</f>
        <v/>
      </c>
      <c r="D329" s="9" t="str">
        <f>IF(C329="","",B329)</f>
        <v/>
      </c>
      <c r="G329" s="9">
        <f>VLOOKUP((IF(MONTH($A329)=10,YEAR($A329),IF(MONTH($A329)=11,YEAR($A329),IF(MONTH($A329)=12, YEAR($A329),YEAR($A329)-1)))),A3R002_FirstSim!$A$1:$Z$87,VLOOKUP(MONTH($A329),Conversion!$A$1:$B$12,2),FALSE)</f>
        <v>1</v>
      </c>
      <c r="K329" s="12" t="e">
        <f>VLOOKUP((IF(MONTH($A329)=10,YEAR($A329),IF(MONTH($A329)=11,YEAR($A329),IF(MONTH($A329)=12, YEAR($A329),YEAR($A329)-1)))),#REF!,VLOOKUP(MONTH($A329),Conversion!$A$1:$B$12,2),FALSE)</f>
        <v>#REF!</v>
      </c>
      <c r="L329" s="9" t="e">
        <f>VLOOKUP((IF(MONTH($A329)=10,YEAR($A329),IF(MONTH($A329)=11,YEAR($A329),IF(MONTH($A329)=12, YEAR($A329),YEAR($A329)-1)))),#REF!,VLOOKUP(MONTH($A329),'Patch Conversion'!$A$1:$B$12,2),FALSE)</f>
        <v>#REF!</v>
      </c>
      <c r="N329" s="11"/>
      <c r="O329" s="9">
        <f t="shared" si="33"/>
        <v>0.27</v>
      </c>
      <c r="P329" s="9" t="str">
        <f t="shared" si="34"/>
        <v/>
      </c>
      <c r="Q329" s="10" t="str">
        <f t="shared" si="35"/>
        <v/>
      </c>
      <c r="S329" s="17">
        <f>VLOOKUP((IF(MONTH($A329)=10,YEAR($A329),IF(MONTH($A329)=11,YEAR($A329),IF(MONTH($A329)=12, YEAR($A329),YEAR($A329)-1)))),'Final Sim'!$A$1:$O$84,VLOOKUP(MONTH($A329),'Conversion WRSM'!$A$1:$B$12,2),FALSE)</f>
        <v>0</v>
      </c>
      <c r="U329" s="9">
        <f t="shared" si="36"/>
        <v>0.27</v>
      </c>
      <c r="V329" s="9" t="str">
        <f t="shared" si="37"/>
        <v/>
      </c>
      <c r="W329" s="20" t="str">
        <f t="shared" si="38"/>
        <v/>
      </c>
    </row>
    <row r="330" spans="1:23" s="9" customFormat="1">
      <c r="A330" s="11">
        <v>22981</v>
      </c>
      <c r="B330" s="9">
        <f>VLOOKUP((IF(MONTH($A330)=10,YEAR($A330),IF(MONTH($A330)=11,YEAR($A330),IF(MONTH($A330)=12, YEAR($A330),YEAR($A330)-1)))),A3R002_pt1.prn!$A$2:$AA$74,VLOOKUP(MONTH($A330),Conversion!$A$1:$B$12,2),FALSE)</f>
        <v>0.22</v>
      </c>
      <c r="C330" s="9" t="str">
        <f>IF(VLOOKUP((IF(MONTH($A330)=10,YEAR($A330),IF(MONTH($A330)=11,YEAR($A330),IF(MONTH($A330)=12, YEAR($A330),YEAR($A330)-1)))),A3R002_pt1.prn!$A$2:$AA$74,VLOOKUP(MONTH($A330),'Patch Conversion'!$A$1:$B$12,2),FALSE)="","",VLOOKUP((IF(MONTH($A330)=10,YEAR($A330),IF(MONTH($A330)=11,YEAR($A330),IF(MONTH($A330)=12, YEAR($A330),YEAR($A330)-1)))),A3R002_pt1.prn!$A$2:$AA$74,VLOOKUP(MONTH($A330),'Patch Conversion'!$A$1:$B$12,2),FALSE))</f>
        <v/>
      </c>
      <c r="G330" s="9">
        <f>VLOOKUP((IF(MONTH($A330)=10,YEAR($A330),IF(MONTH($A330)=11,YEAR($A330),IF(MONTH($A330)=12, YEAR($A330),YEAR($A330)-1)))),A3R002_FirstSim!$A$1:$Z$87,VLOOKUP(MONTH($A330),Conversion!$A$1:$B$12,2),FALSE)</f>
        <v>0.62</v>
      </c>
      <c r="K330" s="12" t="e">
        <f>VLOOKUP((IF(MONTH($A330)=10,YEAR($A330),IF(MONTH($A330)=11,YEAR($A330),IF(MONTH($A330)=12, YEAR($A330),YEAR($A330)-1)))),#REF!,VLOOKUP(MONTH($A330),Conversion!$A$1:$B$12,2),FALSE)</f>
        <v>#REF!</v>
      </c>
      <c r="L330" s="9" t="e">
        <f>VLOOKUP((IF(MONTH($A330)=10,YEAR($A330),IF(MONTH($A330)=11,YEAR($A330),IF(MONTH($A330)=12, YEAR($A330),YEAR($A330)-1)))),#REF!,VLOOKUP(MONTH($A330),'Patch Conversion'!$A$1:$B$12,2),FALSE)</f>
        <v>#REF!</v>
      </c>
      <c r="N330" s="11"/>
      <c r="O330" s="9">
        <f t="shared" si="33"/>
        <v>0.22</v>
      </c>
      <c r="P330" s="9" t="str">
        <f t="shared" si="34"/>
        <v/>
      </c>
      <c r="Q330" s="10" t="str">
        <f t="shared" si="35"/>
        <v/>
      </c>
      <c r="S330" s="17">
        <f>VLOOKUP((IF(MONTH($A330)=10,YEAR($A330),IF(MONTH($A330)=11,YEAR($A330),IF(MONTH($A330)=12, YEAR($A330),YEAR($A330)-1)))),'Final Sim'!$A$1:$O$84,VLOOKUP(MONTH($A330),'Conversion WRSM'!$A$1:$B$12,2),FALSE)</f>
        <v>134.37</v>
      </c>
      <c r="U330" s="9">
        <f t="shared" si="36"/>
        <v>0.22</v>
      </c>
      <c r="V330" s="9" t="str">
        <f t="shared" si="37"/>
        <v/>
      </c>
      <c r="W330" s="20" t="str">
        <f t="shared" si="38"/>
        <v/>
      </c>
    </row>
    <row r="331" spans="1:23" s="9" customFormat="1">
      <c r="A331" s="11">
        <v>23012</v>
      </c>
      <c r="B331" s="9">
        <f>VLOOKUP((IF(MONTH($A331)=10,YEAR($A331),IF(MONTH($A331)=11,YEAR($A331),IF(MONTH($A331)=12, YEAR($A331),YEAR($A331)-1)))),A3R002_pt1.prn!$A$2:$AA$74,VLOOKUP(MONTH($A331),Conversion!$A$1:$B$12,2),FALSE)</f>
        <v>0.14000000000000001</v>
      </c>
      <c r="C331" s="9" t="str">
        <f>IF(VLOOKUP((IF(MONTH($A331)=10,YEAR($A331),IF(MONTH($A331)=11,YEAR($A331),IF(MONTH($A331)=12, YEAR($A331),YEAR($A331)-1)))),A3R002_pt1.prn!$A$2:$AA$74,VLOOKUP(MONTH($A331),'Patch Conversion'!$A$1:$B$12,2),FALSE)="","",VLOOKUP((IF(MONTH($A331)=10,YEAR($A331),IF(MONTH($A331)=11,YEAR($A331),IF(MONTH($A331)=12, YEAR($A331),YEAR($A331)-1)))),A3R002_pt1.prn!$A$2:$AA$74,VLOOKUP(MONTH($A331),'Patch Conversion'!$A$1:$B$12,2),FALSE))</f>
        <v/>
      </c>
      <c r="G331" s="9">
        <f>VLOOKUP((IF(MONTH($A331)=10,YEAR($A331),IF(MONTH($A331)=11,YEAR($A331),IF(MONTH($A331)=12, YEAR($A331),YEAR($A331)-1)))),A3R002_FirstSim!$A$1:$Z$87,VLOOKUP(MONTH($A331),Conversion!$A$1:$B$12,2),FALSE)</f>
        <v>0.91</v>
      </c>
      <c r="K331" s="12" t="e">
        <f>VLOOKUP((IF(MONTH($A331)=10,YEAR($A331),IF(MONTH($A331)=11,YEAR($A331),IF(MONTH($A331)=12, YEAR($A331),YEAR($A331)-1)))),#REF!,VLOOKUP(MONTH($A331),Conversion!$A$1:$B$12,2),FALSE)</f>
        <v>#REF!</v>
      </c>
      <c r="L331" s="9" t="e">
        <f>VLOOKUP((IF(MONTH($A331)=10,YEAR($A331),IF(MONTH($A331)=11,YEAR($A331),IF(MONTH($A331)=12, YEAR($A331),YEAR($A331)-1)))),#REF!,VLOOKUP(MONTH($A331),'Patch Conversion'!$A$1:$B$12,2),FALSE)</f>
        <v>#REF!</v>
      </c>
      <c r="N331" s="11"/>
      <c r="O331" s="9">
        <f t="shared" si="33"/>
        <v>0.14000000000000001</v>
      </c>
      <c r="P331" s="9" t="str">
        <f t="shared" si="34"/>
        <v/>
      </c>
      <c r="Q331" s="10" t="str">
        <f t="shared" si="35"/>
        <v/>
      </c>
      <c r="S331" s="17">
        <f>VLOOKUP((IF(MONTH($A331)=10,YEAR($A331),IF(MONTH($A331)=11,YEAR($A331),IF(MONTH($A331)=12, YEAR($A331),YEAR($A331)-1)))),'Final Sim'!$A$1:$O$84,VLOOKUP(MONTH($A331),'Conversion WRSM'!$A$1:$B$12,2),FALSE)</f>
        <v>0</v>
      </c>
      <c r="U331" s="9">
        <f t="shared" si="36"/>
        <v>0.14000000000000001</v>
      </c>
      <c r="V331" s="9" t="str">
        <f t="shared" si="37"/>
        <v/>
      </c>
      <c r="W331" s="20" t="str">
        <f t="shared" si="38"/>
        <v/>
      </c>
    </row>
    <row r="332" spans="1:23" s="9" customFormat="1">
      <c r="A332" s="11">
        <v>23043</v>
      </c>
      <c r="B332" s="9">
        <f>VLOOKUP((IF(MONTH($A332)=10,YEAR($A332),IF(MONTH($A332)=11,YEAR($A332),IF(MONTH($A332)=12, YEAR($A332),YEAR($A332)-1)))),A3R002_pt1.prn!$A$2:$AA$74,VLOOKUP(MONTH($A332),Conversion!$A$1:$B$12,2),FALSE)</f>
        <v>0.13</v>
      </c>
      <c r="C332" s="9" t="str">
        <f>IF(VLOOKUP((IF(MONTH($A332)=10,YEAR($A332),IF(MONTH($A332)=11,YEAR($A332),IF(MONTH($A332)=12, YEAR($A332),YEAR($A332)-1)))),A3R002_pt1.prn!$A$2:$AA$74,VLOOKUP(MONTH($A332),'Patch Conversion'!$A$1:$B$12,2),FALSE)="","",VLOOKUP((IF(MONTH($A332)=10,YEAR($A332),IF(MONTH($A332)=11,YEAR($A332),IF(MONTH($A332)=12, YEAR($A332),YEAR($A332)-1)))),A3R002_pt1.prn!$A$2:$AA$74,VLOOKUP(MONTH($A332),'Patch Conversion'!$A$1:$B$12,2),FALSE))</f>
        <v/>
      </c>
      <c r="D332" s="9" t="str">
        <f>IF(C332="","",B332)</f>
        <v/>
      </c>
      <c r="G332" s="9">
        <f>VLOOKUP((IF(MONTH($A332)=10,YEAR($A332),IF(MONTH($A332)=11,YEAR($A332),IF(MONTH($A332)=12, YEAR($A332),YEAR($A332)-1)))),A3R002_FirstSim!$A$1:$Z$87,VLOOKUP(MONTH($A332),Conversion!$A$1:$B$12,2),FALSE)</f>
        <v>0.61</v>
      </c>
      <c r="K332" s="12" t="e">
        <f>VLOOKUP((IF(MONTH($A332)=10,YEAR($A332),IF(MONTH($A332)=11,YEAR($A332),IF(MONTH($A332)=12, YEAR($A332),YEAR($A332)-1)))),#REF!,VLOOKUP(MONTH($A332),Conversion!$A$1:$B$12,2),FALSE)</f>
        <v>#REF!</v>
      </c>
      <c r="L332" s="9" t="e">
        <f>VLOOKUP((IF(MONTH($A332)=10,YEAR($A332),IF(MONTH($A332)=11,YEAR($A332),IF(MONTH($A332)=12, YEAR($A332),YEAR($A332)-1)))),#REF!,VLOOKUP(MONTH($A332),'Patch Conversion'!$A$1:$B$12,2),FALSE)</f>
        <v>#REF!</v>
      </c>
      <c r="N332" s="11"/>
      <c r="O332" s="9">
        <f t="shared" si="33"/>
        <v>0.13</v>
      </c>
      <c r="P332" s="9" t="str">
        <f t="shared" si="34"/>
        <v/>
      </c>
      <c r="Q332" s="10" t="str">
        <f t="shared" si="35"/>
        <v/>
      </c>
      <c r="S332" s="17">
        <f>VLOOKUP((IF(MONTH($A332)=10,YEAR($A332),IF(MONTH($A332)=11,YEAR($A332),IF(MONTH($A332)=12, YEAR($A332),YEAR($A332)-1)))),'Final Sim'!$A$1:$O$84,VLOOKUP(MONTH($A332),'Conversion WRSM'!$A$1:$B$12,2),FALSE)</f>
        <v>50.6</v>
      </c>
      <c r="U332" s="9">
        <f t="shared" si="36"/>
        <v>0.13</v>
      </c>
      <c r="V332" s="9" t="str">
        <f t="shared" si="37"/>
        <v/>
      </c>
      <c r="W332" s="20" t="str">
        <f t="shared" si="38"/>
        <v/>
      </c>
    </row>
    <row r="333" spans="1:23" s="9" customFormat="1">
      <c r="A333" s="11">
        <v>23071</v>
      </c>
      <c r="B333" s="9">
        <f>VLOOKUP((IF(MONTH($A333)=10,YEAR($A333),IF(MONTH($A333)=11,YEAR($A333),IF(MONTH($A333)=12, YEAR($A333),YEAR($A333)-1)))),A3R002_pt1.prn!$A$2:$AA$74,VLOOKUP(MONTH($A333),Conversion!$A$1:$B$12,2),FALSE)</f>
        <v>0.06</v>
      </c>
      <c r="C333" s="9" t="str">
        <f>IF(VLOOKUP((IF(MONTH($A333)=10,YEAR($A333),IF(MONTH($A333)=11,YEAR($A333),IF(MONTH($A333)=12, YEAR($A333),YEAR($A333)-1)))),A3R002_pt1.prn!$A$2:$AA$74,VLOOKUP(MONTH($A333),'Patch Conversion'!$A$1:$B$12,2),FALSE)="","",VLOOKUP((IF(MONTH($A333)=10,YEAR($A333),IF(MONTH($A333)=11,YEAR($A333),IF(MONTH($A333)=12, YEAR($A333),YEAR($A333)-1)))),A3R002_pt1.prn!$A$2:$AA$74,VLOOKUP(MONTH($A333),'Patch Conversion'!$A$1:$B$12,2),FALSE))</f>
        <v/>
      </c>
      <c r="D333" s="9" t="str">
        <f>IF(C333="","",B333)</f>
        <v/>
      </c>
      <c r="G333" s="9">
        <f>VLOOKUP((IF(MONTH($A333)=10,YEAR($A333),IF(MONTH($A333)=11,YEAR($A333),IF(MONTH($A333)=12, YEAR($A333),YEAR($A333)-1)))),A3R002_FirstSim!$A$1:$Z$87,VLOOKUP(MONTH($A333),Conversion!$A$1:$B$12,2),FALSE)</f>
        <v>0.45</v>
      </c>
      <c r="K333" s="12" t="e">
        <f>VLOOKUP((IF(MONTH($A333)=10,YEAR($A333),IF(MONTH($A333)=11,YEAR($A333),IF(MONTH($A333)=12, YEAR($A333),YEAR($A333)-1)))),#REF!,VLOOKUP(MONTH($A333),Conversion!$A$1:$B$12,2),FALSE)</f>
        <v>#REF!</v>
      </c>
      <c r="L333" s="9" t="e">
        <f>VLOOKUP((IF(MONTH($A333)=10,YEAR($A333),IF(MONTH($A333)=11,YEAR($A333),IF(MONTH($A333)=12, YEAR($A333),YEAR($A333)-1)))),#REF!,VLOOKUP(MONTH($A333),'Patch Conversion'!$A$1:$B$12,2),FALSE)</f>
        <v>#REF!</v>
      </c>
      <c r="N333" s="11"/>
      <c r="O333" s="9">
        <f t="shared" si="33"/>
        <v>0.06</v>
      </c>
      <c r="P333" s="9" t="str">
        <f t="shared" si="34"/>
        <v/>
      </c>
      <c r="Q333" s="10" t="str">
        <f t="shared" si="35"/>
        <v/>
      </c>
      <c r="S333" s="17">
        <f>VLOOKUP((IF(MONTH($A333)=10,YEAR($A333),IF(MONTH($A333)=11,YEAR($A333),IF(MONTH($A333)=12, YEAR($A333),YEAR($A333)-1)))),'Final Sim'!$A$1:$O$84,VLOOKUP(MONTH($A333),'Conversion WRSM'!$A$1:$B$12,2),FALSE)</f>
        <v>0</v>
      </c>
      <c r="U333" s="9">
        <f t="shared" si="36"/>
        <v>0.06</v>
      </c>
      <c r="V333" s="9" t="str">
        <f t="shared" si="37"/>
        <v/>
      </c>
      <c r="W333" s="20" t="str">
        <f t="shared" si="38"/>
        <v/>
      </c>
    </row>
    <row r="334" spans="1:23" s="9" customFormat="1">
      <c r="A334" s="11">
        <v>23102</v>
      </c>
      <c r="B334" s="9">
        <f>VLOOKUP((IF(MONTH($A334)=10,YEAR($A334),IF(MONTH($A334)=11,YEAR($A334),IF(MONTH($A334)=12, YEAR($A334),YEAR($A334)-1)))),A3R002_pt1.prn!$A$2:$AA$74,VLOOKUP(MONTH($A334),Conversion!$A$1:$B$12,2),FALSE)</f>
        <v>0.02</v>
      </c>
      <c r="C334" s="9" t="str">
        <f>IF(VLOOKUP((IF(MONTH($A334)=10,YEAR($A334),IF(MONTH($A334)=11,YEAR($A334),IF(MONTH($A334)=12, YEAR($A334),YEAR($A334)-1)))),A3R002_pt1.prn!$A$2:$AA$74,VLOOKUP(MONTH($A334),'Patch Conversion'!$A$1:$B$12,2),FALSE)="","",VLOOKUP((IF(MONTH($A334)=10,YEAR($A334),IF(MONTH($A334)=11,YEAR($A334),IF(MONTH($A334)=12, YEAR($A334),YEAR($A334)-1)))),A3R002_pt1.prn!$A$2:$AA$74,VLOOKUP(MONTH($A334),'Patch Conversion'!$A$1:$B$12,2),FALSE))</f>
        <v/>
      </c>
      <c r="D334" s="9" t="str">
        <f>IF(C334="","",B334)</f>
        <v/>
      </c>
      <c r="G334" s="9">
        <f>VLOOKUP((IF(MONTH($A334)=10,YEAR($A334),IF(MONTH($A334)=11,YEAR($A334),IF(MONTH($A334)=12, YEAR($A334),YEAR($A334)-1)))),A3R002_FirstSim!$A$1:$Z$87,VLOOKUP(MONTH($A334),Conversion!$A$1:$B$12,2),FALSE)</f>
        <v>0.45</v>
      </c>
      <c r="K334" s="12" t="e">
        <f>VLOOKUP((IF(MONTH($A334)=10,YEAR($A334),IF(MONTH($A334)=11,YEAR($A334),IF(MONTH($A334)=12, YEAR($A334),YEAR($A334)-1)))),#REF!,VLOOKUP(MONTH($A334),Conversion!$A$1:$B$12,2),FALSE)</f>
        <v>#REF!</v>
      </c>
      <c r="L334" s="9" t="e">
        <f>VLOOKUP((IF(MONTH($A334)=10,YEAR($A334),IF(MONTH($A334)=11,YEAR($A334),IF(MONTH($A334)=12, YEAR($A334),YEAR($A334)-1)))),#REF!,VLOOKUP(MONTH($A334),'Patch Conversion'!$A$1:$B$12,2),FALSE)</f>
        <v>#REF!</v>
      </c>
      <c r="N334" s="11"/>
      <c r="O334" s="9">
        <f t="shared" si="33"/>
        <v>0.02</v>
      </c>
      <c r="P334" s="9" t="str">
        <f t="shared" si="34"/>
        <v/>
      </c>
      <c r="Q334" s="10" t="str">
        <f t="shared" si="35"/>
        <v/>
      </c>
      <c r="S334" s="17">
        <f>VLOOKUP((IF(MONTH($A334)=10,YEAR($A334),IF(MONTH($A334)=11,YEAR($A334),IF(MONTH($A334)=12, YEAR($A334),YEAR($A334)-1)))),'Final Sim'!$A$1:$O$84,VLOOKUP(MONTH($A334),'Conversion WRSM'!$A$1:$B$12,2),FALSE)</f>
        <v>512.53</v>
      </c>
      <c r="U334" s="9">
        <f t="shared" si="36"/>
        <v>0.02</v>
      </c>
      <c r="V334" s="9" t="str">
        <f t="shared" si="37"/>
        <v/>
      </c>
      <c r="W334" s="20" t="str">
        <f t="shared" si="38"/>
        <v/>
      </c>
    </row>
    <row r="335" spans="1:23" s="9" customFormat="1">
      <c r="A335" s="11">
        <v>23132</v>
      </c>
      <c r="B335" s="9">
        <f>VLOOKUP((IF(MONTH($A335)=10,YEAR($A335),IF(MONTH($A335)=11,YEAR($A335),IF(MONTH($A335)=12, YEAR($A335),YEAR($A335)-1)))),A3R002_pt1.prn!$A$2:$AA$74,VLOOKUP(MONTH($A335),Conversion!$A$1:$B$12,2),FALSE)</f>
        <v>0.05</v>
      </c>
      <c r="C335" s="9" t="str">
        <f>IF(VLOOKUP((IF(MONTH($A335)=10,YEAR($A335),IF(MONTH($A335)=11,YEAR($A335),IF(MONTH($A335)=12, YEAR($A335),YEAR($A335)-1)))),A3R002_pt1.prn!$A$2:$AA$74,VLOOKUP(MONTH($A335),'Patch Conversion'!$A$1:$B$12,2),FALSE)="","",VLOOKUP((IF(MONTH($A335)=10,YEAR($A335),IF(MONTH($A335)=11,YEAR($A335),IF(MONTH($A335)=12, YEAR($A335),YEAR($A335)-1)))),A3R002_pt1.prn!$A$2:$AA$74,VLOOKUP(MONTH($A335),'Patch Conversion'!$A$1:$B$12,2),FALSE))</f>
        <v/>
      </c>
      <c r="G335" s="9">
        <f>VLOOKUP((IF(MONTH($A335)=10,YEAR($A335),IF(MONTH($A335)=11,YEAR($A335),IF(MONTH($A335)=12, YEAR($A335),YEAR($A335)-1)))),A3R002_FirstSim!$A$1:$Z$87,VLOOKUP(MONTH($A335),Conversion!$A$1:$B$12,2),FALSE)</f>
        <v>0.44</v>
      </c>
      <c r="K335" s="12" t="e">
        <f>VLOOKUP((IF(MONTH($A335)=10,YEAR($A335),IF(MONTH($A335)=11,YEAR($A335),IF(MONTH($A335)=12, YEAR($A335),YEAR($A335)-1)))),#REF!,VLOOKUP(MONTH($A335),Conversion!$A$1:$B$12,2),FALSE)</f>
        <v>#REF!</v>
      </c>
      <c r="L335" s="9" t="e">
        <f>VLOOKUP((IF(MONTH($A335)=10,YEAR($A335),IF(MONTH($A335)=11,YEAR($A335),IF(MONTH($A335)=12, YEAR($A335),YEAR($A335)-1)))),#REF!,VLOOKUP(MONTH($A335),'Patch Conversion'!$A$1:$B$12,2),FALSE)</f>
        <v>#REF!</v>
      </c>
      <c r="N335" s="11"/>
      <c r="O335" s="9">
        <f t="shared" si="33"/>
        <v>0.05</v>
      </c>
      <c r="P335" s="9" t="str">
        <f t="shared" si="34"/>
        <v/>
      </c>
      <c r="Q335" s="10" t="str">
        <f t="shared" si="35"/>
        <v/>
      </c>
      <c r="S335" s="17">
        <f>VLOOKUP((IF(MONTH($A335)=10,YEAR($A335),IF(MONTH($A335)=11,YEAR($A335),IF(MONTH($A335)=12, YEAR($A335),YEAR($A335)-1)))),'Final Sim'!$A$1:$O$84,VLOOKUP(MONTH($A335),'Conversion WRSM'!$A$1:$B$12,2),FALSE)</f>
        <v>0</v>
      </c>
      <c r="U335" s="9">
        <f t="shared" si="36"/>
        <v>0.05</v>
      </c>
      <c r="V335" s="9" t="str">
        <f t="shared" si="37"/>
        <v/>
      </c>
      <c r="W335" s="20" t="str">
        <f t="shared" si="38"/>
        <v/>
      </c>
    </row>
    <row r="336" spans="1:23" s="9" customFormat="1">
      <c r="A336" s="11">
        <v>23163</v>
      </c>
      <c r="B336" s="9">
        <f>VLOOKUP((IF(MONTH($A336)=10,YEAR($A336),IF(MONTH($A336)=11,YEAR($A336),IF(MONTH($A336)=12, YEAR($A336),YEAR($A336)-1)))),A3R002_pt1.prn!$A$2:$AA$74,VLOOKUP(MONTH($A336),Conversion!$A$1:$B$12,2),FALSE)</f>
        <v>0.06</v>
      </c>
      <c r="C336" s="9" t="str">
        <f>IF(VLOOKUP((IF(MONTH($A336)=10,YEAR($A336),IF(MONTH($A336)=11,YEAR($A336),IF(MONTH($A336)=12, YEAR($A336),YEAR($A336)-1)))),A3R002_pt1.prn!$A$2:$AA$74,VLOOKUP(MONTH($A336),'Patch Conversion'!$A$1:$B$12,2),FALSE)="","",VLOOKUP((IF(MONTH($A336)=10,YEAR($A336),IF(MONTH($A336)=11,YEAR($A336),IF(MONTH($A336)=12, YEAR($A336),YEAR($A336)-1)))),A3R002_pt1.prn!$A$2:$AA$74,VLOOKUP(MONTH($A336),'Patch Conversion'!$A$1:$B$12,2),FALSE))</f>
        <v/>
      </c>
      <c r="G336" s="9">
        <f>VLOOKUP((IF(MONTH($A336)=10,YEAR($A336),IF(MONTH($A336)=11,YEAR($A336),IF(MONTH($A336)=12, YEAR($A336),YEAR($A336)-1)))),A3R002_FirstSim!$A$1:$Z$87,VLOOKUP(MONTH($A336),Conversion!$A$1:$B$12,2),FALSE)</f>
        <v>0.46</v>
      </c>
      <c r="K336" s="12" t="e">
        <f>VLOOKUP((IF(MONTH($A336)=10,YEAR($A336),IF(MONTH($A336)=11,YEAR($A336),IF(MONTH($A336)=12, YEAR($A336),YEAR($A336)-1)))),#REF!,VLOOKUP(MONTH($A336),Conversion!$A$1:$B$12,2),FALSE)</f>
        <v>#REF!</v>
      </c>
      <c r="L336" s="9" t="e">
        <f>VLOOKUP((IF(MONTH($A336)=10,YEAR($A336),IF(MONTH($A336)=11,YEAR($A336),IF(MONTH($A336)=12, YEAR($A336),YEAR($A336)-1)))),#REF!,VLOOKUP(MONTH($A336),'Patch Conversion'!$A$1:$B$12,2),FALSE)</f>
        <v>#REF!</v>
      </c>
      <c r="N336" s="11"/>
      <c r="O336" s="9">
        <f t="shared" si="33"/>
        <v>0.06</v>
      </c>
      <c r="P336" s="9" t="str">
        <f t="shared" si="34"/>
        <v/>
      </c>
      <c r="Q336" s="10" t="str">
        <f t="shared" si="35"/>
        <v/>
      </c>
      <c r="S336" s="17">
        <f>VLOOKUP((IF(MONTH($A336)=10,YEAR($A336),IF(MONTH($A336)=11,YEAR($A336),IF(MONTH($A336)=12, YEAR($A336),YEAR($A336)-1)))),'Final Sim'!$A$1:$O$84,VLOOKUP(MONTH($A336),'Conversion WRSM'!$A$1:$B$12,2),FALSE)</f>
        <v>192.11</v>
      </c>
      <c r="U336" s="9">
        <f t="shared" si="36"/>
        <v>0.06</v>
      </c>
      <c r="V336" s="9" t="str">
        <f t="shared" si="37"/>
        <v/>
      </c>
      <c r="W336" s="20" t="str">
        <f t="shared" si="38"/>
        <v/>
      </c>
    </row>
    <row r="337" spans="1:23" s="9" customFormat="1">
      <c r="A337" s="11">
        <v>23193</v>
      </c>
      <c r="B337" s="9">
        <f>VLOOKUP((IF(MONTH($A337)=10,YEAR($A337),IF(MONTH($A337)=11,YEAR($A337),IF(MONTH($A337)=12, YEAR($A337),YEAR($A337)-1)))),A3R002_pt1.prn!$A$2:$AA$74,VLOOKUP(MONTH($A337),Conversion!$A$1:$B$12,2),FALSE)</f>
        <v>0.03</v>
      </c>
      <c r="C337" s="9" t="str">
        <f>IF(VLOOKUP((IF(MONTH($A337)=10,YEAR($A337),IF(MONTH($A337)=11,YEAR($A337),IF(MONTH($A337)=12, YEAR($A337),YEAR($A337)-1)))),A3R002_pt1.prn!$A$2:$AA$74,VLOOKUP(MONTH($A337),'Patch Conversion'!$A$1:$B$12,2),FALSE)="","",VLOOKUP((IF(MONTH($A337)=10,YEAR($A337),IF(MONTH($A337)=11,YEAR($A337),IF(MONTH($A337)=12, YEAR($A337),YEAR($A337)-1)))),A3R002_pt1.prn!$A$2:$AA$74,VLOOKUP(MONTH($A337),'Patch Conversion'!$A$1:$B$12,2),FALSE))</f>
        <v/>
      </c>
      <c r="G337" s="9">
        <f>VLOOKUP((IF(MONTH($A337)=10,YEAR($A337),IF(MONTH($A337)=11,YEAR($A337),IF(MONTH($A337)=12, YEAR($A337),YEAR($A337)-1)))),A3R002_FirstSim!$A$1:$Z$87,VLOOKUP(MONTH($A337),Conversion!$A$1:$B$12,2),FALSE)</f>
        <v>0.45</v>
      </c>
      <c r="K337" s="12" t="e">
        <f>VLOOKUP((IF(MONTH($A337)=10,YEAR($A337),IF(MONTH($A337)=11,YEAR($A337),IF(MONTH($A337)=12, YEAR($A337),YEAR($A337)-1)))),#REF!,VLOOKUP(MONTH($A337),Conversion!$A$1:$B$12,2),FALSE)</f>
        <v>#REF!</v>
      </c>
      <c r="L337" s="9" t="e">
        <f>VLOOKUP((IF(MONTH($A337)=10,YEAR($A337),IF(MONTH($A337)=11,YEAR($A337),IF(MONTH($A337)=12, YEAR($A337),YEAR($A337)-1)))),#REF!,VLOOKUP(MONTH($A337),'Patch Conversion'!$A$1:$B$12,2),FALSE)</f>
        <v>#REF!</v>
      </c>
      <c r="N337" s="11"/>
      <c r="O337" s="9">
        <f t="shared" si="33"/>
        <v>0.03</v>
      </c>
      <c r="P337" s="9" t="str">
        <f t="shared" si="34"/>
        <v/>
      </c>
      <c r="Q337" s="10" t="str">
        <f t="shared" si="35"/>
        <v/>
      </c>
      <c r="S337" s="17">
        <f>VLOOKUP((IF(MONTH($A337)=10,YEAR($A337),IF(MONTH($A337)=11,YEAR($A337),IF(MONTH($A337)=12, YEAR($A337),YEAR($A337)-1)))),'Final Sim'!$A$1:$O$84,VLOOKUP(MONTH($A337),'Conversion WRSM'!$A$1:$B$12,2),FALSE)</f>
        <v>0</v>
      </c>
      <c r="U337" s="9">
        <f t="shared" si="36"/>
        <v>0.03</v>
      </c>
      <c r="V337" s="9" t="str">
        <f t="shared" si="37"/>
        <v/>
      </c>
      <c r="W337" s="20" t="str">
        <f t="shared" si="38"/>
        <v/>
      </c>
    </row>
    <row r="338" spans="1:23" s="9" customFormat="1">
      <c r="A338" s="11">
        <v>23224</v>
      </c>
      <c r="B338" s="9">
        <f>VLOOKUP((IF(MONTH($A338)=10,YEAR($A338),IF(MONTH($A338)=11,YEAR($A338),IF(MONTH($A338)=12, YEAR($A338),YEAR($A338)-1)))),A3R002_pt1.prn!$A$2:$AA$74,VLOOKUP(MONTH($A338),Conversion!$A$1:$B$12,2),FALSE)</f>
        <v>0.05</v>
      </c>
      <c r="C338" s="9" t="str">
        <f>IF(VLOOKUP((IF(MONTH($A338)=10,YEAR($A338),IF(MONTH($A338)=11,YEAR($A338),IF(MONTH($A338)=12, YEAR($A338),YEAR($A338)-1)))),A3R002_pt1.prn!$A$2:$AA$74,VLOOKUP(MONTH($A338),'Patch Conversion'!$A$1:$B$12,2),FALSE)="","",VLOOKUP((IF(MONTH($A338)=10,YEAR($A338),IF(MONTH($A338)=11,YEAR($A338),IF(MONTH($A338)=12, YEAR($A338),YEAR($A338)-1)))),A3R002_pt1.prn!$A$2:$AA$74,VLOOKUP(MONTH($A338),'Patch Conversion'!$A$1:$B$12,2),FALSE))</f>
        <v/>
      </c>
      <c r="G338" s="9">
        <f>VLOOKUP((IF(MONTH($A338)=10,YEAR($A338),IF(MONTH($A338)=11,YEAR($A338),IF(MONTH($A338)=12, YEAR($A338),YEAR($A338)-1)))),A3R002_FirstSim!$A$1:$Z$87,VLOOKUP(MONTH($A338),Conversion!$A$1:$B$12,2),FALSE)</f>
        <v>0.39</v>
      </c>
      <c r="K338" s="12" t="e">
        <f>VLOOKUP((IF(MONTH($A338)=10,YEAR($A338),IF(MONTH($A338)=11,YEAR($A338),IF(MONTH($A338)=12, YEAR($A338),YEAR($A338)-1)))),#REF!,VLOOKUP(MONTH($A338),Conversion!$A$1:$B$12,2),FALSE)</f>
        <v>#REF!</v>
      </c>
      <c r="L338" s="9" t="e">
        <f>VLOOKUP((IF(MONTH($A338)=10,YEAR($A338),IF(MONTH($A338)=11,YEAR($A338),IF(MONTH($A338)=12, YEAR($A338),YEAR($A338)-1)))),#REF!,VLOOKUP(MONTH($A338),'Patch Conversion'!$A$1:$B$12,2),FALSE)</f>
        <v>#REF!</v>
      </c>
      <c r="N338" s="11"/>
      <c r="O338" s="9">
        <f t="shared" si="33"/>
        <v>0.05</v>
      </c>
      <c r="P338" s="9" t="str">
        <f t="shared" si="34"/>
        <v/>
      </c>
      <c r="Q338" s="10" t="str">
        <f t="shared" si="35"/>
        <v/>
      </c>
      <c r="S338" s="17">
        <f>VLOOKUP((IF(MONTH($A338)=10,YEAR($A338),IF(MONTH($A338)=11,YEAR($A338),IF(MONTH($A338)=12, YEAR($A338),YEAR($A338)-1)))),'Final Sim'!$A$1:$O$84,VLOOKUP(MONTH($A338),'Conversion WRSM'!$A$1:$B$12,2),FALSE)</f>
        <v>109.73</v>
      </c>
      <c r="U338" s="9">
        <f t="shared" si="36"/>
        <v>0.05</v>
      </c>
      <c r="V338" s="9" t="str">
        <f t="shared" si="37"/>
        <v/>
      </c>
      <c r="W338" s="20" t="str">
        <f t="shared" si="38"/>
        <v/>
      </c>
    </row>
    <row r="339" spans="1:23" s="9" customFormat="1">
      <c r="A339" s="11">
        <v>23255</v>
      </c>
      <c r="B339" s="9">
        <f>VLOOKUP((IF(MONTH($A339)=10,YEAR($A339),IF(MONTH($A339)=11,YEAR($A339),IF(MONTH($A339)=12, YEAR($A339),YEAR($A339)-1)))),A3R002_pt1.prn!$A$2:$AA$74,VLOOKUP(MONTH($A339),Conversion!$A$1:$B$12,2),FALSE)</f>
        <v>0.04</v>
      </c>
      <c r="C339" s="9" t="str">
        <f>IF(VLOOKUP((IF(MONTH($A339)=10,YEAR($A339),IF(MONTH($A339)=11,YEAR($A339),IF(MONTH($A339)=12, YEAR($A339),YEAR($A339)-1)))),A3R002_pt1.prn!$A$2:$AA$74,VLOOKUP(MONTH($A339),'Patch Conversion'!$A$1:$B$12,2),FALSE)="","",VLOOKUP((IF(MONTH($A339)=10,YEAR($A339),IF(MONTH($A339)=11,YEAR($A339),IF(MONTH($A339)=12, YEAR($A339),YEAR($A339)-1)))),A3R002_pt1.prn!$A$2:$AA$74,VLOOKUP(MONTH($A339),'Patch Conversion'!$A$1:$B$12,2),FALSE))</f>
        <v/>
      </c>
      <c r="D339" s="9" t="str">
        <f>IF(C339="","",B339)</f>
        <v/>
      </c>
      <c r="G339" s="9">
        <f>VLOOKUP((IF(MONTH($A339)=10,YEAR($A339),IF(MONTH($A339)=11,YEAR($A339),IF(MONTH($A339)=12, YEAR($A339),YEAR($A339)-1)))),A3R002_FirstSim!$A$1:$Z$87,VLOOKUP(MONTH($A339),Conversion!$A$1:$B$12,2),FALSE)</f>
        <v>0.36</v>
      </c>
      <c r="K339" s="12" t="e">
        <f>VLOOKUP((IF(MONTH($A339)=10,YEAR($A339),IF(MONTH($A339)=11,YEAR($A339),IF(MONTH($A339)=12, YEAR($A339),YEAR($A339)-1)))),#REF!,VLOOKUP(MONTH($A339),Conversion!$A$1:$B$12,2),FALSE)</f>
        <v>#REF!</v>
      </c>
      <c r="L339" s="9" t="e">
        <f>VLOOKUP((IF(MONTH($A339)=10,YEAR($A339),IF(MONTH($A339)=11,YEAR($A339),IF(MONTH($A339)=12, YEAR($A339),YEAR($A339)-1)))),#REF!,VLOOKUP(MONTH($A339),'Patch Conversion'!$A$1:$B$12,2),FALSE)</f>
        <v>#REF!</v>
      </c>
      <c r="N339" s="11"/>
      <c r="O339" s="9">
        <f t="shared" si="33"/>
        <v>0.04</v>
      </c>
      <c r="P339" s="9" t="str">
        <f t="shared" si="34"/>
        <v/>
      </c>
      <c r="Q339" s="10" t="str">
        <f t="shared" si="35"/>
        <v/>
      </c>
      <c r="S339" s="17">
        <f>VLOOKUP((IF(MONTH($A339)=10,YEAR($A339),IF(MONTH($A339)=11,YEAR($A339),IF(MONTH($A339)=12, YEAR($A339),YEAR($A339)-1)))),'Final Sim'!$A$1:$O$84,VLOOKUP(MONTH($A339),'Conversion WRSM'!$A$1:$B$12,2),FALSE)</f>
        <v>0</v>
      </c>
      <c r="U339" s="9">
        <f t="shared" si="36"/>
        <v>0.04</v>
      </c>
      <c r="V339" s="9" t="str">
        <f t="shared" si="37"/>
        <v/>
      </c>
      <c r="W339" s="20" t="str">
        <f t="shared" si="38"/>
        <v/>
      </c>
    </row>
    <row r="340" spans="1:23" s="9" customFormat="1">
      <c r="A340" s="11">
        <v>23285</v>
      </c>
      <c r="B340" s="9">
        <f>VLOOKUP((IF(MONTH($A340)=10,YEAR($A340),IF(MONTH($A340)=11,YEAR($A340),IF(MONTH($A340)=12, YEAR($A340),YEAR($A340)-1)))),A3R002_pt1.prn!$A$2:$AA$74,VLOOKUP(MONTH($A340),Conversion!$A$1:$B$12,2),FALSE)</f>
        <v>0.04</v>
      </c>
      <c r="C340" s="9" t="str">
        <f>IF(VLOOKUP((IF(MONTH($A340)=10,YEAR($A340),IF(MONTH($A340)=11,YEAR($A340),IF(MONTH($A340)=12, YEAR($A340),YEAR($A340)-1)))),A3R002_pt1.prn!$A$2:$AA$74,VLOOKUP(MONTH($A340),'Patch Conversion'!$A$1:$B$12,2),FALSE)="","",VLOOKUP((IF(MONTH($A340)=10,YEAR($A340),IF(MONTH($A340)=11,YEAR($A340),IF(MONTH($A340)=12, YEAR($A340),YEAR($A340)-1)))),A3R002_pt1.prn!$A$2:$AA$74,VLOOKUP(MONTH($A340),'Patch Conversion'!$A$1:$B$12,2),FALSE))</f>
        <v/>
      </c>
      <c r="D340" s="9" t="str">
        <f>IF(C340="","",B340)</f>
        <v/>
      </c>
      <c r="G340" s="9">
        <f>VLOOKUP((IF(MONTH($A340)=10,YEAR($A340),IF(MONTH($A340)=11,YEAR($A340),IF(MONTH($A340)=12, YEAR($A340),YEAR($A340)-1)))),A3R002_FirstSim!$A$1:$Z$87,VLOOKUP(MONTH($A340),Conversion!$A$1:$B$12,2),FALSE)</f>
        <v>0.35</v>
      </c>
      <c r="K340" s="12" t="e">
        <f>VLOOKUP((IF(MONTH($A340)=10,YEAR($A340),IF(MONTH($A340)=11,YEAR($A340),IF(MONTH($A340)=12, YEAR($A340),YEAR($A340)-1)))),#REF!,VLOOKUP(MONTH($A340),Conversion!$A$1:$B$12,2),FALSE)</f>
        <v>#REF!</v>
      </c>
      <c r="L340" s="9" t="e">
        <f>VLOOKUP((IF(MONTH($A340)=10,YEAR($A340),IF(MONTH($A340)=11,YEAR($A340),IF(MONTH($A340)=12, YEAR($A340),YEAR($A340)-1)))),#REF!,VLOOKUP(MONTH($A340),'Patch Conversion'!$A$1:$B$12,2),FALSE)</f>
        <v>#REF!</v>
      </c>
      <c r="N340" s="11"/>
      <c r="O340" s="9">
        <f t="shared" si="33"/>
        <v>0.04</v>
      </c>
      <c r="P340" s="9" t="str">
        <f t="shared" si="34"/>
        <v/>
      </c>
      <c r="Q340" s="10" t="str">
        <f t="shared" si="35"/>
        <v/>
      </c>
      <c r="S340" s="17">
        <f>VLOOKUP((IF(MONTH($A340)=10,YEAR($A340),IF(MONTH($A340)=11,YEAR($A340),IF(MONTH($A340)=12, YEAR($A340),YEAR($A340)-1)))),'Final Sim'!$A$1:$O$84,VLOOKUP(MONTH($A340),'Conversion WRSM'!$A$1:$B$12,2),FALSE)</f>
        <v>9.52</v>
      </c>
      <c r="U340" s="9">
        <f t="shared" si="36"/>
        <v>0.04</v>
      </c>
      <c r="V340" s="9" t="str">
        <f t="shared" si="37"/>
        <v/>
      </c>
      <c r="W340" s="20" t="str">
        <f t="shared" si="38"/>
        <v/>
      </c>
    </row>
    <row r="341" spans="1:23" s="9" customFormat="1">
      <c r="A341" s="11">
        <v>23316</v>
      </c>
      <c r="B341" s="9">
        <f>VLOOKUP((IF(MONTH($A341)=10,YEAR($A341),IF(MONTH($A341)=11,YEAR($A341),IF(MONTH($A341)=12, YEAR($A341),YEAR($A341)-1)))),A3R002_pt1.prn!$A$2:$AA$74,VLOOKUP(MONTH($A341),Conversion!$A$1:$B$12,2),FALSE)</f>
        <v>0.46</v>
      </c>
      <c r="C341" s="9" t="str">
        <f>IF(VLOOKUP((IF(MONTH($A341)=10,YEAR($A341),IF(MONTH($A341)=11,YEAR($A341),IF(MONTH($A341)=12, YEAR($A341),YEAR($A341)-1)))),A3R002_pt1.prn!$A$2:$AA$74,VLOOKUP(MONTH($A341),'Patch Conversion'!$A$1:$B$12,2),FALSE)="","",VLOOKUP((IF(MONTH($A341)=10,YEAR($A341),IF(MONTH($A341)=11,YEAR($A341),IF(MONTH($A341)=12, YEAR($A341),YEAR($A341)-1)))),A3R002_pt1.prn!$A$2:$AA$74,VLOOKUP(MONTH($A341),'Patch Conversion'!$A$1:$B$12,2),FALSE))</f>
        <v/>
      </c>
      <c r="G341" s="9">
        <f>VLOOKUP((IF(MONTH($A341)=10,YEAR($A341),IF(MONTH($A341)=11,YEAR($A341),IF(MONTH($A341)=12, YEAR($A341),YEAR($A341)-1)))),A3R002_FirstSim!$A$1:$Z$87,VLOOKUP(MONTH($A341),Conversion!$A$1:$B$12,2),FALSE)</f>
        <v>0.59</v>
      </c>
      <c r="K341" s="12" t="e">
        <f>VLOOKUP((IF(MONTH($A341)=10,YEAR($A341),IF(MONTH($A341)=11,YEAR($A341),IF(MONTH($A341)=12, YEAR($A341),YEAR($A341)-1)))),#REF!,VLOOKUP(MONTH($A341),Conversion!$A$1:$B$12,2),FALSE)</f>
        <v>#REF!</v>
      </c>
      <c r="L341" s="9" t="e">
        <f>VLOOKUP((IF(MONTH($A341)=10,YEAR($A341),IF(MONTH($A341)=11,YEAR($A341),IF(MONTH($A341)=12, YEAR($A341),YEAR($A341)-1)))),#REF!,VLOOKUP(MONTH($A341),'Patch Conversion'!$A$1:$B$12,2),FALSE)</f>
        <v>#REF!</v>
      </c>
      <c r="N341" s="11"/>
      <c r="O341" s="9">
        <f t="shared" si="33"/>
        <v>0.46</v>
      </c>
      <c r="P341" s="9" t="str">
        <f t="shared" si="34"/>
        <v/>
      </c>
      <c r="Q341" s="10" t="str">
        <f t="shared" si="35"/>
        <v/>
      </c>
      <c r="S341" s="17">
        <f>VLOOKUP((IF(MONTH($A341)=10,YEAR($A341),IF(MONTH($A341)=11,YEAR($A341),IF(MONTH($A341)=12, YEAR($A341),YEAR($A341)-1)))),'Final Sim'!$A$1:$O$84,VLOOKUP(MONTH($A341),'Conversion WRSM'!$A$1:$B$12,2),FALSE)</f>
        <v>0</v>
      </c>
      <c r="U341" s="9">
        <f t="shared" si="36"/>
        <v>0.46</v>
      </c>
      <c r="V341" s="9" t="str">
        <f t="shared" si="37"/>
        <v/>
      </c>
      <c r="W341" s="20" t="str">
        <f t="shared" si="38"/>
        <v/>
      </c>
    </row>
    <row r="342" spans="1:23" s="9" customFormat="1">
      <c r="A342" s="11">
        <v>23346</v>
      </c>
      <c r="B342" s="9">
        <f>VLOOKUP((IF(MONTH($A342)=10,YEAR($A342),IF(MONTH($A342)=11,YEAR($A342),IF(MONTH($A342)=12, YEAR($A342),YEAR($A342)-1)))),A3R002_pt1.prn!$A$2:$AA$74,VLOOKUP(MONTH($A342),Conversion!$A$1:$B$12,2),FALSE)</f>
        <v>0.28000000000000003</v>
      </c>
      <c r="C342" s="9" t="str">
        <f>IF(VLOOKUP((IF(MONTH($A342)=10,YEAR($A342),IF(MONTH($A342)=11,YEAR($A342),IF(MONTH($A342)=12, YEAR($A342),YEAR($A342)-1)))),A3R002_pt1.prn!$A$2:$AA$74,VLOOKUP(MONTH($A342),'Patch Conversion'!$A$1:$B$12,2),FALSE)="","",VLOOKUP((IF(MONTH($A342)=10,YEAR($A342),IF(MONTH($A342)=11,YEAR($A342),IF(MONTH($A342)=12, YEAR($A342),YEAR($A342)-1)))),A3R002_pt1.prn!$A$2:$AA$74,VLOOKUP(MONTH($A342),'Patch Conversion'!$A$1:$B$12,2),FALSE))</f>
        <v/>
      </c>
      <c r="D342" s="9" t="str">
        <f>IF(C342="","",B342)</f>
        <v/>
      </c>
      <c r="G342" s="9">
        <f>VLOOKUP((IF(MONTH($A342)=10,YEAR($A342),IF(MONTH($A342)=11,YEAR($A342),IF(MONTH($A342)=12, YEAR($A342),YEAR($A342)-1)))),A3R002_FirstSim!$A$1:$Z$87,VLOOKUP(MONTH($A342),Conversion!$A$1:$B$12,2),FALSE)</f>
        <v>0.42</v>
      </c>
      <c r="K342" s="12" t="e">
        <f>VLOOKUP((IF(MONTH($A342)=10,YEAR($A342),IF(MONTH($A342)=11,YEAR($A342),IF(MONTH($A342)=12, YEAR($A342),YEAR($A342)-1)))),#REF!,VLOOKUP(MONTH($A342),Conversion!$A$1:$B$12,2),FALSE)</f>
        <v>#REF!</v>
      </c>
      <c r="L342" s="9" t="e">
        <f>VLOOKUP((IF(MONTH($A342)=10,YEAR($A342),IF(MONTH($A342)=11,YEAR($A342),IF(MONTH($A342)=12, YEAR($A342),YEAR($A342)-1)))),#REF!,VLOOKUP(MONTH($A342),'Patch Conversion'!$A$1:$B$12,2),FALSE)</f>
        <v>#REF!</v>
      </c>
      <c r="N342" s="11"/>
      <c r="O342" s="9">
        <f t="shared" si="33"/>
        <v>0.28000000000000003</v>
      </c>
      <c r="P342" s="9" t="str">
        <f t="shared" si="34"/>
        <v/>
      </c>
      <c r="Q342" s="10" t="str">
        <f t="shared" si="35"/>
        <v/>
      </c>
      <c r="S342" s="17">
        <f>VLOOKUP((IF(MONTH($A342)=10,YEAR($A342),IF(MONTH($A342)=11,YEAR($A342),IF(MONTH($A342)=12, YEAR($A342),YEAR($A342)-1)))),'Final Sim'!$A$1:$O$84,VLOOKUP(MONTH($A342),'Conversion WRSM'!$A$1:$B$12,2),FALSE)</f>
        <v>310</v>
      </c>
      <c r="U342" s="9">
        <f t="shared" si="36"/>
        <v>0.28000000000000003</v>
      </c>
      <c r="V342" s="9" t="str">
        <f t="shared" si="37"/>
        <v/>
      </c>
      <c r="W342" s="20" t="str">
        <f t="shared" si="38"/>
        <v/>
      </c>
    </row>
    <row r="343" spans="1:23" s="9" customFormat="1">
      <c r="A343" s="11">
        <v>23377</v>
      </c>
      <c r="B343" s="9">
        <f>VLOOKUP((IF(MONTH($A343)=10,YEAR($A343),IF(MONTH($A343)=11,YEAR($A343),IF(MONTH($A343)=12, YEAR($A343),YEAR($A343)-1)))),A3R002_pt1.prn!$A$2:$AA$74,VLOOKUP(MONTH($A343),Conversion!$A$1:$B$12,2),FALSE)</f>
        <v>0.08</v>
      </c>
      <c r="C343" s="9" t="str">
        <f>IF(VLOOKUP((IF(MONTH($A343)=10,YEAR($A343),IF(MONTH($A343)=11,YEAR($A343),IF(MONTH($A343)=12, YEAR($A343),YEAR($A343)-1)))),A3R002_pt1.prn!$A$2:$AA$74,VLOOKUP(MONTH($A343),'Patch Conversion'!$A$1:$B$12,2),FALSE)="","",VLOOKUP((IF(MONTH($A343)=10,YEAR($A343),IF(MONTH($A343)=11,YEAR($A343),IF(MONTH($A343)=12, YEAR($A343),YEAR($A343)-1)))),A3R002_pt1.prn!$A$2:$AA$74,VLOOKUP(MONTH($A343),'Patch Conversion'!$A$1:$B$12,2),FALSE))</f>
        <v/>
      </c>
      <c r="D343" s="9" t="str">
        <f>IF(C343="","",B343)</f>
        <v/>
      </c>
      <c r="G343" s="9">
        <f>VLOOKUP((IF(MONTH($A343)=10,YEAR($A343),IF(MONTH($A343)=11,YEAR($A343),IF(MONTH($A343)=12, YEAR($A343),YEAR($A343)-1)))),A3R002_FirstSim!$A$1:$Z$87,VLOOKUP(MONTH($A343),Conversion!$A$1:$B$12,2),FALSE)</f>
        <v>0.4</v>
      </c>
      <c r="K343" s="12" t="e">
        <f>VLOOKUP((IF(MONTH($A343)=10,YEAR($A343),IF(MONTH($A343)=11,YEAR($A343),IF(MONTH($A343)=12, YEAR($A343),YEAR($A343)-1)))),#REF!,VLOOKUP(MONTH($A343),Conversion!$A$1:$B$12,2),FALSE)</f>
        <v>#REF!</v>
      </c>
      <c r="L343" s="9" t="e">
        <f>VLOOKUP((IF(MONTH($A343)=10,YEAR($A343),IF(MONTH($A343)=11,YEAR($A343),IF(MONTH($A343)=12, YEAR($A343),YEAR($A343)-1)))),#REF!,VLOOKUP(MONTH($A343),'Patch Conversion'!$A$1:$B$12,2),FALSE)</f>
        <v>#REF!</v>
      </c>
      <c r="N343" s="11"/>
      <c r="O343" s="9">
        <f t="shared" si="33"/>
        <v>0.08</v>
      </c>
      <c r="P343" s="9" t="str">
        <f t="shared" si="34"/>
        <v/>
      </c>
      <c r="Q343" s="10" t="str">
        <f t="shared" si="35"/>
        <v/>
      </c>
      <c r="S343" s="17">
        <f>VLOOKUP((IF(MONTH($A343)=10,YEAR($A343),IF(MONTH($A343)=11,YEAR($A343),IF(MONTH($A343)=12, YEAR($A343),YEAR($A343)-1)))),'Final Sim'!$A$1:$O$84,VLOOKUP(MONTH($A343),'Conversion WRSM'!$A$1:$B$12,2),FALSE)</f>
        <v>0</v>
      </c>
      <c r="U343" s="9">
        <f t="shared" si="36"/>
        <v>0.08</v>
      </c>
      <c r="V343" s="9" t="str">
        <f t="shared" si="37"/>
        <v/>
      </c>
      <c r="W343" s="20" t="str">
        <f t="shared" si="38"/>
        <v/>
      </c>
    </row>
    <row r="344" spans="1:23" s="9" customFormat="1">
      <c r="A344" s="11">
        <v>23408</v>
      </c>
      <c r="B344" s="9">
        <f>VLOOKUP((IF(MONTH($A344)=10,YEAR($A344),IF(MONTH($A344)=11,YEAR($A344),IF(MONTH($A344)=12, YEAR($A344),YEAR($A344)-1)))),A3R002_pt1.prn!$A$2:$AA$74,VLOOKUP(MONTH($A344),Conversion!$A$1:$B$12,2),FALSE)</f>
        <v>0.03</v>
      </c>
      <c r="C344" s="9" t="str">
        <f>IF(VLOOKUP((IF(MONTH($A344)=10,YEAR($A344),IF(MONTH($A344)=11,YEAR($A344),IF(MONTH($A344)=12, YEAR($A344),YEAR($A344)-1)))),A3R002_pt1.prn!$A$2:$AA$74,VLOOKUP(MONTH($A344),'Patch Conversion'!$A$1:$B$12,2),FALSE)="","",VLOOKUP((IF(MONTH($A344)=10,YEAR($A344),IF(MONTH($A344)=11,YEAR($A344),IF(MONTH($A344)=12, YEAR($A344),YEAR($A344)-1)))),A3R002_pt1.prn!$A$2:$AA$74,VLOOKUP(MONTH($A344),'Patch Conversion'!$A$1:$B$12,2),FALSE))</f>
        <v/>
      </c>
      <c r="D344" s="9" t="str">
        <f>IF(C344="","",B344)</f>
        <v/>
      </c>
      <c r="G344" s="9">
        <f>VLOOKUP((IF(MONTH($A344)=10,YEAR($A344),IF(MONTH($A344)=11,YEAR($A344),IF(MONTH($A344)=12, YEAR($A344),YEAR($A344)-1)))),A3R002_FirstSim!$A$1:$Z$87,VLOOKUP(MONTH($A344),Conversion!$A$1:$B$12,2),FALSE)</f>
        <v>0.38</v>
      </c>
      <c r="K344" s="12" t="e">
        <f>VLOOKUP((IF(MONTH($A344)=10,YEAR($A344),IF(MONTH($A344)=11,YEAR($A344),IF(MONTH($A344)=12, YEAR($A344),YEAR($A344)-1)))),#REF!,VLOOKUP(MONTH($A344),Conversion!$A$1:$B$12,2),FALSE)</f>
        <v>#REF!</v>
      </c>
      <c r="L344" s="9" t="e">
        <f>VLOOKUP((IF(MONTH($A344)=10,YEAR($A344),IF(MONTH($A344)=11,YEAR($A344),IF(MONTH($A344)=12, YEAR($A344),YEAR($A344)-1)))),#REF!,VLOOKUP(MONTH($A344),'Patch Conversion'!$A$1:$B$12,2),FALSE)</f>
        <v>#REF!</v>
      </c>
      <c r="N344" s="11"/>
      <c r="O344" s="9">
        <f t="shared" si="33"/>
        <v>0.03</v>
      </c>
      <c r="P344" s="9" t="str">
        <f t="shared" si="34"/>
        <v/>
      </c>
      <c r="Q344" s="10" t="str">
        <f t="shared" si="35"/>
        <v/>
      </c>
      <c r="S344" s="17">
        <f>VLOOKUP((IF(MONTH($A344)=10,YEAR($A344),IF(MONTH($A344)=11,YEAR($A344),IF(MONTH($A344)=12, YEAR($A344),YEAR($A344)-1)))),'Final Sim'!$A$1:$O$84,VLOOKUP(MONTH($A344),'Conversion WRSM'!$A$1:$B$12,2),FALSE)</f>
        <v>126.45</v>
      </c>
      <c r="U344" s="9">
        <f t="shared" si="36"/>
        <v>0.03</v>
      </c>
      <c r="V344" s="9" t="str">
        <f t="shared" si="37"/>
        <v/>
      </c>
      <c r="W344" s="20" t="str">
        <f t="shared" si="38"/>
        <v/>
      </c>
    </row>
    <row r="345" spans="1:23" s="9" customFormat="1">
      <c r="A345" s="11">
        <v>23437</v>
      </c>
      <c r="B345" s="9">
        <f>VLOOKUP((IF(MONTH($A345)=10,YEAR($A345),IF(MONTH($A345)=11,YEAR($A345),IF(MONTH($A345)=12, YEAR($A345),YEAR($A345)-1)))),A3R002_pt1.prn!$A$2:$AA$74,VLOOKUP(MONTH($A345),Conversion!$A$1:$B$12,2),FALSE)</f>
        <v>0.01</v>
      </c>
      <c r="C345" s="9" t="str">
        <f>IF(VLOOKUP((IF(MONTH($A345)=10,YEAR($A345),IF(MONTH($A345)=11,YEAR($A345),IF(MONTH($A345)=12, YEAR($A345),YEAR($A345)-1)))),A3R002_pt1.prn!$A$2:$AA$74,VLOOKUP(MONTH($A345),'Patch Conversion'!$A$1:$B$12,2),FALSE)="","",VLOOKUP((IF(MONTH($A345)=10,YEAR($A345),IF(MONTH($A345)=11,YEAR($A345),IF(MONTH($A345)=12, YEAR($A345),YEAR($A345)-1)))),A3R002_pt1.prn!$A$2:$AA$74,VLOOKUP(MONTH($A345),'Patch Conversion'!$A$1:$B$12,2),FALSE))</f>
        <v/>
      </c>
      <c r="D345" s="9" t="str">
        <f>IF(C345="","",B345)</f>
        <v/>
      </c>
      <c r="G345" s="9">
        <f>VLOOKUP((IF(MONTH($A345)=10,YEAR($A345),IF(MONTH($A345)=11,YEAR($A345),IF(MONTH($A345)=12, YEAR($A345),YEAR($A345)-1)))),A3R002_FirstSim!$A$1:$Z$87,VLOOKUP(MONTH($A345),Conversion!$A$1:$B$12,2),FALSE)</f>
        <v>0.38</v>
      </c>
      <c r="K345" s="12" t="e">
        <f>VLOOKUP((IF(MONTH($A345)=10,YEAR($A345),IF(MONTH($A345)=11,YEAR($A345),IF(MONTH($A345)=12, YEAR($A345),YEAR($A345)-1)))),#REF!,VLOOKUP(MONTH($A345),Conversion!$A$1:$B$12,2),FALSE)</f>
        <v>#REF!</v>
      </c>
      <c r="L345" s="9" t="e">
        <f>VLOOKUP((IF(MONTH($A345)=10,YEAR($A345),IF(MONTH($A345)=11,YEAR($A345),IF(MONTH($A345)=12, YEAR($A345),YEAR($A345)-1)))),#REF!,VLOOKUP(MONTH($A345),'Patch Conversion'!$A$1:$B$12,2),FALSE)</f>
        <v>#REF!</v>
      </c>
      <c r="N345" s="11"/>
      <c r="O345" s="9">
        <f t="shared" si="33"/>
        <v>0.01</v>
      </c>
      <c r="P345" s="9" t="str">
        <f t="shared" si="34"/>
        <v/>
      </c>
      <c r="Q345" s="10" t="str">
        <f t="shared" si="35"/>
        <v/>
      </c>
      <c r="S345" s="17">
        <f>VLOOKUP((IF(MONTH($A345)=10,YEAR($A345),IF(MONTH($A345)=11,YEAR($A345),IF(MONTH($A345)=12, YEAR($A345),YEAR($A345)-1)))),'Final Sim'!$A$1:$O$84,VLOOKUP(MONTH($A345),'Conversion WRSM'!$A$1:$B$12,2),FALSE)</f>
        <v>0</v>
      </c>
      <c r="U345" s="9">
        <f t="shared" si="36"/>
        <v>0.01</v>
      </c>
      <c r="V345" s="9" t="str">
        <f t="shared" si="37"/>
        <v/>
      </c>
      <c r="W345" s="20" t="str">
        <f t="shared" si="38"/>
        <v/>
      </c>
    </row>
    <row r="346" spans="1:23" s="9" customFormat="1">
      <c r="A346" s="11">
        <v>23468</v>
      </c>
      <c r="B346" s="9">
        <f>VLOOKUP((IF(MONTH($A346)=10,YEAR($A346),IF(MONTH($A346)=11,YEAR($A346),IF(MONTH($A346)=12, YEAR($A346),YEAR($A346)-1)))),A3R002_pt1.prn!$A$2:$AA$74,VLOOKUP(MONTH($A346),Conversion!$A$1:$B$12,2),FALSE)</f>
        <v>0.02</v>
      </c>
      <c r="C346" s="9" t="str">
        <f>IF(VLOOKUP((IF(MONTH($A346)=10,YEAR($A346),IF(MONTH($A346)=11,YEAR($A346),IF(MONTH($A346)=12, YEAR($A346),YEAR($A346)-1)))),A3R002_pt1.prn!$A$2:$AA$74,VLOOKUP(MONTH($A346),'Patch Conversion'!$A$1:$B$12,2),FALSE)="","",VLOOKUP((IF(MONTH($A346)=10,YEAR($A346),IF(MONTH($A346)=11,YEAR($A346),IF(MONTH($A346)=12, YEAR($A346),YEAR($A346)-1)))),A3R002_pt1.prn!$A$2:$AA$74,VLOOKUP(MONTH($A346),'Patch Conversion'!$A$1:$B$12,2),FALSE))</f>
        <v/>
      </c>
      <c r="D346" s="9" t="str">
        <f>IF(C346="","",B346)</f>
        <v/>
      </c>
      <c r="G346" s="9">
        <f>VLOOKUP((IF(MONTH($A346)=10,YEAR($A346),IF(MONTH($A346)=11,YEAR($A346),IF(MONTH($A346)=12, YEAR($A346),YEAR($A346)-1)))),A3R002_FirstSim!$A$1:$Z$87,VLOOKUP(MONTH($A346),Conversion!$A$1:$B$12,2),FALSE)</f>
        <v>0.35</v>
      </c>
      <c r="K346" s="12" t="e">
        <f>VLOOKUP((IF(MONTH($A346)=10,YEAR($A346),IF(MONTH($A346)=11,YEAR($A346),IF(MONTH($A346)=12, YEAR($A346),YEAR($A346)-1)))),#REF!,VLOOKUP(MONTH($A346),Conversion!$A$1:$B$12,2),FALSE)</f>
        <v>#REF!</v>
      </c>
      <c r="L346" s="9" t="e">
        <f>VLOOKUP((IF(MONTH($A346)=10,YEAR($A346),IF(MONTH($A346)=11,YEAR($A346),IF(MONTH($A346)=12, YEAR($A346),YEAR($A346)-1)))),#REF!,VLOOKUP(MONTH($A346),'Patch Conversion'!$A$1:$B$12,2),FALSE)</f>
        <v>#REF!</v>
      </c>
      <c r="N346" s="11"/>
      <c r="O346" s="9">
        <f t="shared" si="33"/>
        <v>0.02</v>
      </c>
      <c r="P346" s="9" t="str">
        <f t="shared" si="34"/>
        <v/>
      </c>
      <c r="Q346" s="10" t="str">
        <f t="shared" si="35"/>
        <v/>
      </c>
      <c r="S346" s="17">
        <f>VLOOKUP((IF(MONTH($A346)=10,YEAR($A346),IF(MONTH($A346)=11,YEAR($A346),IF(MONTH($A346)=12, YEAR($A346),YEAR($A346)-1)))),'Final Sim'!$A$1:$O$84,VLOOKUP(MONTH($A346),'Conversion WRSM'!$A$1:$B$12,2),FALSE)</f>
        <v>60.75</v>
      </c>
      <c r="U346" s="9">
        <f t="shared" si="36"/>
        <v>0.02</v>
      </c>
      <c r="V346" s="9" t="str">
        <f t="shared" si="37"/>
        <v/>
      </c>
      <c r="W346" s="20" t="str">
        <f t="shared" si="38"/>
        <v/>
      </c>
    </row>
    <row r="347" spans="1:23" s="9" customFormat="1">
      <c r="A347" s="11">
        <v>23498</v>
      </c>
      <c r="B347" s="9">
        <f>VLOOKUP((IF(MONTH($A347)=10,YEAR($A347),IF(MONTH($A347)=11,YEAR($A347),IF(MONTH($A347)=12, YEAR($A347),YEAR($A347)-1)))),A3R002_pt1.prn!$A$2:$AA$74,VLOOKUP(MONTH($A347),Conversion!$A$1:$B$12,2),FALSE)</f>
        <v>0.05</v>
      </c>
      <c r="C347" s="9" t="str">
        <f>IF(VLOOKUP((IF(MONTH($A347)=10,YEAR($A347),IF(MONTH($A347)=11,YEAR($A347),IF(MONTH($A347)=12, YEAR($A347),YEAR($A347)-1)))),A3R002_pt1.prn!$A$2:$AA$74,VLOOKUP(MONTH($A347),'Patch Conversion'!$A$1:$B$12,2),FALSE)="","",VLOOKUP((IF(MONTH($A347)=10,YEAR($A347),IF(MONTH($A347)=11,YEAR($A347),IF(MONTH($A347)=12, YEAR($A347),YEAR($A347)-1)))),A3R002_pt1.prn!$A$2:$AA$74,VLOOKUP(MONTH($A347),'Patch Conversion'!$A$1:$B$12,2),FALSE))</f>
        <v/>
      </c>
      <c r="G347" s="9">
        <f>VLOOKUP((IF(MONTH($A347)=10,YEAR($A347),IF(MONTH($A347)=11,YEAR($A347),IF(MONTH($A347)=12, YEAR($A347),YEAR($A347)-1)))),A3R002_FirstSim!$A$1:$Z$87,VLOOKUP(MONTH($A347),Conversion!$A$1:$B$12,2),FALSE)</f>
        <v>0.33</v>
      </c>
      <c r="K347" s="12" t="e">
        <f>VLOOKUP((IF(MONTH($A347)=10,YEAR($A347),IF(MONTH($A347)=11,YEAR($A347),IF(MONTH($A347)=12, YEAR($A347),YEAR($A347)-1)))),#REF!,VLOOKUP(MONTH($A347),Conversion!$A$1:$B$12,2),FALSE)</f>
        <v>#REF!</v>
      </c>
      <c r="L347" s="9" t="e">
        <f>VLOOKUP((IF(MONTH($A347)=10,YEAR($A347),IF(MONTH($A347)=11,YEAR($A347),IF(MONTH($A347)=12, YEAR($A347),YEAR($A347)-1)))),#REF!,VLOOKUP(MONTH($A347),'Patch Conversion'!$A$1:$B$12,2),FALSE)</f>
        <v>#REF!</v>
      </c>
      <c r="N347" s="11"/>
      <c r="O347" s="9">
        <f t="shared" si="33"/>
        <v>0.05</v>
      </c>
      <c r="P347" s="9" t="str">
        <f t="shared" si="34"/>
        <v/>
      </c>
      <c r="Q347" s="10" t="str">
        <f t="shared" si="35"/>
        <v/>
      </c>
      <c r="S347" s="17">
        <f>VLOOKUP((IF(MONTH($A347)=10,YEAR($A347),IF(MONTH($A347)=11,YEAR($A347),IF(MONTH($A347)=12, YEAR($A347),YEAR($A347)-1)))),'Final Sim'!$A$1:$O$84,VLOOKUP(MONTH($A347),'Conversion WRSM'!$A$1:$B$12,2),FALSE)</f>
        <v>0</v>
      </c>
      <c r="U347" s="9">
        <f t="shared" si="36"/>
        <v>0.05</v>
      </c>
      <c r="V347" s="9" t="str">
        <f t="shared" si="37"/>
        <v/>
      </c>
      <c r="W347" s="20" t="str">
        <f t="shared" si="38"/>
        <v/>
      </c>
    </row>
    <row r="348" spans="1:23" s="9" customFormat="1">
      <c r="A348" s="11">
        <v>23529</v>
      </c>
      <c r="B348" s="9">
        <f>VLOOKUP((IF(MONTH($A348)=10,YEAR($A348),IF(MONTH($A348)=11,YEAR($A348),IF(MONTH($A348)=12, YEAR($A348),YEAR($A348)-1)))),A3R002_pt1.prn!$A$2:$AA$74,VLOOKUP(MONTH($A348),Conversion!$A$1:$B$12,2),FALSE)</f>
        <v>0.04</v>
      </c>
      <c r="C348" s="9" t="str">
        <f>IF(VLOOKUP((IF(MONTH($A348)=10,YEAR($A348),IF(MONTH($A348)=11,YEAR($A348),IF(MONTH($A348)=12, YEAR($A348),YEAR($A348)-1)))),A3R002_pt1.prn!$A$2:$AA$74,VLOOKUP(MONTH($A348),'Patch Conversion'!$A$1:$B$12,2),FALSE)="","",VLOOKUP((IF(MONTH($A348)=10,YEAR($A348),IF(MONTH($A348)=11,YEAR($A348),IF(MONTH($A348)=12, YEAR($A348),YEAR($A348)-1)))),A3R002_pt1.prn!$A$2:$AA$74,VLOOKUP(MONTH($A348),'Patch Conversion'!$A$1:$B$12,2),FALSE))</f>
        <v/>
      </c>
      <c r="G348" s="9">
        <f>VLOOKUP((IF(MONTH($A348)=10,YEAR($A348),IF(MONTH($A348)=11,YEAR($A348),IF(MONTH($A348)=12, YEAR($A348),YEAR($A348)-1)))),A3R002_FirstSim!$A$1:$Z$87,VLOOKUP(MONTH($A348),Conversion!$A$1:$B$12,2),FALSE)</f>
        <v>0.33</v>
      </c>
      <c r="K348" s="12" t="e">
        <f>VLOOKUP((IF(MONTH($A348)=10,YEAR($A348),IF(MONTH($A348)=11,YEAR($A348),IF(MONTH($A348)=12, YEAR($A348),YEAR($A348)-1)))),#REF!,VLOOKUP(MONTH($A348),Conversion!$A$1:$B$12,2),FALSE)</f>
        <v>#REF!</v>
      </c>
      <c r="L348" s="9" t="e">
        <f>VLOOKUP((IF(MONTH($A348)=10,YEAR($A348),IF(MONTH($A348)=11,YEAR($A348),IF(MONTH($A348)=12, YEAR($A348),YEAR($A348)-1)))),#REF!,VLOOKUP(MONTH($A348),'Patch Conversion'!$A$1:$B$12,2),FALSE)</f>
        <v>#REF!</v>
      </c>
      <c r="N348" s="11"/>
      <c r="O348" s="9">
        <f t="shared" si="33"/>
        <v>0.04</v>
      </c>
      <c r="P348" s="9" t="str">
        <f t="shared" si="34"/>
        <v/>
      </c>
      <c r="Q348" s="10" t="str">
        <f t="shared" si="35"/>
        <v/>
      </c>
      <c r="S348" s="17">
        <f>VLOOKUP((IF(MONTH($A348)=10,YEAR($A348),IF(MONTH($A348)=11,YEAR($A348),IF(MONTH($A348)=12, YEAR($A348),YEAR($A348)-1)))),'Final Sim'!$A$1:$O$84,VLOOKUP(MONTH($A348),'Conversion WRSM'!$A$1:$B$12,2),FALSE)</f>
        <v>35.01</v>
      </c>
      <c r="U348" s="9">
        <f t="shared" si="36"/>
        <v>0.04</v>
      </c>
      <c r="V348" s="9" t="str">
        <f t="shared" si="37"/>
        <v/>
      </c>
      <c r="W348" s="20" t="str">
        <f t="shared" si="38"/>
        <v/>
      </c>
    </row>
    <row r="349" spans="1:23" s="9" customFormat="1">
      <c r="A349" s="11">
        <v>23559</v>
      </c>
      <c r="B349" s="9">
        <f>VLOOKUP((IF(MONTH($A349)=10,YEAR($A349),IF(MONTH($A349)=11,YEAR($A349),IF(MONTH($A349)=12, YEAR($A349),YEAR($A349)-1)))),A3R002_pt1.prn!$A$2:$AA$74,VLOOKUP(MONTH($A349),Conversion!$A$1:$B$12,2),FALSE)</f>
        <v>0.02</v>
      </c>
      <c r="C349" s="9" t="str">
        <f>IF(VLOOKUP((IF(MONTH($A349)=10,YEAR($A349),IF(MONTH($A349)=11,YEAR($A349),IF(MONTH($A349)=12, YEAR($A349),YEAR($A349)-1)))),A3R002_pt1.prn!$A$2:$AA$74,VLOOKUP(MONTH($A349),'Patch Conversion'!$A$1:$B$12,2),FALSE)="","",VLOOKUP((IF(MONTH($A349)=10,YEAR($A349),IF(MONTH($A349)=11,YEAR($A349),IF(MONTH($A349)=12, YEAR($A349),YEAR($A349)-1)))),A3R002_pt1.prn!$A$2:$AA$74,VLOOKUP(MONTH($A349),'Patch Conversion'!$A$1:$B$12,2),FALSE))</f>
        <v/>
      </c>
      <c r="G349" s="9">
        <f>VLOOKUP((IF(MONTH($A349)=10,YEAR($A349),IF(MONTH($A349)=11,YEAR($A349),IF(MONTH($A349)=12, YEAR($A349),YEAR($A349)-1)))),A3R002_FirstSim!$A$1:$Z$87,VLOOKUP(MONTH($A349),Conversion!$A$1:$B$12,2),FALSE)</f>
        <v>0.31</v>
      </c>
      <c r="K349" s="12" t="e">
        <f>VLOOKUP((IF(MONTH($A349)=10,YEAR($A349),IF(MONTH($A349)=11,YEAR($A349),IF(MONTH($A349)=12, YEAR($A349),YEAR($A349)-1)))),#REF!,VLOOKUP(MONTH($A349),Conversion!$A$1:$B$12,2),FALSE)</f>
        <v>#REF!</v>
      </c>
      <c r="L349" s="9" t="e">
        <f>VLOOKUP((IF(MONTH($A349)=10,YEAR($A349),IF(MONTH($A349)=11,YEAR($A349),IF(MONTH($A349)=12, YEAR($A349),YEAR($A349)-1)))),#REF!,VLOOKUP(MONTH($A349),'Patch Conversion'!$A$1:$B$12,2),FALSE)</f>
        <v>#REF!</v>
      </c>
      <c r="N349" s="11"/>
      <c r="O349" s="9">
        <f t="shared" si="33"/>
        <v>0.02</v>
      </c>
      <c r="P349" s="9" t="str">
        <f t="shared" si="34"/>
        <v/>
      </c>
      <c r="Q349" s="10" t="str">
        <f t="shared" si="35"/>
        <v/>
      </c>
      <c r="S349" s="17">
        <f>VLOOKUP((IF(MONTH($A349)=10,YEAR($A349),IF(MONTH($A349)=11,YEAR($A349),IF(MONTH($A349)=12, YEAR($A349),YEAR($A349)-1)))),'Final Sim'!$A$1:$O$84,VLOOKUP(MONTH($A349),'Conversion WRSM'!$A$1:$B$12,2),FALSE)</f>
        <v>0</v>
      </c>
      <c r="U349" s="9">
        <f t="shared" si="36"/>
        <v>0.02</v>
      </c>
      <c r="V349" s="9" t="str">
        <f t="shared" si="37"/>
        <v/>
      </c>
      <c r="W349" s="20" t="str">
        <f t="shared" si="38"/>
        <v/>
      </c>
    </row>
    <row r="350" spans="1:23" s="9" customFormat="1">
      <c r="A350" s="11">
        <v>23590</v>
      </c>
      <c r="B350" s="9">
        <f>VLOOKUP((IF(MONTH($A350)=10,YEAR($A350),IF(MONTH($A350)=11,YEAR($A350),IF(MONTH($A350)=12, YEAR($A350),YEAR($A350)-1)))),A3R002_pt1.prn!$A$2:$AA$74,VLOOKUP(MONTH($A350),Conversion!$A$1:$B$12,2),FALSE)</f>
        <v>0.02</v>
      </c>
      <c r="C350" s="9" t="str">
        <f>IF(VLOOKUP((IF(MONTH($A350)=10,YEAR($A350),IF(MONTH($A350)=11,YEAR($A350),IF(MONTH($A350)=12, YEAR($A350),YEAR($A350)-1)))),A3R002_pt1.prn!$A$2:$AA$74,VLOOKUP(MONTH($A350),'Patch Conversion'!$A$1:$B$12,2),FALSE)="","",VLOOKUP((IF(MONTH($A350)=10,YEAR($A350),IF(MONTH($A350)=11,YEAR($A350),IF(MONTH($A350)=12, YEAR($A350),YEAR($A350)-1)))),A3R002_pt1.prn!$A$2:$AA$74,VLOOKUP(MONTH($A350),'Patch Conversion'!$A$1:$B$12,2),FALSE))</f>
        <v/>
      </c>
      <c r="G350" s="9">
        <f>VLOOKUP((IF(MONTH($A350)=10,YEAR($A350),IF(MONTH($A350)=11,YEAR($A350),IF(MONTH($A350)=12, YEAR($A350),YEAR($A350)-1)))),A3R002_FirstSim!$A$1:$Z$87,VLOOKUP(MONTH($A350),Conversion!$A$1:$B$12,2),FALSE)</f>
        <v>0.3</v>
      </c>
      <c r="K350" s="12" t="e">
        <f>VLOOKUP((IF(MONTH($A350)=10,YEAR($A350),IF(MONTH($A350)=11,YEAR($A350),IF(MONTH($A350)=12, YEAR($A350),YEAR($A350)-1)))),#REF!,VLOOKUP(MONTH($A350),Conversion!$A$1:$B$12,2),FALSE)</f>
        <v>#REF!</v>
      </c>
      <c r="L350" s="9" t="e">
        <f>VLOOKUP((IF(MONTH($A350)=10,YEAR($A350),IF(MONTH($A350)=11,YEAR($A350),IF(MONTH($A350)=12, YEAR($A350),YEAR($A350)-1)))),#REF!,VLOOKUP(MONTH($A350),'Patch Conversion'!$A$1:$B$12,2),FALSE)</f>
        <v>#REF!</v>
      </c>
      <c r="N350" s="11"/>
      <c r="O350" s="9">
        <f t="shared" si="33"/>
        <v>0.02</v>
      </c>
      <c r="P350" s="9" t="str">
        <f t="shared" si="34"/>
        <v/>
      </c>
      <c r="Q350" s="10" t="str">
        <f t="shared" si="35"/>
        <v/>
      </c>
      <c r="S350" s="17">
        <f>VLOOKUP((IF(MONTH($A350)=10,YEAR($A350),IF(MONTH($A350)=11,YEAR($A350),IF(MONTH($A350)=12, YEAR($A350),YEAR($A350)-1)))),'Final Sim'!$A$1:$O$84,VLOOKUP(MONTH($A350),'Conversion WRSM'!$A$1:$B$12,2),FALSE)</f>
        <v>479.86</v>
      </c>
      <c r="U350" s="9">
        <f t="shared" si="36"/>
        <v>0.02</v>
      </c>
      <c r="V350" s="9" t="str">
        <f t="shared" si="37"/>
        <v/>
      </c>
      <c r="W350" s="20" t="str">
        <f t="shared" si="38"/>
        <v/>
      </c>
    </row>
    <row r="351" spans="1:23" s="9" customFormat="1">
      <c r="A351" s="11">
        <v>23621</v>
      </c>
      <c r="B351" s="9">
        <f>VLOOKUP((IF(MONTH($A351)=10,YEAR($A351),IF(MONTH($A351)=11,YEAR($A351),IF(MONTH($A351)=12, YEAR($A351),YEAR($A351)-1)))),A3R002_pt1.prn!$A$2:$AA$74,VLOOKUP(MONTH($A351),Conversion!$A$1:$B$12,2),FALSE)</f>
        <v>0.04</v>
      </c>
      <c r="C351" s="9" t="str">
        <f>IF(VLOOKUP((IF(MONTH($A351)=10,YEAR($A351),IF(MONTH($A351)=11,YEAR($A351),IF(MONTH($A351)=12, YEAR($A351),YEAR($A351)-1)))),A3R002_pt1.prn!$A$2:$AA$74,VLOOKUP(MONTH($A351),'Patch Conversion'!$A$1:$B$12,2),FALSE)="","",VLOOKUP((IF(MONTH($A351)=10,YEAR($A351),IF(MONTH($A351)=11,YEAR($A351),IF(MONTH($A351)=12, YEAR($A351),YEAR($A351)-1)))),A3R002_pt1.prn!$A$2:$AA$74,VLOOKUP(MONTH($A351),'Patch Conversion'!$A$1:$B$12,2),FALSE))</f>
        <v/>
      </c>
      <c r="G351" s="9">
        <f>VLOOKUP((IF(MONTH($A351)=10,YEAR($A351),IF(MONTH($A351)=11,YEAR($A351),IF(MONTH($A351)=12, YEAR($A351),YEAR($A351)-1)))),A3R002_FirstSim!$A$1:$Z$87,VLOOKUP(MONTH($A351),Conversion!$A$1:$B$12,2),FALSE)</f>
        <v>0.27</v>
      </c>
      <c r="K351" s="12" t="e">
        <f>VLOOKUP((IF(MONTH($A351)=10,YEAR($A351),IF(MONTH($A351)=11,YEAR($A351),IF(MONTH($A351)=12, YEAR($A351),YEAR($A351)-1)))),#REF!,VLOOKUP(MONTH($A351),Conversion!$A$1:$B$12,2),FALSE)</f>
        <v>#REF!</v>
      </c>
      <c r="L351" s="9" t="e">
        <f>VLOOKUP((IF(MONTH($A351)=10,YEAR($A351),IF(MONTH($A351)=11,YEAR($A351),IF(MONTH($A351)=12, YEAR($A351),YEAR($A351)-1)))),#REF!,VLOOKUP(MONTH($A351),'Patch Conversion'!$A$1:$B$12,2),FALSE)</f>
        <v>#REF!</v>
      </c>
      <c r="N351" s="11"/>
      <c r="O351" s="9">
        <f t="shared" si="33"/>
        <v>0.04</v>
      </c>
      <c r="P351" s="9" t="str">
        <f t="shared" si="34"/>
        <v/>
      </c>
      <c r="Q351" s="10" t="str">
        <f t="shared" si="35"/>
        <v/>
      </c>
      <c r="S351" s="17">
        <f>VLOOKUP((IF(MONTH($A351)=10,YEAR($A351),IF(MONTH($A351)=11,YEAR($A351),IF(MONTH($A351)=12, YEAR($A351),YEAR($A351)-1)))),'Final Sim'!$A$1:$O$84,VLOOKUP(MONTH($A351),'Conversion WRSM'!$A$1:$B$12,2),FALSE)</f>
        <v>0</v>
      </c>
      <c r="U351" s="9">
        <f t="shared" si="36"/>
        <v>0.04</v>
      </c>
      <c r="V351" s="9" t="str">
        <f t="shared" si="37"/>
        <v/>
      </c>
      <c r="W351" s="20" t="str">
        <f t="shared" si="38"/>
        <v/>
      </c>
    </row>
    <row r="352" spans="1:23" s="9" customFormat="1">
      <c r="A352" s="11">
        <v>23651</v>
      </c>
      <c r="B352" s="9">
        <f>VLOOKUP((IF(MONTH($A352)=10,YEAR($A352),IF(MONTH($A352)=11,YEAR($A352),IF(MONTH($A352)=12, YEAR($A352),YEAR($A352)-1)))),A3R002_pt1.prn!$A$2:$AA$74,VLOOKUP(MONTH($A352),Conversion!$A$1:$B$12,2),FALSE)</f>
        <v>0.03</v>
      </c>
      <c r="C352" s="9" t="str">
        <f>IF(VLOOKUP((IF(MONTH($A352)=10,YEAR($A352),IF(MONTH($A352)=11,YEAR($A352),IF(MONTH($A352)=12, YEAR($A352),YEAR($A352)-1)))),A3R002_pt1.prn!$A$2:$AA$74,VLOOKUP(MONTH($A352),'Patch Conversion'!$A$1:$B$12,2),FALSE)="","",VLOOKUP((IF(MONTH($A352)=10,YEAR($A352),IF(MONTH($A352)=11,YEAR($A352),IF(MONTH($A352)=12, YEAR($A352),YEAR($A352)-1)))),A3R002_pt1.prn!$A$2:$AA$74,VLOOKUP(MONTH($A352),'Patch Conversion'!$A$1:$B$12,2),FALSE))</f>
        <v/>
      </c>
      <c r="G352" s="9">
        <f>VLOOKUP((IF(MONTH($A352)=10,YEAR($A352),IF(MONTH($A352)=11,YEAR($A352),IF(MONTH($A352)=12, YEAR($A352),YEAR($A352)-1)))),A3R002_FirstSim!$A$1:$Z$87,VLOOKUP(MONTH($A352),Conversion!$A$1:$B$12,2),FALSE)</f>
        <v>0.25</v>
      </c>
      <c r="K352" s="12" t="e">
        <f>VLOOKUP((IF(MONTH($A352)=10,YEAR($A352),IF(MONTH($A352)=11,YEAR($A352),IF(MONTH($A352)=12, YEAR($A352),YEAR($A352)-1)))),#REF!,VLOOKUP(MONTH($A352),Conversion!$A$1:$B$12,2),FALSE)</f>
        <v>#REF!</v>
      </c>
      <c r="L352" s="9" t="e">
        <f>VLOOKUP((IF(MONTH($A352)=10,YEAR($A352),IF(MONTH($A352)=11,YEAR($A352),IF(MONTH($A352)=12, YEAR($A352),YEAR($A352)-1)))),#REF!,VLOOKUP(MONTH($A352),'Patch Conversion'!$A$1:$B$12,2),FALSE)</f>
        <v>#REF!</v>
      </c>
      <c r="N352" s="11"/>
      <c r="O352" s="9">
        <f t="shared" si="33"/>
        <v>0.03</v>
      </c>
      <c r="P352" s="9" t="str">
        <f t="shared" si="34"/>
        <v/>
      </c>
      <c r="Q352" s="10" t="str">
        <f t="shared" si="35"/>
        <v/>
      </c>
      <c r="S352" s="17">
        <f>VLOOKUP((IF(MONTH($A352)=10,YEAR($A352),IF(MONTH($A352)=11,YEAR($A352),IF(MONTH($A352)=12, YEAR($A352),YEAR($A352)-1)))),'Final Sim'!$A$1:$O$84,VLOOKUP(MONTH($A352),'Conversion WRSM'!$A$1:$B$12,2),FALSE)</f>
        <v>218.96</v>
      </c>
      <c r="U352" s="9">
        <f t="shared" si="36"/>
        <v>0.03</v>
      </c>
      <c r="V352" s="9" t="str">
        <f t="shared" si="37"/>
        <v/>
      </c>
      <c r="W352" s="20" t="str">
        <f t="shared" si="38"/>
        <v/>
      </c>
    </row>
    <row r="353" spans="1:23" s="9" customFormat="1">
      <c r="A353" s="11">
        <v>23682</v>
      </c>
      <c r="B353" s="9">
        <f>VLOOKUP((IF(MONTH($A353)=10,YEAR($A353),IF(MONTH($A353)=11,YEAR($A353),IF(MONTH($A353)=12, YEAR($A353),YEAR($A353)-1)))),A3R002_pt1.prn!$A$2:$AA$74,VLOOKUP(MONTH($A353),Conversion!$A$1:$B$12,2),FALSE)</f>
        <v>0.05</v>
      </c>
      <c r="C353" s="9" t="str">
        <f>IF(VLOOKUP((IF(MONTH($A353)=10,YEAR($A353),IF(MONTH($A353)=11,YEAR($A353),IF(MONTH($A353)=12, YEAR($A353),YEAR($A353)-1)))),A3R002_pt1.prn!$A$2:$AA$74,VLOOKUP(MONTH($A353),'Patch Conversion'!$A$1:$B$12,2),FALSE)="","",VLOOKUP((IF(MONTH($A353)=10,YEAR($A353),IF(MONTH($A353)=11,YEAR($A353),IF(MONTH($A353)=12, YEAR($A353),YEAR($A353)-1)))),A3R002_pt1.prn!$A$2:$AA$74,VLOOKUP(MONTH($A353),'Patch Conversion'!$A$1:$B$12,2),FALSE))</f>
        <v/>
      </c>
      <c r="G353" s="9">
        <f>VLOOKUP((IF(MONTH($A353)=10,YEAR($A353),IF(MONTH($A353)=11,YEAR($A353),IF(MONTH($A353)=12, YEAR($A353),YEAR($A353)-1)))),A3R002_FirstSim!$A$1:$Z$87,VLOOKUP(MONTH($A353),Conversion!$A$1:$B$12,2),FALSE)</f>
        <v>0.24</v>
      </c>
      <c r="K353" s="12" t="e">
        <f>VLOOKUP((IF(MONTH($A353)=10,YEAR($A353),IF(MONTH($A353)=11,YEAR($A353),IF(MONTH($A353)=12, YEAR($A353),YEAR($A353)-1)))),#REF!,VLOOKUP(MONTH($A353),Conversion!$A$1:$B$12,2),FALSE)</f>
        <v>#REF!</v>
      </c>
      <c r="L353" s="9" t="e">
        <f>VLOOKUP((IF(MONTH($A353)=10,YEAR($A353),IF(MONTH($A353)=11,YEAR($A353),IF(MONTH($A353)=12, YEAR($A353),YEAR($A353)-1)))),#REF!,VLOOKUP(MONTH($A353),'Patch Conversion'!$A$1:$B$12,2),FALSE)</f>
        <v>#REF!</v>
      </c>
      <c r="N353" s="11"/>
      <c r="O353" s="9">
        <f t="shared" si="33"/>
        <v>0.05</v>
      </c>
      <c r="P353" s="9" t="str">
        <f t="shared" si="34"/>
        <v/>
      </c>
      <c r="Q353" s="10" t="str">
        <f t="shared" si="35"/>
        <v/>
      </c>
      <c r="S353" s="17">
        <f>VLOOKUP((IF(MONTH($A353)=10,YEAR($A353),IF(MONTH($A353)=11,YEAR($A353),IF(MONTH($A353)=12, YEAR($A353),YEAR($A353)-1)))),'Final Sim'!$A$1:$O$84,VLOOKUP(MONTH($A353),'Conversion WRSM'!$A$1:$B$12,2),FALSE)</f>
        <v>0</v>
      </c>
      <c r="U353" s="9">
        <f t="shared" si="36"/>
        <v>0.05</v>
      </c>
      <c r="V353" s="9" t="str">
        <f t="shared" si="37"/>
        <v/>
      </c>
      <c r="W353" s="20" t="str">
        <f t="shared" si="38"/>
        <v/>
      </c>
    </row>
    <row r="354" spans="1:23" s="9" customFormat="1">
      <c r="A354" s="11">
        <v>23712</v>
      </c>
      <c r="B354" s="9">
        <f>VLOOKUP((IF(MONTH($A354)=10,YEAR($A354),IF(MONTH($A354)=11,YEAR($A354),IF(MONTH($A354)=12, YEAR($A354),YEAR($A354)-1)))),A3R002_pt1.prn!$A$2:$AA$74,VLOOKUP(MONTH($A354),Conversion!$A$1:$B$12,2),FALSE)</f>
        <v>0.19</v>
      </c>
      <c r="C354" s="9" t="str">
        <f>IF(VLOOKUP((IF(MONTH($A354)=10,YEAR($A354),IF(MONTH($A354)=11,YEAR($A354),IF(MONTH($A354)=12, YEAR($A354),YEAR($A354)-1)))),A3R002_pt1.prn!$A$2:$AA$74,VLOOKUP(MONTH($A354),'Patch Conversion'!$A$1:$B$12,2),FALSE)="","",VLOOKUP((IF(MONTH($A354)=10,YEAR($A354),IF(MONTH($A354)=11,YEAR($A354),IF(MONTH($A354)=12, YEAR($A354),YEAR($A354)-1)))),A3R002_pt1.prn!$A$2:$AA$74,VLOOKUP(MONTH($A354),'Patch Conversion'!$A$1:$B$12,2),FALSE))</f>
        <v/>
      </c>
      <c r="G354" s="9">
        <f>VLOOKUP((IF(MONTH($A354)=10,YEAR($A354),IF(MONTH($A354)=11,YEAR($A354),IF(MONTH($A354)=12, YEAR($A354),YEAR($A354)-1)))),A3R002_FirstSim!$A$1:$Z$87,VLOOKUP(MONTH($A354),Conversion!$A$1:$B$12,2),FALSE)</f>
        <v>0.35</v>
      </c>
      <c r="K354" s="12" t="e">
        <f>VLOOKUP((IF(MONTH($A354)=10,YEAR($A354),IF(MONTH($A354)=11,YEAR($A354),IF(MONTH($A354)=12, YEAR($A354),YEAR($A354)-1)))),#REF!,VLOOKUP(MONTH($A354),Conversion!$A$1:$B$12,2),FALSE)</f>
        <v>#REF!</v>
      </c>
      <c r="L354" s="9" t="e">
        <f>VLOOKUP((IF(MONTH($A354)=10,YEAR($A354),IF(MONTH($A354)=11,YEAR($A354),IF(MONTH($A354)=12, YEAR($A354),YEAR($A354)-1)))),#REF!,VLOOKUP(MONTH($A354),'Patch Conversion'!$A$1:$B$12,2),FALSE)</f>
        <v>#REF!</v>
      </c>
      <c r="N354" s="11"/>
      <c r="O354" s="9">
        <f t="shared" si="33"/>
        <v>0.19</v>
      </c>
      <c r="P354" s="9" t="str">
        <f t="shared" si="34"/>
        <v/>
      </c>
      <c r="Q354" s="10" t="str">
        <f t="shared" si="35"/>
        <v/>
      </c>
      <c r="S354" s="17">
        <f>VLOOKUP((IF(MONTH($A354)=10,YEAR($A354),IF(MONTH($A354)=11,YEAR($A354),IF(MONTH($A354)=12, YEAR($A354),YEAR($A354)-1)))),'Final Sim'!$A$1:$O$84,VLOOKUP(MONTH($A354),'Conversion WRSM'!$A$1:$B$12,2),FALSE)</f>
        <v>85.14</v>
      </c>
      <c r="U354" s="9">
        <f t="shared" si="36"/>
        <v>0.19</v>
      </c>
      <c r="V354" s="9" t="str">
        <f t="shared" si="37"/>
        <v/>
      </c>
      <c r="W354" s="20" t="str">
        <f t="shared" si="38"/>
        <v/>
      </c>
    </row>
    <row r="355" spans="1:23" s="9" customFormat="1">
      <c r="A355" s="11">
        <v>23743</v>
      </c>
      <c r="B355" s="9">
        <f>VLOOKUP((IF(MONTH($A355)=10,YEAR($A355),IF(MONTH($A355)=11,YEAR($A355),IF(MONTH($A355)=12, YEAR($A355),YEAR($A355)-1)))),A3R002_pt1.prn!$A$2:$AA$74,VLOOKUP(MONTH($A355),Conversion!$A$1:$B$12,2),FALSE)</f>
        <v>0.28000000000000003</v>
      </c>
      <c r="C355" s="9" t="str">
        <f>IF(VLOOKUP((IF(MONTH($A355)=10,YEAR($A355),IF(MONTH($A355)=11,YEAR($A355),IF(MONTH($A355)=12, YEAR($A355),YEAR($A355)-1)))),A3R002_pt1.prn!$A$2:$AA$74,VLOOKUP(MONTH($A355),'Patch Conversion'!$A$1:$B$12,2),FALSE)="","",VLOOKUP((IF(MONTH($A355)=10,YEAR($A355),IF(MONTH($A355)=11,YEAR($A355),IF(MONTH($A355)=12, YEAR($A355),YEAR($A355)-1)))),A3R002_pt1.prn!$A$2:$AA$74,VLOOKUP(MONTH($A355),'Patch Conversion'!$A$1:$B$12,2),FALSE))</f>
        <v/>
      </c>
      <c r="G355" s="9">
        <f>VLOOKUP((IF(MONTH($A355)=10,YEAR($A355),IF(MONTH($A355)=11,YEAR($A355),IF(MONTH($A355)=12, YEAR($A355),YEAR($A355)-1)))),A3R002_FirstSim!$A$1:$Z$87,VLOOKUP(MONTH($A355),Conversion!$A$1:$B$12,2),FALSE)</f>
        <v>0.32</v>
      </c>
      <c r="K355" s="12" t="e">
        <f>VLOOKUP((IF(MONTH($A355)=10,YEAR($A355),IF(MONTH($A355)=11,YEAR($A355),IF(MONTH($A355)=12, YEAR($A355),YEAR($A355)-1)))),#REF!,VLOOKUP(MONTH($A355),Conversion!$A$1:$B$12,2),FALSE)</f>
        <v>#REF!</v>
      </c>
      <c r="L355" s="9" t="e">
        <f>VLOOKUP((IF(MONTH($A355)=10,YEAR($A355),IF(MONTH($A355)=11,YEAR($A355),IF(MONTH($A355)=12, YEAR($A355),YEAR($A355)-1)))),#REF!,VLOOKUP(MONTH($A355),'Patch Conversion'!$A$1:$B$12,2),FALSE)</f>
        <v>#REF!</v>
      </c>
      <c r="N355" s="11"/>
      <c r="O355" s="9">
        <f t="shared" si="33"/>
        <v>0.28000000000000003</v>
      </c>
      <c r="P355" s="9" t="str">
        <f t="shared" si="34"/>
        <v/>
      </c>
      <c r="Q355" s="10" t="str">
        <f t="shared" si="35"/>
        <v/>
      </c>
      <c r="S355" s="17">
        <f>VLOOKUP((IF(MONTH($A355)=10,YEAR($A355),IF(MONTH($A355)=11,YEAR($A355),IF(MONTH($A355)=12, YEAR($A355),YEAR($A355)-1)))),'Final Sim'!$A$1:$O$84,VLOOKUP(MONTH($A355),'Conversion WRSM'!$A$1:$B$12,2),FALSE)</f>
        <v>0</v>
      </c>
      <c r="U355" s="9">
        <f t="shared" si="36"/>
        <v>0.28000000000000003</v>
      </c>
      <c r="V355" s="9" t="str">
        <f t="shared" si="37"/>
        <v/>
      </c>
      <c r="W355" s="20" t="str">
        <f t="shared" si="38"/>
        <v/>
      </c>
    </row>
    <row r="356" spans="1:23" s="9" customFormat="1">
      <c r="A356" s="11">
        <v>23774</v>
      </c>
      <c r="B356" s="9">
        <f>VLOOKUP((IF(MONTH($A356)=10,YEAR($A356),IF(MONTH($A356)=11,YEAR($A356),IF(MONTH($A356)=12, YEAR($A356),YEAR($A356)-1)))),A3R002_pt1.prn!$A$2:$AA$74,VLOOKUP(MONTH($A356),Conversion!$A$1:$B$12,2),FALSE)</f>
        <v>7.0000000000000007E-2</v>
      </c>
      <c r="C356" s="9" t="str">
        <f>IF(VLOOKUP((IF(MONTH($A356)=10,YEAR($A356),IF(MONTH($A356)=11,YEAR($A356),IF(MONTH($A356)=12, YEAR($A356),YEAR($A356)-1)))),A3R002_pt1.prn!$A$2:$AA$74,VLOOKUP(MONTH($A356),'Patch Conversion'!$A$1:$B$12,2),FALSE)="","",VLOOKUP((IF(MONTH($A356)=10,YEAR($A356),IF(MONTH($A356)=11,YEAR($A356),IF(MONTH($A356)=12, YEAR($A356),YEAR($A356)-1)))),A3R002_pt1.prn!$A$2:$AA$74,VLOOKUP(MONTH($A356),'Patch Conversion'!$A$1:$B$12,2),FALSE))</f>
        <v/>
      </c>
      <c r="G356" s="9">
        <f>VLOOKUP((IF(MONTH($A356)=10,YEAR($A356),IF(MONTH($A356)=11,YEAR($A356),IF(MONTH($A356)=12, YEAR($A356),YEAR($A356)-1)))),A3R002_FirstSim!$A$1:$Z$87,VLOOKUP(MONTH($A356),Conversion!$A$1:$B$12,2),FALSE)</f>
        <v>0.28000000000000003</v>
      </c>
      <c r="K356" s="12" t="e">
        <f>VLOOKUP((IF(MONTH($A356)=10,YEAR($A356),IF(MONTH($A356)=11,YEAR($A356),IF(MONTH($A356)=12, YEAR($A356),YEAR($A356)-1)))),#REF!,VLOOKUP(MONTH($A356),Conversion!$A$1:$B$12,2),FALSE)</f>
        <v>#REF!</v>
      </c>
      <c r="L356" s="9" t="e">
        <f>VLOOKUP((IF(MONTH($A356)=10,YEAR($A356),IF(MONTH($A356)=11,YEAR($A356),IF(MONTH($A356)=12, YEAR($A356),YEAR($A356)-1)))),#REF!,VLOOKUP(MONTH($A356),'Patch Conversion'!$A$1:$B$12,2),FALSE)</f>
        <v>#REF!</v>
      </c>
      <c r="N356" s="11"/>
      <c r="O356" s="9">
        <f t="shared" si="33"/>
        <v>7.0000000000000007E-2</v>
      </c>
      <c r="P356" s="9" t="str">
        <f t="shared" si="34"/>
        <v/>
      </c>
      <c r="Q356" s="10" t="str">
        <f t="shared" si="35"/>
        <v/>
      </c>
      <c r="S356" s="17">
        <f>VLOOKUP((IF(MONTH($A356)=10,YEAR($A356),IF(MONTH($A356)=11,YEAR($A356),IF(MONTH($A356)=12, YEAR($A356),YEAR($A356)-1)))),'Final Sim'!$A$1:$O$84,VLOOKUP(MONTH($A356),'Conversion WRSM'!$A$1:$B$12,2),FALSE)</f>
        <v>75.260000000000005</v>
      </c>
      <c r="U356" s="9">
        <f t="shared" si="36"/>
        <v>7.0000000000000007E-2</v>
      </c>
      <c r="V356" s="9" t="str">
        <f t="shared" si="37"/>
        <v/>
      </c>
      <c r="W356" s="20" t="str">
        <f t="shared" si="38"/>
        <v/>
      </c>
    </row>
    <row r="357" spans="1:23" s="9" customFormat="1">
      <c r="A357" s="11">
        <v>23802</v>
      </c>
      <c r="B357" s="9">
        <f>VLOOKUP((IF(MONTH($A357)=10,YEAR($A357),IF(MONTH($A357)=11,YEAR($A357),IF(MONTH($A357)=12, YEAR($A357),YEAR($A357)-1)))),A3R002_pt1.prn!$A$2:$AA$74,VLOOKUP(MONTH($A357),Conversion!$A$1:$B$12,2),FALSE)</f>
        <v>0.05</v>
      </c>
      <c r="C357" s="9" t="str">
        <f>IF(VLOOKUP((IF(MONTH($A357)=10,YEAR($A357),IF(MONTH($A357)=11,YEAR($A357),IF(MONTH($A357)=12, YEAR($A357),YEAR($A357)-1)))),A3R002_pt1.prn!$A$2:$AA$74,VLOOKUP(MONTH($A357),'Patch Conversion'!$A$1:$B$12,2),FALSE)="","",VLOOKUP((IF(MONTH($A357)=10,YEAR($A357),IF(MONTH($A357)=11,YEAR($A357),IF(MONTH($A357)=12, YEAR($A357),YEAR($A357)-1)))),A3R002_pt1.prn!$A$2:$AA$74,VLOOKUP(MONTH($A357),'Patch Conversion'!$A$1:$B$12,2),FALSE))</f>
        <v/>
      </c>
      <c r="G357" s="9">
        <f>VLOOKUP((IF(MONTH($A357)=10,YEAR($A357),IF(MONTH($A357)=11,YEAR($A357),IF(MONTH($A357)=12, YEAR($A357),YEAR($A357)-1)))),A3R002_FirstSim!$A$1:$Z$87,VLOOKUP(MONTH($A357),Conversion!$A$1:$B$12,2),FALSE)</f>
        <v>0.23</v>
      </c>
      <c r="K357" s="12" t="e">
        <f>VLOOKUP((IF(MONTH($A357)=10,YEAR($A357),IF(MONTH($A357)=11,YEAR($A357),IF(MONTH($A357)=12, YEAR($A357),YEAR($A357)-1)))),#REF!,VLOOKUP(MONTH($A357),Conversion!$A$1:$B$12,2),FALSE)</f>
        <v>#REF!</v>
      </c>
      <c r="L357" s="9" t="e">
        <f>VLOOKUP((IF(MONTH($A357)=10,YEAR($A357),IF(MONTH($A357)=11,YEAR($A357),IF(MONTH($A357)=12, YEAR($A357),YEAR($A357)-1)))),#REF!,VLOOKUP(MONTH($A357),'Patch Conversion'!$A$1:$B$12,2),FALSE)</f>
        <v>#REF!</v>
      </c>
      <c r="N357" s="11"/>
      <c r="O357" s="9">
        <f t="shared" si="33"/>
        <v>0.05</v>
      </c>
      <c r="P357" s="9" t="str">
        <f t="shared" si="34"/>
        <v/>
      </c>
      <c r="Q357" s="10" t="str">
        <f t="shared" si="35"/>
        <v/>
      </c>
      <c r="S357" s="17">
        <f>VLOOKUP((IF(MONTH($A357)=10,YEAR($A357),IF(MONTH($A357)=11,YEAR($A357),IF(MONTH($A357)=12, YEAR($A357),YEAR($A357)-1)))),'Final Sim'!$A$1:$O$84,VLOOKUP(MONTH($A357),'Conversion WRSM'!$A$1:$B$12,2),FALSE)</f>
        <v>0</v>
      </c>
      <c r="U357" s="9">
        <f t="shared" si="36"/>
        <v>0.05</v>
      </c>
      <c r="V357" s="9" t="str">
        <f t="shared" si="37"/>
        <v/>
      </c>
      <c r="W357" s="20" t="str">
        <f t="shared" si="38"/>
        <v/>
      </c>
    </row>
    <row r="358" spans="1:23" s="9" customFormat="1">
      <c r="A358" s="11">
        <v>23833</v>
      </c>
      <c r="B358" s="9">
        <f>VLOOKUP((IF(MONTH($A358)=10,YEAR($A358),IF(MONTH($A358)=11,YEAR($A358),IF(MONTH($A358)=12, YEAR($A358),YEAR($A358)-1)))),A3R002_pt1.prn!$A$2:$AA$74,VLOOKUP(MONTH($A358),Conversion!$A$1:$B$12,2),FALSE)</f>
        <v>0.06</v>
      </c>
      <c r="C358" s="9" t="str">
        <f>IF(VLOOKUP((IF(MONTH($A358)=10,YEAR($A358),IF(MONTH($A358)=11,YEAR($A358),IF(MONTH($A358)=12, YEAR($A358),YEAR($A358)-1)))),A3R002_pt1.prn!$A$2:$AA$74,VLOOKUP(MONTH($A358),'Patch Conversion'!$A$1:$B$12,2),FALSE)="","",VLOOKUP((IF(MONTH($A358)=10,YEAR($A358),IF(MONTH($A358)=11,YEAR($A358),IF(MONTH($A358)=12, YEAR($A358),YEAR($A358)-1)))),A3R002_pt1.prn!$A$2:$AA$74,VLOOKUP(MONTH($A358),'Patch Conversion'!$A$1:$B$12,2),FALSE))</f>
        <v/>
      </c>
      <c r="G358" s="9">
        <f>VLOOKUP((IF(MONTH($A358)=10,YEAR($A358),IF(MONTH($A358)=11,YEAR($A358),IF(MONTH($A358)=12, YEAR($A358),YEAR($A358)-1)))),A3R002_FirstSim!$A$1:$Z$87,VLOOKUP(MONTH($A358),Conversion!$A$1:$B$12,2),FALSE)</f>
        <v>0.26</v>
      </c>
      <c r="K358" s="12" t="e">
        <f>VLOOKUP((IF(MONTH($A358)=10,YEAR($A358),IF(MONTH($A358)=11,YEAR($A358),IF(MONTH($A358)=12, YEAR($A358),YEAR($A358)-1)))),#REF!,VLOOKUP(MONTH($A358),Conversion!$A$1:$B$12,2),FALSE)</f>
        <v>#REF!</v>
      </c>
      <c r="L358" s="9" t="e">
        <f>VLOOKUP((IF(MONTH($A358)=10,YEAR($A358),IF(MONTH($A358)=11,YEAR($A358),IF(MONTH($A358)=12, YEAR($A358),YEAR($A358)-1)))),#REF!,VLOOKUP(MONTH($A358),'Patch Conversion'!$A$1:$B$12,2),FALSE)</f>
        <v>#REF!</v>
      </c>
      <c r="N358" s="11"/>
      <c r="O358" s="9">
        <f t="shared" si="33"/>
        <v>0.06</v>
      </c>
      <c r="P358" s="9" t="str">
        <f t="shared" si="34"/>
        <v/>
      </c>
      <c r="Q358" s="10" t="str">
        <f t="shared" si="35"/>
        <v/>
      </c>
      <c r="S358" s="17">
        <f>VLOOKUP((IF(MONTH($A358)=10,YEAR($A358),IF(MONTH($A358)=11,YEAR($A358),IF(MONTH($A358)=12, YEAR($A358),YEAR($A358)-1)))),'Final Sim'!$A$1:$O$84,VLOOKUP(MONTH($A358),'Conversion WRSM'!$A$1:$B$12,2),FALSE)</f>
        <v>92.56</v>
      </c>
      <c r="U358" s="9">
        <f t="shared" si="36"/>
        <v>0.06</v>
      </c>
      <c r="V358" s="9" t="str">
        <f t="shared" si="37"/>
        <v/>
      </c>
      <c r="W358" s="20" t="str">
        <f t="shared" si="38"/>
        <v/>
      </c>
    </row>
    <row r="359" spans="1:23" s="9" customFormat="1">
      <c r="A359" s="11">
        <v>23863</v>
      </c>
      <c r="B359" s="9">
        <f>VLOOKUP((IF(MONTH($A359)=10,YEAR($A359),IF(MONTH($A359)=11,YEAR($A359),IF(MONTH($A359)=12, YEAR($A359),YEAR($A359)-1)))),A3R002_pt1.prn!$A$2:$AA$74,VLOOKUP(MONTH($A359),Conversion!$A$1:$B$12,2),FALSE)</f>
        <v>0.03</v>
      </c>
      <c r="C359" s="9" t="str">
        <f>IF(VLOOKUP((IF(MONTH($A359)=10,YEAR($A359),IF(MONTH($A359)=11,YEAR($A359),IF(MONTH($A359)=12, YEAR($A359),YEAR($A359)-1)))),A3R002_pt1.prn!$A$2:$AA$74,VLOOKUP(MONTH($A359),'Patch Conversion'!$A$1:$B$12,2),FALSE)="","",VLOOKUP((IF(MONTH($A359)=10,YEAR($A359),IF(MONTH($A359)=11,YEAR($A359),IF(MONTH($A359)=12, YEAR($A359),YEAR($A359)-1)))),A3R002_pt1.prn!$A$2:$AA$74,VLOOKUP(MONTH($A359),'Patch Conversion'!$A$1:$B$12,2),FALSE))</f>
        <v/>
      </c>
      <c r="G359" s="9">
        <f>VLOOKUP((IF(MONTH($A359)=10,YEAR($A359),IF(MONTH($A359)=11,YEAR($A359),IF(MONTH($A359)=12, YEAR($A359),YEAR($A359)-1)))),A3R002_FirstSim!$A$1:$Z$87,VLOOKUP(MONTH($A359),Conversion!$A$1:$B$12,2),FALSE)</f>
        <v>0.26</v>
      </c>
      <c r="K359" s="12" t="e">
        <f>VLOOKUP((IF(MONTH($A359)=10,YEAR($A359),IF(MONTH($A359)=11,YEAR($A359),IF(MONTH($A359)=12, YEAR($A359),YEAR($A359)-1)))),#REF!,VLOOKUP(MONTH($A359),Conversion!$A$1:$B$12,2),FALSE)</f>
        <v>#REF!</v>
      </c>
      <c r="L359" s="9" t="e">
        <f>VLOOKUP((IF(MONTH($A359)=10,YEAR($A359),IF(MONTH($A359)=11,YEAR($A359),IF(MONTH($A359)=12, YEAR($A359),YEAR($A359)-1)))),#REF!,VLOOKUP(MONTH($A359),'Patch Conversion'!$A$1:$B$12,2),FALSE)</f>
        <v>#REF!</v>
      </c>
      <c r="N359" s="11"/>
      <c r="O359" s="9">
        <f t="shared" si="33"/>
        <v>0.03</v>
      </c>
      <c r="P359" s="9" t="str">
        <f t="shared" si="34"/>
        <v/>
      </c>
      <c r="Q359" s="10" t="str">
        <f t="shared" si="35"/>
        <v/>
      </c>
      <c r="S359" s="17">
        <f>VLOOKUP((IF(MONTH($A359)=10,YEAR($A359),IF(MONTH($A359)=11,YEAR($A359),IF(MONTH($A359)=12, YEAR($A359),YEAR($A359)-1)))),'Final Sim'!$A$1:$O$84,VLOOKUP(MONTH($A359),'Conversion WRSM'!$A$1:$B$12,2),FALSE)</f>
        <v>0</v>
      </c>
      <c r="U359" s="9">
        <f t="shared" si="36"/>
        <v>0.03</v>
      </c>
      <c r="V359" s="9" t="str">
        <f t="shared" si="37"/>
        <v/>
      </c>
      <c r="W359" s="20" t="str">
        <f t="shared" si="38"/>
        <v/>
      </c>
    </row>
    <row r="360" spans="1:23" s="9" customFormat="1">
      <c r="A360" s="11">
        <v>23894</v>
      </c>
      <c r="B360" s="9">
        <f>VLOOKUP((IF(MONTH($A360)=10,YEAR($A360),IF(MONTH($A360)=11,YEAR($A360),IF(MONTH($A360)=12, YEAR($A360),YEAR($A360)-1)))),A3R002_pt1.prn!$A$2:$AA$74,VLOOKUP(MONTH($A360),Conversion!$A$1:$B$12,2),FALSE)</f>
        <v>0.05</v>
      </c>
      <c r="C360" s="9" t="str">
        <f>IF(VLOOKUP((IF(MONTH($A360)=10,YEAR($A360),IF(MONTH($A360)=11,YEAR($A360),IF(MONTH($A360)=12, YEAR($A360),YEAR($A360)-1)))),A3R002_pt1.prn!$A$2:$AA$74,VLOOKUP(MONTH($A360),'Patch Conversion'!$A$1:$B$12,2),FALSE)="","",VLOOKUP((IF(MONTH($A360)=10,YEAR($A360),IF(MONTH($A360)=11,YEAR($A360),IF(MONTH($A360)=12, YEAR($A360),YEAR($A360)-1)))),A3R002_pt1.prn!$A$2:$AA$74,VLOOKUP(MONTH($A360),'Patch Conversion'!$A$1:$B$12,2),FALSE))</f>
        <v/>
      </c>
      <c r="G360" s="9">
        <f>VLOOKUP((IF(MONTH($A360)=10,YEAR($A360),IF(MONTH($A360)=11,YEAR($A360),IF(MONTH($A360)=12, YEAR($A360),YEAR($A360)-1)))),A3R002_FirstSim!$A$1:$Z$87,VLOOKUP(MONTH($A360),Conversion!$A$1:$B$12,2),FALSE)</f>
        <v>0.25</v>
      </c>
      <c r="K360" s="12" t="e">
        <f>VLOOKUP((IF(MONTH($A360)=10,YEAR($A360),IF(MONTH($A360)=11,YEAR($A360),IF(MONTH($A360)=12, YEAR($A360),YEAR($A360)-1)))),#REF!,VLOOKUP(MONTH($A360),Conversion!$A$1:$B$12,2),FALSE)</f>
        <v>#REF!</v>
      </c>
      <c r="L360" s="9" t="e">
        <f>VLOOKUP((IF(MONTH($A360)=10,YEAR($A360),IF(MONTH($A360)=11,YEAR($A360),IF(MONTH($A360)=12, YEAR($A360),YEAR($A360)-1)))),#REF!,VLOOKUP(MONTH($A360),'Patch Conversion'!$A$1:$B$12,2),FALSE)</f>
        <v>#REF!</v>
      </c>
      <c r="N360" s="11"/>
      <c r="O360" s="9">
        <f t="shared" si="33"/>
        <v>0.05</v>
      </c>
      <c r="P360" s="9" t="str">
        <f t="shared" si="34"/>
        <v/>
      </c>
      <c r="Q360" s="10" t="str">
        <f t="shared" si="35"/>
        <v/>
      </c>
      <c r="S360" s="17">
        <f>VLOOKUP((IF(MONTH($A360)=10,YEAR($A360),IF(MONTH($A360)=11,YEAR($A360),IF(MONTH($A360)=12, YEAR($A360),YEAR($A360)-1)))),'Final Sim'!$A$1:$O$84,VLOOKUP(MONTH($A360),'Conversion WRSM'!$A$1:$B$12,2),FALSE)</f>
        <v>25.43</v>
      </c>
      <c r="U360" s="9">
        <f t="shared" si="36"/>
        <v>0.05</v>
      </c>
      <c r="V360" s="9" t="str">
        <f t="shared" si="37"/>
        <v/>
      </c>
      <c r="W360" s="20" t="str">
        <f t="shared" si="38"/>
        <v/>
      </c>
    </row>
    <row r="361" spans="1:23" s="9" customFormat="1">
      <c r="A361" s="11">
        <v>23924</v>
      </c>
      <c r="B361" s="9">
        <f>VLOOKUP((IF(MONTH($A361)=10,YEAR($A361),IF(MONTH($A361)=11,YEAR($A361),IF(MONTH($A361)=12, YEAR($A361),YEAR($A361)-1)))),A3R002_pt1.prn!$A$2:$AA$74,VLOOKUP(MONTH($A361),Conversion!$A$1:$B$12,2),FALSE)</f>
        <v>0.03</v>
      </c>
      <c r="C361" s="9" t="str">
        <f>IF(VLOOKUP((IF(MONTH($A361)=10,YEAR($A361),IF(MONTH($A361)=11,YEAR($A361),IF(MONTH($A361)=12, YEAR($A361),YEAR($A361)-1)))),A3R002_pt1.prn!$A$2:$AA$74,VLOOKUP(MONTH($A361),'Patch Conversion'!$A$1:$B$12,2),FALSE)="","",VLOOKUP((IF(MONTH($A361)=10,YEAR($A361),IF(MONTH($A361)=11,YEAR($A361),IF(MONTH($A361)=12, YEAR($A361),YEAR($A361)-1)))),A3R002_pt1.prn!$A$2:$AA$74,VLOOKUP(MONTH($A361),'Patch Conversion'!$A$1:$B$12,2),FALSE))</f>
        <v/>
      </c>
      <c r="G361" s="9">
        <f>VLOOKUP((IF(MONTH($A361)=10,YEAR($A361),IF(MONTH($A361)=11,YEAR($A361),IF(MONTH($A361)=12, YEAR($A361),YEAR($A361)-1)))),A3R002_FirstSim!$A$1:$Z$87,VLOOKUP(MONTH($A361),Conversion!$A$1:$B$12,2),FALSE)</f>
        <v>0.22</v>
      </c>
      <c r="K361" s="12" t="e">
        <f>VLOOKUP((IF(MONTH($A361)=10,YEAR($A361),IF(MONTH($A361)=11,YEAR($A361),IF(MONTH($A361)=12, YEAR($A361),YEAR($A361)-1)))),#REF!,VLOOKUP(MONTH($A361),Conversion!$A$1:$B$12,2),FALSE)</f>
        <v>#REF!</v>
      </c>
      <c r="L361" s="9" t="e">
        <f>VLOOKUP((IF(MONTH($A361)=10,YEAR($A361),IF(MONTH($A361)=11,YEAR($A361),IF(MONTH($A361)=12, YEAR($A361),YEAR($A361)-1)))),#REF!,VLOOKUP(MONTH($A361),'Patch Conversion'!$A$1:$B$12,2),FALSE)</f>
        <v>#REF!</v>
      </c>
      <c r="N361" s="11"/>
      <c r="O361" s="9">
        <f t="shared" si="33"/>
        <v>0.03</v>
      </c>
      <c r="P361" s="9" t="str">
        <f t="shared" si="34"/>
        <v/>
      </c>
      <c r="Q361" s="10" t="str">
        <f t="shared" si="35"/>
        <v/>
      </c>
      <c r="S361" s="17">
        <f>VLOOKUP((IF(MONTH($A361)=10,YEAR($A361),IF(MONTH($A361)=11,YEAR($A361),IF(MONTH($A361)=12, YEAR($A361),YEAR($A361)-1)))),'Final Sim'!$A$1:$O$84,VLOOKUP(MONTH($A361),'Conversion WRSM'!$A$1:$B$12,2),FALSE)</f>
        <v>0</v>
      </c>
      <c r="U361" s="9">
        <f t="shared" si="36"/>
        <v>0.03</v>
      </c>
      <c r="V361" s="9" t="str">
        <f t="shared" si="37"/>
        <v/>
      </c>
      <c r="W361" s="20" t="str">
        <f t="shared" si="38"/>
        <v/>
      </c>
    </row>
    <row r="362" spans="1:23" s="9" customFormat="1">
      <c r="A362" s="11">
        <v>23955</v>
      </c>
      <c r="B362" s="9">
        <f>VLOOKUP((IF(MONTH($A362)=10,YEAR($A362),IF(MONTH($A362)=11,YEAR($A362),IF(MONTH($A362)=12, YEAR($A362),YEAR($A362)-1)))),A3R002_pt1.prn!$A$2:$AA$74,VLOOKUP(MONTH($A362),Conversion!$A$1:$B$12,2),FALSE)</f>
        <v>0.04</v>
      </c>
      <c r="C362" s="9" t="str">
        <f>IF(VLOOKUP((IF(MONTH($A362)=10,YEAR($A362),IF(MONTH($A362)=11,YEAR($A362),IF(MONTH($A362)=12, YEAR($A362),YEAR($A362)-1)))),A3R002_pt1.prn!$A$2:$AA$74,VLOOKUP(MONTH($A362),'Patch Conversion'!$A$1:$B$12,2),FALSE)="","",VLOOKUP((IF(MONTH($A362)=10,YEAR($A362),IF(MONTH($A362)=11,YEAR($A362),IF(MONTH($A362)=12, YEAR($A362),YEAR($A362)-1)))),A3R002_pt1.prn!$A$2:$AA$74,VLOOKUP(MONTH($A362),'Patch Conversion'!$A$1:$B$12,2),FALSE))</f>
        <v/>
      </c>
      <c r="G362" s="9">
        <f>VLOOKUP((IF(MONTH($A362)=10,YEAR($A362),IF(MONTH($A362)=11,YEAR($A362),IF(MONTH($A362)=12, YEAR($A362),YEAR($A362)-1)))),A3R002_FirstSim!$A$1:$Z$87,VLOOKUP(MONTH($A362),Conversion!$A$1:$B$12,2),FALSE)</f>
        <v>0.2</v>
      </c>
      <c r="K362" s="12" t="e">
        <f>VLOOKUP((IF(MONTH($A362)=10,YEAR($A362),IF(MONTH($A362)=11,YEAR($A362),IF(MONTH($A362)=12, YEAR($A362),YEAR($A362)-1)))),#REF!,VLOOKUP(MONTH($A362),Conversion!$A$1:$B$12,2),FALSE)</f>
        <v>#REF!</v>
      </c>
      <c r="L362" s="9" t="e">
        <f>VLOOKUP((IF(MONTH($A362)=10,YEAR($A362),IF(MONTH($A362)=11,YEAR($A362),IF(MONTH($A362)=12, YEAR($A362),YEAR($A362)-1)))),#REF!,VLOOKUP(MONTH($A362),'Patch Conversion'!$A$1:$B$12,2),FALSE)</f>
        <v>#REF!</v>
      </c>
      <c r="N362" s="11"/>
      <c r="O362" s="9">
        <f t="shared" si="33"/>
        <v>0.04</v>
      </c>
      <c r="P362" s="9" t="str">
        <f t="shared" si="34"/>
        <v/>
      </c>
      <c r="Q362" s="10" t="str">
        <f t="shared" si="35"/>
        <v/>
      </c>
      <c r="S362" s="17">
        <f>VLOOKUP((IF(MONTH($A362)=10,YEAR($A362),IF(MONTH($A362)=11,YEAR($A362),IF(MONTH($A362)=12, YEAR($A362),YEAR($A362)-1)))),'Final Sim'!$A$1:$O$84,VLOOKUP(MONTH($A362),'Conversion WRSM'!$A$1:$B$12,2),FALSE)</f>
        <v>3.76</v>
      </c>
      <c r="U362" s="9">
        <f t="shared" si="36"/>
        <v>0.04</v>
      </c>
      <c r="V362" s="9" t="str">
        <f t="shared" si="37"/>
        <v/>
      </c>
      <c r="W362" s="20" t="str">
        <f t="shared" si="38"/>
        <v/>
      </c>
    </row>
    <row r="363" spans="1:23" s="9" customFormat="1">
      <c r="A363" s="11">
        <v>23986</v>
      </c>
      <c r="B363" s="9">
        <f>VLOOKUP((IF(MONTH($A363)=10,YEAR($A363),IF(MONTH($A363)=11,YEAR($A363),IF(MONTH($A363)=12, YEAR($A363),YEAR($A363)-1)))),A3R002_pt1.prn!$A$2:$AA$74,VLOOKUP(MONTH($A363),Conversion!$A$1:$B$12,2),FALSE)</f>
        <v>0.04</v>
      </c>
      <c r="C363" s="9" t="str">
        <f>IF(VLOOKUP((IF(MONTH($A363)=10,YEAR($A363),IF(MONTH($A363)=11,YEAR($A363),IF(MONTH($A363)=12, YEAR($A363),YEAR($A363)-1)))),A3R002_pt1.prn!$A$2:$AA$74,VLOOKUP(MONTH($A363),'Patch Conversion'!$A$1:$B$12,2),FALSE)="","",VLOOKUP((IF(MONTH($A363)=10,YEAR($A363),IF(MONTH($A363)=11,YEAR($A363),IF(MONTH($A363)=12, YEAR($A363),YEAR($A363)-1)))),A3R002_pt1.prn!$A$2:$AA$74,VLOOKUP(MONTH($A363),'Patch Conversion'!$A$1:$B$12,2),FALSE))</f>
        <v/>
      </c>
      <c r="G363" s="9">
        <f>VLOOKUP((IF(MONTH($A363)=10,YEAR($A363),IF(MONTH($A363)=11,YEAR($A363),IF(MONTH($A363)=12, YEAR($A363),YEAR($A363)-1)))),A3R002_FirstSim!$A$1:$Z$87,VLOOKUP(MONTH($A363),Conversion!$A$1:$B$12,2),FALSE)</f>
        <v>0.17</v>
      </c>
      <c r="K363" s="12" t="e">
        <f>VLOOKUP((IF(MONTH($A363)=10,YEAR($A363),IF(MONTH($A363)=11,YEAR($A363),IF(MONTH($A363)=12, YEAR($A363),YEAR($A363)-1)))),#REF!,VLOOKUP(MONTH($A363),Conversion!$A$1:$B$12,2),FALSE)</f>
        <v>#REF!</v>
      </c>
      <c r="L363" s="9" t="e">
        <f>VLOOKUP((IF(MONTH($A363)=10,YEAR($A363),IF(MONTH($A363)=11,YEAR($A363),IF(MONTH($A363)=12, YEAR($A363),YEAR($A363)-1)))),#REF!,VLOOKUP(MONTH($A363),'Patch Conversion'!$A$1:$B$12,2),FALSE)</f>
        <v>#REF!</v>
      </c>
      <c r="N363" s="11"/>
      <c r="O363" s="9">
        <f t="shared" si="33"/>
        <v>0.04</v>
      </c>
      <c r="P363" s="9" t="str">
        <f t="shared" si="34"/>
        <v/>
      </c>
      <c r="Q363" s="10" t="str">
        <f t="shared" si="35"/>
        <v/>
      </c>
      <c r="S363" s="17">
        <f>VLOOKUP((IF(MONTH($A363)=10,YEAR($A363),IF(MONTH($A363)=11,YEAR($A363),IF(MONTH($A363)=12, YEAR($A363),YEAR($A363)-1)))),'Final Sim'!$A$1:$O$84,VLOOKUP(MONTH($A363),'Conversion WRSM'!$A$1:$B$12,2),FALSE)</f>
        <v>0</v>
      </c>
      <c r="U363" s="9">
        <f t="shared" si="36"/>
        <v>0.04</v>
      </c>
      <c r="V363" s="9" t="str">
        <f t="shared" si="37"/>
        <v/>
      </c>
      <c r="W363" s="20" t="str">
        <f t="shared" si="38"/>
        <v/>
      </c>
    </row>
    <row r="364" spans="1:23" s="9" customFormat="1">
      <c r="A364" s="11">
        <v>24016</v>
      </c>
      <c r="B364" s="9">
        <f>VLOOKUP((IF(MONTH($A364)=10,YEAR($A364),IF(MONTH($A364)=11,YEAR($A364),IF(MONTH($A364)=12, YEAR($A364),YEAR($A364)-1)))),A3R002_pt1.prn!$A$2:$AA$74,VLOOKUP(MONTH($A364),Conversion!$A$1:$B$12,2),FALSE)</f>
        <v>0.06</v>
      </c>
      <c r="C364" s="9" t="str">
        <f>IF(VLOOKUP((IF(MONTH($A364)=10,YEAR($A364),IF(MONTH($A364)=11,YEAR($A364),IF(MONTH($A364)=12, YEAR($A364),YEAR($A364)-1)))),A3R002_pt1.prn!$A$2:$AA$74,VLOOKUP(MONTH($A364),'Patch Conversion'!$A$1:$B$12,2),FALSE)="","",VLOOKUP((IF(MONTH($A364)=10,YEAR($A364),IF(MONTH($A364)=11,YEAR($A364),IF(MONTH($A364)=12, YEAR($A364),YEAR($A364)-1)))),A3R002_pt1.prn!$A$2:$AA$74,VLOOKUP(MONTH($A364),'Patch Conversion'!$A$1:$B$12,2),FALSE))</f>
        <v/>
      </c>
      <c r="G364" s="9">
        <f>VLOOKUP((IF(MONTH($A364)=10,YEAR($A364),IF(MONTH($A364)=11,YEAR($A364),IF(MONTH($A364)=12, YEAR($A364),YEAR($A364)-1)))),A3R002_FirstSim!$A$1:$Z$87,VLOOKUP(MONTH($A364),Conversion!$A$1:$B$12,2),FALSE)</f>
        <v>0.13</v>
      </c>
      <c r="K364" s="12" t="e">
        <f>VLOOKUP((IF(MONTH($A364)=10,YEAR($A364),IF(MONTH($A364)=11,YEAR($A364),IF(MONTH($A364)=12, YEAR($A364),YEAR($A364)-1)))),#REF!,VLOOKUP(MONTH($A364),Conversion!$A$1:$B$12,2),FALSE)</f>
        <v>#REF!</v>
      </c>
      <c r="L364" s="9" t="e">
        <f>VLOOKUP((IF(MONTH($A364)=10,YEAR($A364),IF(MONTH($A364)=11,YEAR($A364),IF(MONTH($A364)=12, YEAR($A364),YEAR($A364)-1)))),#REF!,VLOOKUP(MONTH($A364),'Patch Conversion'!$A$1:$B$12,2),FALSE)</f>
        <v>#REF!</v>
      </c>
      <c r="N364" s="11"/>
      <c r="O364" s="9">
        <f t="shared" si="33"/>
        <v>0.06</v>
      </c>
      <c r="P364" s="9" t="str">
        <f t="shared" si="34"/>
        <v/>
      </c>
      <c r="Q364" s="10" t="str">
        <f t="shared" si="35"/>
        <v/>
      </c>
      <c r="S364" s="17">
        <f>VLOOKUP((IF(MONTH($A364)=10,YEAR($A364),IF(MONTH($A364)=11,YEAR($A364),IF(MONTH($A364)=12, YEAR($A364),YEAR($A364)-1)))),'Final Sim'!$A$1:$O$84,VLOOKUP(MONTH($A364),'Conversion WRSM'!$A$1:$B$12,2),FALSE)</f>
        <v>3.85</v>
      </c>
      <c r="U364" s="9">
        <f t="shared" si="36"/>
        <v>0.06</v>
      </c>
      <c r="V364" s="9" t="str">
        <f t="shared" si="37"/>
        <v/>
      </c>
      <c r="W364" s="20" t="str">
        <f t="shared" si="38"/>
        <v/>
      </c>
    </row>
    <row r="365" spans="1:23" s="9" customFormat="1">
      <c r="A365" s="11">
        <v>24047</v>
      </c>
      <c r="B365" s="9">
        <f>VLOOKUP((IF(MONTH($A365)=10,YEAR($A365),IF(MONTH($A365)=11,YEAR($A365),IF(MONTH($A365)=12, YEAR($A365),YEAR($A365)-1)))),A3R002_pt1.prn!$A$2:$AA$74,VLOOKUP(MONTH($A365),Conversion!$A$1:$B$12,2),FALSE)</f>
        <v>0.09</v>
      </c>
      <c r="C365" s="9" t="str">
        <f>IF(VLOOKUP((IF(MONTH($A365)=10,YEAR($A365),IF(MONTH($A365)=11,YEAR($A365),IF(MONTH($A365)=12, YEAR($A365),YEAR($A365)-1)))),A3R002_pt1.prn!$A$2:$AA$74,VLOOKUP(MONTH($A365),'Patch Conversion'!$A$1:$B$12,2),FALSE)="","",VLOOKUP((IF(MONTH($A365)=10,YEAR($A365),IF(MONTH($A365)=11,YEAR($A365),IF(MONTH($A365)=12, YEAR($A365),YEAR($A365)-1)))),A3R002_pt1.prn!$A$2:$AA$74,VLOOKUP(MONTH($A365),'Patch Conversion'!$A$1:$B$12,2),FALSE))</f>
        <v/>
      </c>
      <c r="D365" s="9" t="str">
        <f>IF(C365="","",B365)</f>
        <v/>
      </c>
      <c r="G365" s="9">
        <f>VLOOKUP((IF(MONTH($A365)=10,YEAR($A365),IF(MONTH($A365)=11,YEAR($A365),IF(MONTH($A365)=12, YEAR($A365),YEAR($A365)-1)))),A3R002_FirstSim!$A$1:$Z$87,VLOOKUP(MONTH($A365),Conversion!$A$1:$B$12,2),FALSE)</f>
        <v>0.12</v>
      </c>
      <c r="K365" s="12" t="e">
        <f>VLOOKUP((IF(MONTH($A365)=10,YEAR($A365),IF(MONTH($A365)=11,YEAR($A365),IF(MONTH($A365)=12, YEAR($A365),YEAR($A365)-1)))),#REF!,VLOOKUP(MONTH($A365),Conversion!$A$1:$B$12,2),FALSE)</f>
        <v>#REF!</v>
      </c>
      <c r="L365" s="9" t="e">
        <f>VLOOKUP((IF(MONTH($A365)=10,YEAR($A365),IF(MONTH($A365)=11,YEAR($A365),IF(MONTH($A365)=12, YEAR($A365),YEAR($A365)-1)))),#REF!,VLOOKUP(MONTH($A365),'Patch Conversion'!$A$1:$B$12,2),FALSE)</f>
        <v>#REF!</v>
      </c>
      <c r="N365" s="11"/>
      <c r="O365" s="9">
        <f t="shared" si="33"/>
        <v>0.09</v>
      </c>
      <c r="P365" s="9" t="str">
        <f t="shared" si="34"/>
        <v/>
      </c>
      <c r="Q365" s="10" t="str">
        <f t="shared" si="35"/>
        <v/>
      </c>
      <c r="S365" s="17">
        <f>VLOOKUP((IF(MONTH($A365)=10,YEAR($A365),IF(MONTH($A365)=11,YEAR($A365),IF(MONTH($A365)=12, YEAR($A365),YEAR($A365)-1)))),'Final Sim'!$A$1:$O$84,VLOOKUP(MONTH($A365),'Conversion WRSM'!$A$1:$B$12,2),FALSE)</f>
        <v>0</v>
      </c>
      <c r="U365" s="9">
        <f t="shared" si="36"/>
        <v>0.09</v>
      </c>
      <c r="V365" s="9" t="str">
        <f t="shared" si="37"/>
        <v/>
      </c>
      <c r="W365" s="20" t="str">
        <f t="shared" si="38"/>
        <v/>
      </c>
    </row>
    <row r="366" spans="1:23" s="9" customFormat="1">
      <c r="A366" s="11">
        <v>24077</v>
      </c>
      <c r="B366" s="9">
        <f>VLOOKUP((IF(MONTH($A366)=10,YEAR($A366),IF(MONTH($A366)=11,YEAR($A366),IF(MONTH($A366)=12, YEAR($A366),YEAR($A366)-1)))),A3R002_pt1.prn!$A$2:$AA$74,VLOOKUP(MONTH($A366),Conversion!$A$1:$B$12,2),FALSE)</f>
        <v>0.04</v>
      </c>
      <c r="C366" s="9" t="str">
        <f>IF(VLOOKUP((IF(MONTH($A366)=10,YEAR($A366),IF(MONTH($A366)=11,YEAR($A366),IF(MONTH($A366)=12, YEAR($A366),YEAR($A366)-1)))),A3R002_pt1.prn!$A$2:$AA$74,VLOOKUP(MONTH($A366),'Patch Conversion'!$A$1:$B$12,2),FALSE)="","",VLOOKUP((IF(MONTH($A366)=10,YEAR($A366),IF(MONTH($A366)=11,YEAR($A366),IF(MONTH($A366)=12, YEAR($A366),YEAR($A366)-1)))),A3R002_pt1.prn!$A$2:$AA$74,VLOOKUP(MONTH($A366),'Patch Conversion'!$A$1:$B$12,2),FALSE))</f>
        <v/>
      </c>
      <c r="G366" s="9">
        <f>VLOOKUP((IF(MONTH($A366)=10,YEAR($A366),IF(MONTH($A366)=11,YEAR($A366),IF(MONTH($A366)=12, YEAR($A366),YEAR($A366)-1)))),A3R002_FirstSim!$A$1:$Z$87,VLOOKUP(MONTH($A366),Conversion!$A$1:$B$12,2),FALSE)</f>
        <v>0.09</v>
      </c>
      <c r="K366" s="12" t="e">
        <f>VLOOKUP((IF(MONTH($A366)=10,YEAR($A366),IF(MONTH($A366)=11,YEAR($A366),IF(MONTH($A366)=12, YEAR($A366),YEAR($A366)-1)))),#REF!,VLOOKUP(MONTH($A366),Conversion!$A$1:$B$12,2),FALSE)</f>
        <v>#REF!</v>
      </c>
      <c r="L366" s="9" t="e">
        <f>VLOOKUP((IF(MONTH($A366)=10,YEAR($A366),IF(MONTH($A366)=11,YEAR($A366),IF(MONTH($A366)=12, YEAR($A366),YEAR($A366)-1)))),#REF!,VLOOKUP(MONTH($A366),'Patch Conversion'!$A$1:$B$12,2),FALSE)</f>
        <v>#REF!</v>
      </c>
      <c r="N366" s="11"/>
      <c r="O366" s="9">
        <f t="shared" si="33"/>
        <v>0.04</v>
      </c>
      <c r="P366" s="9" t="str">
        <f t="shared" si="34"/>
        <v/>
      </c>
      <c r="Q366" s="10" t="str">
        <f t="shared" si="35"/>
        <v/>
      </c>
      <c r="S366" s="17">
        <f>VLOOKUP((IF(MONTH($A366)=10,YEAR($A366),IF(MONTH($A366)=11,YEAR($A366),IF(MONTH($A366)=12, YEAR($A366),YEAR($A366)-1)))),'Final Sim'!$A$1:$O$84,VLOOKUP(MONTH($A366),'Conversion WRSM'!$A$1:$B$12,2),FALSE)</f>
        <v>39.69</v>
      </c>
      <c r="U366" s="9">
        <f t="shared" si="36"/>
        <v>0.04</v>
      </c>
      <c r="V366" s="9" t="str">
        <f t="shared" si="37"/>
        <v/>
      </c>
      <c r="W366" s="20" t="str">
        <f t="shared" si="38"/>
        <v/>
      </c>
    </row>
    <row r="367" spans="1:23" s="9" customFormat="1">
      <c r="A367" s="11">
        <v>24108</v>
      </c>
      <c r="B367" s="9">
        <f>VLOOKUP((IF(MONTH($A367)=10,YEAR($A367),IF(MONTH($A367)=11,YEAR($A367),IF(MONTH($A367)=12, YEAR($A367),YEAR($A367)-1)))),A3R002_pt1.prn!$A$2:$AA$74,VLOOKUP(MONTH($A367),Conversion!$A$1:$B$12,2),FALSE)</f>
        <v>0.94</v>
      </c>
      <c r="C367" s="9" t="str">
        <f>IF(VLOOKUP((IF(MONTH($A367)=10,YEAR($A367),IF(MONTH($A367)=11,YEAR($A367),IF(MONTH($A367)=12, YEAR($A367),YEAR($A367)-1)))),A3R002_pt1.prn!$A$2:$AA$74,VLOOKUP(MONTH($A367),'Patch Conversion'!$A$1:$B$12,2),FALSE)="","",VLOOKUP((IF(MONTH($A367)=10,YEAR($A367),IF(MONTH($A367)=11,YEAR($A367),IF(MONTH($A367)=12, YEAR($A367),YEAR($A367)-1)))),A3R002_pt1.prn!$A$2:$AA$74,VLOOKUP(MONTH($A367),'Patch Conversion'!$A$1:$B$12,2),FALSE))</f>
        <v/>
      </c>
      <c r="D367" s="9" t="str">
        <f>IF(C367="","",B367)</f>
        <v/>
      </c>
      <c r="G367" s="9">
        <f>VLOOKUP((IF(MONTH($A367)=10,YEAR($A367),IF(MONTH($A367)=11,YEAR($A367),IF(MONTH($A367)=12, YEAR($A367),YEAR($A367)-1)))),A3R002_FirstSim!$A$1:$Z$87,VLOOKUP(MONTH($A367),Conversion!$A$1:$B$12,2),FALSE)</f>
        <v>0.17</v>
      </c>
      <c r="K367" s="12" t="e">
        <f>VLOOKUP((IF(MONTH($A367)=10,YEAR($A367),IF(MONTH($A367)=11,YEAR($A367),IF(MONTH($A367)=12, YEAR($A367),YEAR($A367)-1)))),#REF!,VLOOKUP(MONTH($A367),Conversion!$A$1:$B$12,2),FALSE)</f>
        <v>#REF!</v>
      </c>
      <c r="L367" s="9" t="e">
        <f>VLOOKUP((IF(MONTH($A367)=10,YEAR($A367),IF(MONTH($A367)=11,YEAR($A367),IF(MONTH($A367)=12, YEAR($A367),YEAR($A367)-1)))),#REF!,VLOOKUP(MONTH($A367),'Patch Conversion'!$A$1:$B$12,2),FALSE)</f>
        <v>#REF!</v>
      </c>
      <c r="N367" s="11"/>
      <c r="O367" s="9">
        <f t="shared" si="33"/>
        <v>0.94</v>
      </c>
      <c r="P367" s="9" t="str">
        <f t="shared" si="34"/>
        <v/>
      </c>
      <c r="Q367" s="10" t="str">
        <f t="shared" si="35"/>
        <v/>
      </c>
      <c r="S367" s="17">
        <f>VLOOKUP((IF(MONTH($A367)=10,YEAR($A367),IF(MONTH($A367)=11,YEAR($A367),IF(MONTH($A367)=12, YEAR($A367),YEAR($A367)-1)))),'Final Sim'!$A$1:$O$84,VLOOKUP(MONTH($A367),'Conversion WRSM'!$A$1:$B$12,2),FALSE)</f>
        <v>0</v>
      </c>
      <c r="U367" s="9">
        <f t="shared" si="36"/>
        <v>0.94</v>
      </c>
      <c r="V367" s="9" t="str">
        <f t="shared" si="37"/>
        <v/>
      </c>
      <c r="W367" s="20" t="str">
        <f t="shared" si="38"/>
        <v/>
      </c>
    </row>
    <row r="368" spans="1:23" s="9" customFormat="1">
      <c r="A368" s="11">
        <v>24139</v>
      </c>
      <c r="B368" s="9">
        <f>VLOOKUP((IF(MONTH($A368)=10,YEAR($A368),IF(MONTH($A368)=11,YEAR($A368),IF(MONTH($A368)=12, YEAR($A368),YEAR($A368)-1)))),A3R002_pt1.prn!$A$2:$AA$74,VLOOKUP(MONTH($A368),Conversion!$A$1:$B$12,2),FALSE)</f>
        <v>7.1</v>
      </c>
      <c r="C368" s="9" t="str">
        <f>IF(VLOOKUP((IF(MONTH($A368)=10,YEAR($A368),IF(MONTH($A368)=11,YEAR($A368),IF(MONTH($A368)=12, YEAR($A368),YEAR($A368)-1)))),A3R002_pt1.prn!$A$2:$AA$74,VLOOKUP(MONTH($A368),'Patch Conversion'!$A$1:$B$12,2),FALSE)="","",VLOOKUP((IF(MONTH($A368)=10,YEAR($A368),IF(MONTH($A368)=11,YEAR($A368),IF(MONTH($A368)=12, YEAR($A368),YEAR($A368)-1)))),A3R002_pt1.prn!$A$2:$AA$74,VLOOKUP(MONTH($A368),'Patch Conversion'!$A$1:$B$12,2),FALSE))</f>
        <v/>
      </c>
      <c r="D368" s="9" t="str">
        <f>IF(C368="","",B368)</f>
        <v/>
      </c>
      <c r="G368" s="9">
        <f>VLOOKUP((IF(MONTH($A368)=10,YEAR($A368),IF(MONTH($A368)=11,YEAR($A368),IF(MONTH($A368)=12, YEAR($A368),YEAR($A368)-1)))),A3R002_FirstSim!$A$1:$Z$87,VLOOKUP(MONTH($A368),Conversion!$A$1:$B$12,2),FALSE)</f>
        <v>0.97</v>
      </c>
      <c r="K368" s="12" t="e">
        <f>VLOOKUP((IF(MONTH($A368)=10,YEAR($A368),IF(MONTH($A368)=11,YEAR($A368),IF(MONTH($A368)=12, YEAR($A368),YEAR($A368)-1)))),#REF!,VLOOKUP(MONTH($A368),Conversion!$A$1:$B$12,2),FALSE)</f>
        <v>#REF!</v>
      </c>
      <c r="L368" s="9" t="e">
        <f>VLOOKUP((IF(MONTH($A368)=10,YEAR($A368),IF(MONTH($A368)=11,YEAR($A368),IF(MONTH($A368)=12, YEAR($A368),YEAR($A368)-1)))),#REF!,VLOOKUP(MONTH($A368),'Patch Conversion'!$A$1:$B$12,2),FALSE)</f>
        <v>#REF!</v>
      </c>
      <c r="N368" s="11"/>
      <c r="O368" s="9">
        <f t="shared" si="33"/>
        <v>7.1</v>
      </c>
      <c r="P368" s="9" t="str">
        <f t="shared" si="34"/>
        <v/>
      </c>
      <c r="Q368" s="10" t="str">
        <f t="shared" si="35"/>
        <v/>
      </c>
      <c r="S368" s="17">
        <f>VLOOKUP((IF(MONTH($A368)=10,YEAR($A368),IF(MONTH($A368)=11,YEAR($A368),IF(MONTH($A368)=12, YEAR($A368),YEAR($A368)-1)))),'Final Sim'!$A$1:$O$84,VLOOKUP(MONTH($A368),'Conversion WRSM'!$A$1:$B$12,2),FALSE)</f>
        <v>14.11</v>
      </c>
      <c r="U368" s="9">
        <f t="shared" si="36"/>
        <v>7.1</v>
      </c>
      <c r="V368" s="9" t="str">
        <f t="shared" si="37"/>
        <v/>
      </c>
      <c r="W368" s="20" t="str">
        <f t="shared" si="38"/>
        <v/>
      </c>
    </row>
    <row r="369" spans="1:23" s="9" customFormat="1">
      <c r="A369" s="11">
        <v>24167</v>
      </c>
      <c r="B369" s="9">
        <f>VLOOKUP((IF(MONTH($A369)=10,YEAR($A369),IF(MONTH($A369)=11,YEAR($A369),IF(MONTH($A369)=12, YEAR($A369),YEAR($A369)-1)))),A3R002_pt1.prn!$A$2:$AA$74,VLOOKUP(MONTH($A369),Conversion!$A$1:$B$12,2),FALSE)</f>
        <v>0.45</v>
      </c>
      <c r="C369" s="9" t="str">
        <f>IF(VLOOKUP((IF(MONTH($A369)=10,YEAR($A369),IF(MONTH($A369)=11,YEAR($A369),IF(MONTH($A369)=12, YEAR($A369),YEAR($A369)-1)))),A3R002_pt1.prn!$A$2:$AA$74,VLOOKUP(MONTH($A369),'Patch Conversion'!$A$1:$B$12,2),FALSE)="","",VLOOKUP((IF(MONTH($A369)=10,YEAR($A369),IF(MONTH($A369)=11,YEAR($A369),IF(MONTH($A369)=12, YEAR($A369),YEAR($A369)-1)))),A3R002_pt1.prn!$A$2:$AA$74,VLOOKUP(MONTH($A369),'Patch Conversion'!$A$1:$B$12,2),FALSE))</f>
        <v/>
      </c>
      <c r="D369" s="9" t="str">
        <f>IF(C369="","",B369)</f>
        <v/>
      </c>
      <c r="G369" s="9">
        <f>VLOOKUP((IF(MONTH($A369)=10,YEAR($A369),IF(MONTH($A369)=11,YEAR($A369),IF(MONTH($A369)=12, YEAR($A369),YEAR($A369)-1)))),A3R002_FirstSim!$A$1:$Z$87,VLOOKUP(MONTH($A369),Conversion!$A$1:$B$12,2),FALSE)</f>
        <v>0.48</v>
      </c>
      <c r="K369" s="12" t="e">
        <f>VLOOKUP((IF(MONTH($A369)=10,YEAR($A369),IF(MONTH($A369)=11,YEAR($A369),IF(MONTH($A369)=12, YEAR($A369),YEAR($A369)-1)))),#REF!,VLOOKUP(MONTH($A369),Conversion!$A$1:$B$12,2),FALSE)</f>
        <v>#REF!</v>
      </c>
      <c r="L369" s="9" t="e">
        <f>VLOOKUP((IF(MONTH($A369)=10,YEAR($A369),IF(MONTH($A369)=11,YEAR($A369),IF(MONTH($A369)=12, YEAR($A369),YEAR($A369)-1)))),#REF!,VLOOKUP(MONTH($A369),'Patch Conversion'!$A$1:$B$12,2),FALSE)</f>
        <v>#REF!</v>
      </c>
      <c r="N369" s="11"/>
      <c r="O369" s="9">
        <f t="shared" si="33"/>
        <v>0.45</v>
      </c>
      <c r="P369" s="9" t="str">
        <f t="shared" si="34"/>
        <v/>
      </c>
      <c r="Q369" s="10" t="str">
        <f t="shared" si="35"/>
        <v/>
      </c>
      <c r="S369" s="17">
        <f>VLOOKUP((IF(MONTH($A369)=10,YEAR($A369),IF(MONTH($A369)=11,YEAR($A369),IF(MONTH($A369)=12, YEAR($A369),YEAR($A369)-1)))),'Final Sim'!$A$1:$O$84,VLOOKUP(MONTH($A369),'Conversion WRSM'!$A$1:$B$12,2),FALSE)</f>
        <v>0</v>
      </c>
      <c r="U369" s="9">
        <f t="shared" si="36"/>
        <v>0.45</v>
      </c>
      <c r="V369" s="9" t="str">
        <f t="shared" si="37"/>
        <v/>
      </c>
      <c r="W369" s="20" t="str">
        <f t="shared" si="38"/>
        <v/>
      </c>
    </row>
    <row r="370" spans="1:23" s="9" customFormat="1">
      <c r="A370" s="11">
        <v>24198</v>
      </c>
      <c r="B370" s="9">
        <f>VLOOKUP((IF(MONTH($A370)=10,YEAR($A370),IF(MONTH($A370)=11,YEAR($A370),IF(MONTH($A370)=12, YEAR($A370),YEAR($A370)-1)))),A3R002_pt1.prn!$A$2:$AA$74,VLOOKUP(MONTH($A370),Conversion!$A$1:$B$12,2),FALSE)</f>
        <v>0</v>
      </c>
      <c r="C370" s="9" t="str">
        <f>IF(VLOOKUP((IF(MONTH($A370)=10,YEAR($A370),IF(MONTH($A370)=11,YEAR($A370),IF(MONTH($A370)=12, YEAR($A370),YEAR($A370)-1)))),A3R002_pt1.prn!$A$2:$AA$74,VLOOKUP(MONTH($A370),'Patch Conversion'!$A$1:$B$12,2),FALSE)="","",VLOOKUP((IF(MONTH($A370)=10,YEAR($A370),IF(MONTH($A370)=11,YEAR($A370),IF(MONTH($A370)=12, YEAR($A370),YEAR($A370)-1)))),A3R002_pt1.prn!$A$2:$AA$74,VLOOKUP(MONTH($A370),'Patch Conversion'!$A$1:$B$12,2),FALSE))</f>
        <v>#</v>
      </c>
      <c r="G370" s="9">
        <f>VLOOKUP((IF(MONTH($A370)=10,YEAR($A370),IF(MONTH($A370)=11,YEAR($A370),IF(MONTH($A370)=12, YEAR($A370),YEAR($A370)-1)))),A3R002_FirstSim!$A$1:$Z$87,VLOOKUP(MONTH($A370),Conversion!$A$1:$B$12,2),FALSE)</f>
        <v>0.16</v>
      </c>
      <c r="K370" s="12" t="e">
        <f>VLOOKUP((IF(MONTH($A370)=10,YEAR($A370),IF(MONTH($A370)=11,YEAR($A370),IF(MONTH($A370)=12, YEAR($A370),YEAR($A370)-1)))),#REF!,VLOOKUP(MONTH($A370),Conversion!$A$1:$B$12,2),FALSE)</f>
        <v>#REF!</v>
      </c>
      <c r="L370" s="9" t="e">
        <f>VLOOKUP((IF(MONTH($A370)=10,YEAR($A370),IF(MONTH($A370)=11,YEAR($A370),IF(MONTH($A370)=12, YEAR($A370),YEAR($A370)-1)))),#REF!,VLOOKUP(MONTH($A370),'Patch Conversion'!$A$1:$B$12,2),FALSE)</f>
        <v>#REF!</v>
      </c>
      <c r="N370" s="11"/>
      <c r="O370" s="9">
        <f t="shared" si="33"/>
        <v>0.16</v>
      </c>
      <c r="P370" s="9" t="str">
        <f t="shared" si="34"/>
        <v>*</v>
      </c>
      <c r="Q370" s="10" t="str">
        <f t="shared" si="35"/>
        <v>First Silumation patch</v>
      </c>
      <c r="S370" s="17">
        <f>VLOOKUP((IF(MONTH($A370)=10,YEAR($A370),IF(MONTH($A370)=11,YEAR($A370),IF(MONTH($A370)=12, YEAR($A370),YEAR($A370)-1)))),'Final Sim'!$A$1:$O$84,VLOOKUP(MONTH($A370),'Conversion WRSM'!$A$1:$B$12,2),FALSE)</f>
        <v>900.28</v>
      </c>
      <c r="U370" s="9">
        <f t="shared" si="36"/>
        <v>900.28</v>
      </c>
      <c r="V370" s="9" t="str">
        <f t="shared" si="37"/>
        <v>*</v>
      </c>
      <c r="W370" s="20" t="str">
        <f t="shared" si="38"/>
        <v>Simulated value used</v>
      </c>
    </row>
    <row r="371" spans="1:23" s="9" customFormat="1">
      <c r="A371" s="11">
        <v>24228</v>
      </c>
      <c r="B371" s="9">
        <f>VLOOKUP((IF(MONTH($A371)=10,YEAR($A371),IF(MONTH($A371)=11,YEAR($A371),IF(MONTH($A371)=12, YEAR($A371),YEAR($A371)-1)))),A3R002_pt1.prn!$A$2:$AA$74,VLOOKUP(MONTH($A371),Conversion!$A$1:$B$12,2),FALSE)</f>
        <v>0.06</v>
      </c>
      <c r="C371" s="9" t="str">
        <f>IF(VLOOKUP((IF(MONTH($A371)=10,YEAR($A371),IF(MONTH($A371)=11,YEAR($A371),IF(MONTH($A371)=12, YEAR($A371),YEAR($A371)-1)))),A3R002_pt1.prn!$A$2:$AA$74,VLOOKUP(MONTH($A371),'Patch Conversion'!$A$1:$B$12,2),FALSE)="","",VLOOKUP((IF(MONTH($A371)=10,YEAR($A371),IF(MONTH($A371)=11,YEAR($A371),IF(MONTH($A371)=12, YEAR($A371),YEAR($A371)-1)))),A3R002_pt1.prn!$A$2:$AA$74,VLOOKUP(MONTH($A371),'Patch Conversion'!$A$1:$B$12,2),FALSE))</f>
        <v/>
      </c>
      <c r="G371" s="9">
        <f>VLOOKUP((IF(MONTH($A371)=10,YEAR($A371),IF(MONTH($A371)=11,YEAR($A371),IF(MONTH($A371)=12, YEAR($A371),YEAR($A371)-1)))),A3R002_FirstSim!$A$1:$Z$87,VLOOKUP(MONTH($A371),Conversion!$A$1:$B$12,2),FALSE)</f>
        <v>0.16</v>
      </c>
      <c r="K371" s="12" t="e">
        <f>VLOOKUP((IF(MONTH($A371)=10,YEAR($A371),IF(MONTH($A371)=11,YEAR($A371),IF(MONTH($A371)=12, YEAR($A371),YEAR($A371)-1)))),#REF!,VLOOKUP(MONTH($A371),Conversion!$A$1:$B$12,2),FALSE)</f>
        <v>#REF!</v>
      </c>
      <c r="L371" s="9" t="e">
        <f>VLOOKUP((IF(MONTH($A371)=10,YEAR($A371),IF(MONTH($A371)=11,YEAR($A371),IF(MONTH($A371)=12, YEAR($A371),YEAR($A371)-1)))),#REF!,VLOOKUP(MONTH($A371),'Patch Conversion'!$A$1:$B$12,2),FALSE)</f>
        <v>#REF!</v>
      </c>
      <c r="N371" s="11"/>
      <c r="O371" s="9">
        <f t="shared" si="33"/>
        <v>0.06</v>
      </c>
      <c r="P371" s="9" t="str">
        <f t="shared" si="34"/>
        <v/>
      </c>
      <c r="Q371" s="10" t="str">
        <f t="shared" si="35"/>
        <v/>
      </c>
      <c r="S371" s="17">
        <f>VLOOKUP((IF(MONTH($A371)=10,YEAR($A371),IF(MONTH($A371)=11,YEAR($A371),IF(MONTH($A371)=12, YEAR($A371),YEAR($A371)-1)))),'Final Sim'!$A$1:$O$84,VLOOKUP(MONTH($A371),'Conversion WRSM'!$A$1:$B$12,2),FALSE)</f>
        <v>0</v>
      </c>
      <c r="U371" s="9">
        <f t="shared" si="36"/>
        <v>0.06</v>
      </c>
      <c r="V371" s="9" t="str">
        <f t="shared" si="37"/>
        <v/>
      </c>
      <c r="W371" s="20" t="str">
        <f t="shared" si="38"/>
        <v/>
      </c>
    </row>
    <row r="372" spans="1:23" s="9" customFormat="1">
      <c r="A372" s="11">
        <v>24259</v>
      </c>
      <c r="B372" s="9">
        <f>VLOOKUP((IF(MONTH($A372)=10,YEAR($A372),IF(MONTH($A372)=11,YEAR($A372),IF(MONTH($A372)=12, YEAR($A372),YEAR($A372)-1)))),A3R002_pt1.prn!$A$2:$AA$74,VLOOKUP(MONTH($A372),Conversion!$A$1:$B$12,2),FALSE)</f>
        <v>0.1</v>
      </c>
      <c r="C372" s="9" t="str">
        <f>IF(VLOOKUP((IF(MONTH($A372)=10,YEAR($A372),IF(MONTH($A372)=11,YEAR($A372),IF(MONTH($A372)=12, YEAR($A372),YEAR($A372)-1)))),A3R002_pt1.prn!$A$2:$AA$74,VLOOKUP(MONTH($A372),'Patch Conversion'!$A$1:$B$12,2),FALSE)="","",VLOOKUP((IF(MONTH($A372)=10,YEAR($A372),IF(MONTH($A372)=11,YEAR($A372),IF(MONTH($A372)=12, YEAR($A372),YEAR($A372)-1)))),A3R002_pt1.prn!$A$2:$AA$74,VLOOKUP(MONTH($A372),'Patch Conversion'!$A$1:$B$12,2),FALSE))</f>
        <v/>
      </c>
      <c r="G372" s="9">
        <f>VLOOKUP((IF(MONTH($A372)=10,YEAR($A372),IF(MONTH($A372)=11,YEAR($A372),IF(MONTH($A372)=12, YEAR($A372),YEAR($A372)-1)))),A3R002_FirstSim!$A$1:$Z$87,VLOOKUP(MONTH($A372),Conversion!$A$1:$B$12,2),FALSE)</f>
        <v>0.19</v>
      </c>
      <c r="K372" s="12" t="e">
        <f>VLOOKUP((IF(MONTH($A372)=10,YEAR($A372),IF(MONTH($A372)=11,YEAR($A372),IF(MONTH($A372)=12, YEAR($A372),YEAR($A372)-1)))),#REF!,VLOOKUP(MONTH($A372),Conversion!$A$1:$B$12,2),FALSE)</f>
        <v>#REF!</v>
      </c>
      <c r="L372" s="9" t="e">
        <f>VLOOKUP((IF(MONTH($A372)=10,YEAR($A372),IF(MONTH($A372)=11,YEAR($A372),IF(MONTH($A372)=12, YEAR($A372),YEAR($A372)-1)))),#REF!,VLOOKUP(MONTH($A372),'Patch Conversion'!$A$1:$B$12,2),FALSE)</f>
        <v>#REF!</v>
      </c>
      <c r="N372" s="11"/>
      <c r="O372" s="9">
        <f t="shared" si="33"/>
        <v>0.1</v>
      </c>
      <c r="P372" s="9" t="str">
        <f t="shared" si="34"/>
        <v/>
      </c>
      <c r="Q372" s="10" t="str">
        <f t="shared" si="35"/>
        <v/>
      </c>
      <c r="S372" s="17">
        <f>VLOOKUP((IF(MONTH($A372)=10,YEAR($A372),IF(MONTH($A372)=11,YEAR($A372),IF(MONTH($A372)=12, YEAR($A372),YEAR($A372)-1)))),'Final Sim'!$A$1:$O$84,VLOOKUP(MONTH($A372),'Conversion WRSM'!$A$1:$B$12,2),FALSE)</f>
        <v>360.02</v>
      </c>
      <c r="U372" s="9">
        <f t="shared" si="36"/>
        <v>0.1</v>
      </c>
      <c r="V372" s="9" t="str">
        <f t="shared" si="37"/>
        <v/>
      </c>
      <c r="W372" s="20" t="str">
        <f t="shared" si="38"/>
        <v/>
      </c>
    </row>
    <row r="373" spans="1:23" s="9" customFormat="1">
      <c r="A373" s="11">
        <v>24289</v>
      </c>
      <c r="B373" s="9">
        <f>VLOOKUP((IF(MONTH($A373)=10,YEAR($A373),IF(MONTH($A373)=11,YEAR($A373),IF(MONTH($A373)=12, YEAR($A373),YEAR($A373)-1)))),A3R002_pt1.prn!$A$2:$AA$74,VLOOKUP(MONTH($A373),Conversion!$A$1:$B$12,2),FALSE)</f>
        <v>0.23</v>
      </c>
      <c r="C373" s="9" t="str">
        <f>IF(VLOOKUP((IF(MONTH($A373)=10,YEAR($A373),IF(MONTH($A373)=11,YEAR($A373),IF(MONTH($A373)=12, YEAR($A373),YEAR($A373)-1)))),A3R002_pt1.prn!$A$2:$AA$74,VLOOKUP(MONTH($A373),'Patch Conversion'!$A$1:$B$12,2),FALSE)="","",VLOOKUP((IF(MONTH($A373)=10,YEAR($A373),IF(MONTH($A373)=11,YEAR($A373),IF(MONTH($A373)=12, YEAR($A373),YEAR($A373)-1)))),A3R002_pt1.prn!$A$2:$AA$74,VLOOKUP(MONTH($A373),'Patch Conversion'!$A$1:$B$12,2),FALSE))</f>
        <v/>
      </c>
      <c r="G373" s="9">
        <f>VLOOKUP((IF(MONTH($A373)=10,YEAR($A373),IF(MONTH($A373)=11,YEAR($A373),IF(MONTH($A373)=12, YEAR($A373),YEAR($A373)-1)))),A3R002_FirstSim!$A$1:$Z$87,VLOOKUP(MONTH($A373),Conversion!$A$1:$B$12,2),FALSE)</f>
        <v>0.19</v>
      </c>
      <c r="K373" s="12" t="e">
        <f>VLOOKUP((IF(MONTH($A373)=10,YEAR($A373),IF(MONTH($A373)=11,YEAR($A373),IF(MONTH($A373)=12, YEAR($A373),YEAR($A373)-1)))),#REF!,VLOOKUP(MONTH($A373),Conversion!$A$1:$B$12,2),FALSE)</f>
        <v>#REF!</v>
      </c>
      <c r="L373" s="9" t="e">
        <f>VLOOKUP((IF(MONTH($A373)=10,YEAR($A373),IF(MONTH($A373)=11,YEAR($A373),IF(MONTH($A373)=12, YEAR($A373),YEAR($A373)-1)))),#REF!,VLOOKUP(MONTH($A373),'Patch Conversion'!$A$1:$B$12,2),FALSE)</f>
        <v>#REF!</v>
      </c>
      <c r="N373" s="11"/>
      <c r="O373" s="9">
        <f t="shared" si="33"/>
        <v>0.23</v>
      </c>
      <c r="P373" s="9" t="str">
        <f t="shared" si="34"/>
        <v/>
      </c>
      <c r="Q373" s="10" t="str">
        <f t="shared" si="35"/>
        <v/>
      </c>
      <c r="S373" s="17">
        <f>VLOOKUP((IF(MONTH($A373)=10,YEAR($A373),IF(MONTH($A373)=11,YEAR($A373),IF(MONTH($A373)=12, YEAR($A373),YEAR($A373)-1)))),'Final Sim'!$A$1:$O$84,VLOOKUP(MONTH($A373),'Conversion WRSM'!$A$1:$B$12,2),FALSE)</f>
        <v>0</v>
      </c>
      <c r="U373" s="9">
        <f t="shared" si="36"/>
        <v>0.23</v>
      </c>
      <c r="V373" s="9" t="str">
        <f t="shared" si="37"/>
        <v/>
      </c>
      <c r="W373" s="20" t="str">
        <f t="shared" si="38"/>
        <v/>
      </c>
    </row>
    <row r="374" spans="1:23" s="9" customFormat="1">
      <c r="A374" s="11">
        <v>24320</v>
      </c>
      <c r="B374" s="9">
        <f>VLOOKUP((IF(MONTH($A374)=10,YEAR($A374),IF(MONTH($A374)=11,YEAR($A374),IF(MONTH($A374)=12, YEAR($A374),YEAR($A374)-1)))),A3R002_pt1.prn!$A$2:$AA$74,VLOOKUP(MONTH($A374),Conversion!$A$1:$B$12,2),FALSE)</f>
        <v>0.35</v>
      </c>
      <c r="C374" s="9" t="str">
        <f>IF(VLOOKUP((IF(MONTH($A374)=10,YEAR($A374),IF(MONTH($A374)=11,YEAR($A374),IF(MONTH($A374)=12, YEAR($A374),YEAR($A374)-1)))),A3R002_pt1.prn!$A$2:$AA$74,VLOOKUP(MONTH($A374),'Patch Conversion'!$A$1:$B$12,2),FALSE)="","",VLOOKUP((IF(MONTH($A374)=10,YEAR($A374),IF(MONTH($A374)=11,YEAR($A374),IF(MONTH($A374)=12, YEAR($A374),YEAR($A374)-1)))),A3R002_pt1.prn!$A$2:$AA$74,VLOOKUP(MONTH($A374),'Patch Conversion'!$A$1:$B$12,2),FALSE))</f>
        <v/>
      </c>
      <c r="G374" s="9">
        <f>VLOOKUP((IF(MONTH($A374)=10,YEAR($A374),IF(MONTH($A374)=11,YEAR($A374),IF(MONTH($A374)=12, YEAR($A374),YEAR($A374)-1)))),A3R002_FirstSim!$A$1:$Z$87,VLOOKUP(MONTH($A374),Conversion!$A$1:$B$12,2),FALSE)</f>
        <v>0.15</v>
      </c>
      <c r="K374" s="12" t="e">
        <f>VLOOKUP((IF(MONTH($A374)=10,YEAR($A374),IF(MONTH($A374)=11,YEAR($A374),IF(MONTH($A374)=12, YEAR($A374),YEAR($A374)-1)))),#REF!,VLOOKUP(MONTH($A374),Conversion!$A$1:$B$12,2),FALSE)</f>
        <v>#REF!</v>
      </c>
      <c r="L374" s="9" t="e">
        <f>VLOOKUP((IF(MONTH($A374)=10,YEAR($A374),IF(MONTH($A374)=11,YEAR($A374),IF(MONTH($A374)=12, YEAR($A374),YEAR($A374)-1)))),#REF!,VLOOKUP(MONTH($A374),'Patch Conversion'!$A$1:$B$12,2),FALSE)</f>
        <v>#REF!</v>
      </c>
      <c r="N374" s="11"/>
      <c r="O374" s="9">
        <f t="shared" si="33"/>
        <v>0.35</v>
      </c>
      <c r="P374" s="9" t="str">
        <f t="shared" si="34"/>
        <v/>
      </c>
      <c r="Q374" s="10" t="str">
        <f t="shared" si="35"/>
        <v/>
      </c>
      <c r="S374" s="17">
        <f>VLOOKUP((IF(MONTH($A374)=10,YEAR($A374),IF(MONTH($A374)=11,YEAR($A374),IF(MONTH($A374)=12, YEAR($A374),YEAR($A374)-1)))),'Final Sim'!$A$1:$O$84,VLOOKUP(MONTH($A374),'Conversion WRSM'!$A$1:$B$12,2),FALSE)</f>
        <v>18.98</v>
      </c>
      <c r="U374" s="9">
        <f t="shared" si="36"/>
        <v>0.35</v>
      </c>
      <c r="V374" s="9" t="str">
        <f t="shared" si="37"/>
        <v/>
      </c>
      <c r="W374" s="20" t="str">
        <f t="shared" si="38"/>
        <v/>
      </c>
    </row>
    <row r="375" spans="1:23" s="9" customFormat="1">
      <c r="A375" s="11">
        <v>24351</v>
      </c>
      <c r="B375" s="9">
        <f>VLOOKUP((IF(MONTH($A375)=10,YEAR($A375),IF(MONTH($A375)=11,YEAR($A375),IF(MONTH($A375)=12, YEAR($A375),YEAR($A375)-1)))),A3R002_pt1.prn!$A$2:$AA$74,VLOOKUP(MONTH($A375),Conversion!$A$1:$B$12,2),FALSE)</f>
        <v>0.32</v>
      </c>
      <c r="C375" s="9" t="str">
        <f>IF(VLOOKUP((IF(MONTH($A375)=10,YEAR($A375),IF(MONTH($A375)=11,YEAR($A375),IF(MONTH($A375)=12, YEAR($A375),YEAR($A375)-1)))),A3R002_pt1.prn!$A$2:$AA$74,VLOOKUP(MONTH($A375),'Patch Conversion'!$A$1:$B$12,2),FALSE)="","",VLOOKUP((IF(MONTH($A375)=10,YEAR($A375),IF(MONTH($A375)=11,YEAR($A375),IF(MONTH($A375)=12, YEAR($A375),YEAR($A375)-1)))),A3R002_pt1.prn!$A$2:$AA$74,VLOOKUP(MONTH($A375),'Patch Conversion'!$A$1:$B$12,2),FALSE))</f>
        <v/>
      </c>
      <c r="G375" s="9">
        <f>VLOOKUP((IF(MONTH($A375)=10,YEAR($A375),IF(MONTH($A375)=11,YEAR($A375),IF(MONTH($A375)=12, YEAR($A375),YEAR($A375)-1)))),A3R002_FirstSim!$A$1:$Z$87,VLOOKUP(MONTH($A375),Conversion!$A$1:$B$12,2),FALSE)</f>
        <v>0.12</v>
      </c>
      <c r="K375" s="12" t="e">
        <f>VLOOKUP((IF(MONTH($A375)=10,YEAR($A375),IF(MONTH($A375)=11,YEAR($A375),IF(MONTH($A375)=12, YEAR($A375),YEAR($A375)-1)))),#REF!,VLOOKUP(MONTH($A375),Conversion!$A$1:$B$12,2),FALSE)</f>
        <v>#REF!</v>
      </c>
      <c r="L375" s="9" t="e">
        <f>VLOOKUP((IF(MONTH($A375)=10,YEAR($A375),IF(MONTH($A375)=11,YEAR($A375),IF(MONTH($A375)=12, YEAR($A375),YEAR($A375)-1)))),#REF!,VLOOKUP(MONTH($A375),'Patch Conversion'!$A$1:$B$12,2),FALSE)</f>
        <v>#REF!</v>
      </c>
      <c r="N375" s="11"/>
      <c r="O375" s="9">
        <f t="shared" si="33"/>
        <v>0.32</v>
      </c>
      <c r="P375" s="9" t="str">
        <f t="shared" si="34"/>
        <v/>
      </c>
      <c r="Q375" s="10" t="str">
        <f t="shared" si="35"/>
        <v/>
      </c>
      <c r="S375" s="17">
        <f>VLOOKUP((IF(MONTH($A375)=10,YEAR($A375),IF(MONTH($A375)=11,YEAR($A375),IF(MONTH($A375)=12, YEAR($A375),YEAR($A375)-1)))),'Final Sim'!$A$1:$O$84,VLOOKUP(MONTH($A375),'Conversion WRSM'!$A$1:$B$12,2),FALSE)</f>
        <v>0</v>
      </c>
      <c r="U375" s="9">
        <f t="shared" si="36"/>
        <v>0.32</v>
      </c>
      <c r="V375" s="9" t="str">
        <f t="shared" si="37"/>
        <v/>
      </c>
      <c r="W375" s="20" t="str">
        <f t="shared" si="38"/>
        <v/>
      </c>
    </row>
    <row r="376" spans="1:23" s="9" customFormat="1">
      <c r="A376" s="11">
        <v>24381</v>
      </c>
      <c r="B376" s="9">
        <f>VLOOKUP((IF(MONTH($A376)=10,YEAR($A376),IF(MONTH($A376)=11,YEAR($A376),IF(MONTH($A376)=12, YEAR($A376),YEAR($A376)-1)))),A3R002_pt1.prn!$A$2:$AA$74,VLOOKUP(MONTH($A376),Conversion!$A$1:$B$12,2),FALSE)</f>
        <v>0.62</v>
      </c>
      <c r="C376" s="9" t="str">
        <f>IF(VLOOKUP((IF(MONTH($A376)=10,YEAR($A376),IF(MONTH($A376)=11,YEAR($A376),IF(MONTH($A376)=12, YEAR($A376),YEAR($A376)-1)))),A3R002_pt1.prn!$A$2:$AA$74,VLOOKUP(MONTH($A376),'Patch Conversion'!$A$1:$B$12,2),FALSE)="","",VLOOKUP((IF(MONTH($A376)=10,YEAR($A376),IF(MONTH($A376)=11,YEAR($A376),IF(MONTH($A376)=12, YEAR($A376),YEAR($A376)-1)))),A3R002_pt1.prn!$A$2:$AA$74,VLOOKUP(MONTH($A376),'Patch Conversion'!$A$1:$B$12,2),FALSE))</f>
        <v/>
      </c>
      <c r="G376" s="9">
        <f>VLOOKUP((IF(MONTH($A376)=10,YEAR($A376),IF(MONTH($A376)=11,YEAR($A376),IF(MONTH($A376)=12, YEAR($A376),YEAR($A376)-1)))),A3R002_FirstSim!$A$1:$Z$87,VLOOKUP(MONTH($A376),Conversion!$A$1:$B$12,2),FALSE)</f>
        <v>0.11</v>
      </c>
      <c r="K376" s="12" t="e">
        <f>VLOOKUP((IF(MONTH($A376)=10,YEAR($A376),IF(MONTH($A376)=11,YEAR($A376),IF(MONTH($A376)=12, YEAR($A376),YEAR($A376)-1)))),#REF!,VLOOKUP(MONTH($A376),Conversion!$A$1:$B$12,2),FALSE)</f>
        <v>#REF!</v>
      </c>
      <c r="L376" s="9" t="e">
        <f>VLOOKUP((IF(MONTH($A376)=10,YEAR($A376),IF(MONTH($A376)=11,YEAR($A376),IF(MONTH($A376)=12, YEAR($A376),YEAR($A376)-1)))),#REF!,VLOOKUP(MONTH($A376),'Patch Conversion'!$A$1:$B$12,2),FALSE)</f>
        <v>#REF!</v>
      </c>
      <c r="N376" s="11"/>
      <c r="O376" s="9">
        <f t="shared" si="33"/>
        <v>0.62</v>
      </c>
      <c r="P376" s="9" t="str">
        <f t="shared" si="34"/>
        <v/>
      </c>
      <c r="Q376" s="10" t="str">
        <f t="shared" si="35"/>
        <v/>
      </c>
      <c r="S376" s="17">
        <f>VLOOKUP((IF(MONTH($A376)=10,YEAR($A376),IF(MONTH($A376)=11,YEAR($A376),IF(MONTH($A376)=12, YEAR($A376),YEAR($A376)-1)))),'Final Sim'!$A$1:$O$84,VLOOKUP(MONTH($A376),'Conversion WRSM'!$A$1:$B$12,2),FALSE)</f>
        <v>3.56</v>
      </c>
      <c r="U376" s="9">
        <f t="shared" si="36"/>
        <v>0.62</v>
      </c>
      <c r="V376" s="9" t="str">
        <f t="shared" si="37"/>
        <v/>
      </c>
      <c r="W376" s="20" t="str">
        <f t="shared" si="38"/>
        <v/>
      </c>
    </row>
    <row r="377" spans="1:23" s="9" customFormat="1">
      <c r="A377" s="11">
        <v>24412</v>
      </c>
      <c r="B377" s="9">
        <f>VLOOKUP((IF(MONTH($A377)=10,YEAR($A377),IF(MONTH($A377)=11,YEAR($A377),IF(MONTH($A377)=12, YEAR($A377),YEAR($A377)-1)))),A3R002_pt1.prn!$A$2:$AA$74,VLOOKUP(MONTH($A377),Conversion!$A$1:$B$12,2),FALSE)</f>
        <v>0.7</v>
      </c>
      <c r="C377" s="9" t="str">
        <f>IF(VLOOKUP((IF(MONTH($A377)=10,YEAR($A377),IF(MONTH($A377)=11,YEAR($A377),IF(MONTH($A377)=12, YEAR($A377),YEAR($A377)-1)))),A3R002_pt1.prn!$A$2:$AA$74,VLOOKUP(MONTH($A377),'Patch Conversion'!$A$1:$B$12,2),FALSE)="","",VLOOKUP((IF(MONTH($A377)=10,YEAR($A377),IF(MONTH($A377)=11,YEAR($A377),IF(MONTH($A377)=12, YEAR($A377),YEAR($A377)-1)))),A3R002_pt1.prn!$A$2:$AA$74,VLOOKUP(MONTH($A377),'Patch Conversion'!$A$1:$B$12,2),FALSE))</f>
        <v/>
      </c>
      <c r="G377" s="9">
        <f>VLOOKUP((IF(MONTH($A377)=10,YEAR($A377),IF(MONTH($A377)=11,YEAR($A377),IF(MONTH($A377)=12, YEAR($A377),YEAR($A377)-1)))),A3R002_FirstSim!$A$1:$Z$87,VLOOKUP(MONTH($A377),Conversion!$A$1:$B$12,2),FALSE)</f>
        <v>0.08</v>
      </c>
      <c r="K377" s="12" t="e">
        <f>VLOOKUP((IF(MONTH($A377)=10,YEAR($A377),IF(MONTH($A377)=11,YEAR($A377),IF(MONTH($A377)=12, YEAR($A377),YEAR($A377)-1)))),#REF!,VLOOKUP(MONTH($A377),Conversion!$A$1:$B$12,2),FALSE)</f>
        <v>#REF!</v>
      </c>
      <c r="L377" s="9" t="e">
        <f>VLOOKUP((IF(MONTH($A377)=10,YEAR($A377),IF(MONTH($A377)=11,YEAR($A377),IF(MONTH($A377)=12, YEAR($A377),YEAR($A377)-1)))),#REF!,VLOOKUP(MONTH($A377),'Patch Conversion'!$A$1:$B$12,2),FALSE)</f>
        <v>#REF!</v>
      </c>
      <c r="N377" s="11"/>
      <c r="O377" s="9">
        <f t="shared" si="33"/>
        <v>0.7</v>
      </c>
      <c r="P377" s="9" t="str">
        <f t="shared" si="34"/>
        <v/>
      </c>
      <c r="Q377" s="10" t="str">
        <f t="shared" si="35"/>
        <v/>
      </c>
      <c r="S377" s="17">
        <f>VLOOKUP((IF(MONTH($A377)=10,YEAR($A377),IF(MONTH($A377)=11,YEAR($A377),IF(MONTH($A377)=12, YEAR($A377),YEAR($A377)-1)))),'Final Sim'!$A$1:$O$84,VLOOKUP(MONTH($A377),'Conversion WRSM'!$A$1:$B$12,2),FALSE)</f>
        <v>0</v>
      </c>
      <c r="U377" s="9">
        <f t="shared" si="36"/>
        <v>0.7</v>
      </c>
      <c r="V377" s="9" t="str">
        <f t="shared" si="37"/>
        <v/>
      </c>
      <c r="W377" s="20" t="str">
        <f t="shared" si="38"/>
        <v/>
      </c>
    </row>
    <row r="378" spans="1:23" s="9" customFormat="1">
      <c r="A378" s="11">
        <v>24442</v>
      </c>
      <c r="B378" s="9">
        <f>VLOOKUP((IF(MONTH($A378)=10,YEAR($A378),IF(MONTH($A378)=11,YEAR($A378),IF(MONTH($A378)=12, YEAR($A378),YEAR($A378)-1)))),A3R002_pt1.prn!$A$2:$AA$74,VLOOKUP(MONTH($A378),Conversion!$A$1:$B$12,2),FALSE)</f>
        <v>1.19</v>
      </c>
      <c r="C378" s="9" t="str">
        <f>IF(VLOOKUP((IF(MONTH($A378)=10,YEAR($A378),IF(MONTH($A378)=11,YEAR($A378),IF(MONTH($A378)=12, YEAR($A378),YEAR($A378)-1)))),A3R002_pt1.prn!$A$2:$AA$74,VLOOKUP(MONTH($A378),'Patch Conversion'!$A$1:$B$12,2),FALSE)="","",VLOOKUP((IF(MONTH($A378)=10,YEAR($A378),IF(MONTH($A378)=11,YEAR($A378),IF(MONTH($A378)=12, YEAR($A378),YEAR($A378)-1)))),A3R002_pt1.prn!$A$2:$AA$74,VLOOKUP(MONTH($A378),'Patch Conversion'!$A$1:$B$12,2),FALSE))</f>
        <v/>
      </c>
      <c r="G378" s="9">
        <f>VLOOKUP((IF(MONTH($A378)=10,YEAR($A378),IF(MONTH($A378)=11,YEAR($A378),IF(MONTH($A378)=12, YEAR($A378),YEAR($A378)-1)))),A3R002_FirstSim!$A$1:$Z$87,VLOOKUP(MONTH($A378),Conversion!$A$1:$B$12,2),FALSE)</f>
        <v>1.08</v>
      </c>
      <c r="K378" s="12" t="e">
        <f>VLOOKUP((IF(MONTH($A378)=10,YEAR($A378),IF(MONTH($A378)=11,YEAR($A378),IF(MONTH($A378)=12, YEAR($A378),YEAR($A378)-1)))),#REF!,VLOOKUP(MONTH($A378),Conversion!$A$1:$B$12,2),FALSE)</f>
        <v>#REF!</v>
      </c>
      <c r="L378" s="9" t="e">
        <f>VLOOKUP((IF(MONTH($A378)=10,YEAR($A378),IF(MONTH($A378)=11,YEAR($A378),IF(MONTH($A378)=12, YEAR($A378),YEAR($A378)-1)))),#REF!,VLOOKUP(MONTH($A378),'Patch Conversion'!$A$1:$B$12,2),FALSE)</f>
        <v>#REF!</v>
      </c>
      <c r="N378" s="11"/>
      <c r="O378" s="9">
        <f t="shared" si="33"/>
        <v>1.19</v>
      </c>
      <c r="P378" s="9" t="str">
        <f t="shared" si="34"/>
        <v/>
      </c>
      <c r="Q378" s="10" t="str">
        <f t="shared" si="35"/>
        <v/>
      </c>
      <c r="S378" s="17">
        <f>VLOOKUP((IF(MONTH($A378)=10,YEAR($A378),IF(MONTH($A378)=11,YEAR($A378),IF(MONTH($A378)=12, YEAR($A378),YEAR($A378)-1)))),'Final Sim'!$A$1:$O$84,VLOOKUP(MONTH($A378),'Conversion WRSM'!$A$1:$B$12,2),FALSE)</f>
        <v>12.4</v>
      </c>
      <c r="U378" s="9">
        <f t="shared" si="36"/>
        <v>1.19</v>
      </c>
      <c r="V378" s="9" t="str">
        <f t="shared" si="37"/>
        <v/>
      </c>
      <c r="W378" s="20" t="str">
        <f t="shared" si="38"/>
        <v/>
      </c>
    </row>
    <row r="379" spans="1:23" s="9" customFormat="1">
      <c r="A379" s="11">
        <v>24473</v>
      </c>
      <c r="B379" s="9">
        <f>VLOOKUP((IF(MONTH($A379)=10,YEAR($A379),IF(MONTH($A379)=11,YEAR($A379),IF(MONTH($A379)=12, YEAR($A379),YEAR($A379)-1)))),A3R002_pt1.prn!$A$2:$AA$74,VLOOKUP(MONTH($A379),Conversion!$A$1:$B$12,2),FALSE)</f>
        <v>6.83</v>
      </c>
      <c r="C379" s="9" t="str">
        <f>IF(VLOOKUP((IF(MONTH($A379)=10,YEAR($A379),IF(MONTH($A379)=11,YEAR($A379),IF(MONTH($A379)=12, YEAR($A379),YEAR($A379)-1)))),A3R002_pt1.prn!$A$2:$AA$74,VLOOKUP(MONTH($A379),'Patch Conversion'!$A$1:$B$12,2),FALSE)="","",VLOOKUP((IF(MONTH($A379)=10,YEAR($A379),IF(MONTH($A379)=11,YEAR($A379),IF(MONTH($A379)=12, YEAR($A379),YEAR($A379)-1)))),A3R002_pt1.prn!$A$2:$AA$74,VLOOKUP(MONTH($A379),'Patch Conversion'!$A$1:$B$12,2),FALSE))</f>
        <v/>
      </c>
      <c r="D379" s="9" t="str">
        <f>IF(C379="","",B379)</f>
        <v/>
      </c>
      <c r="G379" s="9">
        <f>VLOOKUP((IF(MONTH($A379)=10,YEAR($A379),IF(MONTH($A379)=11,YEAR($A379),IF(MONTH($A379)=12, YEAR($A379),YEAR($A379)-1)))),A3R002_FirstSim!$A$1:$Z$87,VLOOKUP(MONTH($A379),Conversion!$A$1:$B$12,2),FALSE)</f>
        <v>8.91</v>
      </c>
      <c r="K379" s="12" t="e">
        <f>VLOOKUP((IF(MONTH($A379)=10,YEAR($A379),IF(MONTH($A379)=11,YEAR($A379),IF(MONTH($A379)=12, YEAR($A379),YEAR($A379)-1)))),#REF!,VLOOKUP(MONTH($A379),Conversion!$A$1:$B$12,2),FALSE)</f>
        <v>#REF!</v>
      </c>
      <c r="L379" s="9" t="e">
        <f>VLOOKUP((IF(MONTH($A379)=10,YEAR($A379),IF(MONTH($A379)=11,YEAR($A379),IF(MONTH($A379)=12, YEAR($A379),YEAR($A379)-1)))),#REF!,VLOOKUP(MONTH($A379),'Patch Conversion'!$A$1:$B$12,2),FALSE)</f>
        <v>#REF!</v>
      </c>
      <c r="N379" s="11"/>
      <c r="O379" s="9">
        <f t="shared" si="33"/>
        <v>6.83</v>
      </c>
      <c r="P379" s="9" t="str">
        <f t="shared" si="34"/>
        <v/>
      </c>
      <c r="Q379" s="10" t="str">
        <f t="shared" si="35"/>
        <v/>
      </c>
      <c r="S379" s="17">
        <f>VLOOKUP((IF(MONTH($A379)=10,YEAR($A379),IF(MONTH($A379)=11,YEAR($A379),IF(MONTH($A379)=12, YEAR($A379),YEAR($A379)-1)))),'Final Sim'!$A$1:$O$84,VLOOKUP(MONTH($A379),'Conversion WRSM'!$A$1:$B$12,2),FALSE)</f>
        <v>0</v>
      </c>
      <c r="U379" s="9">
        <f t="shared" si="36"/>
        <v>6.83</v>
      </c>
      <c r="V379" s="9" t="str">
        <f t="shared" si="37"/>
        <v/>
      </c>
      <c r="W379" s="20" t="str">
        <f t="shared" si="38"/>
        <v/>
      </c>
    </row>
    <row r="380" spans="1:23" s="9" customFormat="1">
      <c r="A380" s="11">
        <v>24504</v>
      </c>
      <c r="B380" s="9">
        <f>VLOOKUP((IF(MONTH($A380)=10,YEAR($A380),IF(MONTH($A380)=11,YEAR($A380),IF(MONTH($A380)=12, YEAR($A380),YEAR($A380)-1)))),A3R002_pt1.prn!$A$2:$AA$74,VLOOKUP(MONTH($A380),Conversion!$A$1:$B$12,2),FALSE)</f>
        <v>2.73</v>
      </c>
      <c r="C380" s="9" t="str">
        <f>IF(VLOOKUP((IF(MONTH($A380)=10,YEAR($A380),IF(MONTH($A380)=11,YEAR($A380),IF(MONTH($A380)=12, YEAR($A380),YEAR($A380)-1)))),A3R002_pt1.prn!$A$2:$AA$74,VLOOKUP(MONTH($A380),'Patch Conversion'!$A$1:$B$12,2),FALSE)="","",VLOOKUP((IF(MONTH($A380)=10,YEAR($A380),IF(MONTH($A380)=11,YEAR($A380),IF(MONTH($A380)=12, YEAR($A380),YEAR($A380)-1)))),A3R002_pt1.prn!$A$2:$AA$74,VLOOKUP(MONTH($A380),'Patch Conversion'!$A$1:$B$12,2),FALSE))</f>
        <v/>
      </c>
      <c r="D380" s="9" t="str">
        <f>IF(C380="","",B380)</f>
        <v/>
      </c>
      <c r="G380" s="9">
        <f>VLOOKUP((IF(MONTH($A380)=10,YEAR($A380),IF(MONTH($A380)=11,YEAR($A380),IF(MONTH($A380)=12, YEAR($A380),YEAR($A380)-1)))),A3R002_FirstSim!$A$1:$Z$87,VLOOKUP(MONTH($A380),Conversion!$A$1:$B$12,2),FALSE)</f>
        <v>4.24</v>
      </c>
      <c r="K380" s="12" t="e">
        <f>VLOOKUP((IF(MONTH($A380)=10,YEAR($A380),IF(MONTH($A380)=11,YEAR($A380),IF(MONTH($A380)=12, YEAR($A380),YEAR($A380)-1)))),#REF!,VLOOKUP(MONTH($A380),Conversion!$A$1:$B$12,2),FALSE)</f>
        <v>#REF!</v>
      </c>
      <c r="L380" s="9" t="e">
        <f>VLOOKUP((IF(MONTH($A380)=10,YEAR($A380),IF(MONTH($A380)=11,YEAR($A380),IF(MONTH($A380)=12, YEAR($A380),YEAR($A380)-1)))),#REF!,VLOOKUP(MONTH($A380),'Patch Conversion'!$A$1:$B$12,2),FALSE)</f>
        <v>#REF!</v>
      </c>
      <c r="N380" s="11"/>
      <c r="O380" s="9">
        <f t="shared" si="33"/>
        <v>2.73</v>
      </c>
      <c r="P380" s="9" t="str">
        <f t="shared" si="34"/>
        <v/>
      </c>
      <c r="Q380" s="10" t="str">
        <f t="shared" si="35"/>
        <v/>
      </c>
      <c r="S380" s="17">
        <f>VLOOKUP((IF(MONTH($A380)=10,YEAR($A380),IF(MONTH($A380)=11,YEAR($A380),IF(MONTH($A380)=12, YEAR($A380),YEAR($A380)-1)))),'Final Sim'!$A$1:$O$84,VLOOKUP(MONTH($A380),'Conversion WRSM'!$A$1:$B$12,2),FALSE)</f>
        <v>56.68</v>
      </c>
      <c r="U380" s="9">
        <f t="shared" si="36"/>
        <v>2.73</v>
      </c>
      <c r="V380" s="9" t="str">
        <f t="shared" si="37"/>
        <v/>
      </c>
      <c r="W380" s="20" t="str">
        <f t="shared" si="38"/>
        <v/>
      </c>
    </row>
    <row r="381" spans="1:23" s="9" customFormat="1">
      <c r="A381" s="11">
        <v>24532</v>
      </c>
      <c r="B381" s="9">
        <f>VLOOKUP((IF(MONTH($A381)=10,YEAR($A381),IF(MONTH($A381)=11,YEAR($A381),IF(MONTH($A381)=12, YEAR($A381),YEAR($A381)-1)))),A3R002_pt1.prn!$A$2:$AA$74,VLOOKUP(MONTH($A381),Conversion!$A$1:$B$12,2),FALSE)</f>
        <v>6.94</v>
      </c>
      <c r="C381" s="9" t="str">
        <f>IF(VLOOKUP((IF(MONTH($A381)=10,YEAR($A381),IF(MONTH($A381)=11,YEAR($A381),IF(MONTH($A381)=12, YEAR($A381),YEAR($A381)-1)))),A3R002_pt1.prn!$A$2:$AA$74,VLOOKUP(MONTH($A381),'Patch Conversion'!$A$1:$B$12,2),FALSE)="","",VLOOKUP((IF(MONTH($A381)=10,YEAR($A381),IF(MONTH($A381)=11,YEAR($A381),IF(MONTH($A381)=12, YEAR($A381),YEAR($A381)-1)))),A3R002_pt1.prn!$A$2:$AA$74,VLOOKUP(MONTH($A381),'Patch Conversion'!$A$1:$B$12,2),FALSE))</f>
        <v/>
      </c>
      <c r="D381" s="9" t="str">
        <f>IF(C381="","",B381)</f>
        <v/>
      </c>
      <c r="G381" s="9">
        <f>VLOOKUP((IF(MONTH($A381)=10,YEAR($A381),IF(MONTH($A381)=11,YEAR($A381),IF(MONTH($A381)=12, YEAR($A381),YEAR($A381)-1)))),A3R002_FirstSim!$A$1:$Z$87,VLOOKUP(MONTH($A381),Conversion!$A$1:$B$12,2),FALSE)</f>
        <v>2.16</v>
      </c>
      <c r="K381" s="12" t="e">
        <f>VLOOKUP((IF(MONTH($A381)=10,YEAR($A381),IF(MONTH($A381)=11,YEAR($A381),IF(MONTH($A381)=12, YEAR($A381),YEAR($A381)-1)))),#REF!,VLOOKUP(MONTH($A381),Conversion!$A$1:$B$12,2),FALSE)</f>
        <v>#REF!</v>
      </c>
      <c r="L381" s="9" t="e">
        <f>VLOOKUP((IF(MONTH($A381)=10,YEAR($A381),IF(MONTH($A381)=11,YEAR($A381),IF(MONTH($A381)=12, YEAR($A381),YEAR($A381)-1)))),#REF!,VLOOKUP(MONTH($A381),'Patch Conversion'!$A$1:$B$12,2),FALSE)</f>
        <v>#REF!</v>
      </c>
      <c r="N381" s="11"/>
      <c r="O381" s="9">
        <f t="shared" si="33"/>
        <v>6.94</v>
      </c>
      <c r="P381" s="9" t="str">
        <f t="shared" si="34"/>
        <v/>
      </c>
      <c r="Q381" s="10" t="str">
        <f t="shared" si="35"/>
        <v/>
      </c>
      <c r="S381" s="17">
        <f>VLOOKUP((IF(MONTH($A381)=10,YEAR($A381),IF(MONTH($A381)=11,YEAR($A381),IF(MONTH($A381)=12, YEAR($A381),YEAR($A381)-1)))),'Final Sim'!$A$1:$O$84,VLOOKUP(MONTH($A381),'Conversion WRSM'!$A$1:$B$12,2),FALSE)</f>
        <v>0</v>
      </c>
      <c r="U381" s="9">
        <f t="shared" si="36"/>
        <v>6.94</v>
      </c>
      <c r="V381" s="9" t="str">
        <f t="shared" si="37"/>
        <v/>
      </c>
      <c r="W381" s="20" t="str">
        <f t="shared" si="38"/>
        <v/>
      </c>
    </row>
    <row r="382" spans="1:23" s="9" customFormat="1">
      <c r="A382" s="11">
        <v>24563</v>
      </c>
      <c r="B382" s="9">
        <f>VLOOKUP((IF(MONTH($A382)=10,YEAR($A382),IF(MONTH($A382)=11,YEAR($A382),IF(MONTH($A382)=12, YEAR($A382),YEAR($A382)-1)))),A3R002_pt1.prn!$A$2:$AA$74,VLOOKUP(MONTH($A382),Conversion!$A$1:$B$12,2),FALSE)</f>
        <v>8.15</v>
      </c>
      <c r="C382" s="9" t="str">
        <f>IF(VLOOKUP((IF(MONTH($A382)=10,YEAR($A382),IF(MONTH($A382)=11,YEAR($A382),IF(MONTH($A382)=12, YEAR($A382),YEAR($A382)-1)))),A3R002_pt1.prn!$A$2:$AA$74,VLOOKUP(MONTH($A382),'Patch Conversion'!$A$1:$B$12,2),FALSE)="","",VLOOKUP((IF(MONTH($A382)=10,YEAR($A382),IF(MONTH($A382)=11,YEAR($A382),IF(MONTH($A382)=12, YEAR($A382),YEAR($A382)-1)))),A3R002_pt1.prn!$A$2:$AA$74,VLOOKUP(MONTH($A382),'Patch Conversion'!$A$1:$B$12,2),FALSE))</f>
        <v/>
      </c>
      <c r="G382" s="9">
        <f>VLOOKUP((IF(MONTH($A382)=10,YEAR($A382),IF(MONTH($A382)=11,YEAR($A382),IF(MONTH($A382)=12, YEAR($A382),YEAR($A382)-1)))),A3R002_FirstSim!$A$1:$Z$87,VLOOKUP(MONTH($A382),Conversion!$A$1:$B$12,2),FALSE)</f>
        <v>23.2</v>
      </c>
      <c r="K382" s="12" t="e">
        <f>VLOOKUP((IF(MONTH($A382)=10,YEAR($A382),IF(MONTH($A382)=11,YEAR($A382),IF(MONTH($A382)=12, YEAR($A382),YEAR($A382)-1)))),#REF!,VLOOKUP(MONTH($A382),Conversion!$A$1:$B$12,2),FALSE)</f>
        <v>#REF!</v>
      </c>
      <c r="L382" s="9" t="e">
        <f>VLOOKUP((IF(MONTH($A382)=10,YEAR($A382),IF(MONTH($A382)=11,YEAR($A382),IF(MONTH($A382)=12, YEAR($A382),YEAR($A382)-1)))),#REF!,VLOOKUP(MONTH($A382),'Patch Conversion'!$A$1:$B$12,2),FALSE)</f>
        <v>#REF!</v>
      </c>
      <c r="N382" s="11"/>
      <c r="O382" s="9">
        <f t="shared" si="33"/>
        <v>8.15</v>
      </c>
      <c r="P382" s="9" t="str">
        <f t="shared" si="34"/>
        <v/>
      </c>
      <c r="Q382" s="10" t="str">
        <f t="shared" si="35"/>
        <v/>
      </c>
      <c r="S382" s="17">
        <f>VLOOKUP((IF(MONTH($A382)=10,YEAR($A382),IF(MONTH($A382)=11,YEAR($A382),IF(MONTH($A382)=12, YEAR($A382),YEAR($A382)-1)))),'Final Sim'!$A$1:$O$84,VLOOKUP(MONTH($A382),'Conversion WRSM'!$A$1:$B$12,2),FALSE)</f>
        <v>940.5</v>
      </c>
      <c r="U382" s="9">
        <f t="shared" si="36"/>
        <v>8.15</v>
      </c>
      <c r="V382" s="9" t="str">
        <f t="shared" si="37"/>
        <v/>
      </c>
      <c r="W382" s="20" t="str">
        <f t="shared" si="38"/>
        <v/>
      </c>
    </row>
    <row r="383" spans="1:23" s="9" customFormat="1">
      <c r="A383" s="11">
        <v>24593</v>
      </c>
      <c r="B383" s="9">
        <f>VLOOKUP((IF(MONTH($A383)=10,YEAR($A383),IF(MONTH($A383)=11,YEAR($A383),IF(MONTH($A383)=12, YEAR($A383),YEAR($A383)-1)))),A3R002_pt1.prn!$A$2:$AA$74,VLOOKUP(MONTH($A383),Conversion!$A$1:$B$12,2),FALSE)</f>
        <v>0.86</v>
      </c>
      <c r="C383" s="9" t="str">
        <f>IF(VLOOKUP((IF(MONTH($A383)=10,YEAR($A383),IF(MONTH($A383)=11,YEAR($A383),IF(MONTH($A383)=12, YEAR($A383),YEAR($A383)-1)))),A3R002_pt1.prn!$A$2:$AA$74,VLOOKUP(MONTH($A383),'Patch Conversion'!$A$1:$B$12,2),FALSE)="","",VLOOKUP((IF(MONTH($A383)=10,YEAR($A383),IF(MONTH($A383)=11,YEAR($A383),IF(MONTH($A383)=12, YEAR($A383),YEAR($A383)-1)))),A3R002_pt1.prn!$A$2:$AA$74,VLOOKUP(MONTH($A383),'Patch Conversion'!$A$1:$B$12,2),FALSE))</f>
        <v/>
      </c>
      <c r="G383" s="9">
        <f>VLOOKUP((IF(MONTH($A383)=10,YEAR($A383),IF(MONTH($A383)=11,YEAR($A383),IF(MONTH($A383)=12, YEAR($A383),YEAR($A383)-1)))),A3R002_FirstSim!$A$1:$Z$87,VLOOKUP(MONTH($A383),Conversion!$A$1:$B$12,2),FALSE)</f>
        <v>8.7200000000000006</v>
      </c>
      <c r="K383" s="12" t="e">
        <f>VLOOKUP((IF(MONTH($A383)=10,YEAR($A383),IF(MONTH($A383)=11,YEAR($A383),IF(MONTH($A383)=12, YEAR($A383),YEAR($A383)-1)))),#REF!,VLOOKUP(MONTH($A383),Conversion!$A$1:$B$12,2),FALSE)</f>
        <v>#REF!</v>
      </c>
      <c r="L383" s="9" t="e">
        <f>VLOOKUP((IF(MONTH($A383)=10,YEAR($A383),IF(MONTH($A383)=11,YEAR($A383),IF(MONTH($A383)=12, YEAR($A383),YEAR($A383)-1)))),#REF!,VLOOKUP(MONTH($A383),'Patch Conversion'!$A$1:$B$12,2),FALSE)</f>
        <v>#REF!</v>
      </c>
      <c r="N383" s="11"/>
      <c r="O383" s="9">
        <f t="shared" si="33"/>
        <v>0.86</v>
      </c>
      <c r="P383" s="9" t="str">
        <f t="shared" si="34"/>
        <v/>
      </c>
      <c r="Q383" s="10" t="str">
        <f t="shared" si="35"/>
        <v/>
      </c>
      <c r="S383" s="17">
        <f>VLOOKUP((IF(MONTH($A383)=10,YEAR($A383),IF(MONTH($A383)=11,YEAR($A383),IF(MONTH($A383)=12, YEAR($A383),YEAR($A383)-1)))),'Final Sim'!$A$1:$O$84,VLOOKUP(MONTH($A383),'Conversion WRSM'!$A$1:$B$12,2),FALSE)</f>
        <v>0</v>
      </c>
      <c r="U383" s="9">
        <f t="shared" si="36"/>
        <v>0.86</v>
      </c>
      <c r="V383" s="9" t="str">
        <f t="shared" si="37"/>
        <v/>
      </c>
      <c r="W383" s="20" t="str">
        <f t="shared" si="38"/>
        <v/>
      </c>
    </row>
    <row r="384" spans="1:23" s="9" customFormat="1">
      <c r="A384" s="11">
        <v>24624</v>
      </c>
      <c r="B384" s="9">
        <f>VLOOKUP((IF(MONTH($A384)=10,YEAR($A384),IF(MONTH($A384)=11,YEAR($A384),IF(MONTH($A384)=12, YEAR($A384),YEAR($A384)-1)))),A3R002_pt1.prn!$A$2:$AA$74,VLOOKUP(MONTH($A384),Conversion!$A$1:$B$12,2),FALSE)</f>
        <v>0.26</v>
      </c>
      <c r="C384" s="9" t="str">
        <f>IF(VLOOKUP((IF(MONTH($A384)=10,YEAR($A384),IF(MONTH($A384)=11,YEAR($A384),IF(MONTH($A384)=12, YEAR($A384),YEAR($A384)-1)))),A3R002_pt1.prn!$A$2:$AA$74,VLOOKUP(MONTH($A384),'Patch Conversion'!$A$1:$B$12,2),FALSE)="","",VLOOKUP((IF(MONTH($A384)=10,YEAR($A384),IF(MONTH($A384)=11,YEAR($A384),IF(MONTH($A384)=12, YEAR($A384),YEAR($A384)-1)))),A3R002_pt1.prn!$A$2:$AA$74,VLOOKUP(MONTH($A384),'Patch Conversion'!$A$1:$B$12,2),FALSE))</f>
        <v/>
      </c>
      <c r="G384" s="9">
        <f>VLOOKUP((IF(MONTH($A384)=10,YEAR($A384),IF(MONTH($A384)=11,YEAR($A384),IF(MONTH($A384)=12, YEAR($A384),YEAR($A384)-1)))),A3R002_FirstSim!$A$1:$Z$87,VLOOKUP(MONTH($A384),Conversion!$A$1:$B$12,2),FALSE)</f>
        <v>1.37</v>
      </c>
      <c r="K384" s="12" t="e">
        <f>VLOOKUP((IF(MONTH($A384)=10,YEAR($A384),IF(MONTH($A384)=11,YEAR($A384),IF(MONTH($A384)=12, YEAR($A384),YEAR($A384)-1)))),#REF!,VLOOKUP(MONTH($A384),Conversion!$A$1:$B$12,2),FALSE)</f>
        <v>#REF!</v>
      </c>
      <c r="L384" s="9" t="e">
        <f>VLOOKUP((IF(MONTH($A384)=10,YEAR($A384),IF(MONTH($A384)=11,YEAR($A384),IF(MONTH($A384)=12, YEAR($A384),YEAR($A384)-1)))),#REF!,VLOOKUP(MONTH($A384),'Patch Conversion'!$A$1:$B$12,2),FALSE)</f>
        <v>#REF!</v>
      </c>
      <c r="N384" s="11"/>
      <c r="O384" s="9">
        <f t="shared" si="33"/>
        <v>0.26</v>
      </c>
      <c r="P384" s="9" t="str">
        <f t="shared" si="34"/>
        <v/>
      </c>
      <c r="Q384" s="10" t="str">
        <f t="shared" si="35"/>
        <v/>
      </c>
      <c r="S384" s="17">
        <f>VLOOKUP((IF(MONTH($A384)=10,YEAR($A384),IF(MONTH($A384)=11,YEAR($A384),IF(MONTH($A384)=12, YEAR($A384),YEAR($A384)-1)))),'Final Sim'!$A$1:$O$84,VLOOKUP(MONTH($A384),'Conversion WRSM'!$A$1:$B$12,2),FALSE)</f>
        <v>747.28</v>
      </c>
      <c r="U384" s="9">
        <f t="shared" si="36"/>
        <v>0.26</v>
      </c>
      <c r="V384" s="9" t="str">
        <f t="shared" si="37"/>
        <v/>
      </c>
      <c r="W384" s="20" t="str">
        <f t="shared" si="38"/>
        <v/>
      </c>
    </row>
    <row r="385" spans="1:23" s="9" customFormat="1">
      <c r="A385" s="11">
        <v>24654</v>
      </c>
      <c r="B385" s="9">
        <f>VLOOKUP((IF(MONTH($A385)=10,YEAR($A385),IF(MONTH($A385)=11,YEAR($A385),IF(MONTH($A385)=12, YEAR($A385),YEAR($A385)-1)))),A3R002_pt1.prn!$A$2:$AA$74,VLOOKUP(MONTH($A385),Conversion!$A$1:$B$12,2),FALSE)</f>
        <v>0.74</v>
      </c>
      <c r="C385" s="9" t="str">
        <f>IF(VLOOKUP((IF(MONTH($A385)=10,YEAR($A385),IF(MONTH($A385)=11,YEAR($A385),IF(MONTH($A385)=12, YEAR($A385),YEAR($A385)-1)))),A3R002_pt1.prn!$A$2:$AA$74,VLOOKUP(MONTH($A385),'Patch Conversion'!$A$1:$B$12,2),FALSE)="","",VLOOKUP((IF(MONTH($A385)=10,YEAR($A385),IF(MONTH($A385)=11,YEAR($A385),IF(MONTH($A385)=12, YEAR($A385),YEAR($A385)-1)))),A3R002_pt1.prn!$A$2:$AA$74,VLOOKUP(MONTH($A385),'Patch Conversion'!$A$1:$B$12,2),FALSE))</f>
        <v/>
      </c>
      <c r="G385" s="9">
        <f>VLOOKUP((IF(MONTH($A385)=10,YEAR($A385),IF(MONTH($A385)=11,YEAR($A385),IF(MONTH($A385)=12, YEAR($A385),YEAR($A385)-1)))),A3R002_FirstSim!$A$1:$Z$87,VLOOKUP(MONTH($A385),Conversion!$A$1:$B$12,2),FALSE)</f>
        <v>1.26</v>
      </c>
      <c r="K385" s="12" t="e">
        <f>VLOOKUP((IF(MONTH($A385)=10,YEAR($A385),IF(MONTH($A385)=11,YEAR($A385),IF(MONTH($A385)=12, YEAR($A385),YEAR($A385)-1)))),#REF!,VLOOKUP(MONTH($A385),Conversion!$A$1:$B$12,2),FALSE)</f>
        <v>#REF!</v>
      </c>
      <c r="L385" s="9" t="e">
        <f>VLOOKUP((IF(MONTH($A385)=10,YEAR($A385),IF(MONTH($A385)=11,YEAR($A385),IF(MONTH($A385)=12, YEAR($A385),YEAR($A385)-1)))),#REF!,VLOOKUP(MONTH($A385),'Patch Conversion'!$A$1:$B$12,2),FALSE)</f>
        <v>#REF!</v>
      </c>
      <c r="N385" s="11"/>
      <c r="O385" s="9">
        <f t="shared" si="33"/>
        <v>0.74</v>
      </c>
      <c r="P385" s="9" t="str">
        <f t="shared" si="34"/>
        <v/>
      </c>
      <c r="Q385" s="10" t="str">
        <f t="shared" si="35"/>
        <v/>
      </c>
      <c r="S385" s="17">
        <f>VLOOKUP((IF(MONTH($A385)=10,YEAR($A385),IF(MONTH($A385)=11,YEAR($A385),IF(MONTH($A385)=12, YEAR($A385),YEAR($A385)-1)))),'Final Sim'!$A$1:$O$84,VLOOKUP(MONTH($A385),'Conversion WRSM'!$A$1:$B$12,2),FALSE)</f>
        <v>0</v>
      </c>
      <c r="U385" s="9">
        <f t="shared" si="36"/>
        <v>0.74</v>
      </c>
      <c r="V385" s="9" t="str">
        <f t="shared" si="37"/>
        <v/>
      </c>
      <c r="W385" s="20" t="str">
        <f t="shared" si="38"/>
        <v/>
      </c>
    </row>
    <row r="386" spans="1:23" s="9" customFormat="1">
      <c r="A386" s="11">
        <v>24685</v>
      </c>
      <c r="B386" s="9">
        <f>VLOOKUP((IF(MONTH($A386)=10,YEAR($A386),IF(MONTH($A386)=11,YEAR($A386),IF(MONTH($A386)=12, YEAR($A386),YEAR($A386)-1)))),A3R002_pt1.prn!$A$2:$AA$74,VLOOKUP(MONTH($A386),Conversion!$A$1:$B$12,2),FALSE)</f>
        <v>0.54</v>
      </c>
      <c r="C386" s="9" t="str">
        <f>IF(VLOOKUP((IF(MONTH($A386)=10,YEAR($A386),IF(MONTH($A386)=11,YEAR($A386),IF(MONTH($A386)=12, YEAR($A386),YEAR($A386)-1)))),A3R002_pt1.prn!$A$2:$AA$74,VLOOKUP(MONTH($A386),'Patch Conversion'!$A$1:$B$12,2),FALSE)="","",VLOOKUP((IF(MONTH($A386)=10,YEAR($A386),IF(MONTH($A386)=11,YEAR($A386),IF(MONTH($A386)=12, YEAR($A386),YEAR($A386)-1)))),A3R002_pt1.prn!$A$2:$AA$74,VLOOKUP(MONTH($A386),'Patch Conversion'!$A$1:$B$12,2),FALSE))</f>
        <v/>
      </c>
      <c r="G386" s="9">
        <f>VLOOKUP((IF(MONTH($A386)=10,YEAR($A386),IF(MONTH($A386)=11,YEAR($A386),IF(MONTH($A386)=12, YEAR($A386),YEAR($A386)-1)))),A3R002_FirstSim!$A$1:$Z$87,VLOOKUP(MONTH($A386),Conversion!$A$1:$B$12,2),FALSE)</f>
        <v>1.24</v>
      </c>
      <c r="K386" s="12" t="e">
        <f>VLOOKUP((IF(MONTH($A386)=10,YEAR($A386),IF(MONTH($A386)=11,YEAR($A386),IF(MONTH($A386)=12, YEAR($A386),YEAR($A386)-1)))),#REF!,VLOOKUP(MONTH($A386),Conversion!$A$1:$B$12,2),FALSE)</f>
        <v>#REF!</v>
      </c>
      <c r="L386" s="9" t="e">
        <f>VLOOKUP((IF(MONTH($A386)=10,YEAR($A386),IF(MONTH($A386)=11,YEAR($A386),IF(MONTH($A386)=12, YEAR($A386),YEAR($A386)-1)))),#REF!,VLOOKUP(MONTH($A386),'Patch Conversion'!$A$1:$B$12,2),FALSE)</f>
        <v>#REF!</v>
      </c>
      <c r="N386" s="11"/>
      <c r="O386" s="9">
        <f t="shared" si="33"/>
        <v>0.54</v>
      </c>
      <c r="P386" s="9" t="str">
        <f t="shared" si="34"/>
        <v/>
      </c>
      <c r="Q386" s="10" t="str">
        <f t="shared" si="35"/>
        <v/>
      </c>
      <c r="S386" s="17">
        <f>VLOOKUP((IF(MONTH($A386)=10,YEAR($A386),IF(MONTH($A386)=11,YEAR($A386),IF(MONTH($A386)=12, YEAR($A386),YEAR($A386)-1)))),'Final Sim'!$A$1:$O$84,VLOOKUP(MONTH($A386),'Conversion WRSM'!$A$1:$B$12,2),FALSE)</f>
        <v>225.34</v>
      </c>
      <c r="U386" s="9">
        <f t="shared" si="36"/>
        <v>0.54</v>
      </c>
      <c r="V386" s="9" t="str">
        <f t="shared" si="37"/>
        <v/>
      </c>
      <c r="W386" s="20" t="str">
        <f t="shared" si="38"/>
        <v/>
      </c>
    </row>
    <row r="387" spans="1:23" s="9" customFormat="1">
      <c r="A387" s="11">
        <v>24716</v>
      </c>
      <c r="B387" s="9">
        <f>VLOOKUP((IF(MONTH($A387)=10,YEAR($A387),IF(MONTH($A387)=11,YEAR($A387),IF(MONTH($A387)=12, YEAR($A387),YEAR($A387)-1)))),A3R002_pt1.prn!$A$2:$AA$74,VLOOKUP(MONTH($A387),Conversion!$A$1:$B$12,2),FALSE)</f>
        <v>0.71</v>
      </c>
      <c r="C387" s="9" t="str">
        <f>IF(VLOOKUP((IF(MONTH($A387)=10,YEAR($A387),IF(MONTH($A387)=11,YEAR($A387),IF(MONTH($A387)=12, YEAR($A387),YEAR($A387)-1)))),A3R002_pt1.prn!$A$2:$AA$74,VLOOKUP(MONTH($A387),'Patch Conversion'!$A$1:$B$12,2),FALSE)="","",VLOOKUP((IF(MONTH($A387)=10,YEAR($A387),IF(MONTH($A387)=11,YEAR($A387),IF(MONTH($A387)=12, YEAR($A387),YEAR($A387)-1)))),A3R002_pt1.prn!$A$2:$AA$74,VLOOKUP(MONTH($A387),'Patch Conversion'!$A$1:$B$12,2),FALSE))</f>
        <v>*</v>
      </c>
      <c r="G387" s="9">
        <f>VLOOKUP((IF(MONTH($A387)=10,YEAR($A387),IF(MONTH($A387)=11,YEAR($A387),IF(MONTH($A387)=12, YEAR($A387),YEAR($A387)-1)))),A3R002_FirstSim!$A$1:$Z$87,VLOOKUP(MONTH($A387),Conversion!$A$1:$B$12,2),FALSE)</f>
        <v>1.04</v>
      </c>
      <c r="K387" s="12" t="e">
        <f>VLOOKUP((IF(MONTH($A387)=10,YEAR($A387),IF(MONTH($A387)=11,YEAR($A387),IF(MONTH($A387)=12, YEAR($A387),YEAR($A387)-1)))),#REF!,VLOOKUP(MONTH($A387),Conversion!$A$1:$B$12,2),FALSE)</f>
        <v>#REF!</v>
      </c>
      <c r="L387" s="9" t="e">
        <f>VLOOKUP((IF(MONTH($A387)=10,YEAR($A387),IF(MONTH($A387)=11,YEAR($A387),IF(MONTH($A387)=12, YEAR($A387),YEAR($A387)-1)))),#REF!,VLOOKUP(MONTH($A387),'Patch Conversion'!$A$1:$B$12,2),FALSE)</f>
        <v>#REF!</v>
      </c>
      <c r="N387" s="11"/>
      <c r="O387" s="9">
        <f t="shared" si="33"/>
        <v>0.71</v>
      </c>
      <c r="P387" s="9" t="str">
        <f t="shared" si="34"/>
        <v>*</v>
      </c>
      <c r="Q387" s="10" t="str">
        <f t="shared" si="35"/>
        <v>Estimated</v>
      </c>
      <c r="S387" s="17">
        <f>VLOOKUP((IF(MONTH($A387)=10,YEAR($A387),IF(MONTH($A387)=11,YEAR($A387),IF(MONTH($A387)=12, YEAR($A387),YEAR($A387)-1)))),'Final Sim'!$A$1:$O$84,VLOOKUP(MONTH($A387),'Conversion WRSM'!$A$1:$B$12,2),FALSE)</f>
        <v>0</v>
      </c>
      <c r="U387" s="9">
        <f t="shared" si="36"/>
        <v>0.71</v>
      </c>
      <c r="V387" s="9" t="str">
        <f t="shared" si="37"/>
        <v>*</v>
      </c>
      <c r="W387" s="20" t="str">
        <f t="shared" si="38"/>
        <v>Estimated</v>
      </c>
    </row>
    <row r="388" spans="1:23" s="9" customFormat="1">
      <c r="A388" s="11">
        <v>24746</v>
      </c>
      <c r="B388" s="9">
        <f>VLOOKUP((IF(MONTH($A388)=10,YEAR($A388),IF(MONTH($A388)=11,YEAR($A388),IF(MONTH($A388)=12, YEAR($A388),YEAR($A388)-1)))),A3R002_pt1.prn!$A$2:$AA$74,VLOOKUP(MONTH($A388),Conversion!$A$1:$B$12,2),FALSE)</f>
        <v>0.57999999999999996</v>
      </c>
      <c r="C388" s="9" t="str">
        <f>IF(VLOOKUP((IF(MONTH($A388)=10,YEAR($A388),IF(MONTH($A388)=11,YEAR($A388),IF(MONTH($A388)=12, YEAR($A388),YEAR($A388)-1)))),A3R002_pt1.prn!$A$2:$AA$74,VLOOKUP(MONTH($A388),'Patch Conversion'!$A$1:$B$12,2),FALSE)="","",VLOOKUP((IF(MONTH($A388)=10,YEAR($A388),IF(MONTH($A388)=11,YEAR($A388),IF(MONTH($A388)=12, YEAR($A388),YEAR($A388)-1)))),A3R002_pt1.prn!$A$2:$AA$74,VLOOKUP(MONTH($A388),'Patch Conversion'!$A$1:$B$12,2),FALSE))</f>
        <v>*</v>
      </c>
      <c r="G388" s="9">
        <f>VLOOKUP((IF(MONTH($A388)=10,YEAR($A388),IF(MONTH($A388)=11,YEAR($A388),IF(MONTH($A388)=12, YEAR($A388),YEAR($A388)-1)))),A3R002_FirstSim!$A$1:$Z$87,VLOOKUP(MONTH($A388),Conversion!$A$1:$B$12,2),FALSE)</f>
        <v>0.83</v>
      </c>
      <c r="K388" s="12" t="e">
        <f>VLOOKUP((IF(MONTH($A388)=10,YEAR($A388),IF(MONTH($A388)=11,YEAR($A388),IF(MONTH($A388)=12, YEAR($A388),YEAR($A388)-1)))),#REF!,VLOOKUP(MONTH($A388),Conversion!$A$1:$B$12,2),FALSE)</f>
        <v>#REF!</v>
      </c>
      <c r="L388" s="9" t="e">
        <f>VLOOKUP((IF(MONTH($A388)=10,YEAR($A388),IF(MONTH($A388)=11,YEAR($A388),IF(MONTH($A388)=12, YEAR($A388),YEAR($A388)-1)))),#REF!,VLOOKUP(MONTH($A388),'Patch Conversion'!$A$1:$B$12,2),FALSE)</f>
        <v>#REF!</v>
      </c>
      <c r="N388" s="11"/>
      <c r="O388" s="9">
        <f t="shared" ref="O388:O451" si="39">IF(C388="",B388,IF(C388="*",B388,IF(G388&lt;B388,B388,G388)))</f>
        <v>0.57999999999999996</v>
      </c>
      <c r="P388" s="9" t="str">
        <f t="shared" ref="P388:P451" si="40">IF(C388="",C388,IF(C388="*",C388,IF(G388&lt;B388,C388,"*")))</f>
        <v>*</v>
      </c>
      <c r="Q388" s="10" t="str">
        <f t="shared" ref="Q388:Q451" si="41">IF(C388="","",IF(C388="*","Estimated",IF(G388&lt;B388,"First Simulation&lt;Observed, Observed Used","First Silumation patch")))</f>
        <v>Estimated</v>
      </c>
      <c r="S388" s="17">
        <f>VLOOKUP((IF(MONTH($A388)=10,YEAR($A388),IF(MONTH($A388)=11,YEAR($A388),IF(MONTH($A388)=12, YEAR($A388),YEAR($A388)-1)))),'Final Sim'!$A$1:$O$84,VLOOKUP(MONTH($A388),'Conversion WRSM'!$A$1:$B$12,2),FALSE)</f>
        <v>11.92</v>
      </c>
      <c r="U388" s="9">
        <f t="shared" ref="U388:U451" si="42">IF(C388="",B388,IF(C388="*",B388,IF(S388&gt;B388,S388,B388)))</f>
        <v>0.57999999999999996</v>
      </c>
      <c r="V388" s="9" t="str">
        <f t="shared" ref="V388:V451" si="43">IF(C388="","",IF(C388="*","*",IF(S388&gt;B388,"*",C388)))</f>
        <v>*</v>
      </c>
      <c r="W388" s="20" t="str">
        <f t="shared" ref="W388:W451" si="44">IF(C388="","",IF(C388="*","Estimated",IF(S388&gt;B388,"Simulated value used","Observed Estimate Used")))</f>
        <v>Estimated</v>
      </c>
    </row>
    <row r="389" spans="1:23" s="9" customFormat="1">
      <c r="A389" s="11">
        <v>24777</v>
      </c>
      <c r="B389" s="9">
        <f>VLOOKUP((IF(MONTH($A389)=10,YEAR($A389),IF(MONTH($A389)=11,YEAR($A389),IF(MONTH($A389)=12, YEAR($A389),YEAR($A389)-1)))),A3R002_pt1.prn!$A$2:$AA$74,VLOOKUP(MONTH($A389),Conversion!$A$1:$B$12,2),FALSE)</f>
        <v>0.21</v>
      </c>
      <c r="C389" s="9" t="str">
        <f>IF(VLOOKUP((IF(MONTH($A389)=10,YEAR($A389),IF(MONTH($A389)=11,YEAR($A389),IF(MONTH($A389)=12, YEAR($A389),YEAR($A389)-1)))),A3R002_pt1.prn!$A$2:$AA$74,VLOOKUP(MONTH($A389),'Patch Conversion'!$A$1:$B$12,2),FALSE)="","",VLOOKUP((IF(MONTH($A389)=10,YEAR($A389),IF(MONTH($A389)=11,YEAR($A389),IF(MONTH($A389)=12, YEAR($A389),YEAR($A389)-1)))),A3R002_pt1.prn!$A$2:$AA$74,VLOOKUP(MONTH($A389),'Patch Conversion'!$A$1:$B$12,2),FALSE))</f>
        <v/>
      </c>
      <c r="G389" s="9">
        <f>VLOOKUP((IF(MONTH($A389)=10,YEAR($A389),IF(MONTH($A389)=11,YEAR($A389),IF(MONTH($A389)=12, YEAR($A389),YEAR($A389)-1)))),A3R002_FirstSim!$A$1:$Z$87,VLOOKUP(MONTH($A389),Conversion!$A$1:$B$12,2),FALSE)</f>
        <v>0.76</v>
      </c>
      <c r="K389" s="12" t="e">
        <f>VLOOKUP((IF(MONTH($A389)=10,YEAR($A389),IF(MONTH($A389)=11,YEAR($A389),IF(MONTH($A389)=12, YEAR($A389),YEAR($A389)-1)))),#REF!,VLOOKUP(MONTH($A389),Conversion!$A$1:$B$12,2),FALSE)</f>
        <v>#REF!</v>
      </c>
      <c r="L389" s="9" t="e">
        <f>VLOOKUP((IF(MONTH($A389)=10,YEAR($A389),IF(MONTH($A389)=11,YEAR($A389),IF(MONTH($A389)=12, YEAR($A389),YEAR($A389)-1)))),#REF!,VLOOKUP(MONTH($A389),'Patch Conversion'!$A$1:$B$12,2),FALSE)</f>
        <v>#REF!</v>
      </c>
      <c r="N389" s="11"/>
      <c r="O389" s="9">
        <f t="shared" si="39"/>
        <v>0.21</v>
      </c>
      <c r="P389" s="9" t="str">
        <f t="shared" si="40"/>
        <v/>
      </c>
      <c r="Q389" s="10" t="str">
        <f t="shared" si="41"/>
        <v/>
      </c>
      <c r="S389" s="17">
        <f>VLOOKUP((IF(MONTH($A389)=10,YEAR($A389),IF(MONTH($A389)=11,YEAR($A389),IF(MONTH($A389)=12, YEAR($A389),YEAR($A389)-1)))),'Final Sim'!$A$1:$O$84,VLOOKUP(MONTH($A389),'Conversion WRSM'!$A$1:$B$12,2),FALSE)</f>
        <v>0</v>
      </c>
      <c r="U389" s="9">
        <f t="shared" si="42"/>
        <v>0.21</v>
      </c>
      <c r="V389" s="9" t="str">
        <f t="shared" si="43"/>
        <v/>
      </c>
      <c r="W389" s="20" t="str">
        <f t="shared" si="44"/>
        <v/>
      </c>
    </row>
    <row r="390" spans="1:23" s="9" customFormat="1">
      <c r="A390" s="11">
        <v>24807</v>
      </c>
      <c r="B390" s="9">
        <f>VLOOKUP((IF(MONTH($A390)=10,YEAR($A390),IF(MONTH($A390)=11,YEAR($A390),IF(MONTH($A390)=12, YEAR($A390),YEAR($A390)-1)))),A3R002_pt1.prn!$A$2:$AA$74,VLOOKUP(MONTH($A390),Conversion!$A$1:$B$12,2),FALSE)</f>
        <v>0.18</v>
      </c>
      <c r="C390" s="9" t="str">
        <f>IF(VLOOKUP((IF(MONTH($A390)=10,YEAR($A390),IF(MONTH($A390)=11,YEAR($A390),IF(MONTH($A390)=12, YEAR($A390),YEAR($A390)-1)))),A3R002_pt1.prn!$A$2:$AA$74,VLOOKUP(MONTH($A390),'Patch Conversion'!$A$1:$B$12,2),FALSE)="","",VLOOKUP((IF(MONTH($A390)=10,YEAR($A390),IF(MONTH($A390)=11,YEAR($A390),IF(MONTH($A390)=12, YEAR($A390),YEAR($A390)-1)))),A3R002_pt1.prn!$A$2:$AA$74,VLOOKUP(MONTH($A390),'Patch Conversion'!$A$1:$B$12,2),FALSE))</f>
        <v>*</v>
      </c>
      <c r="G390" s="9">
        <f>VLOOKUP((IF(MONTH($A390)=10,YEAR($A390),IF(MONTH($A390)=11,YEAR($A390),IF(MONTH($A390)=12, YEAR($A390),YEAR($A390)-1)))),A3R002_FirstSim!$A$1:$Z$87,VLOOKUP(MONTH($A390),Conversion!$A$1:$B$12,2),FALSE)</f>
        <v>0.66</v>
      </c>
      <c r="K390" s="12" t="e">
        <f>VLOOKUP((IF(MONTH($A390)=10,YEAR($A390),IF(MONTH($A390)=11,YEAR($A390),IF(MONTH($A390)=12, YEAR($A390),YEAR($A390)-1)))),#REF!,VLOOKUP(MONTH($A390),Conversion!$A$1:$B$12,2),FALSE)</f>
        <v>#REF!</v>
      </c>
      <c r="L390" s="9" t="e">
        <f>VLOOKUP((IF(MONTH($A390)=10,YEAR($A390),IF(MONTH($A390)=11,YEAR($A390),IF(MONTH($A390)=12, YEAR($A390),YEAR($A390)-1)))),#REF!,VLOOKUP(MONTH($A390),'Patch Conversion'!$A$1:$B$12,2),FALSE)</f>
        <v>#REF!</v>
      </c>
      <c r="N390" s="11"/>
      <c r="O390" s="9">
        <f t="shared" si="39"/>
        <v>0.18</v>
      </c>
      <c r="P390" s="9" t="str">
        <f t="shared" si="40"/>
        <v>*</v>
      </c>
      <c r="Q390" s="10" t="str">
        <f t="shared" si="41"/>
        <v>Estimated</v>
      </c>
      <c r="S390" s="17">
        <f>VLOOKUP((IF(MONTH($A390)=10,YEAR($A390),IF(MONTH($A390)=11,YEAR($A390),IF(MONTH($A390)=12, YEAR($A390),YEAR($A390)-1)))),'Final Sim'!$A$1:$O$84,VLOOKUP(MONTH($A390),'Conversion WRSM'!$A$1:$B$12,2),FALSE)</f>
        <v>26.61</v>
      </c>
      <c r="U390" s="9">
        <f t="shared" si="42"/>
        <v>0.18</v>
      </c>
      <c r="V390" s="9" t="str">
        <f t="shared" si="43"/>
        <v>*</v>
      </c>
      <c r="W390" s="20" t="str">
        <f t="shared" si="44"/>
        <v>Estimated</v>
      </c>
    </row>
    <row r="391" spans="1:23" s="9" customFormat="1">
      <c r="A391" s="11">
        <v>24838</v>
      </c>
      <c r="B391" s="9">
        <f>VLOOKUP((IF(MONTH($A391)=10,YEAR($A391),IF(MONTH($A391)=11,YEAR($A391),IF(MONTH($A391)=12, YEAR($A391),YEAR($A391)-1)))),A3R002_pt1.prn!$A$2:$AA$74,VLOOKUP(MONTH($A391),Conversion!$A$1:$B$12,2),FALSE)</f>
        <v>0.31</v>
      </c>
      <c r="C391" s="9" t="str">
        <f>IF(VLOOKUP((IF(MONTH($A391)=10,YEAR($A391),IF(MONTH($A391)=11,YEAR($A391),IF(MONTH($A391)=12, YEAR($A391),YEAR($A391)-1)))),A3R002_pt1.prn!$A$2:$AA$74,VLOOKUP(MONTH($A391),'Patch Conversion'!$A$1:$B$12,2),FALSE)="","",VLOOKUP((IF(MONTH($A391)=10,YEAR($A391),IF(MONTH($A391)=11,YEAR($A391),IF(MONTH($A391)=12, YEAR($A391),YEAR($A391)-1)))),A3R002_pt1.prn!$A$2:$AA$74,VLOOKUP(MONTH($A391),'Patch Conversion'!$A$1:$B$12,2),FALSE))</f>
        <v/>
      </c>
      <c r="G391" s="9">
        <f>VLOOKUP((IF(MONTH($A391)=10,YEAR($A391),IF(MONTH($A391)=11,YEAR($A391),IF(MONTH($A391)=12, YEAR($A391),YEAR($A391)-1)))),A3R002_FirstSim!$A$1:$Z$87,VLOOKUP(MONTH($A391),Conversion!$A$1:$B$12,2),FALSE)</f>
        <v>0.64</v>
      </c>
      <c r="K391" s="12" t="e">
        <f>VLOOKUP((IF(MONTH($A391)=10,YEAR($A391),IF(MONTH($A391)=11,YEAR($A391),IF(MONTH($A391)=12, YEAR($A391),YEAR($A391)-1)))),#REF!,VLOOKUP(MONTH($A391),Conversion!$A$1:$B$12,2),FALSE)</f>
        <v>#REF!</v>
      </c>
      <c r="L391" s="9" t="e">
        <f>VLOOKUP((IF(MONTH($A391)=10,YEAR($A391),IF(MONTH($A391)=11,YEAR($A391),IF(MONTH($A391)=12, YEAR($A391),YEAR($A391)-1)))),#REF!,VLOOKUP(MONTH($A391),'Patch Conversion'!$A$1:$B$12,2),FALSE)</f>
        <v>#REF!</v>
      </c>
      <c r="N391" s="11"/>
      <c r="O391" s="9">
        <f t="shared" si="39"/>
        <v>0.31</v>
      </c>
      <c r="P391" s="9" t="str">
        <f t="shared" si="40"/>
        <v/>
      </c>
      <c r="Q391" s="10" t="str">
        <f t="shared" si="41"/>
        <v/>
      </c>
      <c r="S391" s="17">
        <f>VLOOKUP((IF(MONTH($A391)=10,YEAR($A391),IF(MONTH($A391)=11,YEAR($A391),IF(MONTH($A391)=12, YEAR($A391),YEAR($A391)-1)))),'Final Sim'!$A$1:$O$84,VLOOKUP(MONTH($A391),'Conversion WRSM'!$A$1:$B$12,2),FALSE)</f>
        <v>0</v>
      </c>
      <c r="U391" s="9">
        <f t="shared" si="42"/>
        <v>0.31</v>
      </c>
      <c r="V391" s="9" t="str">
        <f t="shared" si="43"/>
        <v/>
      </c>
      <c r="W391" s="20" t="str">
        <f t="shared" si="44"/>
        <v/>
      </c>
    </row>
    <row r="392" spans="1:23" s="9" customFormat="1">
      <c r="A392" s="11">
        <v>24869</v>
      </c>
      <c r="B392" s="9">
        <f>VLOOKUP((IF(MONTH($A392)=10,YEAR($A392),IF(MONTH($A392)=11,YEAR($A392),IF(MONTH($A392)=12, YEAR($A392),YEAR($A392)-1)))),A3R002_pt1.prn!$A$2:$AA$74,VLOOKUP(MONTH($A392),Conversion!$A$1:$B$12,2),FALSE)</f>
        <v>0</v>
      </c>
      <c r="C392" s="9" t="str">
        <f>IF(VLOOKUP((IF(MONTH($A392)=10,YEAR($A392),IF(MONTH($A392)=11,YEAR($A392),IF(MONTH($A392)=12, YEAR($A392),YEAR($A392)-1)))),A3R002_pt1.prn!$A$2:$AA$74,VLOOKUP(MONTH($A392),'Patch Conversion'!$A$1:$B$12,2),FALSE)="","",VLOOKUP((IF(MONTH($A392)=10,YEAR($A392),IF(MONTH($A392)=11,YEAR($A392),IF(MONTH($A392)=12, YEAR($A392),YEAR($A392)-1)))),A3R002_pt1.prn!$A$2:$AA$74,VLOOKUP(MONTH($A392),'Patch Conversion'!$A$1:$B$12,2),FALSE))</f>
        <v>#</v>
      </c>
      <c r="G392" s="9">
        <f>VLOOKUP((IF(MONTH($A392)=10,YEAR($A392),IF(MONTH($A392)=11,YEAR($A392),IF(MONTH($A392)=12, YEAR($A392),YEAR($A392)-1)))),A3R002_FirstSim!$A$1:$Z$87,VLOOKUP(MONTH($A392),Conversion!$A$1:$B$12,2),FALSE)</f>
        <v>0.61</v>
      </c>
      <c r="K392" s="12" t="e">
        <f>VLOOKUP((IF(MONTH($A392)=10,YEAR($A392),IF(MONTH($A392)=11,YEAR($A392),IF(MONTH($A392)=12, YEAR($A392),YEAR($A392)-1)))),#REF!,VLOOKUP(MONTH($A392),Conversion!$A$1:$B$12,2),FALSE)</f>
        <v>#REF!</v>
      </c>
      <c r="L392" s="9" t="e">
        <f>VLOOKUP((IF(MONTH($A392)=10,YEAR($A392),IF(MONTH($A392)=11,YEAR($A392),IF(MONTH($A392)=12, YEAR($A392),YEAR($A392)-1)))),#REF!,VLOOKUP(MONTH($A392),'Patch Conversion'!$A$1:$B$12,2),FALSE)</f>
        <v>#REF!</v>
      </c>
      <c r="N392" s="11"/>
      <c r="O392" s="9">
        <f t="shared" si="39"/>
        <v>0.61</v>
      </c>
      <c r="P392" s="9" t="str">
        <f t="shared" si="40"/>
        <v>*</v>
      </c>
      <c r="Q392" s="10" t="str">
        <f t="shared" si="41"/>
        <v>First Silumation patch</v>
      </c>
      <c r="S392" s="17">
        <f>VLOOKUP((IF(MONTH($A392)=10,YEAR($A392),IF(MONTH($A392)=11,YEAR($A392),IF(MONTH($A392)=12, YEAR($A392),YEAR($A392)-1)))),'Final Sim'!$A$1:$O$84,VLOOKUP(MONTH($A392),'Conversion WRSM'!$A$1:$B$12,2),FALSE)</f>
        <v>15.39</v>
      </c>
      <c r="U392" s="9">
        <f t="shared" si="42"/>
        <v>15.39</v>
      </c>
      <c r="V392" s="9" t="str">
        <f t="shared" si="43"/>
        <v>*</v>
      </c>
      <c r="W392" s="20" t="str">
        <f t="shared" si="44"/>
        <v>Simulated value used</v>
      </c>
    </row>
    <row r="393" spans="1:23" s="9" customFormat="1">
      <c r="A393" s="11">
        <v>24898</v>
      </c>
      <c r="B393" s="9">
        <f>VLOOKUP((IF(MONTH($A393)=10,YEAR($A393),IF(MONTH($A393)=11,YEAR($A393),IF(MONTH($A393)=12, YEAR($A393),YEAR($A393)-1)))),A3R002_pt1.prn!$A$2:$AA$74,VLOOKUP(MONTH($A393),Conversion!$A$1:$B$12,2),FALSE)</f>
        <v>0</v>
      </c>
      <c r="C393" s="9" t="str">
        <f>IF(VLOOKUP((IF(MONTH($A393)=10,YEAR($A393),IF(MONTH($A393)=11,YEAR($A393),IF(MONTH($A393)=12, YEAR($A393),YEAR($A393)-1)))),A3R002_pt1.prn!$A$2:$AA$74,VLOOKUP(MONTH($A393),'Patch Conversion'!$A$1:$B$12,2),FALSE)="","",VLOOKUP((IF(MONTH($A393)=10,YEAR($A393),IF(MONTH($A393)=11,YEAR($A393),IF(MONTH($A393)=12, YEAR($A393),YEAR($A393)-1)))),A3R002_pt1.prn!$A$2:$AA$74,VLOOKUP(MONTH($A393),'Patch Conversion'!$A$1:$B$12,2),FALSE))</f>
        <v>#</v>
      </c>
      <c r="G393" s="9">
        <f>VLOOKUP((IF(MONTH($A393)=10,YEAR($A393),IF(MONTH($A393)=11,YEAR($A393),IF(MONTH($A393)=12, YEAR($A393),YEAR($A393)-1)))),A3R002_FirstSim!$A$1:$Z$87,VLOOKUP(MONTH($A393),Conversion!$A$1:$B$12,2),FALSE)</f>
        <v>1.1100000000000001</v>
      </c>
      <c r="K393" s="12" t="e">
        <f>VLOOKUP((IF(MONTH($A393)=10,YEAR($A393),IF(MONTH($A393)=11,YEAR($A393),IF(MONTH($A393)=12, YEAR($A393),YEAR($A393)-1)))),#REF!,VLOOKUP(MONTH($A393),Conversion!$A$1:$B$12,2),FALSE)</f>
        <v>#REF!</v>
      </c>
      <c r="L393" s="9" t="e">
        <f>VLOOKUP((IF(MONTH($A393)=10,YEAR($A393),IF(MONTH($A393)=11,YEAR($A393),IF(MONTH($A393)=12, YEAR($A393),YEAR($A393)-1)))),#REF!,VLOOKUP(MONTH($A393),'Patch Conversion'!$A$1:$B$12,2),FALSE)</f>
        <v>#REF!</v>
      </c>
      <c r="N393" s="11"/>
      <c r="O393" s="9">
        <f t="shared" si="39"/>
        <v>1.1100000000000001</v>
      </c>
      <c r="P393" s="9" t="str">
        <f t="shared" si="40"/>
        <v>*</v>
      </c>
      <c r="Q393" s="10" t="str">
        <f t="shared" si="41"/>
        <v>First Silumation patch</v>
      </c>
      <c r="S393" s="17">
        <f>VLOOKUP((IF(MONTH($A393)=10,YEAR($A393),IF(MONTH($A393)=11,YEAR($A393),IF(MONTH($A393)=12, YEAR($A393),YEAR($A393)-1)))),'Final Sim'!$A$1:$O$84,VLOOKUP(MONTH($A393),'Conversion WRSM'!$A$1:$B$12,2),FALSE)</f>
        <v>0</v>
      </c>
      <c r="U393" s="9">
        <f t="shared" si="42"/>
        <v>0</v>
      </c>
      <c r="V393" s="9" t="str">
        <f t="shared" si="43"/>
        <v>#</v>
      </c>
      <c r="W393" s="20" t="str">
        <f t="shared" si="44"/>
        <v>Observed Estimate Used</v>
      </c>
    </row>
    <row r="394" spans="1:23" s="9" customFormat="1">
      <c r="A394" s="11">
        <v>24929</v>
      </c>
      <c r="B394" s="9">
        <f>VLOOKUP((IF(MONTH($A394)=10,YEAR($A394),IF(MONTH($A394)=11,YEAR($A394),IF(MONTH($A394)=12, YEAR($A394),YEAR($A394)-1)))),A3R002_pt1.prn!$A$2:$AA$74,VLOOKUP(MONTH($A394),Conversion!$A$1:$B$12,2),FALSE)</f>
        <v>0.27</v>
      </c>
      <c r="C394" s="9" t="str">
        <f>IF(VLOOKUP((IF(MONTH($A394)=10,YEAR($A394),IF(MONTH($A394)=11,YEAR($A394),IF(MONTH($A394)=12, YEAR($A394),YEAR($A394)-1)))),A3R002_pt1.prn!$A$2:$AA$74,VLOOKUP(MONTH($A394),'Patch Conversion'!$A$1:$B$12,2),FALSE)="","",VLOOKUP((IF(MONTH($A394)=10,YEAR($A394),IF(MONTH($A394)=11,YEAR($A394),IF(MONTH($A394)=12, YEAR($A394),YEAR($A394)-1)))),A3R002_pt1.prn!$A$2:$AA$74,VLOOKUP(MONTH($A394),'Patch Conversion'!$A$1:$B$12,2),FALSE))</f>
        <v/>
      </c>
      <c r="G394" s="9">
        <f>VLOOKUP((IF(MONTH($A394)=10,YEAR($A394),IF(MONTH($A394)=11,YEAR($A394),IF(MONTH($A394)=12, YEAR($A394),YEAR($A394)-1)))),A3R002_FirstSim!$A$1:$Z$87,VLOOKUP(MONTH($A394),Conversion!$A$1:$B$12,2),FALSE)</f>
        <v>1.1599999999999999</v>
      </c>
      <c r="K394" s="12" t="e">
        <f>VLOOKUP((IF(MONTH($A394)=10,YEAR($A394),IF(MONTH($A394)=11,YEAR($A394),IF(MONTH($A394)=12, YEAR($A394),YEAR($A394)-1)))),#REF!,VLOOKUP(MONTH($A394),Conversion!$A$1:$B$12,2),FALSE)</f>
        <v>#REF!</v>
      </c>
      <c r="L394" s="9" t="e">
        <f>VLOOKUP((IF(MONTH($A394)=10,YEAR($A394),IF(MONTH($A394)=11,YEAR($A394),IF(MONTH($A394)=12, YEAR($A394),YEAR($A394)-1)))),#REF!,VLOOKUP(MONTH($A394),'Patch Conversion'!$A$1:$B$12,2),FALSE)</f>
        <v>#REF!</v>
      </c>
      <c r="N394" s="11"/>
      <c r="O394" s="9">
        <f t="shared" si="39"/>
        <v>0.27</v>
      </c>
      <c r="P394" s="9" t="str">
        <f t="shared" si="40"/>
        <v/>
      </c>
      <c r="Q394" s="10" t="str">
        <f t="shared" si="41"/>
        <v/>
      </c>
      <c r="S394" s="17">
        <f>VLOOKUP((IF(MONTH($A394)=10,YEAR($A394),IF(MONTH($A394)=11,YEAR($A394),IF(MONTH($A394)=12, YEAR($A394),YEAR($A394)-1)))),'Final Sim'!$A$1:$O$84,VLOOKUP(MONTH($A394),'Conversion WRSM'!$A$1:$B$12,2),FALSE)</f>
        <v>4.29</v>
      </c>
      <c r="U394" s="9">
        <f t="shared" si="42"/>
        <v>0.27</v>
      </c>
      <c r="V394" s="9" t="str">
        <f t="shared" si="43"/>
        <v/>
      </c>
      <c r="W394" s="20" t="str">
        <f t="shared" si="44"/>
        <v/>
      </c>
    </row>
    <row r="395" spans="1:23" s="9" customFormat="1">
      <c r="A395" s="11">
        <v>24959</v>
      </c>
      <c r="B395" s="9">
        <f>VLOOKUP((IF(MONTH($A395)=10,YEAR($A395),IF(MONTH($A395)=11,YEAR($A395),IF(MONTH($A395)=12, YEAR($A395),YEAR($A395)-1)))),A3R002_pt1.prn!$A$2:$AA$74,VLOOKUP(MONTH($A395),Conversion!$A$1:$B$12,2),FALSE)</f>
        <v>0.16</v>
      </c>
      <c r="C395" s="9" t="str">
        <f>IF(VLOOKUP((IF(MONTH($A395)=10,YEAR($A395),IF(MONTH($A395)=11,YEAR($A395),IF(MONTH($A395)=12, YEAR($A395),YEAR($A395)-1)))),A3R002_pt1.prn!$A$2:$AA$74,VLOOKUP(MONTH($A395),'Patch Conversion'!$A$1:$B$12,2),FALSE)="","",VLOOKUP((IF(MONTH($A395)=10,YEAR($A395),IF(MONTH($A395)=11,YEAR($A395),IF(MONTH($A395)=12, YEAR($A395),YEAR($A395)-1)))),A3R002_pt1.prn!$A$2:$AA$74,VLOOKUP(MONTH($A395),'Patch Conversion'!$A$1:$B$12,2),FALSE))</f>
        <v/>
      </c>
      <c r="G395" s="9">
        <f>VLOOKUP((IF(MONTH($A395)=10,YEAR($A395),IF(MONTH($A395)=11,YEAR($A395),IF(MONTH($A395)=12, YEAR($A395),YEAR($A395)-1)))),A3R002_FirstSim!$A$1:$Z$87,VLOOKUP(MONTH($A395),Conversion!$A$1:$B$12,2),FALSE)</f>
        <v>1.28</v>
      </c>
      <c r="K395" s="12" t="e">
        <f>VLOOKUP((IF(MONTH($A395)=10,YEAR($A395),IF(MONTH($A395)=11,YEAR($A395),IF(MONTH($A395)=12, YEAR($A395),YEAR($A395)-1)))),#REF!,VLOOKUP(MONTH($A395),Conversion!$A$1:$B$12,2),FALSE)</f>
        <v>#REF!</v>
      </c>
      <c r="L395" s="9" t="e">
        <f>VLOOKUP((IF(MONTH($A395)=10,YEAR($A395),IF(MONTH($A395)=11,YEAR($A395),IF(MONTH($A395)=12, YEAR($A395),YEAR($A395)-1)))),#REF!,VLOOKUP(MONTH($A395),'Patch Conversion'!$A$1:$B$12,2),FALSE)</f>
        <v>#REF!</v>
      </c>
      <c r="N395" s="11"/>
      <c r="O395" s="9">
        <f t="shared" si="39"/>
        <v>0.16</v>
      </c>
      <c r="P395" s="9" t="str">
        <f t="shared" si="40"/>
        <v/>
      </c>
      <c r="Q395" s="10" t="str">
        <f t="shared" si="41"/>
        <v/>
      </c>
      <c r="S395" s="17">
        <f>VLOOKUP((IF(MONTH($A395)=10,YEAR($A395),IF(MONTH($A395)=11,YEAR($A395),IF(MONTH($A395)=12, YEAR($A395),YEAR($A395)-1)))),'Final Sim'!$A$1:$O$84,VLOOKUP(MONTH($A395),'Conversion WRSM'!$A$1:$B$12,2),FALSE)</f>
        <v>0</v>
      </c>
      <c r="U395" s="9">
        <f t="shared" si="42"/>
        <v>0.16</v>
      </c>
      <c r="V395" s="9" t="str">
        <f t="shared" si="43"/>
        <v/>
      </c>
      <c r="W395" s="20" t="str">
        <f t="shared" si="44"/>
        <v/>
      </c>
    </row>
    <row r="396" spans="1:23" s="9" customFormat="1">
      <c r="A396" s="11">
        <v>24990</v>
      </c>
      <c r="B396" s="9">
        <f>VLOOKUP((IF(MONTH($A396)=10,YEAR($A396),IF(MONTH($A396)=11,YEAR($A396),IF(MONTH($A396)=12, YEAR($A396),YEAR($A396)-1)))),A3R002_pt1.prn!$A$2:$AA$74,VLOOKUP(MONTH($A396),Conversion!$A$1:$B$12,2),FALSE)</f>
        <v>0.03</v>
      </c>
      <c r="C396" s="9" t="str">
        <f>IF(VLOOKUP((IF(MONTH($A396)=10,YEAR($A396),IF(MONTH($A396)=11,YEAR($A396),IF(MONTH($A396)=12, YEAR($A396),YEAR($A396)-1)))),A3R002_pt1.prn!$A$2:$AA$74,VLOOKUP(MONTH($A396),'Patch Conversion'!$A$1:$B$12,2),FALSE)="","",VLOOKUP((IF(MONTH($A396)=10,YEAR($A396),IF(MONTH($A396)=11,YEAR($A396),IF(MONTH($A396)=12, YEAR($A396),YEAR($A396)-1)))),A3R002_pt1.prn!$A$2:$AA$74,VLOOKUP(MONTH($A396),'Patch Conversion'!$A$1:$B$12,2),FALSE))</f>
        <v/>
      </c>
      <c r="G396" s="9">
        <f>VLOOKUP((IF(MONTH($A396)=10,YEAR($A396),IF(MONTH($A396)=11,YEAR($A396),IF(MONTH($A396)=12, YEAR($A396),YEAR($A396)-1)))),A3R002_FirstSim!$A$1:$Z$87,VLOOKUP(MONTH($A396),Conversion!$A$1:$B$12,2),FALSE)</f>
        <v>1.1499999999999999</v>
      </c>
      <c r="K396" s="12" t="e">
        <f>VLOOKUP((IF(MONTH($A396)=10,YEAR($A396),IF(MONTH($A396)=11,YEAR($A396),IF(MONTH($A396)=12, YEAR($A396),YEAR($A396)-1)))),#REF!,VLOOKUP(MONTH($A396),Conversion!$A$1:$B$12,2),FALSE)</f>
        <v>#REF!</v>
      </c>
      <c r="L396" s="9" t="e">
        <f>VLOOKUP((IF(MONTH($A396)=10,YEAR($A396),IF(MONTH($A396)=11,YEAR($A396),IF(MONTH($A396)=12, YEAR($A396),YEAR($A396)-1)))),#REF!,VLOOKUP(MONTH($A396),'Patch Conversion'!$A$1:$B$12,2),FALSE)</f>
        <v>#REF!</v>
      </c>
      <c r="N396" s="11"/>
      <c r="O396" s="9">
        <f t="shared" si="39"/>
        <v>0.03</v>
      </c>
      <c r="P396" s="9" t="str">
        <f t="shared" si="40"/>
        <v/>
      </c>
      <c r="Q396" s="10" t="str">
        <f t="shared" si="41"/>
        <v/>
      </c>
      <c r="S396" s="17">
        <f>VLOOKUP((IF(MONTH($A396)=10,YEAR($A396),IF(MONTH($A396)=11,YEAR($A396),IF(MONTH($A396)=12, YEAR($A396),YEAR($A396)-1)))),'Final Sim'!$A$1:$O$84,VLOOKUP(MONTH($A396),'Conversion WRSM'!$A$1:$B$12,2),FALSE)</f>
        <v>1.95</v>
      </c>
      <c r="U396" s="9">
        <f t="shared" si="42"/>
        <v>0.03</v>
      </c>
      <c r="V396" s="9" t="str">
        <f t="shared" si="43"/>
        <v/>
      </c>
      <c r="W396" s="20" t="str">
        <f t="shared" si="44"/>
        <v/>
      </c>
    </row>
    <row r="397" spans="1:23" s="9" customFormat="1">
      <c r="A397" s="11">
        <v>25020</v>
      </c>
      <c r="B397" s="9">
        <f>VLOOKUP((IF(MONTH($A397)=10,YEAR($A397),IF(MONTH($A397)=11,YEAR($A397),IF(MONTH($A397)=12, YEAR($A397),YEAR($A397)-1)))),A3R002_pt1.prn!$A$2:$AA$74,VLOOKUP(MONTH($A397),Conversion!$A$1:$B$12,2),FALSE)</f>
        <v>0.73</v>
      </c>
      <c r="C397" s="9" t="str">
        <f>IF(VLOOKUP((IF(MONTH($A397)=10,YEAR($A397),IF(MONTH($A397)=11,YEAR($A397),IF(MONTH($A397)=12, YEAR($A397),YEAR($A397)-1)))),A3R002_pt1.prn!$A$2:$AA$74,VLOOKUP(MONTH($A397),'Patch Conversion'!$A$1:$B$12,2),FALSE)="","",VLOOKUP((IF(MONTH($A397)=10,YEAR($A397),IF(MONTH($A397)=11,YEAR($A397),IF(MONTH($A397)=12, YEAR($A397),YEAR($A397)-1)))),A3R002_pt1.prn!$A$2:$AA$74,VLOOKUP(MONTH($A397),'Patch Conversion'!$A$1:$B$12,2),FALSE))</f>
        <v/>
      </c>
      <c r="G397" s="9">
        <f>VLOOKUP((IF(MONTH($A397)=10,YEAR($A397),IF(MONTH($A397)=11,YEAR($A397),IF(MONTH($A397)=12, YEAR($A397),YEAR($A397)-1)))),A3R002_FirstSim!$A$1:$Z$87,VLOOKUP(MONTH($A397),Conversion!$A$1:$B$12,2),FALSE)</f>
        <v>1.01</v>
      </c>
      <c r="K397" s="12" t="e">
        <f>VLOOKUP((IF(MONTH($A397)=10,YEAR($A397),IF(MONTH($A397)=11,YEAR($A397),IF(MONTH($A397)=12, YEAR($A397),YEAR($A397)-1)))),#REF!,VLOOKUP(MONTH($A397),Conversion!$A$1:$B$12,2),FALSE)</f>
        <v>#REF!</v>
      </c>
      <c r="L397" s="9" t="e">
        <f>VLOOKUP((IF(MONTH($A397)=10,YEAR($A397),IF(MONTH($A397)=11,YEAR($A397),IF(MONTH($A397)=12, YEAR($A397),YEAR($A397)-1)))),#REF!,VLOOKUP(MONTH($A397),'Patch Conversion'!$A$1:$B$12,2),FALSE)</f>
        <v>#REF!</v>
      </c>
      <c r="N397" s="11"/>
      <c r="O397" s="9">
        <f t="shared" si="39"/>
        <v>0.73</v>
      </c>
      <c r="P397" s="9" t="str">
        <f t="shared" si="40"/>
        <v/>
      </c>
      <c r="Q397" s="10" t="str">
        <f t="shared" si="41"/>
        <v/>
      </c>
      <c r="S397" s="17">
        <f>VLOOKUP((IF(MONTH($A397)=10,YEAR($A397),IF(MONTH($A397)=11,YEAR($A397),IF(MONTH($A397)=12, YEAR($A397),YEAR($A397)-1)))),'Final Sim'!$A$1:$O$84,VLOOKUP(MONTH($A397),'Conversion WRSM'!$A$1:$B$12,2),FALSE)</f>
        <v>0</v>
      </c>
      <c r="U397" s="9">
        <f t="shared" si="42"/>
        <v>0.73</v>
      </c>
      <c r="V397" s="9" t="str">
        <f t="shared" si="43"/>
        <v/>
      </c>
      <c r="W397" s="20" t="str">
        <f t="shared" si="44"/>
        <v/>
      </c>
    </row>
    <row r="398" spans="1:23" s="9" customFormat="1">
      <c r="A398" s="11">
        <v>25051</v>
      </c>
      <c r="B398" s="9">
        <f>VLOOKUP((IF(MONTH($A398)=10,YEAR($A398),IF(MONTH($A398)=11,YEAR($A398),IF(MONTH($A398)=12, YEAR($A398),YEAR($A398)-1)))),A3R002_pt1.prn!$A$2:$AA$74,VLOOKUP(MONTH($A398),Conversion!$A$1:$B$12,2),FALSE)</f>
        <v>0.37</v>
      </c>
      <c r="C398" s="9" t="str">
        <f>IF(VLOOKUP((IF(MONTH($A398)=10,YEAR($A398),IF(MONTH($A398)=11,YEAR($A398),IF(MONTH($A398)=12, YEAR($A398),YEAR($A398)-1)))),A3R002_pt1.prn!$A$2:$AA$74,VLOOKUP(MONTH($A398),'Patch Conversion'!$A$1:$B$12,2),FALSE)="","",VLOOKUP((IF(MONTH($A398)=10,YEAR($A398),IF(MONTH($A398)=11,YEAR($A398),IF(MONTH($A398)=12, YEAR($A398),YEAR($A398)-1)))),A3R002_pt1.prn!$A$2:$AA$74,VLOOKUP(MONTH($A398),'Patch Conversion'!$A$1:$B$12,2),FALSE))</f>
        <v/>
      </c>
      <c r="G398" s="9">
        <f>VLOOKUP((IF(MONTH($A398)=10,YEAR($A398),IF(MONTH($A398)=11,YEAR($A398),IF(MONTH($A398)=12, YEAR($A398),YEAR($A398)-1)))),A3R002_FirstSim!$A$1:$Z$87,VLOOKUP(MONTH($A398),Conversion!$A$1:$B$12,2),FALSE)</f>
        <v>0.84</v>
      </c>
      <c r="K398" s="12" t="e">
        <f>VLOOKUP((IF(MONTH($A398)=10,YEAR($A398),IF(MONTH($A398)=11,YEAR($A398),IF(MONTH($A398)=12, YEAR($A398),YEAR($A398)-1)))),#REF!,VLOOKUP(MONTH($A398),Conversion!$A$1:$B$12,2),FALSE)</f>
        <v>#REF!</v>
      </c>
      <c r="L398" s="9" t="e">
        <f>VLOOKUP((IF(MONTH($A398)=10,YEAR($A398),IF(MONTH($A398)=11,YEAR($A398),IF(MONTH($A398)=12, YEAR($A398),YEAR($A398)-1)))),#REF!,VLOOKUP(MONTH($A398),'Patch Conversion'!$A$1:$B$12,2),FALSE)</f>
        <v>#REF!</v>
      </c>
      <c r="N398" s="11"/>
      <c r="O398" s="9">
        <f t="shared" si="39"/>
        <v>0.37</v>
      </c>
      <c r="P398" s="9" t="str">
        <f t="shared" si="40"/>
        <v/>
      </c>
      <c r="Q398" s="10" t="str">
        <f t="shared" si="41"/>
        <v/>
      </c>
      <c r="S398" s="17">
        <f>VLOOKUP((IF(MONTH($A398)=10,YEAR($A398),IF(MONTH($A398)=11,YEAR($A398),IF(MONTH($A398)=12, YEAR($A398),YEAR($A398)-1)))),'Final Sim'!$A$1:$O$84,VLOOKUP(MONTH($A398),'Conversion WRSM'!$A$1:$B$12,2),FALSE)</f>
        <v>67.260000000000005</v>
      </c>
      <c r="U398" s="9">
        <f t="shared" si="42"/>
        <v>0.37</v>
      </c>
      <c r="V398" s="9" t="str">
        <f t="shared" si="43"/>
        <v/>
      </c>
      <c r="W398" s="20" t="str">
        <f t="shared" si="44"/>
        <v/>
      </c>
    </row>
    <row r="399" spans="1:23" s="9" customFormat="1">
      <c r="A399" s="11">
        <v>25082</v>
      </c>
      <c r="B399" s="9">
        <f>VLOOKUP((IF(MONTH($A399)=10,YEAR($A399),IF(MONTH($A399)=11,YEAR($A399),IF(MONTH($A399)=12, YEAR($A399),YEAR($A399)-1)))),A3R002_pt1.prn!$A$2:$AA$74,VLOOKUP(MONTH($A399),Conversion!$A$1:$B$12,2),FALSE)</f>
        <v>0.5</v>
      </c>
      <c r="C399" s="9" t="str">
        <f>IF(VLOOKUP((IF(MONTH($A399)=10,YEAR($A399),IF(MONTH($A399)=11,YEAR($A399),IF(MONTH($A399)=12, YEAR($A399),YEAR($A399)-1)))),A3R002_pt1.prn!$A$2:$AA$74,VLOOKUP(MONTH($A399),'Patch Conversion'!$A$1:$B$12,2),FALSE)="","",VLOOKUP((IF(MONTH($A399)=10,YEAR($A399),IF(MONTH($A399)=11,YEAR($A399),IF(MONTH($A399)=12, YEAR($A399),YEAR($A399)-1)))),A3R002_pt1.prn!$A$2:$AA$74,VLOOKUP(MONTH($A399),'Patch Conversion'!$A$1:$B$12,2),FALSE))</f>
        <v/>
      </c>
      <c r="G399" s="9">
        <f>VLOOKUP((IF(MONTH($A399)=10,YEAR($A399),IF(MONTH($A399)=11,YEAR($A399),IF(MONTH($A399)=12, YEAR($A399),YEAR($A399)-1)))),A3R002_FirstSim!$A$1:$Z$87,VLOOKUP(MONTH($A399),Conversion!$A$1:$B$12,2),FALSE)</f>
        <v>0.62</v>
      </c>
      <c r="K399" s="12" t="e">
        <f>VLOOKUP((IF(MONTH($A399)=10,YEAR($A399),IF(MONTH($A399)=11,YEAR($A399),IF(MONTH($A399)=12, YEAR($A399),YEAR($A399)-1)))),#REF!,VLOOKUP(MONTH($A399),Conversion!$A$1:$B$12,2),FALSE)</f>
        <v>#REF!</v>
      </c>
      <c r="L399" s="9" t="e">
        <f>VLOOKUP((IF(MONTH($A399)=10,YEAR($A399),IF(MONTH($A399)=11,YEAR($A399),IF(MONTH($A399)=12, YEAR($A399),YEAR($A399)-1)))),#REF!,VLOOKUP(MONTH($A399),'Patch Conversion'!$A$1:$B$12,2),FALSE)</f>
        <v>#REF!</v>
      </c>
      <c r="N399" s="11"/>
      <c r="O399" s="9">
        <f t="shared" si="39"/>
        <v>0.5</v>
      </c>
      <c r="P399" s="9" t="str">
        <f t="shared" si="40"/>
        <v/>
      </c>
      <c r="Q399" s="10" t="str">
        <f t="shared" si="41"/>
        <v/>
      </c>
      <c r="S399" s="17">
        <f>VLOOKUP((IF(MONTH($A399)=10,YEAR($A399),IF(MONTH($A399)=11,YEAR($A399),IF(MONTH($A399)=12, YEAR($A399),YEAR($A399)-1)))),'Final Sim'!$A$1:$O$84,VLOOKUP(MONTH($A399),'Conversion WRSM'!$A$1:$B$12,2),FALSE)</f>
        <v>0</v>
      </c>
      <c r="U399" s="9">
        <f t="shared" si="42"/>
        <v>0.5</v>
      </c>
      <c r="V399" s="9" t="str">
        <f t="shared" si="43"/>
        <v/>
      </c>
      <c r="W399" s="20" t="str">
        <f t="shared" si="44"/>
        <v/>
      </c>
    </row>
    <row r="400" spans="1:23" s="9" customFormat="1">
      <c r="A400" s="11">
        <v>25112</v>
      </c>
      <c r="B400" s="9">
        <f>VLOOKUP((IF(MONTH($A400)=10,YEAR($A400),IF(MONTH($A400)=11,YEAR($A400),IF(MONTH($A400)=12, YEAR($A400),YEAR($A400)-1)))),A3R002_pt1.prn!$A$2:$AA$74,VLOOKUP(MONTH($A400),Conversion!$A$1:$B$12,2),FALSE)</f>
        <v>0.14000000000000001</v>
      </c>
      <c r="C400" s="9" t="str">
        <f>IF(VLOOKUP((IF(MONTH($A400)=10,YEAR($A400),IF(MONTH($A400)=11,YEAR($A400),IF(MONTH($A400)=12, YEAR($A400),YEAR($A400)-1)))),A3R002_pt1.prn!$A$2:$AA$74,VLOOKUP(MONTH($A400),'Patch Conversion'!$A$1:$B$12,2),FALSE)="","",VLOOKUP((IF(MONTH($A400)=10,YEAR($A400),IF(MONTH($A400)=11,YEAR($A400),IF(MONTH($A400)=12, YEAR($A400),YEAR($A400)-1)))),A3R002_pt1.prn!$A$2:$AA$74,VLOOKUP(MONTH($A400),'Patch Conversion'!$A$1:$B$12,2),FALSE))</f>
        <v>*</v>
      </c>
      <c r="G400" s="9">
        <f>VLOOKUP((IF(MONTH($A400)=10,YEAR($A400),IF(MONTH($A400)=11,YEAR($A400),IF(MONTH($A400)=12, YEAR($A400),YEAR($A400)-1)))),A3R002_FirstSim!$A$1:$Z$87,VLOOKUP(MONTH($A400),Conversion!$A$1:$B$12,2),FALSE)</f>
        <v>0.47</v>
      </c>
      <c r="K400" s="12" t="e">
        <f>VLOOKUP((IF(MONTH($A400)=10,YEAR($A400),IF(MONTH($A400)=11,YEAR($A400),IF(MONTH($A400)=12, YEAR($A400),YEAR($A400)-1)))),#REF!,VLOOKUP(MONTH($A400),Conversion!$A$1:$B$12,2),FALSE)</f>
        <v>#REF!</v>
      </c>
      <c r="L400" s="9" t="e">
        <f>VLOOKUP((IF(MONTH($A400)=10,YEAR($A400),IF(MONTH($A400)=11,YEAR($A400),IF(MONTH($A400)=12, YEAR($A400),YEAR($A400)-1)))),#REF!,VLOOKUP(MONTH($A400),'Patch Conversion'!$A$1:$B$12,2),FALSE)</f>
        <v>#REF!</v>
      </c>
      <c r="N400" s="11"/>
      <c r="O400" s="9">
        <f t="shared" si="39"/>
        <v>0.14000000000000001</v>
      </c>
      <c r="P400" s="9" t="str">
        <f t="shared" si="40"/>
        <v>*</v>
      </c>
      <c r="Q400" s="10" t="str">
        <f t="shared" si="41"/>
        <v>Estimated</v>
      </c>
      <c r="S400" s="17">
        <f>VLOOKUP((IF(MONTH($A400)=10,YEAR($A400),IF(MONTH($A400)=11,YEAR($A400),IF(MONTH($A400)=12, YEAR($A400),YEAR($A400)-1)))),'Final Sim'!$A$1:$O$84,VLOOKUP(MONTH($A400),'Conversion WRSM'!$A$1:$B$12,2),FALSE)</f>
        <v>5.3</v>
      </c>
      <c r="U400" s="9">
        <f t="shared" si="42"/>
        <v>0.14000000000000001</v>
      </c>
      <c r="V400" s="9" t="str">
        <f t="shared" si="43"/>
        <v>*</v>
      </c>
      <c r="W400" s="20" t="str">
        <f t="shared" si="44"/>
        <v>Estimated</v>
      </c>
    </row>
    <row r="401" spans="1:23" s="9" customFormat="1">
      <c r="A401" s="11">
        <v>25143</v>
      </c>
      <c r="B401" s="9">
        <f>VLOOKUP((IF(MONTH($A401)=10,YEAR($A401),IF(MONTH($A401)=11,YEAR($A401),IF(MONTH($A401)=12, YEAR($A401),YEAR($A401)-1)))),A3R002_pt1.prn!$A$2:$AA$74,VLOOKUP(MONTH($A401),Conversion!$A$1:$B$12,2),FALSE)</f>
        <v>0.45</v>
      </c>
      <c r="C401" s="9" t="str">
        <f>IF(VLOOKUP((IF(MONTH($A401)=10,YEAR($A401),IF(MONTH($A401)=11,YEAR($A401),IF(MONTH($A401)=12, YEAR($A401),YEAR($A401)-1)))),A3R002_pt1.prn!$A$2:$AA$74,VLOOKUP(MONTH($A401),'Patch Conversion'!$A$1:$B$12,2),FALSE)="","",VLOOKUP((IF(MONTH($A401)=10,YEAR($A401),IF(MONTH($A401)=11,YEAR($A401),IF(MONTH($A401)=12, YEAR($A401),YEAR($A401)-1)))),A3R002_pt1.prn!$A$2:$AA$74,VLOOKUP(MONTH($A401),'Patch Conversion'!$A$1:$B$12,2),FALSE))</f>
        <v/>
      </c>
      <c r="G401" s="9">
        <f>VLOOKUP((IF(MONTH($A401)=10,YEAR($A401),IF(MONTH($A401)=11,YEAR($A401),IF(MONTH($A401)=12, YEAR($A401),YEAR($A401)-1)))),A3R002_FirstSim!$A$1:$Z$87,VLOOKUP(MONTH($A401),Conversion!$A$1:$B$12,2),FALSE)</f>
        <v>0.46</v>
      </c>
      <c r="K401" s="12" t="e">
        <f>VLOOKUP((IF(MONTH($A401)=10,YEAR($A401),IF(MONTH($A401)=11,YEAR($A401),IF(MONTH($A401)=12, YEAR($A401),YEAR($A401)-1)))),#REF!,VLOOKUP(MONTH($A401),Conversion!$A$1:$B$12,2),FALSE)</f>
        <v>#REF!</v>
      </c>
      <c r="L401" s="9" t="e">
        <f>VLOOKUP((IF(MONTH($A401)=10,YEAR($A401),IF(MONTH($A401)=11,YEAR($A401),IF(MONTH($A401)=12, YEAR($A401),YEAR($A401)-1)))),#REF!,VLOOKUP(MONTH($A401),'Patch Conversion'!$A$1:$B$12,2),FALSE)</f>
        <v>#REF!</v>
      </c>
      <c r="N401" s="11"/>
      <c r="O401" s="9">
        <f t="shared" si="39"/>
        <v>0.45</v>
      </c>
      <c r="P401" s="9" t="str">
        <f t="shared" si="40"/>
        <v/>
      </c>
      <c r="Q401" s="10" t="str">
        <f t="shared" si="41"/>
        <v/>
      </c>
      <c r="S401" s="17">
        <f>VLOOKUP((IF(MONTH($A401)=10,YEAR($A401),IF(MONTH($A401)=11,YEAR($A401),IF(MONTH($A401)=12, YEAR($A401),YEAR($A401)-1)))),'Final Sim'!$A$1:$O$84,VLOOKUP(MONTH($A401),'Conversion WRSM'!$A$1:$B$12,2),FALSE)</f>
        <v>0</v>
      </c>
      <c r="U401" s="9">
        <f t="shared" si="42"/>
        <v>0.45</v>
      </c>
      <c r="V401" s="9" t="str">
        <f t="shared" si="43"/>
        <v/>
      </c>
      <c r="W401" s="20" t="str">
        <f t="shared" si="44"/>
        <v/>
      </c>
    </row>
    <row r="402" spans="1:23" s="9" customFormat="1">
      <c r="A402" s="11">
        <v>25173</v>
      </c>
      <c r="B402" s="9">
        <f>VLOOKUP((IF(MONTH($A402)=10,YEAR($A402),IF(MONTH($A402)=11,YEAR($A402),IF(MONTH($A402)=12, YEAR($A402),YEAR($A402)-1)))),A3R002_pt1.prn!$A$2:$AA$74,VLOOKUP(MONTH($A402),Conversion!$A$1:$B$12,2),FALSE)</f>
        <v>0.06</v>
      </c>
      <c r="C402" s="9" t="str">
        <f>IF(VLOOKUP((IF(MONTH($A402)=10,YEAR($A402),IF(MONTH($A402)=11,YEAR($A402),IF(MONTH($A402)=12, YEAR($A402),YEAR($A402)-1)))),A3R002_pt1.prn!$A$2:$AA$74,VLOOKUP(MONTH($A402),'Patch Conversion'!$A$1:$B$12,2),FALSE)="","",VLOOKUP((IF(MONTH($A402)=10,YEAR($A402),IF(MONTH($A402)=11,YEAR($A402),IF(MONTH($A402)=12, YEAR($A402),YEAR($A402)-1)))),A3R002_pt1.prn!$A$2:$AA$74,VLOOKUP(MONTH($A402),'Patch Conversion'!$A$1:$B$12,2),FALSE))</f>
        <v/>
      </c>
      <c r="G402" s="9">
        <f>VLOOKUP((IF(MONTH($A402)=10,YEAR($A402),IF(MONTH($A402)=11,YEAR($A402),IF(MONTH($A402)=12, YEAR($A402),YEAR($A402)-1)))),A3R002_FirstSim!$A$1:$Z$87,VLOOKUP(MONTH($A402),Conversion!$A$1:$B$12,2),FALSE)</f>
        <v>0.45</v>
      </c>
      <c r="K402" s="12" t="e">
        <f>VLOOKUP((IF(MONTH($A402)=10,YEAR($A402),IF(MONTH($A402)=11,YEAR($A402),IF(MONTH($A402)=12, YEAR($A402),YEAR($A402)-1)))),#REF!,VLOOKUP(MONTH($A402),Conversion!$A$1:$B$12,2),FALSE)</f>
        <v>#REF!</v>
      </c>
      <c r="L402" s="9" t="e">
        <f>VLOOKUP((IF(MONTH($A402)=10,YEAR($A402),IF(MONTH($A402)=11,YEAR($A402),IF(MONTH($A402)=12, YEAR($A402),YEAR($A402)-1)))),#REF!,VLOOKUP(MONTH($A402),'Patch Conversion'!$A$1:$B$12,2),FALSE)</f>
        <v>#REF!</v>
      </c>
      <c r="N402" s="11"/>
      <c r="O402" s="9">
        <f t="shared" si="39"/>
        <v>0.06</v>
      </c>
      <c r="P402" s="9" t="str">
        <f t="shared" si="40"/>
        <v/>
      </c>
      <c r="Q402" s="10" t="str">
        <f t="shared" si="41"/>
        <v/>
      </c>
      <c r="S402" s="17">
        <f>VLOOKUP((IF(MONTH($A402)=10,YEAR($A402),IF(MONTH($A402)=11,YEAR($A402),IF(MONTH($A402)=12, YEAR($A402),YEAR($A402)-1)))),'Final Sim'!$A$1:$O$84,VLOOKUP(MONTH($A402),'Conversion WRSM'!$A$1:$B$12,2),FALSE)</f>
        <v>9</v>
      </c>
      <c r="U402" s="9">
        <f t="shared" si="42"/>
        <v>0.06</v>
      </c>
      <c r="V402" s="9" t="str">
        <f t="shared" si="43"/>
        <v/>
      </c>
      <c r="W402" s="20" t="str">
        <f t="shared" si="44"/>
        <v/>
      </c>
    </row>
    <row r="403" spans="1:23" s="9" customFormat="1">
      <c r="A403" s="11">
        <v>25204</v>
      </c>
      <c r="B403" s="9">
        <f>VLOOKUP((IF(MONTH($A403)=10,YEAR($A403),IF(MONTH($A403)=11,YEAR($A403),IF(MONTH($A403)=12, YEAR($A403),YEAR($A403)-1)))),A3R002_pt1.prn!$A$2:$AA$74,VLOOKUP(MONTH($A403),Conversion!$A$1:$B$12,2),FALSE)</f>
        <v>0.21</v>
      </c>
      <c r="C403" s="9" t="str">
        <f>IF(VLOOKUP((IF(MONTH($A403)=10,YEAR($A403),IF(MONTH($A403)=11,YEAR($A403),IF(MONTH($A403)=12, YEAR($A403),YEAR($A403)-1)))),A3R002_pt1.prn!$A$2:$AA$74,VLOOKUP(MONTH($A403),'Patch Conversion'!$A$1:$B$12,2),FALSE)="","",VLOOKUP((IF(MONTH($A403)=10,YEAR($A403),IF(MONTH($A403)=11,YEAR($A403),IF(MONTH($A403)=12, YEAR($A403),YEAR($A403)-1)))),A3R002_pt1.prn!$A$2:$AA$74,VLOOKUP(MONTH($A403),'Patch Conversion'!$A$1:$B$12,2),FALSE))</f>
        <v/>
      </c>
      <c r="G403" s="9">
        <f>VLOOKUP((IF(MONTH($A403)=10,YEAR($A403),IF(MONTH($A403)=11,YEAR($A403),IF(MONTH($A403)=12, YEAR($A403),YEAR($A403)-1)))),A3R002_FirstSim!$A$1:$Z$87,VLOOKUP(MONTH($A403),Conversion!$A$1:$B$12,2),FALSE)</f>
        <v>0.4</v>
      </c>
      <c r="K403" s="12" t="e">
        <f>VLOOKUP((IF(MONTH($A403)=10,YEAR($A403),IF(MONTH($A403)=11,YEAR($A403),IF(MONTH($A403)=12, YEAR($A403),YEAR($A403)-1)))),#REF!,VLOOKUP(MONTH($A403),Conversion!$A$1:$B$12,2),FALSE)</f>
        <v>#REF!</v>
      </c>
      <c r="L403" s="9" t="e">
        <f>VLOOKUP((IF(MONTH($A403)=10,YEAR($A403),IF(MONTH($A403)=11,YEAR($A403),IF(MONTH($A403)=12, YEAR($A403),YEAR($A403)-1)))),#REF!,VLOOKUP(MONTH($A403),'Patch Conversion'!$A$1:$B$12,2),FALSE)</f>
        <v>#REF!</v>
      </c>
      <c r="N403" s="11"/>
      <c r="O403" s="9">
        <f t="shared" si="39"/>
        <v>0.21</v>
      </c>
      <c r="P403" s="9" t="str">
        <f t="shared" si="40"/>
        <v/>
      </c>
      <c r="Q403" s="10" t="str">
        <f t="shared" si="41"/>
        <v/>
      </c>
      <c r="S403" s="17">
        <f>VLOOKUP((IF(MONTH($A403)=10,YEAR($A403),IF(MONTH($A403)=11,YEAR($A403),IF(MONTH($A403)=12, YEAR($A403),YEAR($A403)-1)))),'Final Sim'!$A$1:$O$84,VLOOKUP(MONTH($A403),'Conversion WRSM'!$A$1:$B$12,2),FALSE)</f>
        <v>0</v>
      </c>
      <c r="U403" s="9">
        <f t="shared" si="42"/>
        <v>0.21</v>
      </c>
      <c r="V403" s="9" t="str">
        <f t="shared" si="43"/>
        <v/>
      </c>
      <c r="W403" s="20" t="str">
        <f t="shared" si="44"/>
        <v/>
      </c>
    </row>
    <row r="404" spans="1:23" s="9" customFormat="1">
      <c r="A404" s="11">
        <v>25235</v>
      </c>
      <c r="B404" s="9">
        <f>VLOOKUP((IF(MONTH($A404)=10,YEAR($A404),IF(MONTH($A404)=11,YEAR($A404),IF(MONTH($A404)=12, YEAR($A404),YEAR($A404)-1)))),A3R002_pt1.prn!$A$2:$AA$74,VLOOKUP(MONTH($A404),Conversion!$A$1:$B$12,2),FALSE)</f>
        <v>0.09</v>
      </c>
      <c r="C404" s="9" t="str">
        <f>IF(VLOOKUP((IF(MONTH($A404)=10,YEAR($A404),IF(MONTH($A404)=11,YEAR($A404),IF(MONTH($A404)=12, YEAR($A404),YEAR($A404)-1)))),A3R002_pt1.prn!$A$2:$AA$74,VLOOKUP(MONTH($A404),'Patch Conversion'!$A$1:$B$12,2),FALSE)="","",VLOOKUP((IF(MONTH($A404)=10,YEAR($A404),IF(MONTH($A404)=11,YEAR($A404),IF(MONTH($A404)=12, YEAR($A404),YEAR($A404)-1)))),A3R002_pt1.prn!$A$2:$AA$74,VLOOKUP(MONTH($A404),'Patch Conversion'!$A$1:$B$12,2),FALSE))</f>
        <v/>
      </c>
      <c r="G404" s="9">
        <f>VLOOKUP((IF(MONTH($A404)=10,YEAR($A404),IF(MONTH($A404)=11,YEAR($A404),IF(MONTH($A404)=12, YEAR($A404),YEAR($A404)-1)))),A3R002_FirstSim!$A$1:$Z$87,VLOOKUP(MONTH($A404),Conversion!$A$1:$B$12,2),FALSE)</f>
        <v>0.42</v>
      </c>
      <c r="K404" s="12" t="e">
        <f>VLOOKUP((IF(MONTH($A404)=10,YEAR($A404),IF(MONTH($A404)=11,YEAR($A404),IF(MONTH($A404)=12, YEAR($A404),YEAR($A404)-1)))),#REF!,VLOOKUP(MONTH($A404),Conversion!$A$1:$B$12,2),FALSE)</f>
        <v>#REF!</v>
      </c>
      <c r="L404" s="9" t="e">
        <f>VLOOKUP((IF(MONTH($A404)=10,YEAR($A404),IF(MONTH($A404)=11,YEAR($A404),IF(MONTH($A404)=12, YEAR($A404),YEAR($A404)-1)))),#REF!,VLOOKUP(MONTH($A404),'Patch Conversion'!$A$1:$B$12,2),FALSE)</f>
        <v>#REF!</v>
      </c>
      <c r="N404" s="11"/>
      <c r="O404" s="9">
        <f t="shared" si="39"/>
        <v>0.09</v>
      </c>
      <c r="P404" s="9" t="str">
        <f t="shared" si="40"/>
        <v/>
      </c>
      <c r="Q404" s="10" t="str">
        <f t="shared" si="41"/>
        <v/>
      </c>
      <c r="S404" s="17">
        <f>VLOOKUP((IF(MONTH($A404)=10,YEAR($A404),IF(MONTH($A404)=11,YEAR($A404),IF(MONTH($A404)=12, YEAR($A404),YEAR($A404)-1)))),'Final Sim'!$A$1:$O$84,VLOOKUP(MONTH($A404),'Conversion WRSM'!$A$1:$B$12,2),FALSE)</f>
        <v>82.42</v>
      </c>
      <c r="U404" s="9">
        <f t="shared" si="42"/>
        <v>0.09</v>
      </c>
      <c r="V404" s="9" t="str">
        <f t="shared" si="43"/>
        <v/>
      </c>
      <c r="W404" s="20" t="str">
        <f t="shared" si="44"/>
        <v/>
      </c>
    </row>
    <row r="405" spans="1:23" s="9" customFormat="1">
      <c r="A405" s="11">
        <v>25263</v>
      </c>
      <c r="B405" s="9">
        <f>VLOOKUP((IF(MONTH($A405)=10,YEAR($A405),IF(MONTH($A405)=11,YEAR($A405),IF(MONTH($A405)=12, YEAR($A405),YEAR($A405)-1)))),A3R002_pt1.prn!$A$2:$AA$74,VLOOKUP(MONTH($A405),Conversion!$A$1:$B$12,2),FALSE)</f>
        <v>0.31</v>
      </c>
      <c r="C405" s="9" t="str">
        <f>IF(VLOOKUP((IF(MONTH($A405)=10,YEAR($A405),IF(MONTH($A405)=11,YEAR($A405),IF(MONTH($A405)=12, YEAR($A405),YEAR($A405)-1)))),A3R002_pt1.prn!$A$2:$AA$74,VLOOKUP(MONTH($A405),'Patch Conversion'!$A$1:$B$12,2),FALSE)="","",VLOOKUP((IF(MONTH($A405)=10,YEAR($A405),IF(MONTH($A405)=11,YEAR($A405),IF(MONTH($A405)=12, YEAR($A405),YEAR($A405)-1)))),A3R002_pt1.prn!$A$2:$AA$74,VLOOKUP(MONTH($A405),'Patch Conversion'!$A$1:$B$12,2),FALSE))</f>
        <v/>
      </c>
      <c r="G405" s="9">
        <f>VLOOKUP((IF(MONTH($A405)=10,YEAR($A405),IF(MONTH($A405)=11,YEAR($A405),IF(MONTH($A405)=12, YEAR($A405),YEAR($A405)-1)))),A3R002_FirstSim!$A$1:$Z$87,VLOOKUP(MONTH($A405),Conversion!$A$1:$B$12,2),FALSE)</f>
        <v>0.45</v>
      </c>
      <c r="K405" s="12" t="e">
        <f>VLOOKUP((IF(MONTH($A405)=10,YEAR($A405),IF(MONTH($A405)=11,YEAR($A405),IF(MONTH($A405)=12, YEAR($A405),YEAR($A405)-1)))),#REF!,VLOOKUP(MONTH($A405),Conversion!$A$1:$B$12,2),FALSE)</f>
        <v>#REF!</v>
      </c>
      <c r="L405" s="9" t="e">
        <f>VLOOKUP((IF(MONTH($A405)=10,YEAR($A405),IF(MONTH($A405)=11,YEAR($A405),IF(MONTH($A405)=12, YEAR($A405),YEAR($A405)-1)))),#REF!,VLOOKUP(MONTH($A405),'Patch Conversion'!$A$1:$B$12,2),FALSE)</f>
        <v>#REF!</v>
      </c>
      <c r="N405" s="11"/>
      <c r="O405" s="9">
        <f t="shared" si="39"/>
        <v>0.31</v>
      </c>
      <c r="P405" s="9" t="str">
        <f t="shared" si="40"/>
        <v/>
      </c>
      <c r="Q405" s="10" t="str">
        <f t="shared" si="41"/>
        <v/>
      </c>
      <c r="S405" s="17">
        <f>VLOOKUP((IF(MONTH($A405)=10,YEAR($A405),IF(MONTH($A405)=11,YEAR($A405),IF(MONTH($A405)=12, YEAR($A405),YEAR($A405)-1)))),'Final Sim'!$A$1:$O$84,VLOOKUP(MONTH($A405),'Conversion WRSM'!$A$1:$B$12,2),FALSE)</f>
        <v>0</v>
      </c>
      <c r="U405" s="9">
        <f t="shared" si="42"/>
        <v>0.31</v>
      </c>
      <c r="V405" s="9" t="str">
        <f t="shared" si="43"/>
        <v/>
      </c>
      <c r="W405" s="20" t="str">
        <f t="shared" si="44"/>
        <v/>
      </c>
    </row>
    <row r="406" spans="1:23" s="9" customFormat="1">
      <c r="A406" s="11">
        <v>25294</v>
      </c>
      <c r="B406" s="9">
        <f>VLOOKUP((IF(MONTH($A406)=10,YEAR($A406),IF(MONTH($A406)=11,YEAR($A406),IF(MONTH($A406)=12, YEAR($A406),YEAR($A406)-1)))),A3R002_pt1.prn!$A$2:$AA$74,VLOOKUP(MONTH($A406),Conversion!$A$1:$B$12,2),FALSE)</f>
        <v>0.97</v>
      </c>
      <c r="C406" s="9" t="str">
        <f>IF(VLOOKUP((IF(MONTH($A406)=10,YEAR($A406),IF(MONTH($A406)=11,YEAR($A406),IF(MONTH($A406)=12, YEAR($A406),YEAR($A406)-1)))),A3R002_pt1.prn!$A$2:$AA$74,VLOOKUP(MONTH($A406),'Patch Conversion'!$A$1:$B$12,2),FALSE)="","",VLOOKUP((IF(MONTH($A406)=10,YEAR($A406),IF(MONTH($A406)=11,YEAR($A406),IF(MONTH($A406)=12, YEAR($A406),YEAR($A406)-1)))),A3R002_pt1.prn!$A$2:$AA$74,VLOOKUP(MONTH($A406),'Patch Conversion'!$A$1:$B$12,2),FALSE))</f>
        <v>*</v>
      </c>
      <c r="G406" s="9">
        <f>VLOOKUP((IF(MONTH($A406)=10,YEAR($A406),IF(MONTH($A406)=11,YEAR($A406),IF(MONTH($A406)=12, YEAR($A406),YEAR($A406)-1)))),A3R002_FirstSim!$A$1:$Z$87,VLOOKUP(MONTH($A406),Conversion!$A$1:$B$12,2),FALSE)</f>
        <v>0.55000000000000004</v>
      </c>
      <c r="K406" s="12" t="e">
        <f>VLOOKUP((IF(MONTH($A406)=10,YEAR($A406),IF(MONTH($A406)=11,YEAR($A406),IF(MONTH($A406)=12, YEAR($A406),YEAR($A406)-1)))),#REF!,VLOOKUP(MONTH($A406),Conversion!$A$1:$B$12,2),FALSE)</f>
        <v>#REF!</v>
      </c>
      <c r="L406" s="9" t="e">
        <f>VLOOKUP((IF(MONTH($A406)=10,YEAR($A406),IF(MONTH($A406)=11,YEAR($A406),IF(MONTH($A406)=12, YEAR($A406),YEAR($A406)-1)))),#REF!,VLOOKUP(MONTH($A406),'Patch Conversion'!$A$1:$B$12,2),FALSE)</f>
        <v>#REF!</v>
      </c>
      <c r="N406" s="11"/>
      <c r="O406" s="9">
        <f t="shared" si="39"/>
        <v>0.97</v>
      </c>
      <c r="P406" s="9" t="str">
        <f t="shared" si="40"/>
        <v>*</v>
      </c>
      <c r="Q406" s="10" t="str">
        <f t="shared" si="41"/>
        <v>Estimated</v>
      </c>
      <c r="S406" s="17">
        <f>VLOOKUP((IF(MONTH($A406)=10,YEAR($A406),IF(MONTH($A406)=11,YEAR($A406),IF(MONTH($A406)=12, YEAR($A406),YEAR($A406)-1)))),'Final Sim'!$A$1:$O$84,VLOOKUP(MONTH($A406),'Conversion WRSM'!$A$1:$B$12,2),FALSE)</f>
        <v>30.63</v>
      </c>
      <c r="U406" s="9">
        <f t="shared" si="42"/>
        <v>0.97</v>
      </c>
      <c r="V406" s="9" t="str">
        <f t="shared" si="43"/>
        <v>*</v>
      </c>
      <c r="W406" s="20" t="str">
        <f t="shared" si="44"/>
        <v>Estimated</v>
      </c>
    </row>
    <row r="407" spans="1:23" s="9" customFormat="1">
      <c r="A407" s="11">
        <v>25324</v>
      </c>
      <c r="B407" s="9">
        <f>VLOOKUP((IF(MONTH($A407)=10,YEAR($A407),IF(MONTH($A407)=11,YEAR($A407),IF(MONTH($A407)=12, YEAR($A407),YEAR($A407)-1)))),A3R002_pt1.prn!$A$2:$AA$74,VLOOKUP(MONTH($A407),Conversion!$A$1:$B$12,2),FALSE)</f>
        <v>0.21</v>
      </c>
      <c r="C407" s="9" t="str">
        <f>IF(VLOOKUP((IF(MONTH($A407)=10,YEAR($A407),IF(MONTH($A407)=11,YEAR($A407),IF(MONTH($A407)=12, YEAR($A407),YEAR($A407)-1)))),A3R002_pt1.prn!$A$2:$AA$74,VLOOKUP(MONTH($A407),'Patch Conversion'!$A$1:$B$12,2),FALSE)="","",VLOOKUP((IF(MONTH($A407)=10,YEAR($A407),IF(MONTH($A407)=11,YEAR($A407),IF(MONTH($A407)=12, YEAR($A407),YEAR($A407)-1)))),A3R002_pt1.prn!$A$2:$AA$74,VLOOKUP(MONTH($A407),'Patch Conversion'!$A$1:$B$12,2),FALSE))</f>
        <v>*</v>
      </c>
      <c r="G407" s="9">
        <f>VLOOKUP((IF(MONTH($A407)=10,YEAR($A407),IF(MONTH($A407)=11,YEAR($A407),IF(MONTH($A407)=12, YEAR($A407),YEAR($A407)-1)))),A3R002_FirstSim!$A$1:$Z$87,VLOOKUP(MONTH($A407),Conversion!$A$1:$B$12,2),FALSE)</f>
        <v>0.63</v>
      </c>
      <c r="K407" s="12" t="e">
        <f>VLOOKUP((IF(MONTH($A407)=10,YEAR($A407),IF(MONTH($A407)=11,YEAR($A407),IF(MONTH($A407)=12, YEAR($A407),YEAR($A407)-1)))),#REF!,VLOOKUP(MONTH($A407),Conversion!$A$1:$B$12,2),FALSE)</f>
        <v>#REF!</v>
      </c>
      <c r="L407" s="9" t="e">
        <f>VLOOKUP((IF(MONTH($A407)=10,YEAR($A407),IF(MONTH($A407)=11,YEAR($A407),IF(MONTH($A407)=12, YEAR($A407),YEAR($A407)-1)))),#REF!,VLOOKUP(MONTH($A407),'Patch Conversion'!$A$1:$B$12,2),FALSE)</f>
        <v>#REF!</v>
      </c>
      <c r="N407" s="11"/>
      <c r="O407" s="9">
        <f t="shared" si="39"/>
        <v>0.21</v>
      </c>
      <c r="P407" s="9" t="str">
        <f t="shared" si="40"/>
        <v>*</v>
      </c>
      <c r="Q407" s="10" t="str">
        <f t="shared" si="41"/>
        <v>Estimated</v>
      </c>
      <c r="S407" s="17">
        <f>VLOOKUP((IF(MONTH($A407)=10,YEAR($A407),IF(MONTH($A407)=11,YEAR($A407),IF(MONTH($A407)=12, YEAR($A407),YEAR($A407)-1)))),'Final Sim'!$A$1:$O$84,VLOOKUP(MONTH($A407),'Conversion WRSM'!$A$1:$B$12,2),FALSE)</f>
        <v>0</v>
      </c>
      <c r="U407" s="9">
        <f t="shared" si="42"/>
        <v>0.21</v>
      </c>
      <c r="V407" s="9" t="str">
        <f t="shared" si="43"/>
        <v>*</v>
      </c>
      <c r="W407" s="20" t="str">
        <f t="shared" si="44"/>
        <v>Estimated</v>
      </c>
    </row>
    <row r="408" spans="1:23" s="9" customFormat="1">
      <c r="A408" s="11">
        <v>25355</v>
      </c>
      <c r="B408" s="9">
        <f>VLOOKUP((IF(MONTH($A408)=10,YEAR($A408),IF(MONTH($A408)=11,YEAR($A408),IF(MONTH($A408)=12, YEAR($A408),YEAR($A408)-1)))),A3R002_pt1.prn!$A$2:$AA$74,VLOOKUP(MONTH($A408),Conversion!$A$1:$B$12,2),FALSE)</f>
        <v>0.03</v>
      </c>
      <c r="C408" s="9" t="str">
        <f>IF(VLOOKUP((IF(MONTH($A408)=10,YEAR($A408),IF(MONTH($A408)=11,YEAR($A408),IF(MONTH($A408)=12, YEAR($A408),YEAR($A408)-1)))),A3R002_pt1.prn!$A$2:$AA$74,VLOOKUP(MONTH($A408),'Patch Conversion'!$A$1:$B$12,2),FALSE)="","",VLOOKUP((IF(MONTH($A408)=10,YEAR($A408),IF(MONTH($A408)=11,YEAR($A408),IF(MONTH($A408)=12, YEAR($A408),YEAR($A408)-1)))),A3R002_pt1.prn!$A$2:$AA$74,VLOOKUP(MONTH($A408),'Patch Conversion'!$A$1:$B$12,2),FALSE))</f>
        <v/>
      </c>
      <c r="G408" s="9">
        <f>VLOOKUP((IF(MONTH($A408)=10,YEAR($A408),IF(MONTH($A408)=11,YEAR($A408),IF(MONTH($A408)=12, YEAR($A408),YEAR($A408)-1)))),A3R002_FirstSim!$A$1:$Z$87,VLOOKUP(MONTH($A408),Conversion!$A$1:$B$12,2),FALSE)</f>
        <v>0.57999999999999996</v>
      </c>
      <c r="K408" s="12" t="e">
        <f>VLOOKUP((IF(MONTH($A408)=10,YEAR($A408),IF(MONTH($A408)=11,YEAR($A408),IF(MONTH($A408)=12, YEAR($A408),YEAR($A408)-1)))),#REF!,VLOOKUP(MONTH($A408),Conversion!$A$1:$B$12,2),FALSE)</f>
        <v>#REF!</v>
      </c>
      <c r="L408" s="9" t="e">
        <f>VLOOKUP((IF(MONTH($A408)=10,YEAR($A408),IF(MONTH($A408)=11,YEAR($A408),IF(MONTH($A408)=12, YEAR($A408),YEAR($A408)-1)))),#REF!,VLOOKUP(MONTH($A408),'Patch Conversion'!$A$1:$B$12,2),FALSE)</f>
        <v>#REF!</v>
      </c>
      <c r="N408" s="11"/>
      <c r="O408" s="9">
        <f t="shared" si="39"/>
        <v>0.03</v>
      </c>
      <c r="P408" s="9" t="str">
        <f t="shared" si="40"/>
        <v/>
      </c>
      <c r="Q408" s="10" t="str">
        <f t="shared" si="41"/>
        <v/>
      </c>
      <c r="S408" s="17">
        <f>VLOOKUP((IF(MONTH($A408)=10,YEAR($A408),IF(MONTH($A408)=11,YEAR($A408),IF(MONTH($A408)=12, YEAR($A408),YEAR($A408)-1)))),'Final Sim'!$A$1:$O$84,VLOOKUP(MONTH($A408),'Conversion WRSM'!$A$1:$B$12,2),FALSE)</f>
        <v>41.92</v>
      </c>
      <c r="U408" s="9">
        <f t="shared" si="42"/>
        <v>0.03</v>
      </c>
      <c r="V408" s="9" t="str">
        <f t="shared" si="43"/>
        <v/>
      </c>
      <c r="W408" s="20" t="str">
        <f t="shared" si="44"/>
        <v/>
      </c>
    </row>
    <row r="409" spans="1:23" s="9" customFormat="1">
      <c r="A409" s="11">
        <v>25385</v>
      </c>
      <c r="B409" s="9">
        <f>VLOOKUP((IF(MONTH($A409)=10,YEAR($A409),IF(MONTH($A409)=11,YEAR($A409),IF(MONTH($A409)=12, YEAR($A409),YEAR($A409)-1)))),A3R002_pt1.prn!$A$2:$AA$74,VLOOKUP(MONTH($A409),Conversion!$A$1:$B$12,2),FALSE)</f>
        <v>0.21</v>
      </c>
      <c r="C409" s="9" t="str">
        <f>IF(VLOOKUP((IF(MONTH($A409)=10,YEAR($A409),IF(MONTH($A409)=11,YEAR($A409),IF(MONTH($A409)=12, YEAR($A409),YEAR($A409)-1)))),A3R002_pt1.prn!$A$2:$AA$74,VLOOKUP(MONTH($A409),'Patch Conversion'!$A$1:$B$12,2),FALSE)="","",VLOOKUP((IF(MONTH($A409)=10,YEAR($A409),IF(MONTH($A409)=11,YEAR($A409),IF(MONTH($A409)=12, YEAR($A409),YEAR($A409)-1)))),A3R002_pt1.prn!$A$2:$AA$74,VLOOKUP(MONTH($A409),'Patch Conversion'!$A$1:$B$12,2),FALSE))</f>
        <v>*</v>
      </c>
      <c r="G409" s="9">
        <f>VLOOKUP((IF(MONTH($A409)=10,YEAR($A409),IF(MONTH($A409)=11,YEAR($A409),IF(MONTH($A409)=12, YEAR($A409),YEAR($A409)-1)))),A3R002_FirstSim!$A$1:$Z$87,VLOOKUP(MONTH($A409),Conversion!$A$1:$B$12,2),FALSE)</f>
        <v>0.51</v>
      </c>
      <c r="K409" s="12" t="e">
        <f>VLOOKUP((IF(MONTH($A409)=10,YEAR($A409),IF(MONTH($A409)=11,YEAR($A409),IF(MONTH($A409)=12, YEAR($A409),YEAR($A409)-1)))),#REF!,VLOOKUP(MONTH($A409),Conversion!$A$1:$B$12,2),FALSE)</f>
        <v>#REF!</v>
      </c>
      <c r="L409" s="9" t="e">
        <f>VLOOKUP((IF(MONTH($A409)=10,YEAR($A409),IF(MONTH($A409)=11,YEAR($A409),IF(MONTH($A409)=12, YEAR($A409),YEAR($A409)-1)))),#REF!,VLOOKUP(MONTH($A409),'Patch Conversion'!$A$1:$B$12,2),FALSE)</f>
        <v>#REF!</v>
      </c>
      <c r="N409" s="11"/>
      <c r="O409" s="9">
        <f t="shared" si="39"/>
        <v>0.21</v>
      </c>
      <c r="P409" s="9" t="str">
        <f t="shared" si="40"/>
        <v>*</v>
      </c>
      <c r="Q409" s="10" t="str">
        <f t="shared" si="41"/>
        <v>Estimated</v>
      </c>
      <c r="S409" s="17">
        <f>VLOOKUP((IF(MONTH($A409)=10,YEAR($A409),IF(MONTH($A409)=11,YEAR($A409),IF(MONTH($A409)=12, YEAR($A409),YEAR($A409)-1)))),'Final Sim'!$A$1:$O$84,VLOOKUP(MONTH($A409),'Conversion WRSM'!$A$1:$B$12,2),FALSE)</f>
        <v>0</v>
      </c>
      <c r="U409" s="9">
        <f t="shared" si="42"/>
        <v>0.21</v>
      </c>
      <c r="V409" s="9" t="str">
        <f t="shared" si="43"/>
        <v>*</v>
      </c>
      <c r="W409" s="20" t="str">
        <f t="shared" si="44"/>
        <v>Estimated</v>
      </c>
    </row>
    <row r="410" spans="1:23" s="9" customFormat="1">
      <c r="A410" s="11">
        <v>25416</v>
      </c>
      <c r="B410" s="9">
        <f>VLOOKUP((IF(MONTH($A410)=10,YEAR($A410),IF(MONTH($A410)=11,YEAR($A410),IF(MONTH($A410)=12, YEAR($A410),YEAR($A410)-1)))),A3R002_pt1.prn!$A$2:$AA$74,VLOOKUP(MONTH($A410),Conversion!$A$1:$B$12,2),FALSE)</f>
        <v>0.24</v>
      </c>
      <c r="C410" s="9" t="str">
        <f>IF(VLOOKUP((IF(MONTH($A410)=10,YEAR($A410),IF(MONTH($A410)=11,YEAR($A410),IF(MONTH($A410)=12, YEAR($A410),YEAR($A410)-1)))),A3R002_pt1.prn!$A$2:$AA$74,VLOOKUP(MONTH($A410),'Patch Conversion'!$A$1:$B$12,2),FALSE)="","",VLOOKUP((IF(MONTH($A410)=10,YEAR($A410),IF(MONTH($A410)=11,YEAR($A410),IF(MONTH($A410)=12, YEAR($A410),YEAR($A410)-1)))),A3R002_pt1.prn!$A$2:$AA$74,VLOOKUP(MONTH($A410),'Patch Conversion'!$A$1:$B$12,2),FALSE))</f>
        <v>*</v>
      </c>
      <c r="G410" s="9">
        <f>VLOOKUP((IF(MONTH($A410)=10,YEAR($A410),IF(MONTH($A410)=11,YEAR($A410),IF(MONTH($A410)=12, YEAR($A410),YEAR($A410)-1)))),A3R002_FirstSim!$A$1:$Z$87,VLOOKUP(MONTH($A410),Conversion!$A$1:$B$12,2),FALSE)</f>
        <v>0.45</v>
      </c>
      <c r="K410" s="12" t="e">
        <f>VLOOKUP((IF(MONTH($A410)=10,YEAR($A410),IF(MONTH($A410)=11,YEAR($A410),IF(MONTH($A410)=12, YEAR($A410),YEAR($A410)-1)))),#REF!,VLOOKUP(MONTH($A410),Conversion!$A$1:$B$12,2),FALSE)</f>
        <v>#REF!</v>
      </c>
      <c r="L410" s="9" t="e">
        <f>VLOOKUP((IF(MONTH($A410)=10,YEAR($A410),IF(MONTH($A410)=11,YEAR($A410),IF(MONTH($A410)=12, YEAR($A410),YEAR($A410)-1)))),#REF!,VLOOKUP(MONTH($A410),'Patch Conversion'!$A$1:$B$12,2),FALSE)</f>
        <v>#REF!</v>
      </c>
      <c r="N410" s="11"/>
      <c r="O410" s="9">
        <f t="shared" si="39"/>
        <v>0.24</v>
      </c>
      <c r="P410" s="9" t="str">
        <f t="shared" si="40"/>
        <v>*</v>
      </c>
      <c r="Q410" s="10" t="str">
        <f t="shared" si="41"/>
        <v>Estimated</v>
      </c>
      <c r="S410" s="17">
        <f>VLOOKUP((IF(MONTH($A410)=10,YEAR($A410),IF(MONTH($A410)=11,YEAR($A410),IF(MONTH($A410)=12, YEAR($A410),YEAR($A410)-1)))),'Final Sim'!$A$1:$O$84,VLOOKUP(MONTH($A410),'Conversion WRSM'!$A$1:$B$12,2),FALSE)</f>
        <v>228.1</v>
      </c>
      <c r="U410" s="9">
        <f t="shared" si="42"/>
        <v>0.24</v>
      </c>
      <c r="V410" s="9" t="str">
        <f t="shared" si="43"/>
        <v>*</v>
      </c>
      <c r="W410" s="20" t="str">
        <f t="shared" si="44"/>
        <v>Estimated</v>
      </c>
    </row>
    <row r="411" spans="1:23" s="9" customFormat="1">
      <c r="A411" s="11">
        <v>25447</v>
      </c>
      <c r="B411" s="9">
        <f>VLOOKUP((IF(MONTH($A411)=10,YEAR($A411),IF(MONTH($A411)=11,YEAR($A411),IF(MONTH($A411)=12, YEAR($A411),YEAR($A411)-1)))),A3R002_pt1.prn!$A$2:$AA$74,VLOOKUP(MONTH($A411),Conversion!$A$1:$B$12,2),FALSE)</f>
        <v>0.28000000000000003</v>
      </c>
      <c r="C411" s="9" t="str">
        <f>IF(VLOOKUP((IF(MONTH($A411)=10,YEAR($A411),IF(MONTH($A411)=11,YEAR($A411),IF(MONTH($A411)=12, YEAR($A411),YEAR($A411)-1)))),A3R002_pt1.prn!$A$2:$AA$74,VLOOKUP(MONTH($A411),'Patch Conversion'!$A$1:$B$12,2),FALSE)="","",VLOOKUP((IF(MONTH($A411)=10,YEAR($A411),IF(MONTH($A411)=11,YEAR($A411),IF(MONTH($A411)=12, YEAR($A411),YEAR($A411)-1)))),A3R002_pt1.prn!$A$2:$AA$74,VLOOKUP(MONTH($A411),'Patch Conversion'!$A$1:$B$12,2),FALSE))</f>
        <v/>
      </c>
      <c r="G411" s="9">
        <f>VLOOKUP((IF(MONTH($A411)=10,YEAR($A411),IF(MONTH($A411)=11,YEAR($A411),IF(MONTH($A411)=12, YEAR($A411),YEAR($A411)-1)))),A3R002_FirstSim!$A$1:$Z$87,VLOOKUP(MONTH($A411),Conversion!$A$1:$B$12,2),FALSE)</f>
        <v>0.38</v>
      </c>
      <c r="K411" s="12" t="e">
        <f>VLOOKUP((IF(MONTH($A411)=10,YEAR($A411),IF(MONTH($A411)=11,YEAR($A411),IF(MONTH($A411)=12, YEAR($A411),YEAR($A411)-1)))),#REF!,VLOOKUP(MONTH($A411),Conversion!$A$1:$B$12,2),FALSE)</f>
        <v>#REF!</v>
      </c>
      <c r="L411" s="9" t="e">
        <f>VLOOKUP((IF(MONTH($A411)=10,YEAR($A411),IF(MONTH($A411)=11,YEAR($A411),IF(MONTH($A411)=12, YEAR($A411),YEAR($A411)-1)))),#REF!,VLOOKUP(MONTH($A411),'Patch Conversion'!$A$1:$B$12,2),FALSE)</f>
        <v>#REF!</v>
      </c>
      <c r="N411" s="11"/>
      <c r="O411" s="9">
        <f t="shared" si="39"/>
        <v>0.28000000000000003</v>
      </c>
      <c r="P411" s="9" t="str">
        <f t="shared" si="40"/>
        <v/>
      </c>
      <c r="Q411" s="10" t="str">
        <f t="shared" si="41"/>
        <v/>
      </c>
      <c r="S411" s="17">
        <f>VLOOKUP((IF(MONTH($A411)=10,YEAR($A411),IF(MONTH($A411)=11,YEAR($A411),IF(MONTH($A411)=12, YEAR($A411),YEAR($A411)-1)))),'Final Sim'!$A$1:$O$84,VLOOKUP(MONTH($A411),'Conversion WRSM'!$A$1:$B$12,2),FALSE)</f>
        <v>0</v>
      </c>
      <c r="U411" s="9">
        <f t="shared" si="42"/>
        <v>0.28000000000000003</v>
      </c>
      <c r="V411" s="9" t="str">
        <f t="shared" si="43"/>
        <v/>
      </c>
      <c r="W411" s="20" t="str">
        <f t="shared" si="44"/>
        <v/>
      </c>
    </row>
    <row r="412" spans="1:23" s="9" customFormat="1">
      <c r="A412" s="11">
        <v>25477</v>
      </c>
      <c r="B412" s="9">
        <f>VLOOKUP((IF(MONTH($A412)=10,YEAR($A412),IF(MONTH($A412)=11,YEAR($A412),IF(MONTH($A412)=12, YEAR($A412),YEAR($A412)-1)))),A3R002_pt1.prn!$A$2:$AA$74,VLOOKUP(MONTH($A412),Conversion!$A$1:$B$12,2),FALSE)</f>
        <v>0.1</v>
      </c>
      <c r="C412" s="9" t="str">
        <f>IF(VLOOKUP((IF(MONTH($A412)=10,YEAR($A412),IF(MONTH($A412)=11,YEAR($A412),IF(MONTH($A412)=12, YEAR($A412),YEAR($A412)-1)))),A3R002_pt1.prn!$A$2:$AA$74,VLOOKUP(MONTH($A412),'Patch Conversion'!$A$1:$B$12,2),FALSE)="","",VLOOKUP((IF(MONTH($A412)=10,YEAR($A412),IF(MONTH($A412)=11,YEAR($A412),IF(MONTH($A412)=12, YEAR($A412),YEAR($A412)-1)))),A3R002_pt1.prn!$A$2:$AA$74,VLOOKUP(MONTH($A412),'Patch Conversion'!$A$1:$B$12,2),FALSE))</f>
        <v>*</v>
      </c>
      <c r="G412" s="9">
        <f>VLOOKUP((IF(MONTH($A412)=10,YEAR($A412),IF(MONTH($A412)=11,YEAR($A412),IF(MONTH($A412)=12, YEAR($A412),YEAR($A412)-1)))),A3R002_FirstSim!$A$1:$Z$87,VLOOKUP(MONTH($A412),Conversion!$A$1:$B$12,2),FALSE)</f>
        <v>0.36</v>
      </c>
      <c r="K412" s="12" t="e">
        <f>VLOOKUP((IF(MONTH($A412)=10,YEAR($A412),IF(MONTH($A412)=11,YEAR($A412),IF(MONTH($A412)=12, YEAR($A412),YEAR($A412)-1)))),#REF!,VLOOKUP(MONTH($A412),Conversion!$A$1:$B$12,2),FALSE)</f>
        <v>#REF!</v>
      </c>
      <c r="L412" s="9" t="e">
        <f>VLOOKUP((IF(MONTH($A412)=10,YEAR($A412),IF(MONTH($A412)=11,YEAR($A412),IF(MONTH($A412)=12, YEAR($A412),YEAR($A412)-1)))),#REF!,VLOOKUP(MONTH($A412),'Patch Conversion'!$A$1:$B$12,2),FALSE)</f>
        <v>#REF!</v>
      </c>
      <c r="N412" s="11"/>
      <c r="O412" s="9">
        <f t="shared" si="39"/>
        <v>0.1</v>
      </c>
      <c r="P412" s="9" t="str">
        <f t="shared" si="40"/>
        <v>*</v>
      </c>
      <c r="Q412" s="10" t="str">
        <f t="shared" si="41"/>
        <v>Estimated</v>
      </c>
      <c r="S412" s="17">
        <f>VLOOKUP((IF(MONTH($A412)=10,YEAR($A412),IF(MONTH($A412)=11,YEAR($A412),IF(MONTH($A412)=12, YEAR($A412),YEAR($A412)-1)))),'Final Sim'!$A$1:$O$84,VLOOKUP(MONTH($A412),'Conversion WRSM'!$A$1:$B$12,2),FALSE)</f>
        <v>105.04</v>
      </c>
      <c r="U412" s="9">
        <f t="shared" si="42"/>
        <v>0.1</v>
      </c>
      <c r="V412" s="9" t="str">
        <f t="shared" si="43"/>
        <v>*</v>
      </c>
      <c r="W412" s="20" t="str">
        <f t="shared" si="44"/>
        <v>Estimated</v>
      </c>
    </row>
    <row r="413" spans="1:23" s="9" customFormat="1">
      <c r="A413" s="11">
        <v>25508</v>
      </c>
      <c r="B413" s="9">
        <f>VLOOKUP((IF(MONTH($A413)=10,YEAR($A413),IF(MONTH($A413)=11,YEAR($A413),IF(MONTH($A413)=12, YEAR($A413),YEAR($A413)-1)))),A3R002_pt1.prn!$A$2:$AA$74,VLOOKUP(MONTH($A413),Conversion!$A$1:$B$12,2),FALSE)</f>
        <v>0.16</v>
      </c>
      <c r="C413" s="9" t="str">
        <f>IF(VLOOKUP((IF(MONTH($A413)=10,YEAR($A413),IF(MONTH($A413)=11,YEAR($A413),IF(MONTH($A413)=12, YEAR($A413),YEAR($A413)-1)))),A3R002_pt1.prn!$A$2:$AA$74,VLOOKUP(MONTH($A413),'Patch Conversion'!$A$1:$B$12,2),FALSE)="","",VLOOKUP((IF(MONTH($A413)=10,YEAR($A413),IF(MONTH($A413)=11,YEAR($A413),IF(MONTH($A413)=12, YEAR($A413),YEAR($A413)-1)))),A3R002_pt1.prn!$A$2:$AA$74,VLOOKUP(MONTH($A413),'Patch Conversion'!$A$1:$B$12,2),FALSE))</f>
        <v>*</v>
      </c>
      <c r="G413" s="9">
        <f>VLOOKUP((IF(MONTH($A413)=10,YEAR($A413),IF(MONTH($A413)=11,YEAR($A413),IF(MONTH($A413)=12, YEAR($A413),YEAR($A413)-1)))),A3R002_FirstSim!$A$1:$Z$87,VLOOKUP(MONTH($A413),Conversion!$A$1:$B$12,2),FALSE)</f>
        <v>0.36</v>
      </c>
      <c r="K413" s="12" t="e">
        <f>VLOOKUP((IF(MONTH($A413)=10,YEAR($A413),IF(MONTH($A413)=11,YEAR($A413),IF(MONTH($A413)=12, YEAR($A413),YEAR($A413)-1)))),#REF!,VLOOKUP(MONTH($A413),Conversion!$A$1:$B$12,2),FALSE)</f>
        <v>#REF!</v>
      </c>
      <c r="L413" s="9" t="e">
        <f>VLOOKUP((IF(MONTH($A413)=10,YEAR($A413),IF(MONTH($A413)=11,YEAR($A413),IF(MONTH($A413)=12, YEAR($A413),YEAR($A413)-1)))),#REF!,VLOOKUP(MONTH($A413),'Patch Conversion'!$A$1:$B$12,2),FALSE)</f>
        <v>#REF!</v>
      </c>
      <c r="N413" s="11"/>
      <c r="O413" s="9">
        <f t="shared" si="39"/>
        <v>0.16</v>
      </c>
      <c r="P413" s="9" t="str">
        <f t="shared" si="40"/>
        <v>*</v>
      </c>
      <c r="Q413" s="10" t="str">
        <f t="shared" si="41"/>
        <v>Estimated</v>
      </c>
      <c r="S413" s="17">
        <f>VLOOKUP((IF(MONTH($A413)=10,YEAR($A413),IF(MONTH($A413)=11,YEAR($A413),IF(MONTH($A413)=12, YEAR($A413),YEAR($A413)-1)))),'Final Sim'!$A$1:$O$84,VLOOKUP(MONTH($A413),'Conversion WRSM'!$A$1:$B$12,2),FALSE)</f>
        <v>0</v>
      </c>
      <c r="U413" s="9">
        <f t="shared" si="42"/>
        <v>0.16</v>
      </c>
      <c r="V413" s="9" t="str">
        <f t="shared" si="43"/>
        <v>*</v>
      </c>
      <c r="W413" s="20" t="str">
        <f t="shared" si="44"/>
        <v>Estimated</v>
      </c>
    </row>
    <row r="414" spans="1:23" s="9" customFormat="1">
      <c r="A414" s="11">
        <v>25538</v>
      </c>
      <c r="B414" s="9">
        <f>VLOOKUP((IF(MONTH($A414)=10,YEAR($A414),IF(MONTH($A414)=11,YEAR($A414),IF(MONTH($A414)=12, YEAR($A414),YEAR($A414)-1)))),A3R002_pt1.prn!$A$2:$AA$74,VLOOKUP(MONTH($A414),Conversion!$A$1:$B$12,2),FALSE)</f>
        <v>0.15</v>
      </c>
      <c r="C414" s="9" t="str">
        <f>IF(VLOOKUP((IF(MONTH($A414)=10,YEAR($A414),IF(MONTH($A414)=11,YEAR($A414),IF(MONTH($A414)=12, YEAR($A414),YEAR($A414)-1)))),A3R002_pt1.prn!$A$2:$AA$74,VLOOKUP(MONTH($A414),'Patch Conversion'!$A$1:$B$12,2),FALSE)="","",VLOOKUP((IF(MONTH($A414)=10,YEAR($A414),IF(MONTH($A414)=11,YEAR($A414),IF(MONTH($A414)=12, YEAR($A414),YEAR($A414)-1)))),A3R002_pt1.prn!$A$2:$AA$74,VLOOKUP(MONTH($A414),'Patch Conversion'!$A$1:$B$12,2),FALSE))</f>
        <v>*</v>
      </c>
      <c r="G414" s="9">
        <f>VLOOKUP((IF(MONTH($A414)=10,YEAR($A414),IF(MONTH($A414)=11,YEAR($A414),IF(MONTH($A414)=12, YEAR($A414),YEAR($A414)-1)))),A3R002_FirstSim!$A$1:$Z$87,VLOOKUP(MONTH($A414),Conversion!$A$1:$B$12,2),FALSE)</f>
        <v>0.47</v>
      </c>
      <c r="K414" s="12" t="e">
        <f>VLOOKUP((IF(MONTH($A414)=10,YEAR($A414),IF(MONTH($A414)=11,YEAR($A414),IF(MONTH($A414)=12, YEAR($A414),YEAR($A414)-1)))),#REF!,VLOOKUP(MONTH($A414),Conversion!$A$1:$B$12,2),FALSE)</f>
        <v>#REF!</v>
      </c>
      <c r="L414" s="9" t="e">
        <f>VLOOKUP((IF(MONTH($A414)=10,YEAR($A414),IF(MONTH($A414)=11,YEAR($A414),IF(MONTH($A414)=12, YEAR($A414),YEAR($A414)-1)))),#REF!,VLOOKUP(MONTH($A414),'Patch Conversion'!$A$1:$B$12,2),FALSE)</f>
        <v>#REF!</v>
      </c>
      <c r="N414" s="11"/>
      <c r="O414" s="9">
        <f t="shared" si="39"/>
        <v>0.15</v>
      </c>
      <c r="P414" s="9" t="str">
        <f t="shared" si="40"/>
        <v>*</v>
      </c>
      <c r="Q414" s="10" t="str">
        <f t="shared" si="41"/>
        <v>Estimated</v>
      </c>
      <c r="S414" s="17">
        <f>VLOOKUP((IF(MONTH($A414)=10,YEAR($A414),IF(MONTH($A414)=11,YEAR($A414),IF(MONTH($A414)=12, YEAR($A414),YEAR($A414)-1)))),'Final Sim'!$A$1:$O$84,VLOOKUP(MONTH($A414),'Conversion WRSM'!$A$1:$B$12,2),FALSE)</f>
        <v>43.7</v>
      </c>
      <c r="U414" s="9">
        <f t="shared" si="42"/>
        <v>0.15</v>
      </c>
      <c r="V414" s="9" t="str">
        <f t="shared" si="43"/>
        <v>*</v>
      </c>
      <c r="W414" s="20" t="str">
        <f t="shared" si="44"/>
        <v>Estimated</v>
      </c>
    </row>
    <row r="415" spans="1:23" s="9" customFormat="1">
      <c r="A415" s="11">
        <v>25569</v>
      </c>
      <c r="B415" s="9">
        <f>VLOOKUP((IF(MONTH($A415)=10,YEAR($A415),IF(MONTH($A415)=11,YEAR($A415),IF(MONTH($A415)=12, YEAR($A415),YEAR($A415)-1)))),A3R002_pt1.prn!$A$2:$AA$74,VLOOKUP(MONTH($A415),Conversion!$A$1:$B$12,2),FALSE)</f>
        <v>0.17</v>
      </c>
      <c r="C415" s="9" t="str">
        <f>IF(VLOOKUP((IF(MONTH($A415)=10,YEAR($A415),IF(MONTH($A415)=11,YEAR($A415),IF(MONTH($A415)=12, YEAR($A415),YEAR($A415)-1)))),A3R002_pt1.prn!$A$2:$AA$74,VLOOKUP(MONTH($A415),'Patch Conversion'!$A$1:$B$12,2),FALSE)="","",VLOOKUP((IF(MONTH($A415)=10,YEAR($A415),IF(MONTH($A415)=11,YEAR($A415),IF(MONTH($A415)=12, YEAR($A415),YEAR($A415)-1)))),A3R002_pt1.prn!$A$2:$AA$74,VLOOKUP(MONTH($A415),'Patch Conversion'!$A$1:$B$12,2),FALSE))</f>
        <v>*</v>
      </c>
      <c r="D415" s="9">
        <f>IF(C415="","",B415)</f>
        <v>0.17</v>
      </c>
      <c r="G415" s="9">
        <f>VLOOKUP((IF(MONTH($A415)=10,YEAR($A415),IF(MONTH($A415)=11,YEAR($A415),IF(MONTH($A415)=12, YEAR($A415),YEAR($A415)-1)))),A3R002_FirstSim!$A$1:$Z$87,VLOOKUP(MONTH($A415),Conversion!$A$1:$B$12,2),FALSE)</f>
        <v>0.44</v>
      </c>
      <c r="K415" s="12" t="e">
        <f>VLOOKUP((IF(MONTH($A415)=10,YEAR($A415),IF(MONTH($A415)=11,YEAR($A415),IF(MONTH($A415)=12, YEAR($A415),YEAR($A415)-1)))),#REF!,VLOOKUP(MONTH($A415),Conversion!$A$1:$B$12,2),FALSE)</f>
        <v>#REF!</v>
      </c>
      <c r="L415" s="9" t="e">
        <f>VLOOKUP((IF(MONTH($A415)=10,YEAR($A415),IF(MONTH($A415)=11,YEAR($A415),IF(MONTH($A415)=12, YEAR($A415),YEAR($A415)-1)))),#REF!,VLOOKUP(MONTH($A415),'Patch Conversion'!$A$1:$B$12,2),FALSE)</f>
        <v>#REF!</v>
      </c>
      <c r="N415" s="11"/>
      <c r="O415" s="9">
        <f t="shared" si="39"/>
        <v>0.17</v>
      </c>
      <c r="P415" s="9" t="str">
        <f t="shared" si="40"/>
        <v>*</v>
      </c>
      <c r="Q415" s="10" t="str">
        <f t="shared" si="41"/>
        <v>Estimated</v>
      </c>
      <c r="S415" s="17">
        <f>VLOOKUP((IF(MONTH($A415)=10,YEAR($A415),IF(MONTH($A415)=11,YEAR($A415),IF(MONTH($A415)=12, YEAR($A415),YEAR($A415)-1)))),'Final Sim'!$A$1:$O$84,VLOOKUP(MONTH($A415),'Conversion WRSM'!$A$1:$B$12,2),FALSE)</f>
        <v>0</v>
      </c>
      <c r="U415" s="9">
        <f t="shared" si="42"/>
        <v>0.17</v>
      </c>
      <c r="V415" s="9" t="str">
        <f t="shared" si="43"/>
        <v>*</v>
      </c>
      <c r="W415" s="20" t="str">
        <f t="shared" si="44"/>
        <v>Estimated</v>
      </c>
    </row>
    <row r="416" spans="1:23" s="9" customFormat="1">
      <c r="A416" s="11">
        <v>25600</v>
      </c>
      <c r="B416" s="9">
        <f>VLOOKUP((IF(MONTH($A416)=10,YEAR($A416),IF(MONTH($A416)=11,YEAR($A416),IF(MONTH($A416)=12, YEAR($A416),YEAR($A416)-1)))),A3R002_pt1.prn!$A$2:$AA$74,VLOOKUP(MONTH($A416),Conversion!$A$1:$B$12,2),FALSE)</f>
        <v>0.36</v>
      </c>
      <c r="C416" s="9" t="str">
        <f>IF(VLOOKUP((IF(MONTH($A416)=10,YEAR($A416),IF(MONTH($A416)=11,YEAR($A416),IF(MONTH($A416)=12, YEAR($A416),YEAR($A416)-1)))),A3R002_pt1.prn!$A$2:$AA$74,VLOOKUP(MONTH($A416),'Patch Conversion'!$A$1:$B$12,2),FALSE)="","",VLOOKUP((IF(MONTH($A416)=10,YEAR($A416),IF(MONTH($A416)=11,YEAR($A416),IF(MONTH($A416)=12, YEAR($A416),YEAR($A416)-1)))),A3R002_pt1.prn!$A$2:$AA$74,VLOOKUP(MONTH($A416),'Patch Conversion'!$A$1:$B$12,2),FALSE))</f>
        <v>*</v>
      </c>
      <c r="G416" s="9">
        <f>VLOOKUP((IF(MONTH($A416)=10,YEAR($A416),IF(MONTH($A416)=11,YEAR($A416),IF(MONTH($A416)=12, YEAR($A416),YEAR($A416)-1)))),A3R002_FirstSim!$A$1:$Z$87,VLOOKUP(MONTH($A416),Conversion!$A$1:$B$12,2),FALSE)</f>
        <v>0.43</v>
      </c>
      <c r="K416" s="12" t="e">
        <f>VLOOKUP((IF(MONTH($A416)=10,YEAR($A416),IF(MONTH($A416)=11,YEAR($A416),IF(MONTH($A416)=12, YEAR($A416),YEAR($A416)-1)))),#REF!,VLOOKUP(MONTH($A416),Conversion!$A$1:$B$12,2),FALSE)</f>
        <v>#REF!</v>
      </c>
      <c r="L416" s="9" t="e">
        <f>VLOOKUP((IF(MONTH($A416)=10,YEAR($A416),IF(MONTH($A416)=11,YEAR($A416),IF(MONTH($A416)=12, YEAR($A416),YEAR($A416)-1)))),#REF!,VLOOKUP(MONTH($A416),'Patch Conversion'!$A$1:$B$12,2),FALSE)</f>
        <v>#REF!</v>
      </c>
      <c r="N416" s="11"/>
      <c r="O416" s="9">
        <f t="shared" si="39"/>
        <v>0.36</v>
      </c>
      <c r="P416" s="9" t="str">
        <f t="shared" si="40"/>
        <v>*</v>
      </c>
      <c r="Q416" s="10" t="str">
        <f t="shared" si="41"/>
        <v>Estimated</v>
      </c>
      <c r="S416" s="17">
        <f>VLOOKUP((IF(MONTH($A416)=10,YEAR($A416),IF(MONTH($A416)=11,YEAR($A416),IF(MONTH($A416)=12, YEAR($A416),YEAR($A416)-1)))),'Final Sim'!$A$1:$O$84,VLOOKUP(MONTH($A416),'Conversion WRSM'!$A$1:$B$12,2),FALSE)</f>
        <v>56.26</v>
      </c>
      <c r="U416" s="9">
        <f t="shared" si="42"/>
        <v>0.36</v>
      </c>
      <c r="V416" s="9" t="str">
        <f t="shared" si="43"/>
        <v>*</v>
      </c>
      <c r="W416" s="20" t="str">
        <f t="shared" si="44"/>
        <v>Estimated</v>
      </c>
    </row>
    <row r="417" spans="1:23" s="9" customFormat="1">
      <c r="A417" s="11">
        <v>25628</v>
      </c>
      <c r="B417" s="9">
        <f>VLOOKUP((IF(MONTH($A417)=10,YEAR($A417),IF(MONTH($A417)=11,YEAR($A417),IF(MONTH($A417)=12, YEAR($A417),YEAR($A417)-1)))),A3R002_pt1.prn!$A$2:$AA$74,VLOOKUP(MONTH($A417),Conversion!$A$1:$B$12,2),FALSE)</f>
        <v>0.06</v>
      </c>
      <c r="C417" s="9" t="str">
        <f>IF(VLOOKUP((IF(MONTH($A417)=10,YEAR($A417),IF(MONTH($A417)=11,YEAR($A417),IF(MONTH($A417)=12, YEAR($A417),YEAR($A417)-1)))),A3R002_pt1.prn!$A$2:$AA$74,VLOOKUP(MONTH($A417),'Patch Conversion'!$A$1:$B$12,2),FALSE)="","",VLOOKUP((IF(MONTH($A417)=10,YEAR($A417),IF(MONTH($A417)=11,YEAR($A417),IF(MONTH($A417)=12, YEAR($A417),YEAR($A417)-1)))),A3R002_pt1.prn!$A$2:$AA$74,VLOOKUP(MONTH($A417),'Patch Conversion'!$A$1:$B$12,2),FALSE))</f>
        <v/>
      </c>
      <c r="G417" s="9">
        <f>VLOOKUP((IF(MONTH($A417)=10,YEAR($A417),IF(MONTH($A417)=11,YEAR($A417),IF(MONTH($A417)=12, YEAR($A417),YEAR($A417)-1)))),A3R002_FirstSim!$A$1:$Z$87,VLOOKUP(MONTH($A417),Conversion!$A$1:$B$12,2),FALSE)</f>
        <v>0.38</v>
      </c>
      <c r="K417" s="12" t="e">
        <f>VLOOKUP((IF(MONTH($A417)=10,YEAR($A417),IF(MONTH($A417)=11,YEAR($A417),IF(MONTH($A417)=12, YEAR($A417),YEAR($A417)-1)))),#REF!,VLOOKUP(MONTH($A417),Conversion!$A$1:$B$12,2),FALSE)</f>
        <v>#REF!</v>
      </c>
      <c r="L417" s="9" t="e">
        <f>VLOOKUP((IF(MONTH($A417)=10,YEAR($A417),IF(MONTH($A417)=11,YEAR($A417),IF(MONTH($A417)=12, YEAR($A417),YEAR($A417)-1)))),#REF!,VLOOKUP(MONTH($A417),'Patch Conversion'!$A$1:$B$12,2),FALSE)</f>
        <v>#REF!</v>
      </c>
      <c r="N417" s="11"/>
      <c r="O417" s="9">
        <f t="shared" si="39"/>
        <v>0.06</v>
      </c>
      <c r="P417" s="9" t="str">
        <f t="shared" si="40"/>
        <v/>
      </c>
      <c r="Q417" s="10" t="str">
        <f t="shared" si="41"/>
        <v/>
      </c>
      <c r="S417" s="17">
        <f>VLOOKUP((IF(MONTH($A417)=10,YEAR($A417),IF(MONTH($A417)=11,YEAR($A417),IF(MONTH($A417)=12, YEAR($A417),YEAR($A417)-1)))),'Final Sim'!$A$1:$O$84,VLOOKUP(MONTH($A417),'Conversion WRSM'!$A$1:$B$12,2),FALSE)</f>
        <v>0</v>
      </c>
      <c r="U417" s="9">
        <f t="shared" si="42"/>
        <v>0.06</v>
      </c>
      <c r="V417" s="9" t="str">
        <f t="shared" si="43"/>
        <v/>
      </c>
      <c r="W417" s="20" t="str">
        <f t="shared" si="44"/>
        <v/>
      </c>
    </row>
    <row r="418" spans="1:23" s="9" customFormat="1">
      <c r="A418" s="11">
        <v>25659</v>
      </c>
      <c r="B418" s="9">
        <f>VLOOKUP((IF(MONTH($A418)=10,YEAR($A418),IF(MONTH($A418)=11,YEAR($A418),IF(MONTH($A418)=12, YEAR($A418),YEAR($A418)-1)))),A3R002_pt1.prn!$A$2:$AA$74,VLOOKUP(MONTH($A418),Conversion!$A$1:$B$12,2),FALSE)</f>
        <v>0.18</v>
      </c>
      <c r="C418" s="9" t="str">
        <f>IF(VLOOKUP((IF(MONTH($A418)=10,YEAR($A418),IF(MONTH($A418)=11,YEAR($A418),IF(MONTH($A418)=12, YEAR($A418),YEAR($A418)-1)))),A3R002_pt1.prn!$A$2:$AA$74,VLOOKUP(MONTH($A418),'Patch Conversion'!$A$1:$B$12,2),FALSE)="","",VLOOKUP((IF(MONTH($A418)=10,YEAR($A418),IF(MONTH($A418)=11,YEAR($A418),IF(MONTH($A418)=12, YEAR($A418),YEAR($A418)-1)))),A3R002_pt1.prn!$A$2:$AA$74,VLOOKUP(MONTH($A418),'Patch Conversion'!$A$1:$B$12,2),FALSE))</f>
        <v/>
      </c>
      <c r="G418" s="9">
        <f>VLOOKUP((IF(MONTH($A418)=10,YEAR($A418),IF(MONTH($A418)=11,YEAR($A418),IF(MONTH($A418)=12, YEAR($A418),YEAR($A418)-1)))),A3R002_FirstSim!$A$1:$Z$87,VLOOKUP(MONTH($A418),Conversion!$A$1:$B$12,2),FALSE)</f>
        <v>0.37</v>
      </c>
      <c r="K418" s="12" t="e">
        <f>VLOOKUP((IF(MONTH($A418)=10,YEAR($A418),IF(MONTH($A418)=11,YEAR($A418),IF(MONTH($A418)=12, YEAR($A418),YEAR($A418)-1)))),#REF!,VLOOKUP(MONTH($A418),Conversion!$A$1:$B$12,2),FALSE)</f>
        <v>#REF!</v>
      </c>
      <c r="L418" s="9" t="e">
        <f>VLOOKUP((IF(MONTH($A418)=10,YEAR($A418),IF(MONTH($A418)=11,YEAR($A418),IF(MONTH($A418)=12, YEAR($A418),YEAR($A418)-1)))),#REF!,VLOOKUP(MONTH($A418),'Patch Conversion'!$A$1:$B$12,2),FALSE)</f>
        <v>#REF!</v>
      </c>
      <c r="N418" s="11"/>
      <c r="O418" s="9">
        <f t="shared" si="39"/>
        <v>0.18</v>
      </c>
      <c r="P418" s="9" t="str">
        <f t="shared" si="40"/>
        <v/>
      </c>
      <c r="Q418" s="10" t="str">
        <f t="shared" si="41"/>
        <v/>
      </c>
      <c r="S418" s="17">
        <f>VLOOKUP((IF(MONTH($A418)=10,YEAR($A418),IF(MONTH($A418)=11,YEAR($A418),IF(MONTH($A418)=12, YEAR($A418),YEAR($A418)-1)))),'Final Sim'!$A$1:$O$84,VLOOKUP(MONTH($A418),'Conversion WRSM'!$A$1:$B$12,2),FALSE)</f>
        <v>51.83</v>
      </c>
      <c r="U418" s="9">
        <f t="shared" si="42"/>
        <v>0.18</v>
      </c>
      <c r="V418" s="9" t="str">
        <f t="shared" si="43"/>
        <v/>
      </c>
      <c r="W418" s="20" t="str">
        <f t="shared" si="44"/>
        <v/>
      </c>
    </row>
    <row r="419" spans="1:23" s="9" customFormat="1">
      <c r="A419" s="11">
        <v>25689</v>
      </c>
      <c r="B419" s="9">
        <f>VLOOKUP((IF(MONTH($A419)=10,YEAR($A419),IF(MONTH($A419)=11,YEAR($A419),IF(MONTH($A419)=12, YEAR($A419),YEAR($A419)-1)))),A3R002_pt1.prn!$A$2:$AA$74,VLOOKUP(MONTH($A419),Conversion!$A$1:$B$12,2),FALSE)</f>
        <v>0.18</v>
      </c>
      <c r="C419" s="9" t="str">
        <f>IF(VLOOKUP((IF(MONTH($A419)=10,YEAR($A419),IF(MONTH($A419)=11,YEAR($A419),IF(MONTH($A419)=12, YEAR($A419),YEAR($A419)-1)))),A3R002_pt1.prn!$A$2:$AA$74,VLOOKUP(MONTH($A419),'Patch Conversion'!$A$1:$B$12,2),FALSE)="","",VLOOKUP((IF(MONTH($A419)=10,YEAR($A419),IF(MONTH($A419)=11,YEAR($A419),IF(MONTH($A419)=12, YEAR($A419),YEAR($A419)-1)))),A3R002_pt1.prn!$A$2:$AA$74,VLOOKUP(MONTH($A419),'Patch Conversion'!$A$1:$B$12,2),FALSE))</f>
        <v/>
      </c>
      <c r="G419" s="9">
        <f>VLOOKUP((IF(MONTH($A419)=10,YEAR($A419),IF(MONTH($A419)=11,YEAR($A419),IF(MONTH($A419)=12, YEAR($A419),YEAR($A419)-1)))),A3R002_FirstSim!$A$1:$Z$87,VLOOKUP(MONTH($A419),Conversion!$A$1:$B$12,2),FALSE)</f>
        <v>0.37</v>
      </c>
      <c r="K419" s="12" t="e">
        <f>VLOOKUP((IF(MONTH($A419)=10,YEAR($A419),IF(MONTH($A419)=11,YEAR($A419),IF(MONTH($A419)=12, YEAR($A419),YEAR($A419)-1)))),#REF!,VLOOKUP(MONTH($A419),Conversion!$A$1:$B$12,2),FALSE)</f>
        <v>#REF!</v>
      </c>
      <c r="L419" s="9" t="e">
        <f>VLOOKUP((IF(MONTH($A419)=10,YEAR($A419),IF(MONTH($A419)=11,YEAR($A419),IF(MONTH($A419)=12, YEAR($A419),YEAR($A419)-1)))),#REF!,VLOOKUP(MONTH($A419),'Patch Conversion'!$A$1:$B$12,2),FALSE)</f>
        <v>#REF!</v>
      </c>
      <c r="N419" s="11"/>
      <c r="O419" s="9">
        <f t="shared" si="39"/>
        <v>0.18</v>
      </c>
      <c r="P419" s="9" t="str">
        <f t="shared" si="40"/>
        <v/>
      </c>
      <c r="Q419" s="10" t="str">
        <f t="shared" si="41"/>
        <v/>
      </c>
      <c r="S419" s="17">
        <f>VLOOKUP((IF(MONTH($A419)=10,YEAR($A419),IF(MONTH($A419)=11,YEAR($A419),IF(MONTH($A419)=12, YEAR($A419),YEAR($A419)-1)))),'Final Sim'!$A$1:$O$84,VLOOKUP(MONTH($A419),'Conversion WRSM'!$A$1:$B$12,2),FALSE)</f>
        <v>0</v>
      </c>
      <c r="U419" s="9">
        <f t="shared" si="42"/>
        <v>0.18</v>
      </c>
      <c r="V419" s="9" t="str">
        <f t="shared" si="43"/>
        <v/>
      </c>
      <c r="W419" s="20" t="str">
        <f t="shared" si="44"/>
        <v/>
      </c>
    </row>
    <row r="420" spans="1:23" s="9" customFormat="1">
      <c r="A420" s="11">
        <v>25720</v>
      </c>
      <c r="B420" s="9">
        <f>VLOOKUP((IF(MONTH($A420)=10,YEAR($A420),IF(MONTH($A420)=11,YEAR($A420),IF(MONTH($A420)=12, YEAR($A420),YEAR($A420)-1)))),A3R002_pt1.prn!$A$2:$AA$74,VLOOKUP(MONTH($A420),Conversion!$A$1:$B$12,2),FALSE)</f>
        <v>0</v>
      </c>
      <c r="C420" s="9" t="str">
        <f>IF(VLOOKUP((IF(MONTH($A420)=10,YEAR($A420),IF(MONTH($A420)=11,YEAR($A420),IF(MONTH($A420)=12, YEAR($A420),YEAR($A420)-1)))),A3R002_pt1.prn!$A$2:$AA$74,VLOOKUP(MONTH($A420),'Patch Conversion'!$A$1:$B$12,2),FALSE)="","",VLOOKUP((IF(MONTH($A420)=10,YEAR($A420),IF(MONTH($A420)=11,YEAR($A420),IF(MONTH($A420)=12, YEAR($A420),YEAR($A420)-1)))),A3R002_pt1.prn!$A$2:$AA$74,VLOOKUP(MONTH($A420),'Patch Conversion'!$A$1:$B$12,2),FALSE))</f>
        <v>#</v>
      </c>
      <c r="G420" s="9">
        <f>VLOOKUP((IF(MONTH($A420)=10,YEAR($A420),IF(MONTH($A420)=11,YEAR($A420),IF(MONTH($A420)=12, YEAR($A420),YEAR($A420)-1)))),A3R002_FirstSim!$A$1:$Z$87,VLOOKUP(MONTH($A420),Conversion!$A$1:$B$12,2),FALSE)</f>
        <v>0.36</v>
      </c>
      <c r="K420" s="12" t="e">
        <f>VLOOKUP((IF(MONTH($A420)=10,YEAR($A420),IF(MONTH($A420)=11,YEAR($A420),IF(MONTH($A420)=12, YEAR($A420),YEAR($A420)-1)))),#REF!,VLOOKUP(MONTH($A420),Conversion!$A$1:$B$12,2),FALSE)</f>
        <v>#REF!</v>
      </c>
      <c r="L420" s="9" t="e">
        <f>VLOOKUP((IF(MONTH($A420)=10,YEAR($A420),IF(MONTH($A420)=11,YEAR($A420),IF(MONTH($A420)=12, YEAR($A420),YEAR($A420)-1)))),#REF!,VLOOKUP(MONTH($A420),'Patch Conversion'!$A$1:$B$12,2),FALSE)</f>
        <v>#REF!</v>
      </c>
      <c r="N420" s="11"/>
      <c r="O420" s="9">
        <f t="shared" si="39"/>
        <v>0.36</v>
      </c>
      <c r="P420" s="9" t="str">
        <f t="shared" si="40"/>
        <v>*</v>
      </c>
      <c r="Q420" s="10" t="str">
        <f t="shared" si="41"/>
        <v>First Silumation patch</v>
      </c>
      <c r="S420" s="17">
        <f>VLOOKUP((IF(MONTH($A420)=10,YEAR($A420),IF(MONTH($A420)=11,YEAR($A420),IF(MONTH($A420)=12, YEAR($A420),YEAR($A420)-1)))),'Final Sim'!$A$1:$O$84,VLOOKUP(MONTH($A420),'Conversion WRSM'!$A$1:$B$12,2),FALSE)</f>
        <v>19.420000000000002</v>
      </c>
      <c r="U420" s="9">
        <f t="shared" si="42"/>
        <v>19.420000000000002</v>
      </c>
      <c r="V420" s="9" t="str">
        <f t="shared" si="43"/>
        <v>*</v>
      </c>
      <c r="W420" s="20" t="str">
        <f t="shared" si="44"/>
        <v>Simulated value used</v>
      </c>
    </row>
    <row r="421" spans="1:23" s="9" customFormat="1">
      <c r="A421" s="11">
        <v>25750</v>
      </c>
      <c r="B421" s="9">
        <f>VLOOKUP((IF(MONTH($A421)=10,YEAR($A421),IF(MONTH($A421)=11,YEAR($A421),IF(MONTH($A421)=12, YEAR($A421),YEAR($A421)-1)))),A3R002_pt1.prn!$A$2:$AA$74,VLOOKUP(MONTH($A421),Conversion!$A$1:$B$12,2),FALSE)</f>
        <v>0.17</v>
      </c>
      <c r="C421" s="9" t="str">
        <f>IF(VLOOKUP((IF(MONTH($A421)=10,YEAR($A421),IF(MONTH($A421)=11,YEAR($A421),IF(MONTH($A421)=12, YEAR($A421),YEAR($A421)-1)))),A3R002_pt1.prn!$A$2:$AA$74,VLOOKUP(MONTH($A421),'Patch Conversion'!$A$1:$B$12,2),FALSE)="","",VLOOKUP((IF(MONTH($A421)=10,YEAR($A421),IF(MONTH($A421)=11,YEAR($A421),IF(MONTH($A421)=12, YEAR($A421),YEAR($A421)-1)))),A3R002_pt1.prn!$A$2:$AA$74,VLOOKUP(MONTH($A421),'Patch Conversion'!$A$1:$B$12,2),FALSE))</f>
        <v/>
      </c>
      <c r="G421" s="9">
        <f>VLOOKUP((IF(MONTH($A421)=10,YEAR($A421),IF(MONTH($A421)=11,YEAR($A421),IF(MONTH($A421)=12, YEAR($A421),YEAR($A421)-1)))),A3R002_FirstSim!$A$1:$Z$87,VLOOKUP(MONTH($A421),Conversion!$A$1:$B$12,2),FALSE)</f>
        <v>0.35</v>
      </c>
      <c r="K421" s="12" t="e">
        <f>VLOOKUP((IF(MONTH($A421)=10,YEAR($A421),IF(MONTH($A421)=11,YEAR($A421),IF(MONTH($A421)=12, YEAR($A421),YEAR($A421)-1)))),#REF!,VLOOKUP(MONTH($A421),Conversion!$A$1:$B$12,2),FALSE)</f>
        <v>#REF!</v>
      </c>
      <c r="L421" s="9" t="e">
        <f>VLOOKUP((IF(MONTH($A421)=10,YEAR($A421),IF(MONTH($A421)=11,YEAR($A421),IF(MONTH($A421)=12, YEAR($A421),YEAR($A421)-1)))),#REF!,VLOOKUP(MONTH($A421),'Patch Conversion'!$A$1:$B$12,2),FALSE)</f>
        <v>#REF!</v>
      </c>
      <c r="N421" s="11"/>
      <c r="O421" s="9">
        <f t="shared" si="39"/>
        <v>0.17</v>
      </c>
      <c r="P421" s="9" t="str">
        <f t="shared" si="40"/>
        <v/>
      </c>
      <c r="Q421" s="10" t="str">
        <f t="shared" si="41"/>
        <v/>
      </c>
      <c r="S421" s="17">
        <f>VLOOKUP((IF(MONTH($A421)=10,YEAR($A421),IF(MONTH($A421)=11,YEAR($A421),IF(MONTH($A421)=12, YEAR($A421),YEAR($A421)-1)))),'Final Sim'!$A$1:$O$84,VLOOKUP(MONTH($A421),'Conversion WRSM'!$A$1:$B$12,2),FALSE)</f>
        <v>0</v>
      </c>
      <c r="U421" s="9">
        <f t="shared" si="42"/>
        <v>0.17</v>
      </c>
      <c r="V421" s="9" t="str">
        <f t="shared" si="43"/>
        <v/>
      </c>
      <c r="W421" s="20" t="str">
        <f t="shared" si="44"/>
        <v/>
      </c>
    </row>
    <row r="422" spans="1:23" s="9" customFormat="1">
      <c r="A422" s="11">
        <v>25781</v>
      </c>
      <c r="B422" s="9">
        <f>VLOOKUP((IF(MONTH($A422)=10,YEAR($A422),IF(MONTH($A422)=11,YEAR($A422),IF(MONTH($A422)=12, YEAR($A422),YEAR($A422)-1)))),A3R002_pt1.prn!$A$2:$AA$74,VLOOKUP(MONTH($A422),Conversion!$A$1:$B$12,2),FALSE)</f>
        <v>0.23</v>
      </c>
      <c r="C422" s="9" t="str">
        <f>IF(VLOOKUP((IF(MONTH($A422)=10,YEAR($A422),IF(MONTH($A422)=11,YEAR($A422),IF(MONTH($A422)=12, YEAR($A422),YEAR($A422)-1)))),A3R002_pt1.prn!$A$2:$AA$74,VLOOKUP(MONTH($A422),'Patch Conversion'!$A$1:$B$12,2),FALSE)="","",VLOOKUP((IF(MONTH($A422)=10,YEAR($A422),IF(MONTH($A422)=11,YEAR($A422),IF(MONTH($A422)=12, YEAR($A422),YEAR($A422)-1)))),A3R002_pt1.prn!$A$2:$AA$74,VLOOKUP(MONTH($A422),'Patch Conversion'!$A$1:$B$12,2),FALSE))</f>
        <v/>
      </c>
      <c r="G422" s="9">
        <f>VLOOKUP((IF(MONTH($A422)=10,YEAR($A422),IF(MONTH($A422)=11,YEAR($A422),IF(MONTH($A422)=12, YEAR($A422),YEAR($A422)-1)))),A3R002_FirstSim!$A$1:$Z$87,VLOOKUP(MONTH($A422),Conversion!$A$1:$B$12,2),FALSE)</f>
        <v>0.33</v>
      </c>
      <c r="K422" s="12" t="e">
        <f>VLOOKUP((IF(MONTH($A422)=10,YEAR($A422),IF(MONTH($A422)=11,YEAR($A422),IF(MONTH($A422)=12, YEAR($A422),YEAR($A422)-1)))),#REF!,VLOOKUP(MONTH($A422),Conversion!$A$1:$B$12,2),FALSE)</f>
        <v>#REF!</v>
      </c>
      <c r="L422" s="9" t="e">
        <f>VLOOKUP((IF(MONTH($A422)=10,YEAR($A422),IF(MONTH($A422)=11,YEAR($A422),IF(MONTH($A422)=12, YEAR($A422),YEAR($A422)-1)))),#REF!,VLOOKUP(MONTH($A422),'Patch Conversion'!$A$1:$B$12,2),FALSE)</f>
        <v>#REF!</v>
      </c>
      <c r="N422" s="11"/>
      <c r="O422" s="9">
        <f t="shared" si="39"/>
        <v>0.23</v>
      </c>
      <c r="P422" s="9" t="str">
        <f t="shared" si="40"/>
        <v/>
      </c>
      <c r="Q422" s="10" t="str">
        <f t="shared" si="41"/>
        <v/>
      </c>
      <c r="S422" s="17">
        <f>VLOOKUP((IF(MONTH($A422)=10,YEAR($A422),IF(MONTH($A422)=11,YEAR($A422),IF(MONTH($A422)=12, YEAR($A422),YEAR($A422)-1)))),'Final Sim'!$A$1:$O$84,VLOOKUP(MONTH($A422),'Conversion WRSM'!$A$1:$B$12,2),FALSE)</f>
        <v>8.44</v>
      </c>
      <c r="U422" s="9">
        <f t="shared" si="42"/>
        <v>0.23</v>
      </c>
      <c r="V422" s="9" t="str">
        <f t="shared" si="43"/>
        <v/>
      </c>
      <c r="W422" s="20" t="str">
        <f t="shared" si="44"/>
        <v/>
      </c>
    </row>
    <row r="423" spans="1:23" s="9" customFormat="1">
      <c r="A423" s="11">
        <v>25812</v>
      </c>
      <c r="B423" s="9">
        <f>VLOOKUP((IF(MONTH($A423)=10,YEAR($A423),IF(MONTH($A423)=11,YEAR($A423),IF(MONTH($A423)=12, YEAR($A423),YEAR($A423)-1)))),A3R002_pt1.prn!$A$2:$AA$74,VLOOKUP(MONTH($A423),Conversion!$A$1:$B$12,2),FALSE)</f>
        <v>0</v>
      </c>
      <c r="C423" s="9" t="str">
        <f>IF(VLOOKUP((IF(MONTH($A423)=10,YEAR($A423),IF(MONTH($A423)=11,YEAR($A423),IF(MONTH($A423)=12, YEAR($A423),YEAR($A423)-1)))),A3R002_pt1.prn!$A$2:$AA$74,VLOOKUP(MONTH($A423),'Patch Conversion'!$A$1:$B$12,2),FALSE)="","",VLOOKUP((IF(MONTH($A423)=10,YEAR($A423),IF(MONTH($A423)=11,YEAR($A423),IF(MONTH($A423)=12, YEAR($A423),YEAR($A423)-1)))),A3R002_pt1.prn!$A$2:$AA$74,VLOOKUP(MONTH($A423),'Patch Conversion'!$A$1:$B$12,2),FALSE))</f>
        <v>#</v>
      </c>
      <c r="G423" s="9">
        <f>VLOOKUP((IF(MONTH($A423)=10,YEAR($A423),IF(MONTH($A423)=11,YEAR($A423),IF(MONTH($A423)=12, YEAR($A423),YEAR($A423)-1)))),A3R002_FirstSim!$A$1:$Z$87,VLOOKUP(MONTH($A423),Conversion!$A$1:$B$12,2),FALSE)</f>
        <v>0.31</v>
      </c>
      <c r="K423" s="12" t="e">
        <f>VLOOKUP((IF(MONTH($A423)=10,YEAR($A423),IF(MONTH($A423)=11,YEAR($A423),IF(MONTH($A423)=12, YEAR($A423),YEAR($A423)-1)))),#REF!,VLOOKUP(MONTH($A423),Conversion!$A$1:$B$12,2),FALSE)</f>
        <v>#REF!</v>
      </c>
      <c r="L423" s="9" t="e">
        <f>VLOOKUP((IF(MONTH($A423)=10,YEAR($A423),IF(MONTH($A423)=11,YEAR($A423),IF(MONTH($A423)=12, YEAR($A423),YEAR($A423)-1)))),#REF!,VLOOKUP(MONTH($A423),'Patch Conversion'!$A$1:$B$12,2),FALSE)</f>
        <v>#REF!</v>
      </c>
      <c r="N423" s="11"/>
      <c r="O423" s="9">
        <f t="shared" si="39"/>
        <v>0.31</v>
      </c>
      <c r="P423" s="9" t="str">
        <f t="shared" si="40"/>
        <v>*</v>
      </c>
      <c r="Q423" s="10" t="str">
        <f t="shared" si="41"/>
        <v>First Silumation patch</v>
      </c>
      <c r="S423" s="17">
        <f>VLOOKUP((IF(MONTH($A423)=10,YEAR($A423),IF(MONTH($A423)=11,YEAR($A423),IF(MONTH($A423)=12, YEAR($A423),YEAR($A423)-1)))),'Final Sim'!$A$1:$O$84,VLOOKUP(MONTH($A423),'Conversion WRSM'!$A$1:$B$12,2),FALSE)</f>
        <v>0</v>
      </c>
      <c r="U423" s="9">
        <f t="shared" si="42"/>
        <v>0</v>
      </c>
      <c r="V423" s="9" t="str">
        <f t="shared" si="43"/>
        <v>#</v>
      </c>
      <c r="W423" s="20" t="str">
        <f t="shared" si="44"/>
        <v>Observed Estimate Used</v>
      </c>
    </row>
    <row r="424" spans="1:23" s="9" customFormat="1">
      <c r="A424" s="11">
        <v>25842</v>
      </c>
      <c r="B424" s="9">
        <f>VLOOKUP((IF(MONTH($A424)=10,YEAR($A424),IF(MONTH($A424)=11,YEAR($A424),IF(MONTH($A424)=12, YEAR($A424),YEAR($A424)-1)))),A3R002_pt1.prn!$A$2:$AA$74,VLOOKUP(MONTH($A424),Conversion!$A$1:$B$12,2),FALSE)</f>
        <v>7.0000000000000007E-2</v>
      </c>
      <c r="C424" s="9" t="str">
        <f>IF(VLOOKUP((IF(MONTH($A424)=10,YEAR($A424),IF(MONTH($A424)=11,YEAR($A424),IF(MONTH($A424)=12, YEAR($A424),YEAR($A424)-1)))),A3R002_pt1.prn!$A$2:$AA$74,VLOOKUP(MONTH($A424),'Patch Conversion'!$A$1:$B$12,2),FALSE)="","",VLOOKUP((IF(MONTH($A424)=10,YEAR($A424),IF(MONTH($A424)=11,YEAR($A424),IF(MONTH($A424)=12, YEAR($A424),YEAR($A424)-1)))),A3R002_pt1.prn!$A$2:$AA$74,VLOOKUP(MONTH($A424),'Patch Conversion'!$A$1:$B$12,2),FALSE))</f>
        <v/>
      </c>
      <c r="G424" s="9">
        <f>VLOOKUP((IF(MONTH($A424)=10,YEAR($A424),IF(MONTH($A424)=11,YEAR($A424),IF(MONTH($A424)=12, YEAR($A424),YEAR($A424)-1)))),A3R002_FirstSim!$A$1:$Z$87,VLOOKUP(MONTH($A424),Conversion!$A$1:$B$12,2),FALSE)</f>
        <v>0.25</v>
      </c>
      <c r="K424" s="12" t="e">
        <f>VLOOKUP((IF(MONTH($A424)=10,YEAR($A424),IF(MONTH($A424)=11,YEAR($A424),IF(MONTH($A424)=12, YEAR($A424),YEAR($A424)-1)))),#REF!,VLOOKUP(MONTH($A424),Conversion!$A$1:$B$12,2),FALSE)</f>
        <v>#REF!</v>
      </c>
      <c r="L424" s="9" t="e">
        <f>VLOOKUP((IF(MONTH($A424)=10,YEAR($A424),IF(MONTH($A424)=11,YEAR($A424),IF(MONTH($A424)=12, YEAR($A424),YEAR($A424)-1)))),#REF!,VLOOKUP(MONTH($A424),'Patch Conversion'!$A$1:$B$12,2),FALSE)</f>
        <v>#REF!</v>
      </c>
      <c r="N424" s="11"/>
      <c r="O424" s="9">
        <f t="shared" si="39"/>
        <v>7.0000000000000007E-2</v>
      </c>
      <c r="P424" s="9" t="str">
        <f t="shared" si="40"/>
        <v/>
      </c>
      <c r="Q424" s="10" t="str">
        <f t="shared" si="41"/>
        <v/>
      </c>
      <c r="S424" s="17">
        <f>VLOOKUP((IF(MONTH($A424)=10,YEAR($A424),IF(MONTH($A424)=11,YEAR($A424),IF(MONTH($A424)=12, YEAR($A424),YEAR($A424)-1)))),'Final Sim'!$A$1:$O$84,VLOOKUP(MONTH($A424),'Conversion WRSM'!$A$1:$B$12,2),FALSE)</f>
        <v>9.82</v>
      </c>
      <c r="U424" s="9">
        <f t="shared" si="42"/>
        <v>7.0000000000000007E-2</v>
      </c>
      <c r="V424" s="9" t="str">
        <f t="shared" si="43"/>
        <v/>
      </c>
      <c r="W424" s="20" t="str">
        <f t="shared" si="44"/>
        <v/>
      </c>
    </row>
    <row r="425" spans="1:23" s="9" customFormat="1">
      <c r="A425" s="11">
        <v>25873</v>
      </c>
      <c r="B425" s="9">
        <f>VLOOKUP((IF(MONTH($A425)=10,YEAR($A425),IF(MONTH($A425)=11,YEAR($A425),IF(MONTH($A425)=12, YEAR($A425),YEAR($A425)-1)))),A3R002_pt1.prn!$A$2:$AA$74,VLOOKUP(MONTH($A425),Conversion!$A$1:$B$12,2),FALSE)</f>
        <v>0.1</v>
      </c>
      <c r="C425" s="9" t="str">
        <f>IF(VLOOKUP((IF(MONTH($A425)=10,YEAR($A425),IF(MONTH($A425)=11,YEAR($A425),IF(MONTH($A425)=12, YEAR($A425),YEAR($A425)-1)))),A3R002_pt1.prn!$A$2:$AA$74,VLOOKUP(MONTH($A425),'Patch Conversion'!$A$1:$B$12,2),FALSE)="","",VLOOKUP((IF(MONTH($A425)=10,YEAR($A425),IF(MONTH($A425)=11,YEAR($A425),IF(MONTH($A425)=12, YEAR($A425),YEAR($A425)-1)))),A3R002_pt1.prn!$A$2:$AA$74,VLOOKUP(MONTH($A425),'Patch Conversion'!$A$1:$B$12,2),FALSE))</f>
        <v/>
      </c>
      <c r="G425" s="9">
        <f>VLOOKUP((IF(MONTH($A425)=10,YEAR($A425),IF(MONTH($A425)=11,YEAR($A425),IF(MONTH($A425)=12, YEAR($A425),YEAR($A425)-1)))),A3R002_FirstSim!$A$1:$Z$87,VLOOKUP(MONTH($A425),Conversion!$A$1:$B$12,2),FALSE)</f>
        <v>0.24</v>
      </c>
      <c r="K425" s="12" t="e">
        <f>VLOOKUP((IF(MONTH($A425)=10,YEAR($A425),IF(MONTH($A425)=11,YEAR($A425),IF(MONTH($A425)=12, YEAR($A425),YEAR($A425)-1)))),#REF!,VLOOKUP(MONTH($A425),Conversion!$A$1:$B$12,2),FALSE)</f>
        <v>#REF!</v>
      </c>
      <c r="L425" s="9" t="e">
        <f>VLOOKUP((IF(MONTH($A425)=10,YEAR($A425),IF(MONTH($A425)=11,YEAR($A425),IF(MONTH($A425)=12, YEAR($A425),YEAR($A425)-1)))),#REF!,VLOOKUP(MONTH($A425),'Patch Conversion'!$A$1:$B$12,2),FALSE)</f>
        <v>#REF!</v>
      </c>
      <c r="N425" s="11"/>
      <c r="O425" s="9">
        <f t="shared" si="39"/>
        <v>0.1</v>
      </c>
      <c r="P425" s="9" t="str">
        <f t="shared" si="40"/>
        <v/>
      </c>
      <c r="Q425" s="10" t="str">
        <f t="shared" si="41"/>
        <v/>
      </c>
      <c r="S425" s="17">
        <f>VLOOKUP((IF(MONTH($A425)=10,YEAR($A425),IF(MONTH($A425)=11,YEAR($A425),IF(MONTH($A425)=12, YEAR($A425),YEAR($A425)-1)))),'Final Sim'!$A$1:$O$84,VLOOKUP(MONTH($A425),'Conversion WRSM'!$A$1:$B$12,2),FALSE)</f>
        <v>0</v>
      </c>
      <c r="U425" s="9">
        <f t="shared" si="42"/>
        <v>0.1</v>
      </c>
      <c r="V425" s="9" t="str">
        <f t="shared" si="43"/>
        <v/>
      </c>
      <c r="W425" s="20" t="str">
        <f t="shared" si="44"/>
        <v/>
      </c>
    </row>
    <row r="426" spans="1:23" s="9" customFormat="1">
      <c r="A426" s="11">
        <v>25903</v>
      </c>
      <c r="B426" s="9">
        <f>VLOOKUP((IF(MONTH($A426)=10,YEAR($A426),IF(MONTH($A426)=11,YEAR($A426),IF(MONTH($A426)=12, YEAR($A426),YEAR($A426)-1)))),A3R002_pt1.prn!$A$2:$AA$74,VLOOKUP(MONTH($A426),Conversion!$A$1:$B$12,2),FALSE)</f>
        <v>0.09</v>
      </c>
      <c r="C426" s="9" t="str">
        <f>IF(VLOOKUP((IF(MONTH($A426)=10,YEAR($A426),IF(MONTH($A426)=11,YEAR($A426),IF(MONTH($A426)=12, YEAR($A426),YEAR($A426)-1)))),A3R002_pt1.prn!$A$2:$AA$74,VLOOKUP(MONTH($A426),'Patch Conversion'!$A$1:$B$12,2),FALSE)="","",VLOOKUP((IF(MONTH($A426)=10,YEAR($A426),IF(MONTH($A426)=11,YEAR($A426),IF(MONTH($A426)=12, YEAR($A426),YEAR($A426)-1)))),A3R002_pt1.prn!$A$2:$AA$74,VLOOKUP(MONTH($A426),'Patch Conversion'!$A$1:$B$12,2),FALSE))</f>
        <v>*</v>
      </c>
      <c r="D426" s="9">
        <f>IF(C426="","",B426)</f>
        <v>0.09</v>
      </c>
      <c r="G426" s="9">
        <f>VLOOKUP((IF(MONTH($A426)=10,YEAR($A426),IF(MONTH($A426)=11,YEAR($A426),IF(MONTH($A426)=12, YEAR($A426),YEAR($A426)-1)))),A3R002_FirstSim!$A$1:$Z$87,VLOOKUP(MONTH($A426),Conversion!$A$1:$B$12,2),FALSE)</f>
        <v>0.34</v>
      </c>
      <c r="K426" s="12" t="e">
        <f>VLOOKUP((IF(MONTH($A426)=10,YEAR($A426),IF(MONTH($A426)=11,YEAR($A426),IF(MONTH($A426)=12, YEAR($A426),YEAR($A426)-1)))),#REF!,VLOOKUP(MONTH($A426),Conversion!$A$1:$B$12,2),FALSE)</f>
        <v>#REF!</v>
      </c>
      <c r="L426" s="9" t="e">
        <f>VLOOKUP((IF(MONTH($A426)=10,YEAR($A426),IF(MONTH($A426)=11,YEAR($A426),IF(MONTH($A426)=12, YEAR($A426),YEAR($A426)-1)))),#REF!,VLOOKUP(MONTH($A426),'Patch Conversion'!$A$1:$B$12,2),FALSE)</f>
        <v>#REF!</v>
      </c>
      <c r="N426" s="11"/>
      <c r="O426" s="9">
        <f t="shared" si="39"/>
        <v>0.09</v>
      </c>
      <c r="P426" s="9" t="str">
        <f t="shared" si="40"/>
        <v>*</v>
      </c>
      <c r="Q426" s="10" t="str">
        <f t="shared" si="41"/>
        <v>Estimated</v>
      </c>
      <c r="S426" s="17">
        <f>VLOOKUP((IF(MONTH($A426)=10,YEAR($A426),IF(MONTH($A426)=11,YEAR($A426),IF(MONTH($A426)=12, YEAR($A426),YEAR($A426)-1)))),'Final Sim'!$A$1:$O$84,VLOOKUP(MONTH($A426),'Conversion WRSM'!$A$1:$B$12,2),FALSE)</f>
        <v>6.32</v>
      </c>
      <c r="U426" s="9">
        <f t="shared" si="42"/>
        <v>0.09</v>
      </c>
      <c r="V426" s="9" t="str">
        <f t="shared" si="43"/>
        <v>*</v>
      </c>
      <c r="W426" s="20" t="str">
        <f t="shared" si="44"/>
        <v>Estimated</v>
      </c>
    </row>
    <row r="427" spans="1:23" s="9" customFormat="1">
      <c r="A427" s="11">
        <v>25934</v>
      </c>
      <c r="B427" s="9">
        <f>VLOOKUP((IF(MONTH($A427)=10,YEAR($A427),IF(MONTH($A427)=11,YEAR($A427),IF(MONTH($A427)=12, YEAR($A427),YEAR($A427)-1)))),A3R002_pt1.prn!$A$2:$AA$74,VLOOKUP(MONTH($A427),Conversion!$A$1:$B$12,2),FALSE)</f>
        <v>3.76</v>
      </c>
      <c r="C427" s="9" t="str">
        <f>IF(VLOOKUP((IF(MONTH($A427)=10,YEAR($A427),IF(MONTH($A427)=11,YEAR($A427),IF(MONTH($A427)=12, YEAR($A427),YEAR($A427)-1)))),A3R002_pt1.prn!$A$2:$AA$74,VLOOKUP(MONTH($A427),'Patch Conversion'!$A$1:$B$12,2),FALSE)="","",VLOOKUP((IF(MONTH($A427)=10,YEAR($A427),IF(MONTH($A427)=11,YEAR($A427),IF(MONTH($A427)=12, YEAR($A427),YEAR($A427)-1)))),A3R002_pt1.prn!$A$2:$AA$74,VLOOKUP(MONTH($A427),'Patch Conversion'!$A$1:$B$12,2),FALSE))</f>
        <v>*</v>
      </c>
      <c r="G427" s="9">
        <f>VLOOKUP((IF(MONTH($A427)=10,YEAR($A427),IF(MONTH($A427)=11,YEAR($A427),IF(MONTH($A427)=12, YEAR($A427),YEAR($A427)-1)))),A3R002_FirstSim!$A$1:$Z$87,VLOOKUP(MONTH($A427),Conversion!$A$1:$B$12,2),FALSE)</f>
        <v>2.06</v>
      </c>
      <c r="K427" s="12" t="e">
        <f>VLOOKUP((IF(MONTH($A427)=10,YEAR($A427),IF(MONTH($A427)=11,YEAR($A427),IF(MONTH($A427)=12, YEAR($A427),YEAR($A427)-1)))),#REF!,VLOOKUP(MONTH($A427),Conversion!$A$1:$B$12,2),FALSE)</f>
        <v>#REF!</v>
      </c>
      <c r="L427" s="9" t="e">
        <f>VLOOKUP((IF(MONTH($A427)=10,YEAR($A427),IF(MONTH($A427)=11,YEAR($A427),IF(MONTH($A427)=12, YEAR($A427),YEAR($A427)-1)))),#REF!,VLOOKUP(MONTH($A427),'Patch Conversion'!$A$1:$B$12,2),FALSE)</f>
        <v>#REF!</v>
      </c>
      <c r="N427" s="11"/>
      <c r="O427" s="9">
        <f t="shared" si="39"/>
        <v>3.76</v>
      </c>
      <c r="P427" s="9" t="str">
        <f t="shared" si="40"/>
        <v>*</v>
      </c>
      <c r="Q427" s="10" t="str">
        <f t="shared" si="41"/>
        <v>Estimated</v>
      </c>
      <c r="S427" s="17">
        <f>VLOOKUP((IF(MONTH($A427)=10,YEAR($A427),IF(MONTH($A427)=11,YEAR($A427),IF(MONTH($A427)=12, YEAR($A427),YEAR($A427)-1)))),'Final Sim'!$A$1:$O$84,VLOOKUP(MONTH($A427),'Conversion WRSM'!$A$1:$B$12,2),FALSE)</f>
        <v>0</v>
      </c>
      <c r="U427" s="9">
        <f t="shared" si="42"/>
        <v>3.76</v>
      </c>
      <c r="V427" s="9" t="str">
        <f t="shared" si="43"/>
        <v>*</v>
      </c>
      <c r="W427" s="20" t="str">
        <f t="shared" si="44"/>
        <v>Estimated</v>
      </c>
    </row>
    <row r="428" spans="1:23" s="9" customFormat="1">
      <c r="A428" s="11">
        <v>25965</v>
      </c>
      <c r="B428" s="9">
        <f>VLOOKUP((IF(MONTH($A428)=10,YEAR($A428),IF(MONTH($A428)=11,YEAR($A428),IF(MONTH($A428)=12, YEAR($A428),YEAR($A428)-1)))),A3R002_pt1.prn!$A$2:$AA$74,VLOOKUP(MONTH($A428),Conversion!$A$1:$B$12,2),FALSE)</f>
        <v>0.72</v>
      </c>
      <c r="C428" s="9" t="str">
        <f>IF(VLOOKUP((IF(MONTH($A428)=10,YEAR($A428),IF(MONTH($A428)=11,YEAR($A428),IF(MONTH($A428)=12, YEAR($A428),YEAR($A428)-1)))),A3R002_pt1.prn!$A$2:$AA$74,VLOOKUP(MONTH($A428),'Patch Conversion'!$A$1:$B$12,2),FALSE)="","",VLOOKUP((IF(MONTH($A428)=10,YEAR($A428),IF(MONTH($A428)=11,YEAR($A428),IF(MONTH($A428)=12, YEAR($A428),YEAR($A428)-1)))),A3R002_pt1.prn!$A$2:$AA$74,VLOOKUP(MONTH($A428),'Patch Conversion'!$A$1:$B$12,2),FALSE))</f>
        <v/>
      </c>
      <c r="G428" s="9">
        <f>VLOOKUP((IF(MONTH($A428)=10,YEAR($A428),IF(MONTH($A428)=11,YEAR($A428),IF(MONTH($A428)=12, YEAR($A428),YEAR($A428)-1)))),A3R002_FirstSim!$A$1:$Z$87,VLOOKUP(MONTH($A428),Conversion!$A$1:$B$12,2),FALSE)</f>
        <v>1.0900000000000001</v>
      </c>
      <c r="K428" s="12" t="e">
        <f>VLOOKUP((IF(MONTH($A428)=10,YEAR($A428),IF(MONTH($A428)=11,YEAR($A428),IF(MONTH($A428)=12, YEAR($A428),YEAR($A428)-1)))),#REF!,VLOOKUP(MONTH($A428),Conversion!$A$1:$B$12,2),FALSE)</f>
        <v>#REF!</v>
      </c>
      <c r="L428" s="9" t="e">
        <f>VLOOKUP((IF(MONTH($A428)=10,YEAR($A428),IF(MONTH($A428)=11,YEAR($A428),IF(MONTH($A428)=12, YEAR($A428),YEAR($A428)-1)))),#REF!,VLOOKUP(MONTH($A428),'Patch Conversion'!$A$1:$B$12,2),FALSE)</f>
        <v>#REF!</v>
      </c>
      <c r="N428" s="11"/>
      <c r="O428" s="9">
        <f t="shared" si="39"/>
        <v>0.72</v>
      </c>
      <c r="P428" s="9" t="str">
        <f t="shared" si="40"/>
        <v/>
      </c>
      <c r="Q428" s="10" t="str">
        <f t="shared" si="41"/>
        <v/>
      </c>
      <c r="S428" s="17">
        <f>VLOOKUP((IF(MONTH($A428)=10,YEAR($A428),IF(MONTH($A428)=11,YEAR($A428),IF(MONTH($A428)=12, YEAR($A428),YEAR($A428)-1)))),'Final Sim'!$A$1:$O$84,VLOOKUP(MONTH($A428),'Conversion WRSM'!$A$1:$B$12,2),FALSE)</f>
        <v>307.85000000000002</v>
      </c>
      <c r="U428" s="9">
        <f t="shared" si="42"/>
        <v>0.72</v>
      </c>
      <c r="V428" s="9" t="str">
        <f t="shared" si="43"/>
        <v/>
      </c>
      <c r="W428" s="20" t="str">
        <f t="shared" si="44"/>
        <v/>
      </c>
    </row>
    <row r="429" spans="1:23" s="9" customFormat="1">
      <c r="A429" s="11">
        <v>25993</v>
      </c>
      <c r="B429" s="9">
        <f>VLOOKUP((IF(MONTH($A429)=10,YEAR($A429),IF(MONTH($A429)=11,YEAR($A429),IF(MONTH($A429)=12, YEAR($A429),YEAR($A429)-1)))),A3R002_pt1.prn!$A$2:$AA$74,VLOOKUP(MONTH($A429),Conversion!$A$1:$B$12,2),FALSE)</f>
        <v>0.02</v>
      </c>
      <c r="C429" s="9" t="str">
        <f>IF(VLOOKUP((IF(MONTH($A429)=10,YEAR($A429),IF(MONTH($A429)=11,YEAR($A429),IF(MONTH($A429)=12, YEAR($A429),YEAR($A429)-1)))),A3R002_pt1.prn!$A$2:$AA$74,VLOOKUP(MONTH($A429),'Patch Conversion'!$A$1:$B$12,2),FALSE)="","",VLOOKUP((IF(MONTH($A429)=10,YEAR($A429),IF(MONTH($A429)=11,YEAR($A429),IF(MONTH($A429)=12, YEAR($A429),YEAR($A429)-1)))),A3R002_pt1.prn!$A$2:$AA$74,VLOOKUP(MONTH($A429),'Patch Conversion'!$A$1:$B$12,2),FALSE))</f>
        <v/>
      </c>
      <c r="G429" s="9">
        <f>VLOOKUP((IF(MONTH($A429)=10,YEAR($A429),IF(MONTH($A429)=11,YEAR($A429),IF(MONTH($A429)=12, YEAR($A429),YEAR($A429)-1)))),A3R002_FirstSim!$A$1:$Z$87,VLOOKUP(MONTH($A429),Conversion!$A$1:$B$12,2),FALSE)</f>
        <v>0.45</v>
      </c>
      <c r="K429" s="12" t="e">
        <f>VLOOKUP((IF(MONTH($A429)=10,YEAR($A429),IF(MONTH($A429)=11,YEAR($A429),IF(MONTH($A429)=12, YEAR($A429),YEAR($A429)-1)))),#REF!,VLOOKUP(MONTH($A429),Conversion!$A$1:$B$12,2),FALSE)</f>
        <v>#REF!</v>
      </c>
      <c r="L429" s="9" t="e">
        <f>VLOOKUP((IF(MONTH($A429)=10,YEAR($A429),IF(MONTH($A429)=11,YEAR($A429),IF(MONTH($A429)=12, YEAR($A429),YEAR($A429)-1)))),#REF!,VLOOKUP(MONTH($A429),'Patch Conversion'!$A$1:$B$12,2),FALSE)</f>
        <v>#REF!</v>
      </c>
      <c r="N429" s="11"/>
      <c r="O429" s="9">
        <f t="shared" si="39"/>
        <v>0.02</v>
      </c>
      <c r="P429" s="9" t="str">
        <f t="shared" si="40"/>
        <v/>
      </c>
      <c r="Q429" s="10" t="str">
        <f t="shared" si="41"/>
        <v/>
      </c>
      <c r="S429" s="17">
        <f>VLOOKUP((IF(MONTH($A429)=10,YEAR($A429),IF(MONTH($A429)=11,YEAR($A429),IF(MONTH($A429)=12, YEAR($A429),YEAR($A429)-1)))),'Final Sim'!$A$1:$O$84,VLOOKUP(MONTH($A429),'Conversion WRSM'!$A$1:$B$12,2),FALSE)</f>
        <v>0</v>
      </c>
      <c r="U429" s="9">
        <f t="shared" si="42"/>
        <v>0.02</v>
      </c>
      <c r="V429" s="9" t="str">
        <f t="shared" si="43"/>
        <v/>
      </c>
      <c r="W429" s="20" t="str">
        <f t="shared" si="44"/>
        <v/>
      </c>
    </row>
    <row r="430" spans="1:23" s="9" customFormat="1">
      <c r="A430" s="11">
        <v>26024</v>
      </c>
      <c r="B430" s="9">
        <f>VLOOKUP((IF(MONTH($A430)=10,YEAR($A430),IF(MONTH($A430)=11,YEAR($A430),IF(MONTH($A430)=12, YEAR($A430),YEAR($A430)-1)))),A3R002_pt1.prn!$A$2:$AA$74,VLOOKUP(MONTH($A430),Conversion!$A$1:$B$12,2),FALSE)</f>
        <v>1.81</v>
      </c>
      <c r="C430" s="9" t="str">
        <f>IF(VLOOKUP((IF(MONTH($A430)=10,YEAR($A430),IF(MONTH($A430)=11,YEAR($A430),IF(MONTH($A430)=12, YEAR($A430),YEAR($A430)-1)))),A3R002_pt1.prn!$A$2:$AA$74,VLOOKUP(MONTH($A430),'Patch Conversion'!$A$1:$B$12,2),FALSE)="","",VLOOKUP((IF(MONTH($A430)=10,YEAR($A430),IF(MONTH($A430)=11,YEAR($A430),IF(MONTH($A430)=12, YEAR($A430),YEAR($A430)-1)))),A3R002_pt1.prn!$A$2:$AA$74,VLOOKUP(MONTH($A430),'Patch Conversion'!$A$1:$B$12,2),FALSE))</f>
        <v>*</v>
      </c>
      <c r="G430" s="9">
        <f>VLOOKUP((IF(MONTH($A430)=10,YEAR($A430),IF(MONTH($A430)=11,YEAR($A430),IF(MONTH($A430)=12, YEAR($A430),YEAR($A430)-1)))),A3R002_FirstSim!$A$1:$Z$87,VLOOKUP(MONTH($A430),Conversion!$A$1:$B$12,2),FALSE)</f>
        <v>0.68</v>
      </c>
      <c r="K430" s="12" t="e">
        <f>VLOOKUP((IF(MONTH($A430)=10,YEAR($A430),IF(MONTH($A430)=11,YEAR($A430),IF(MONTH($A430)=12, YEAR($A430),YEAR($A430)-1)))),#REF!,VLOOKUP(MONTH($A430),Conversion!$A$1:$B$12,2),FALSE)</f>
        <v>#REF!</v>
      </c>
      <c r="L430" s="9" t="e">
        <f>VLOOKUP((IF(MONTH($A430)=10,YEAR($A430),IF(MONTH($A430)=11,YEAR($A430),IF(MONTH($A430)=12, YEAR($A430),YEAR($A430)-1)))),#REF!,VLOOKUP(MONTH($A430),'Patch Conversion'!$A$1:$B$12,2),FALSE)</f>
        <v>#REF!</v>
      </c>
      <c r="N430" s="11"/>
      <c r="O430" s="9">
        <f t="shared" si="39"/>
        <v>1.81</v>
      </c>
      <c r="P430" s="9" t="str">
        <f t="shared" si="40"/>
        <v>*</v>
      </c>
      <c r="Q430" s="10" t="str">
        <f t="shared" si="41"/>
        <v>Estimated</v>
      </c>
      <c r="S430" s="17">
        <f>VLOOKUP((IF(MONTH($A430)=10,YEAR($A430),IF(MONTH($A430)=11,YEAR($A430),IF(MONTH($A430)=12, YEAR($A430),YEAR($A430)-1)))),'Final Sim'!$A$1:$O$84,VLOOKUP(MONTH($A430),'Conversion WRSM'!$A$1:$B$12,2),FALSE)</f>
        <v>274.05</v>
      </c>
      <c r="U430" s="9">
        <f t="shared" si="42"/>
        <v>1.81</v>
      </c>
      <c r="V430" s="9" t="str">
        <f t="shared" si="43"/>
        <v>*</v>
      </c>
      <c r="W430" s="20" t="str">
        <f t="shared" si="44"/>
        <v>Estimated</v>
      </c>
    </row>
    <row r="431" spans="1:23" s="9" customFormat="1">
      <c r="A431" s="11">
        <v>26054</v>
      </c>
      <c r="B431" s="9">
        <f>VLOOKUP((IF(MONTH($A431)=10,YEAR($A431),IF(MONTH($A431)=11,YEAR($A431),IF(MONTH($A431)=12, YEAR($A431),YEAR($A431)-1)))),A3R002_pt1.prn!$A$2:$AA$74,VLOOKUP(MONTH($A431),Conversion!$A$1:$B$12,2),FALSE)</f>
        <v>0.19</v>
      </c>
      <c r="C431" s="9" t="str">
        <f>IF(VLOOKUP((IF(MONTH($A431)=10,YEAR($A431),IF(MONTH($A431)=11,YEAR($A431),IF(MONTH($A431)=12, YEAR($A431),YEAR($A431)-1)))),A3R002_pt1.prn!$A$2:$AA$74,VLOOKUP(MONTH($A431),'Patch Conversion'!$A$1:$B$12,2),FALSE)="","",VLOOKUP((IF(MONTH($A431)=10,YEAR($A431),IF(MONTH($A431)=11,YEAR($A431),IF(MONTH($A431)=12, YEAR($A431),YEAR($A431)-1)))),A3R002_pt1.prn!$A$2:$AA$74,VLOOKUP(MONTH($A431),'Patch Conversion'!$A$1:$B$12,2),FALSE))</f>
        <v/>
      </c>
      <c r="G431" s="9">
        <f>VLOOKUP((IF(MONTH($A431)=10,YEAR($A431),IF(MONTH($A431)=11,YEAR($A431),IF(MONTH($A431)=12, YEAR($A431),YEAR($A431)-1)))),A3R002_FirstSim!$A$1:$Z$87,VLOOKUP(MONTH($A431),Conversion!$A$1:$B$12,2),FALSE)</f>
        <v>0.6</v>
      </c>
      <c r="K431" s="12" t="e">
        <f>VLOOKUP((IF(MONTH($A431)=10,YEAR($A431),IF(MONTH($A431)=11,YEAR($A431),IF(MONTH($A431)=12, YEAR($A431),YEAR($A431)-1)))),#REF!,VLOOKUP(MONTH($A431),Conversion!$A$1:$B$12,2),FALSE)</f>
        <v>#REF!</v>
      </c>
      <c r="L431" s="9" t="e">
        <f>VLOOKUP((IF(MONTH($A431)=10,YEAR($A431),IF(MONTH($A431)=11,YEAR($A431),IF(MONTH($A431)=12, YEAR($A431),YEAR($A431)-1)))),#REF!,VLOOKUP(MONTH($A431),'Patch Conversion'!$A$1:$B$12,2),FALSE)</f>
        <v>#REF!</v>
      </c>
      <c r="N431" s="11"/>
      <c r="O431" s="9">
        <f t="shared" si="39"/>
        <v>0.19</v>
      </c>
      <c r="P431" s="9" t="str">
        <f t="shared" si="40"/>
        <v/>
      </c>
      <c r="Q431" s="10" t="str">
        <f t="shared" si="41"/>
        <v/>
      </c>
      <c r="S431" s="17">
        <f>VLOOKUP((IF(MONTH($A431)=10,YEAR($A431),IF(MONTH($A431)=11,YEAR($A431),IF(MONTH($A431)=12, YEAR($A431),YEAR($A431)-1)))),'Final Sim'!$A$1:$O$84,VLOOKUP(MONTH($A431),'Conversion WRSM'!$A$1:$B$12,2),FALSE)</f>
        <v>0</v>
      </c>
      <c r="U431" s="9">
        <f t="shared" si="42"/>
        <v>0.19</v>
      </c>
      <c r="V431" s="9" t="str">
        <f t="shared" si="43"/>
        <v/>
      </c>
      <c r="W431" s="20" t="str">
        <f t="shared" si="44"/>
        <v/>
      </c>
    </row>
    <row r="432" spans="1:23" s="9" customFormat="1">
      <c r="A432" s="11">
        <v>26085</v>
      </c>
      <c r="B432" s="9">
        <f>VLOOKUP((IF(MONTH($A432)=10,YEAR($A432),IF(MONTH($A432)=11,YEAR($A432),IF(MONTH($A432)=12, YEAR($A432),YEAR($A432)-1)))),A3R002_pt1.prn!$A$2:$AA$74,VLOOKUP(MONTH($A432),Conversion!$A$1:$B$12,2),FALSE)</f>
        <v>0.05</v>
      </c>
      <c r="C432" s="9" t="str">
        <f>IF(VLOOKUP((IF(MONTH($A432)=10,YEAR($A432),IF(MONTH($A432)=11,YEAR($A432),IF(MONTH($A432)=12, YEAR($A432),YEAR($A432)-1)))),A3R002_pt1.prn!$A$2:$AA$74,VLOOKUP(MONTH($A432),'Patch Conversion'!$A$1:$B$12,2),FALSE)="","",VLOOKUP((IF(MONTH($A432)=10,YEAR($A432),IF(MONTH($A432)=11,YEAR($A432),IF(MONTH($A432)=12, YEAR($A432),YEAR($A432)-1)))),A3R002_pt1.prn!$A$2:$AA$74,VLOOKUP(MONTH($A432),'Patch Conversion'!$A$1:$B$12,2),FALSE))</f>
        <v/>
      </c>
      <c r="G432" s="9">
        <f>VLOOKUP((IF(MONTH($A432)=10,YEAR($A432),IF(MONTH($A432)=11,YEAR($A432),IF(MONTH($A432)=12, YEAR($A432),YEAR($A432)-1)))),A3R002_FirstSim!$A$1:$Z$87,VLOOKUP(MONTH($A432),Conversion!$A$1:$B$12,2),FALSE)</f>
        <v>0.52</v>
      </c>
      <c r="K432" s="12" t="e">
        <f>VLOOKUP((IF(MONTH($A432)=10,YEAR($A432),IF(MONTH($A432)=11,YEAR($A432),IF(MONTH($A432)=12, YEAR($A432),YEAR($A432)-1)))),#REF!,VLOOKUP(MONTH($A432),Conversion!$A$1:$B$12,2),FALSE)</f>
        <v>#REF!</v>
      </c>
      <c r="L432" s="9" t="e">
        <f>VLOOKUP((IF(MONTH($A432)=10,YEAR($A432),IF(MONTH($A432)=11,YEAR($A432),IF(MONTH($A432)=12, YEAR($A432),YEAR($A432)-1)))),#REF!,VLOOKUP(MONTH($A432),'Patch Conversion'!$A$1:$B$12,2),FALSE)</f>
        <v>#REF!</v>
      </c>
      <c r="N432" s="11"/>
      <c r="O432" s="9">
        <f t="shared" si="39"/>
        <v>0.05</v>
      </c>
      <c r="P432" s="9" t="str">
        <f t="shared" si="40"/>
        <v/>
      </c>
      <c r="Q432" s="10" t="str">
        <f t="shared" si="41"/>
        <v/>
      </c>
      <c r="S432" s="17">
        <f>VLOOKUP((IF(MONTH($A432)=10,YEAR($A432),IF(MONTH($A432)=11,YEAR($A432),IF(MONTH($A432)=12, YEAR($A432),YEAR($A432)-1)))),'Final Sim'!$A$1:$O$84,VLOOKUP(MONTH($A432),'Conversion WRSM'!$A$1:$B$12,2),FALSE)</f>
        <v>100.61</v>
      </c>
      <c r="U432" s="9">
        <f t="shared" si="42"/>
        <v>0.05</v>
      </c>
      <c r="V432" s="9" t="str">
        <f t="shared" si="43"/>
        <v/>
      </c>
      <c r="W432" s="20" t="str">
        <f t="shared" si="44"/>
        <v/>
      </c>
    </row>
    <row r="433" spans="1:23" s="9" customFormat="1">
      <c r="A433" s="11">
        <v>26115</v>
      </c>
      <c r="B433" s="9">
        <f>VLOOKUP((IF(MONTH($A433)=10,YEAR($A433),IF(MONTH($A433)=11,YEAR($A433),IF(MONTH($A433)=12, YEAR($A433),YEAR($A433)-1)))),A3R002_pt1.prn!$A$2:$AA$74,VLOOKUP(MONTH($A433),Conversion!$A$1:$B$12,2),FALSE)</f>
        <v>0.13</v>
      </c>
      <c r="C433" s="9" t="str">
        <f>IF(VLOOKUP((IF(MONTH($A433)=10,YEAR($A433),IF(MONTH($A433)=11,YEAR($A433),IF(MONTH($A433)=12, YEAR($A433),YEAR($A433)-1)))),A3R002_pt1.prn!$A$2:$AA$74,VLOOKUP(MONTH($A433),'Patch Conversion'!$A$1:$B$12,2),FALSE)="","",VLOOKUP((IF(MONTH($A433)=10,YEAR($A433),IF(MONTH($A433)=11,YEAR($A433),IF(MONTH($A433)=12, YEAR($A433),YEAR($A433)-1)))),A3R002_pt1.prn!$A$2:$AA$74,VLOOKUP(MONTH($A433),'Patch Conversion'!$A$1:$B$12,2),FALSE))</f>
        <v/>
      </c>
      <c r="G433" s="9">
        <f>VLOOKUP((IF(MONTH($A433)=10,YEAR($A433),IF(MONTH($A433)=11,YEAR($A433),IF(MONTH($A433)=12, YEAR($A433),YEAR($A433)-1)))),A3R002_FirstSim!$A$1:$Z$87,VLOOKUP(MONTH($A433),Conversion!$A$1:$B$12,2),FALSE)</f>
        <v>0.46</v>
      </c>
      <c r="K433" s="12" t="e">
        <f>VLOOKUP((IF(MONTH($A433)=10,YEAR($A433),IF(MONTH($A433)=11,YEAR($A433),IF(MONTH($A433)=12, YEAR($A433),YEAR($A433)-1)))),#REF!,VLOOKUP(MONTH($A433),Conversion!$A$1:$B$12,2),FALSE)</f>
        <v>#REF!</v>
      </c>
      <c r="L433" s="9" t="e">
        <f>VLOOKUP((IF(MONTH($A433)=10,YEAR($A433),IF(MONTH($A433)=11,YEAR($A433),IF(MONTH($A433)=12, YEAR($A433),YEAR($A433)-1)))),#REF!,VLOOKUP(MONTH($A433),'Patch Conversion'!$A$1:$B$12,2),FALSE)</f>
        <v>#REF!</v>
      </c>
      <c r="N433" s="11"/>
      <c r="O433" s="9">
        <f t="shared" si="39"/>
        <v>0.13</v>
      </c>
      <c r="P433" s="9" t="str">
        <f t="shared" si="40"/>
        <v/>
      </c>
      <c r="Q433" s="10" t="str">
        <f t="shared" si="41"/>
        <v/>
      </c>
      <c r="S433" s="17">
        <f>VLOOKUP((IF(MONTH($A433)=10,YEAR($A433),IF(MONTH($A433)=11,YEAR($A433),IF(MONTH($A433)=12, YEAR($A433),YEAR($A433)-1)))),'Final Sim'!$A$1:$O$84,VLOOKUP(MONTH($A433),'Conversion WRSM'!$A$1:$B$12,2),FALSE)</f>
        <v>0</v>
      </c>
      <c r="U433" s="9">
        <f t="shared" si="42"/>
        <v>0.13</v>
      </c>
      <c r="V433" s="9" t="str">
        <f t="shared" si="43"/>
        <v/>
      </c>
      <c r="W433" s="20" t="str">
        <f t="shared" si="44"/>
        <v/>
      </c>
    </row>
    <row r="434" spans="1:23" s="9" customFormat="1">
      <c r="A434" s="11">
        <v>26146</v>
      </c>
      <c r="B434" s="9">
        <f>VLOOKUP((IF(MONTH($A434)=10,YEAR($A434),IF(MONTH($A434)=11,YEAR($A434),IF(MONTH($A434)=12, YEAR($A434),YEAR($A434)-1)))),A3R002_pt1.prn!$A$2:$AA$74,VLOOKUP(MONTH($A434),Conversion!$A$1:$B$12,2),FALSE)</f>
        <v>0.09</v>
      </c>
      <c r="C434" s="9" t="str">
        <f>IF(VLOOKUP((IF(MONTH($A434)=10,YEAR($A434),IF(MONTH($A434)=11,YEAR($A434),IF(MONTH($A434)=12, YEAR($A434),YEAR($A434)-1)))),A3R002_pt1.prn!$A$2:$AA$74,VLOOKUP(MONTH($A434),'Patch Conversion'!$A$1:$B$12,2),FALSE)="","",VLOOKUP((IF(MONTH($A434)=10,YEAR($A434),IF(MONTH($A434)=11,YEAR($A434),IF(MONTH($A434)=12, YEAR($A434),YEAR($A434)-1)))),A3R002_pt1.prn!$A$2:$AA$74,VLOOKUP(MONTH($A434),'Patch Conversion'!$A$1:$B$12,2),FALSE))</f>
        <v/>
      </c>
      <c r="G434" s="9">
        <f>VLOOKUP((IF(MONTH($A434)=10,YEAR($A434),IF(MONTH($A434)=11,YEAR($A434),IF(MONTH($A434)=12, YEAR($A434),YEAR($A434)-1)))),A3R002_FirstSim!$A$1:$Z$87,VLOOKUP(MONTH($A434),Conversion!$A$1:$B$12,2),FALSE)</f>
        <v>0.38</v>
      </c>
      <c r="K434" s="12" t="e">
        <f>VLOOKUP((IF(MONTH($A434)=10,YEAR($A434),IF(MONTH($A434)=11,YEAR($A434),IF(MONTH($A434)=12, YEAR($A434),YEAR($A434)-1)))),#REF!,VLOOKUP(MONTH($A434),Conversion!$A$1:$B$12,2),FALSE)</f>
        <v>#REF!</v>
      </c>
      <c r="L434" s="9" t="e">
        <f>VLOOKUP((IF(MONTH($A434)=10,YEAR($A434),IF(MONTH($A434)=11,YEAR($A434),IF(MONTH($A434)=12, YEAR($A434),YEAR($A434)-1)))),#REF!,VLOOKUP(MONTH($A434),'Patch Conversion'!$A$1:$B$12,2),FALSE)</f>
        <v>#REF!</v>
      </c>
      <c r="N434" s="11"/>
      <c r="O434" s="9">
        <f t="shared" si="39"/>
        <v>0.09</v>
      </c>
      <c r="P434" s="9" t="str">
        <f t="shared" si="40"/>
        <v/>
      </c>
      <c r="Q434" s="10" t="str">
        <f t="shared" si="41"/>
        <v/>
      </c>
      <c r="S434" s="17">
        <f>VLOOKUP((IF(MONTH($A434)=10,YEAR($A434),IF(MONTH($A434)=11,YEAR($A434),IF(MONTH($A434)=12, YEAR($A434),YEAR($A434)-1)))),'Final Sim'!$A$1:$O$84,VLOOKUP(MONTH($A434),'Conversion WRSM'!$A$1:$B$12,2),FALSE)</f>
        <v>42.24</v>
      </c>
      <c r="U434" s="9">
        <f t="shared" si="42"/>
        <v>0.09</v>
      </c>
      <c r="V434" s="9" t="str">
        <f t="shared" si="43"/>
        <v/>
      </c>
      <c r="W434" s="20" t="str">
        <f t="shared" si="44"/>
        <v/>
      </c>
    </row>
    <row r="435" spans="1:23" s="9" customFormat="1">
      <c r="A435" s="11">
        <v>26177</v>
      </c>
      <c r="B435" s="9">
        <f>VLOOKUP((IF(MONTH($A435)=10,YEAR($A435),IF(MONTH($A435)=11,YEAR($A435),IF(MONTH($A435)=12, YEAR($A435),YEAR($A435)-1)))),A3R002_pt1.prn!$A$2:$AA$74,VLOOKUP(MONTH($A435),Conversion!$A$1:$B$12,2),FALSE)</f>
        <v>0.15</v>
      </c>
      <c r="C435" s="9" t="str">
        <f>IF(VLOOKUP((IF(MONTH($A435)=10,YEAR($A435),IF(MONTH($A435)=11,YEAR($A435),IF(MONTH($A435)=12, YEAR($A435),YEAR($A435)-1)))),A3R002_pt1.prn!$A$2:$AA$74,VLOOKUP(MONTH($A435),'Patch Conversion'!$A$1:$B$12,2),FALSE)="","",VLOOKUP((IF(MONTH($A435)=10,YEAR($A435),IF(MONTH($A435)=11,YEAR($A435),IF(MONTH($A435)=12, YEAR($A435),YEAR($A435)-1)))),A3R002_pt1.prn!$A$2:$AA$74,VLOOKUP(MONTH($A435),'Patch Conversion'!$A$1:$B$12,2),FALSE))</f>
        <v/>
      </c>
      <c r="G435" s="9">
        <f>VLOOKUP((IF(MONTH($A435)=10,YEAR($A435),IF(MONTH($A435)=11,YEAR($A435),IF(MONTH($A435)=12, YEAR($A435),YEAR($A435)-1)))),A3R002_FirstSim!$A$1:$Z$87,VLOOKUP(MONTH($A435),Conversion!$A$1:$B$12,2),FALSE)</f>
        <v>0.34</v>
      </c>
      <c r="K435" s="12" t="e">
        <f>VLOOKUP((IF(MONTH($A435)=10,YEAR($A435),IF(MONTH($A435)=11,YEAR($A435),IF(MONTH($A435)=12, YEAR($A435),YEAR($A435)-1)))),#REF!,VLOOKUP(MONTH($A435),Conversion!$A$1:$B$12,2),FALSE)</f>
        <v>#REF!</v>
      </c>
      <c r="L435" s="9" t="e">
        <f>VLOOKUP((IF(MONTH($A435)=10,YEAR($A435),IF(MONTH($A435)=11,YEAR($A435),IF(MONTH($A435)=12, YEAR($A435),YEAR($A435)-1)))),#REF!,VLOOKUP(MONTH($A435),'Patch Conversion'!$A$1:$B$12,2),FALSE)</f>
        <v>#REF!</v>
      </c>
      <c r="N435" s="11"/>
      <c r="O435" s="9">
        <f t="shared" si="39"/>
        <v>0.15</v>
      </c>
      <c r="P435" s="9" t="str">
        <f t="shared" si="40"/>
        <v/>
      </c>
      <c r="Q435" s="10" t="str">
        <f t="shared" si="41"/>
        <v/>
      </c>
      <c r="S435" s="17">
        <f>VLOOKUP((IF(MONTH($A435)=10,YEAR($A435),IF(MONTH($A435)=11,YEAR($A435),IF(MONTH($A435)=12, YEAR($A435),YEAR($A435)-1)))),'Final Sim'!$A$1:$O$84,VLOOKUP(MONTH($A435),'Conversion WRSM'!$A$1:$B$12,2),FALSE)</f>
        <v>0</v>
      </c>
      <c r="U435" s="9">
        <f t="shared" si="42"/>
        <v>0.15</v>
      </c>
      <c r="V435" s="9" t="str">
        <f t="shared" si="43"/>
        <v/>
      </c>
      <c r="W435" s="20" t="str">
        <f t="shared" si="44"/>
        <v/>
      </c>
    </row>
    <row r="436" spans="1:23" s="9" customFormat="1">
      <c r="A436" s="11">
        <v>26207</v>
      </c>
      <c r="B436" s="9">
        <f>VLOOKUP((IF(MONTH($A436)=10,YEAR($A436),IF(MONTH($A436)=11,YEAR($A436),IF(MONTH($A436)=12, YEAR($A436),YEAR($A436)-1)))),A3R002_pt1.prn!$A$2:$AA$74,VLOOKUP(MONTH($A436),Conversion!$A$1:$B$12,2),FALSE)</f>
        <v>0.05</v>
      </c>
      <c r="C436" s="9" t="str">
        <f>IF(VLOOKUP((IF(MONTH($A436)=10,YEAR($A436),IF(MONTH($A436)=11,YEAR($A436),IF(MONTH($A436)=12, YEAR($A436),YEAR($A436)-1)))),A3R002_pt1.prn!$A$2:$AA$74,VLOOKUP(MONTH($A436),'Patch Conversion'!$A$1:$B$12,2),FALSE)="","",VLOOKUP((IF(MONTH($A436)=10,YEAR($A436),IF(MONTH($A436)=11,YEAR($A436),IF(MONTH($A436)=12, YEAR($A436),YEAR($A436)-1)))),A3R002_pt1.prn!$A$2:$AA$74,VLOOKUP(MONTH($A436),'Patch Conversion'!$A$1:$B$12,2),FALSE))</f>
        <v/>
      </c>
      <c r="G436" s="9">
        <f>VLOOKUP((IF(MONTH($A436)=10,YEAR($A436),IF(MONTH($A436)=11,YEAR($A436),IF(MONTH($A436)=12, YEAR($A436),YEAR($A436)-1)))),A3R002_FirstSim!$A$1:$Z$87,VLOOKUP(MONTH($A436),Conversion!$A$1:$B$12,2),FALSE)</f>
        <v>0.28999999999999998</v>
      </c>
      <c r="K436" s="12" t="e">
        <f>VLOOKUP((IF(MONTH($A436)=10,YEAR($A436),IF(MONTH($A436)=11,YEAR($A436),IF(MONTH($A436)=12, YEAR($A436),YEAR($A436)-1)))),#REF!,VLOOKUP(MONTH($A436),Conversion!$A$1:$B$12,2),FALSE)</f>
        <v>#REF!</v>
      </c>
      <c r="L436" s="9" t="e">
        <f>VLOOKUP((IF(MONTH($A436)=10,YEAR($A436),IF(MONTH($A436)=11,YEAR($A436),IF(MONTH($A436)=12, YEAR($A436),YEAR($A436)-1)))),#REF!,VLOOKUP(MONTH($A436),'Patch Conversion'!$A$1:$B$12,2),FALSE)</f>
        <v>#REF!</v>
      </c>
      <c r="N436" s="11"/>
      <c r="O436" s="9">
        <f t="shared" si="39"/>
        <v>0.05</v>
      </c>
      <c r="P436" s="9" t="str">
        <f t="shared" si="40"/>
        <v/>
      </c>
      <c r="Q436" s="10" t="str">
        <f t="shared" si="41"/>
        <v/>
      </c>
      <c r="S436" s="17">
        <f>VLOOKUP((IF(MONTH($A436)=10,YEAR($A436),IF(MONTH($A436)=11,YEAR($A436),IF(MONTH($A436)=12, YEAR($A436),YEAR($A436)-1)))),'Final Sim'!$A$1:$O$84,VLOOKUP(MONTH($A436),'Conversion WRSM'!$A$1:$B$12,2),FALSE)</f>
        <v>1.38</v>
      </c>
      <c r="U436" s="9">
        <f t="shared" si="42"/>
        <v>0.05</v>
      </c>
      <c r="V436" s="9" t="str">
        <f t="shared" si="43"/>
        <v/>
      </c>
      <c r="W436" s="20" t="str">
        <f t="shared" si="44"/>
        <v/>
      </c>
    </row>
    <row r="437" spans="1:23" s="9" customFormat="1">
      <c r="A437" s="11">
        <v>26238</v>
      </c>
      <c r="B437" s="9">
        <f>VLOOKUP((IF(MONTH($A437)=10,YEAR($A437),IF(MONTH($A437)=11,YEAR($A437),IF(MONTH($A437)=12, YEAR($A437),YEAR($A437)-1)))),A3R002_pt1.prn!$A$2:$AA$74,VLOOKUP(MONTH($A437),Conversion!$A$1:$B$12,2),FALSE)</f>
        <v>0.26</v>
      </c>
      <c r="C437" s="9" t="str">
        <f>IF(VLOOKUP((IF(MONTH($A437)=10,YEAR($A437),IF(MONTH($A437)=11,YEAR($A437),IF(MONTH($A437)=12, YEAR($A437),YEAR($A437)-1)))),A3R002_pt1.prn!$A$2:$AA$74,VLOOKUP(MONTH($A437),'Patch Conversion'!$A$1:$B$12,2),FALSE)="","",VLOOKUP((IF(MONTH($A437)=10,YEAR($A437),IF(MONTH($A437)=11,YEAR($A437),IF(MONTH($A437)=12, YEAR($A437),YEAR($A437)-1)))),A3R002_pt1.prn!$A$2:$AA$74,VLOOKUP(MONTH($A437),'Patch Conversion'!$A$1:$B$12,2),FALSE))</f>
        <v>*</v>
      </c>
      <c r="G437" s="9">
        <f>VLOOKUP((IF(MONTH($A437)=10,YEAR($A437),IF(MONTH($A437)=11,YEAR($A437),IF(MONTH($A437)=12, YEAR($A437),YEAR($A437)-1)))),A3R002_FirstSim!$A$1:$Z$87,VLOOKUP(MONTH($A437),Conversion!$A$1:$B$12,2),FALSE)</f>
        <v>0.35</v>
      </c>
      <c r="K437" s="12" t="e">
        <f>VLOOKUP((IF(MONTH($A437)=10,YEAR($A437),IF(MONTH($A437)=11,YEAR($A437),IF(MONTH($A437)=12, YEAR($A437),YEAR($A437)-1)))),#REF!,VLOOKUP(MONTH($A437),Conversion!$A$1:$B$12,2),FALSE)</f>
        <v>#REF!</v>
      </c>
      <c r="L437" s="9" t="e">
        <f>VLOOKUP((IF(MONTH($A437)=10,YEAR($A437),IF(MONTH($A437)=11,YEAR($A437),IF(MONTH($A437)=12, YEAR($A437),YEAR($A437)-1)))),#REF!,VLOOKUP(MONTH($A437),'Patch Conversion'!$A$1:$B$12,2),FALSE)</f>
        <v>#REF!</v>
      </c>
      <c r="N437" s="11"/>
      <c r="O437" s="9">
        <f t="shared" si="39"/>
        <v>0.26</v>
      </c>
      <c r="P437" s="9" t="str">
        <f t="shared" si="40"/>
        <v>*</v>
      </c>
      <c r="Q437" s="10" t="str">
        <f t="shared" si="41"/>
        <v>Estimated</v>
      </c>
      <c r="S437" s="17">
        <f>VLOOKUP((IF(MONTH($A437)=10,YEAR($A437),IF(MONTH($A437)=11,YEAR($A437),IF(MONTH($A437)=12, YEAR($A437),YEAR($A437)-1)))),'Final Sim'!$A$1:$O$84,VLOOKUP(MONTH($A437),'Conversion WRSM'!$A$1:$B$12,2),FALSE)</f>
        <v>0</v>
      </c>
      <c r="U437" s="9">
        <f t="shared" si="42"/>
        <v>0.26</v>
      </c>
      <c r="V437" s="9" t="str">
        <f t="shared" si="43"/>
        <v>*</v>
      </c>
      <c r="W437" s="20" t="str">
        <f t="shared" si="44"/>
        <v>Estimated</v>
      </c>
    </row>
    <row r="438" spans="1:23" s="9" customFormat="1">
      <c r="A438" s="11">
        <v>26268</v>
      </c>
      <c r="B438" s="9">
        <f>VLOOKUP((IF(MONTH($A438)=10,YEAR($A438),IF(MONTH($A438)=11,YEAR($A438),IF(MONTH($A438)=12, YEAR($A438),YEAR($A438)-1)))),A3R002_pt1.prn!$A$2:$AA$74,VLOOKUP(MONTH($A438),Conversion!$A$1:$B$12,2),FALSE)</f>
        <v>0.05</v>
      </c>
      <c r="C438" s="9" t="str">
        <f>IF(VLOOKUP((IF(MONTH($A438)=10,YEAR($A438),IF(MONTH($A438)=11,YEAR($A438),IF(MONTH($A438)=12, YEAR($A438),YEAR($A438)-1)))),A3R002_pt1.prn!$A$2:$AA$74,VLOOKUP(MONTH($A438),'Patch Conversion'!$A$1:$B$12,2),FALSE)="","",VLOOKUP((IF(MONTH($A438)=10,YEAR($A438),IF(MONTH($A438)=11,YEAR($A438),IF(MONTH($A438)=12, YEAR($A438),YEAR($A438)-1)))),A3R002_pt1.prn!$A$2:$AA$74,VLOOKUP(MONTH($A438),'Patch Conversion'!$A$1:$B$12,2),FALSE))</f>
        <v/>
      </c>
      <c r="G438" s="9">
        <f>VLOOKUP((IF(MONTH($A438)=10,YEAR($A438),IF(MONTH($A438)=11,YEAR($A438),IF(MONTH($A438)=12, YEAR($A438),YEAR($A438)-1)))),A3R002_FirstSim!$A$1:$Z$87,VLOOKUP(MONTH($A438),Conversion!$A$1:$B$12,2),FALSE)</f>
        <v>0.31</v>
      </c>
      <c r="K438" s="12" t="e">
        <f>VLOOKUP((IF(MONTH($A438)=10,YEAR($A438),IF(MONTH($A438)=11,YEAR($A438),IF(MONTH($A438)=12, YEAR($A438),YEAR($A438)-1)))),#REF!,VLOOKUP(MONTH($A438),Conversion!$A$1:$B$12,2),FALSE)</f>
        <v>#REF!</v>
      </c>
      <c r="L438" s="9" t="e">
        <f>VLOOKUP((IF(MONTH($A438)=10,YEAR($A438),IF(MONTH($A438)=11,YEAR($A438),IF(MONTH($A438)=12, YEAR($A438),YEAR($A438)-1)))),#REF!,VLOOKUP(MONTH($A438),'Patch Conversion'!$A$1:$B$12,2),FALSE)</f>
        <v>#REF!</v>
      </c>
      <c r="N438" s="11"/>
      <c r="O438" s="9">
        <f t="shared" si="39"/>
        <v>0.05</v>
      </c>
      <c r="P438" s="9" t="str">
        <f t="shared" si="40"/>
        <v/>
      </c>
      <c r="Q438" s="10" t="str">
        <f t="shared" si="41"/>
        <v/>
      </c>
      <c r="S438" s="17">
        <f>VLOOKUP((IF(MONTH($A438)=10,YEAR($A438),IF(MONTH($A438)=11,YEAR($A438),IF(MONTH($A438)=12, YEAR($A438),YEAR($A438)-1)))),'Final Sim'!$A$1:$O$84,VLOOKUP(MONTH($A438),'Conversion WRSM'!$A$1:$B$12,2),FALSE)</f>
        <v>3.26</v>
      </c>
      <c r="U438" s="9">
        <f t="shared" si="42"/>
        <v>0.05</v>
      </c>
      <c r="V438" s="9" t="str">
        <f t="shared" si="43"/>
        <v/>
      </c>
      <c r="W438" s="20" t="str">
        <f t="shared" si="44"/>
        <v/>
      </c>
    </row>
    <row r="439" spans="1:23" s="9" customFormat="1">
      <c r="A439" s="11">
        <v>26299</v>
      </c>
      <c r="B439" s="9">
        <f>VLOOKUP((IF(MONTH($A439)=10,YEAR($A439),IF(MONTH($A439)=11,YEAR($A439),IF(MONTH($A439)=12, YEAR($A439),YEAR($A439)-1)))),A3R002_pt1.prn!$A$2:$AA$74,VLOOKUP(MONTH($A439),Conversion!$A$1:$B$12,2),FALSE)</f>
        <v>2.48</v>
      </c>
      <c r="C439" s="9" t="str">
        <f>IF(VLOOKUP((IF(MONTH($A439)=10,YEAR($A439),IF(MONTH($A439)=11,YEAR($A439),IF(MONTH($A439)=12, YEAR($A439),YEAR($A439)-1)))),A3R002_pt1.prn!$A$2:$AA$74,VLOOKUP(MONTH($A439),'Patch Conversion'!$A$1:$B$12,2),FALSE)="","",VLOOKUP((IF(MONTH($A439)=10,YEAR($A439),IF(MONTH($A439)=11,YEAR($A439),IF(MONTH($A439)=12, YEAR($A439),YEAR($A439)-1)))),A3R002_pt1.prn!$A$2:$AA$74,VLOOKUP(MONTH($A439),'Patch Conversion'!$A$1:$B$12,2),FALSE))</f>
        <v>*</v>
      </c>
      <c r="G439" s="9">
        <f>VLOOKUP((IF(MONTH($A439)=10,YEAR($A439),IF(MONTH($A439)=11,YEAR($A439),IF(MONTH($A439)=12, YEAR($A439),YEAR($A439)-1)))),A3R002_FirstSim!$A$1:$Z$87,VLOOKUP(MONTH($A439),Conversion!$A$1:$B$12,2),FALSE)</f>
        <v>4.16</v>
      </c>
      <c r="K439" s="12" t="e">
        <f>VLOOKUP((IF(MONTH($A439)=10,YEAR($A439),IF(MONTH($A439)=11,YEAR($A439),IF(MONTH($A439)=12, YEAR($A439),YEAR($A439)-1)))),#REF!,VLOOKUP(MONTH($A439),Conversion!$A$1:$B$12,2),FALSE)</f>
        <v>#REF!</v>
      </c>
      <c r="L439" s="9" t="e">
        <f>VLOOKUP((IF(MONTH($A439)=10,YEAR($A439),IF(MONTH($A439)=11,YEAR($A439),IF(MONTH($A439)=12, YEAR($A439),YEAR($A439)-1)))),#REF!,VLOOKUP(MONTH($A439),'Patch Conversion'!$A$1:$B$12,2),FALSE)</f>
        <v>#REF!</v>
      </c>
      <c r="N439" s="11"/>
      <c r="O439" s="9">
        <f t="shared" si="39"/>
        <v>2.48</v>
      </c>
      <c r="P439" s="9" t="str">
        <f t="shared" si="40"/>
        <v>*</v>
      </c>
      <c r="Q439" s="10" t="str">
        <f t="shared" si="41"/>
        <v>Estimated</v>
      </c>
      <c r="S439" s="17">
        <f>VLOOKUP((IF(MONTH($A439)=10,YEAR($A439),IF(MONTH($A439)=11,YEAR($A439),IF(MONTH($A439)=12, YEAR($A439),YEAR($A439)-1)))),'Final Sim'!$A$1:$O$84,VLOOKUP(MONTH($A439),'Conversion WRSM'!$A$1:$B$12,2),FALSE)</f>
        <v>0</v>
      </c>
      <c r="U439" s="9">
        <f t="shared" si="42"/>
        <v>2.48</v>
      </c>
      <c r="V439" s="9" t="str">
        <f t="shared" si="43"/>
        <v>*</v>
      </c>
      <c r="W439" s="20" t="str">
        <f t="shared" si="44"/>
        <v>Estimated</v>
      </c>
    </row>
    <row r="440" spans="1:23" s="9" customFormat="1">
      <c r="A440" s="11">
        <v>26330</v>
      </c>
      <c r="B440" s="9">
        <f>VLOOKUP((IF(MONTH($A440)=10,YEAR($A440),IF(MONTH($A440)=11,YEAR($A440),IF(MONTH($A440)=12, YEAR($A440),YEAR($A440)-1)))),A3R002_pt1.prn!$A$2:$AA$74,VLOOKUP(MONTH($A440),Conversion!$A$1:$B$12,2),FALSE)</f>
        <v>0.26</v>
      </c>
      <c r="C440" s="9" t="str">
        <f>IF(VLOOKUP((IF(MONTH($A440)=10,YEAR($A440),IF(MONTH($A440)=11,YEAR($A440),IF(MONTH($A440)=12, YEAR($A440),YEAR($A440)-1)))),A3R002_pt1.prn!$A$2:$AA$74,VLOOKUP(MONTH($A440),'Patch Conversion'!$A$1:$B$12,2),FALSE)="","",VLOOKUP((IF(MONTH($A440)=10,YEAR($A440),IF(MONTH($A440)=11,YEAR($A440),IF(MONTH($A440)=12, YEAR($A440),YEAR($A440)-1)))),A3R002_pt1.prn!$A$2:$AA$74,VLOOKUP(MONTH($A440),'Patch Conversion'!$A$1:$B$12,2),FALSE))</f>
        <v/>
      </c>
      <c r="G440" s="9">
        <f>VLOOKUP((IF(MONTH($A440)=10,YEAR($A440),IF(MONTH($A440)=11,YEAR($A440),IF(MONTH($A440)=12, YEAR($A440),YEAR($A440)-1)))),A3R002_FirstSim!$A$1:$Z$87,VLOOKUP(MONTH($A440),Conversion!$A$1:$B$12,2),FALSE)</f>
        <v>1.75</v>
      </c>
      <c r="K440" s="12" t="e">
        <f>VLOOKUP((IF(MONTH($A440)=10,YEAR($A440),IF(MONTH($A440)=11,YEAR($A440),IF(MONTH($A440)=12, YEAR($A440),YEAR($A440)-1)))),#REF!,VLOOKUP(MONTH($A440),Conversion!$A$1:$B$12,2),FALSE)</f>
        <v>#REF!</v>
      </c>
      <c r="L440" s="9" t="e">
        <f>VLOOKUP((IF(MONTH($A440)=10,YEAR($A440),IF(MONTH($A440)=11,YEAR($A440),IF(MONTH($A440)=12, YEAR($A440),YEAR($A440)-1)))),#REF!,VLOOKUP(MONTH($A440),'Patch Conversion'!$A$1:$B$12,2),FALSE)</f>
        <v>#REF!</v>
      </c>
      <c r="N440" s="11"/>
      <c r="O440" s="9">
        <f t="shared" si="39"/>
        <v>0.26</v>
      </c>
      <c r="P440" s="9" t="str">
        <f t="shared" si="40"/>
        <v/>
      </c>
      <c r="Q440" s="10" t="str">
        <f t="shared" si="41"/>
        <v/>
      </c>
      <c r="S440" s="17">
        <f>VLOOKUP((IF(MONTH($A440)=10,YEAR($A440),IF(MONTH($A440)=11,YEAR($A440),IF(MONTH($A440)=12, YEAR($A440),YEAR($A440)-1)))),'Final Sim'!$A$1:$O$84,VLOOKUP(MONTH($A440),'Conversion WRSM'!$A$1:$B$12,2),FALSE)</f>
        <v>13.3</v>
      </c>
      <c r="U440" s="9">
        <f t="shared" si="42"/>
        <v>0.26</v>
      </c>
      <c r="V440" s="9" t="str">
        <f t="shared" si="43"/>
        <v/>
      </c>
      <c r="W440" s="20" t="str">
        <f t="shared" si="44"/>
        <v/>
      </c>
    </row>
    <row r="441" spans="1:23" s="9" customFormat="1">
      <c r="A441" s="11">
        <v>26359</v>
      </c>
      <c r="B441" s="9">
        <f>VLOOKUP((IF(MONTH($A441)=10,YEAR($A441),IF(MONTH($A441)=11,YEAR($A441),IF(MONTH($A441)=12, YEAR($A441),YEAR($A441)-1)))),A3R002_pt1.prn!$A$2:$AA$74,VLOOKUP(MONTH($A441),Conversion!$A$1:$B$12,2),FALSE)</f>
        <v>0.81</v>
      </c>
      <c r="C441" s="9" t="str">
        <f>IF(VLOOKUP((IF(MONTH($A441)=10,YEAR($A441),IF(MONTH($A441)=11,YEAR($A441),IF(MONTH($A441)=12, YEAR($A441),YEAR($A441)-1)))),A3R002_pt1.prn!$A$2:$AA$74,VLOOKUP(MONTH($A441),'Patch Conversion'!$A$1:$B$12,2),FALSE)="","",VLOOKUP((IF(MONTH($A441)=10,YEAR($A441),IF(MONTH($A441)=11,YEAR($A441),IF(MONTH($A441)=12, YEAR($A441),YEAR($A441)-1)))),A3R002_pt1.prn!$A$2:$AA$74,VLOOKUP(MONTH($A441),'Patch Conversion'!$A$1:$B$12,2),FALSE))</f>
        <v>*</v>
      </c>
      <c r="G441" s="9">
        <f>VLOOKUP((IF(MONTH($A441)=10,YEAR($A441),IF(MONTH($A441)=11,YEAR($A441),IF(MONTH($A441)=12, YEAR($A441),YEAR($A441)-1)))),A3R002_FirstSim!$A$1:$Z$87,VLOOKUP(MONTH($A441),Conversion!$A$1:$B$12,2),FALSE)</f>
        <v>0.56999999999999995</v>
      </c>
      <c r="K441" s="12" t="e">
        <f>VLOOKUP((IF(MONTH($A441)=10,YEAR($A441),IF(MONTH($A441)=11,YEAR($A441),IF(MONTH($A441)=12, YEAR($A441),YEAR($A441)-1)))),#REF!,VLOOKUP(MONTH($A441),Conversion!$A$1:$B$12,2),FALSE)</f>
        <v>#REF!</v>
      </c>
      <c r="L441" s="9" t="e">
        <f>VLOOKUP((IF(MONTH($A441)=10,YEAR($A441),IF(MONTH($A441)=11,YEAR($A441),IF(MONTH($A441)=12, YEAR($A441),YEAR($A441)-1)))),#REF!,VLOOKUP(MONTH($A441),'Patch Conversion'!$A$1:$B$12,2),FALSE)</f>
        <v>#REF!</v>
      </c>
      <c r="N441" s="11"/>
      <c r="O441" s="9">
        <f t="shared" si="39"/>
        <v>0.81</v>
      </c>
      <c r="P441" s="9" t="str">
        <f t="shared" si="40"/>
        <v>*</v>
      </c>
      <c r="Q441" s="10" t="str">
        <f t="shared" si="41"/>
        <v>Estimated</v>
      </c>
      <c r="S441" s="17">
        <f>VLOOKUP((IF(MONTH($A441)=10,YEAR($A441),IF(MONTH($A441)=11,YEAR($A441),IF(MONTH($A441)=12, YEAR($A441),YEAR($A441)-1)))),'Final Sim'!$A$1:$O$84,VLOOKUP(MONTH($A441),'Conversion WRSM'!$A$1:$B$12,2),FALSE)</f>
        <v>0</v>
      </c>
      <c r="U441" s="9">
        <f t="shared" si="42"/>
        <v>0.81</v>
      </c>
      <c r="V441" s="9" t="str">
        <f t="shared" si="43"/>
        <v>*</v>
      </c>
      <c r="W441" s="20" t="str">
        <f t="shared" si="44"/>
        <v>Estimated</v>
      </c>
    </row>
    <row r="442" spans="1:23" s="9" customFormat="1">
      <c r="A442" s="11">
        <v>26390</v>
      </c>
      <c r="B442" s="9">
        <f>VLOOKUP((IF(MONTH($A442)=10,YEAR($A442),IF(MONTH($A442)=11,YEAR($A442),IF(MONTH($A442)=12, YEAR($A442),YEAR($A442)-1)))),A3R002_pt1.prn!$A$2:$AA$74,VLOOKUP(MONTH($A442),Conversion!$A$1:$B$12,2),FALSE)</f>
        <v>0.63</v>
      </c>
      <c r="C442" s="9" t="str">
        <f>IF(VLOOKUP((IF(MONTH($A442)=10,YEAR($A442),IF(MONTH($A442)=11,YEAR($A442),IF(MONTH($A442)=12, YEAR($A442),YEAR($A442)-1)))),A3R002_pt1.prn!$A$2:$AA$74,VLOOKUP(MONTH($A442),'Patch Conversion'!$A$1:$B$12,2),FALSE)="","",VLOOKUP((IF(MONTH($A442)=10,YEAR($A442),IF(MONTH($A442)=11,YEAR($A442),IF(MONTH($A442)=12, YEAR($A442),YEAR($A442)-1)))),A3R002_pt1.prn!$A$2:$AA$74,VLOOKUP(MONTH($A442),'Patch Conversion'!$A$1:$B$12,2),FALSE))</f>
        <v/>
      </c>
      <c r="G442" s="9">
        <f>VLOOKUP((IF(MONTH($A442)=10,YEAR($A442),IF(MONTH($A442)=11,YEAR($A442),IF(MONTH($A442)=12, YEAR($A442),YEAR($A442)-1)))),A3R002_FirstSim!$A$1:$Z$87,VLOOKUP(MONTH($A442),Conversion!$A$1:$B$12,2),FALSE)</f>
        <v>0.56999999999999995</v>
      </c>
      <c r="K442" s="12" t="e">
        <f>VLOOKUP((IF(MONTH($A442)=10,YEAR($A442),IF(MONTH($A442)=11,YEAR($A442),IF(MONTH($A442)=12, YEAR($A442),YEAR($A442)-1)))),#REF!,VLOOKUP(MONTH($A442),Conversion!$A$1:$B$12,2),FALSE)</f>
        <v>#REF!</v>
      </c>
      <c r="L442" s="9" t="e">
        <f>VLOOKUP((IF(MONTH($A442)=10,YEAR($A442),IF(MONTH($A442)=11,YEAR($A442),IF(MONTH($A442)=12, YEAR($A442),YEAR($A442)-1)))),#REF!,VLOOKUP(MONTH($A442),'Patch Conversion'!$A$1:$B$12,2),FALSE)</f>
        <v>#REF!</v>
      </c>
      <c r="N442" s="11"/>
      <c r="O442" s="9">
        <f t="shared" si="39"/>
        <v>0.63</v>
      </c>
      <c r="P442" s="9" t="str">
        <f t="shared" si="40"/>
        <v/>
      </c>
      <c r="Q442" s="10" t="str">
        <f t="shared" si="41"/>
        <v/>
      </c>
      <c r="S442" s="17">
        <f>VLOOKUP((IF(MONTH($A442)=10,YEAR($A442),IF(MONTH($A442)=11,YEAR($A442),IF(MONTH($A442)=12, YEAR($A442),YEAR($A442)-1)))),'Final Sim'!$A$1:$O$84,VLOOKUP(MONTH($A442),'Conversion WRSM'!$A$1:$B$12,2),FALSE)</f>
        <v>312.11</v>
      </c>
      <c r="U442" s="9">
        <f t="shared" si="42"/>
        <v>0.63</v>
      </c>
      <c r="V442" s="9" t="str">
        <f t="shared" si="43"/>
        <v/>
      </c>
      <c r="W442" s="20" t="str">
        <f t="shared" si="44"/>
        <v/>
      </c>
    </row>
    <row r="443" spans="1:23" s="9" customFormat="1">
      <c r="A443" s="11">
        <v>26420</v>
      </c>
      <c r="B443" s="9">
        <f>VLOOKUP((IF(MONTH($A443)=10,YEAR($A443),IF(MONTH($A443)=11,YEAR($A443),IF(MONTH($A443)=12, YEAR($A443),YEAR($A443)-1)))),A3R002_pt1.prn!$A$2:$AA$74,VLOOKUP(MONTH($A443),Conversion!$A$1:$B$12,2),FALSE)</f>
        <v>0.21</v>
      </c>
      <c r="C443" s="9" t="str">
        <f>IF(VLOOKUP((IF(MONTH($A443)=10,YEAR($A443),IF(MONTH($A443)=11,YEAR($A443),IF(MONTH($A443)=12, YEAR($A443),YEAR($A443)-1)))),A3R002_pt1.prn!$A$2:$AA$74,VLOOKUP(MONTH($A443),'Patch Conversion'!$A$1:$B$12,2),FALSE)="","",VLOOKUP((IF(MONTH($A443)=10,YEAR($A443),IF(MONTH($A443)=11,YEAR($A443),IF(MONTH($A443)=12, YEAR($A443),YEAR($A443)-1)))),A3R002_pt1.prn!$A$2:$AA$74,VLOOKUP(MONTH($A443),'Patch Conversion'!$A$1:$B$12,2),FALSE))</f>
        <v/>
      </c>
      <c r="G443" s="9">
        <f>VLOOKUP((IF(MONTH($A443)=10,YEAR($A443),IF(MONTH($A443)=11,YEAR($A443),IF(MONTH($A443)=12, YEAR($A443),YEAR($A443)-1)))),A3R002_FirstSim!$A$1:$Z$87,VLOOKUP(MONTH($A443),Conversion!$A$1:$B$12,2),FALSE)</f>
        <v>0.48</v>
      </c>
      <c r="K443" s="12" t="e">
        <f>VLOOKUP((IF(MONTH($A443)=10,YEAR($A443),IF(MONTH($A443)=11,YEAR($A443),IF(MONTH($A443)=12, YEAR($A443),YEAR($A443)-1)))),#REF!,VLOOKUP(MONTH($A443),Conversion!$A$1:$B$12,2),FALSE)</f>
        <v>#REF!</v>
      </c>
      <c r="L443" s="9" t="e">
        <f>VLOOKUP((IF(MONTH($A443)=10,YEAR($A443),IF(MONTH($A443)=11,YEAR($A443),IF(MONTH($A443)=12, YEAR($A443),YEAR($A443)-1)))),#REF!,VLOOKUP(MONTH($A443),'Patch Conversion'!$A$1:$B$12,2),FALSE)</f>
        <v>#REF!</v>
      </c>
      <c r="N443" s="11"/>
      <c r="O443" s="9">
        <f t="shared" si="39"/>
        <v>0.21</v>
      </c>
      <c r="P443" s="9" t="str">
        <f t="shared" si="40"/>
        <v/>
      </c>
      <c r="Q443" s="10" t="str">
        <f t="shared" si="41"/>
        <v/>
      </c>
      <c r="S443" s="17">
        <f>VLOOKUP((IF(MONTH($A443)=10,YEAR($A443),IF(MONTH($A443)=11,YEAR($A443),IF(MONTH($A443)=12, YEAR($A443),YEAR($A443)-1)))),'Final Sim'!$A$1:$O$84,VLOOKUP(MONTH($A443),'Conversion WRSM'!$A$1:$B$12,2),FALSE)</f>
        <v>0</v>
      </c>
      <c r="U443" s="9">
        <f t="shared" si="42"/>
        <v>0.21</v>
      </c>
      <c r="V443" s="9" t="str">
        <f t="shared" si="43"/>
        <v/>
      </c>
      <c r="W443" s="20" t="str">
        <f t="shared" si="44"/>
        <v/>
      </c>
    </row>
    <row r="444" spans="1:23" s="9" customFormat="1">
      <c r="A444" s="11">
        <v>26451</v>
      </c>
      <c r="B444" s="9">
        <f>VLOOKUP((IF(MONTH($A444)=10,YEAR($A444),IF(MONTH($A444)=11,YEAR($A444),IF(MONTH($A444)=12, YEAR($A444),YEAR($A444)-1)))),A3R002_pt1.prn!$A$2:$AA$74,VLOOKUP(MONTH($A444),Conversion!$A$1:$B$12,2),FALSE)</f>
        <v>0.04</v>
      </c>
      <c r="C444" s="9" t="str">
        <f>IF(VLOOKUP((IF(MONTH($A444)=10,YEAR($A444),IF(MONTH($A444)=11,YEAR($A444),IF(MONTH($A444)=12, YEAR($A444),YEAR($A444)-1)))),A3R002_pt1.prn!$A$2:$AA$74,VLOOKUP(MONTH($A444),'Patch Conversion'!$A$1:$B$12,2),FALSE)="","",VLOOKUP((IF(MONTH($A444)=10,YEAR($A444),IF(MONTH($A444)=11,YEAR($A444),IF(MONTH($A444)=12, YEAR($A444),YEAR($A444)-1)))),A3R002_pt1.prn!$A$2:$AA$74,VLOOKUP(MONTH($A444),'Patch Conversion'!$A$1:$B$12,2),FALSE))</f>
        <v/>
      </c>
      <c r="G444" s="9">
        <f>VLOOKUP((IF(MONTH($A444)=10,YEAR($A444),IF(MONTH($A444)=11,YEAR($A444),IF(MONTH($A444)=12, YEAR($A444),YEAR($A444)-1)))),A3R002_FirstSim!$A$1:$Z$87,VLOOKUP(MONTH($A444),Conversion!$A$1:$B$12,2),FALSE)</f>
        <v>0.46</v>
      </c>
      <c r="K444" s="12" t="e">
        <f>VLOOKUP((IF(MONTH($A444)=10,YEAR($A444),IF(MONTH($A444)=11,YEAR($A444),IF(MONTH($A444)=12, YEAR($A444),YEAR($A444)-1)))),#REF!,VLOOKUP(MONTH($A444),Conversion!$A$1:$B$12,2),FALSE)</f>
        <v>#REF!</v>
      </c>
      <c r="L444" s="9" t="e">
        <f>VLOOKUP((IF(MONTH($A444)=10,YEAR($A444),IF(MONTH($A444)=11,YEAR($A444),IF(MONTH($A444)=12, YEAR($A444),YEAR($A444)-1)))),#REF!,VLOOKUP(MONTH($A444),'Patch Conversion'!$A$1:$B$12,2),FALSE)</f>
        <v>#REF!</v>
      </c>
      <c r="N444" s="11"/>
      <c r="O444" s="9">
        <f t="shared" si="39"/>
        <v>0.04</v>
      </c>
      <c r="P444" s="9" t="str">
        <f t="shared" si="40"/>
        <v/>
      </c>
      <c r="Q444" s="10" t="str">
        <f t="shared" si="41"/>
        <v/>
      </c>
      <c r="S444" s="17">
        <f>VLOOKUP((IF(MONTH($A444)=10,YEAR($A444),IF(MONTH($A444)=11,YEAR($A444),IF(MONTH($A444)=12, YEAR($A444),YEAR($A444)-1)))),'Final Sim'!$A$1:$O$84,VLOOKUP(MONTH($A444),'Conversion WRSM'!$A$1:$B$12,2),FALSE)</f>
        <v>758.06</v>
      </c>
      <c r="U444" s="9">
        <f t="shared" si="42"/>
        <v>0.04</v>
      </c>
      <c r="V444" s="9" t="str">
        <f t="shared" si="43"/>
        <v/>
      </c>
      <c r="W444" s="20" t="str">
        <f t="shared" si="44"/>
        <v/>
      </c>
    </row>
    <row r="445" spans="1:23" s="9" customFormat="1">
      <c r="A445" s="11">
        <v>26481</v>
      </c>
      <c r="B445" s="9">
        <f>VLOOKUP((IF(MONTH($A445)=10,YEAR($A445),IF(MONTH($A445)=11,YEAR($A445),IF(MONTH($A445)=12, YEAR($A445),YEAR($A445)-1)))),A3R002_pt1.prn!$A$2:$AA$74,VLOOKUP(MONTH($A445),Conversion!$A$1:$B$12,2),FALSE)</f>
        <v>0.1</v>
      </c>
      <c r="C445" s="9" t="str">
        <f>IF(VLOOKUP((IF(MONTH($A445)=10,YEAR($A445),IF(MONTH($A445)=11,YEAR($A445),IF(MONTH($A445)=12, YEAR($A445),YEAR($A445)-1)))),A3R002_pt1.prn!$A$2:$AA$74,VLOOKUP(MONTH($A445),'Patch Conversion'!$A$1:$B$12,2),FALSE)="","",VLOOKUP((IF(MONTH($A445)=10,YEAR($A445),IF(MONTH($A445)=11,YEAR($A445),IF(MONTH($A445)=12, YEAR($A445),YEAR($A445)-1)))),A3R002_pt1.prn!$A$2:$AA$74,VLOOKUP(MONTH($A445),'Patch Conversion'!$A$1:$B$12,2),FALSE))</f>
        <v/>
      </c>
      <c r="G445" s="9">
        <f>VLOOKUP((IF(MONTH($A445)=10,YEAR($A445),IF(MONTH($A445)=11,YEAR($A445),IF(MONTH($A445)=12, YEAR($A445),YEAR($A445)-1)))),A3R002_FirstSim!$A$1:$Z$87,VLOOKUP(MONTH($A445),Conversion!$A$1:$B$12,2),FALSE)</f>
        <v>0.42</v>
      </c>
      <c r="K445" s="12" t="e">
        <f>VLOOKUP((IF(MONTH($A445)=10,YEAR($A445),IF(MONTH($A445)=11,YEAR($A445),IF(MONTH($A445)=12, YEAR($A445),YEAR($A445)-1)))),#REF!,VLOOKUP(MONTH($A445),Conversion!$A$1:$B$12,2),FALSE)</f>
        <v>#REF!</v>
      </c>
      <c r="L445" s="9" t="e">
        <f>VLOOKUP((IF(MONTH($A445)=10,YEAR($A445),IF(MONTH($A445)=11,YEAR($A445),IF(MONTH($A445)=12, YEAR($A445),YEAR($A445)-1)))),#REF!,VLOOKUP(MONTH($A445),'Patch Conversion'!$A$1:$B$12,2),FALSE)</f>
        <v>#REF!</v>
      </c>
      <c r="N445" s="11"/>
      <c r="O445" s="9">
        <f t="shared" si="39"/>
        <v>0.1</v>
      </c>
      <c r="P445" s="9" t="str">
        <f t="shared" si="40"/>
        <v/>
      </c>
      <c r="Q445" s="10" t="str">
        <f t="shared" si="41"/>
        <v/>
      </c>
      <c r="S445" s="17">
        <f>VLOOKUP((IF(MONTH($A445)=10,YEAR($A445),IF(MONTH($A445)=11,YEAR($A445),IF(MONTH($A445)=12, YEAR($A445),YEAR($A445)-1)))),'Final Sim'!$A$1:$O$84,VLOOKUP(MONTH($A445),'Conversion WRSM'!$A$1:$B$12,2),FALSE)</f>
        <v>0</v>
      </c>
      <c r="U445" s="9">
        <f t="shared" si="42"/>
        <v>0.1</v>
      </c>
      <c r="V445" s="9" t="str">
        <f t="shared" si="43"/>
        <v/>
      </c>
      <c r="W445" s="20" t="str">
        <f t="shared" si="44"/>
        <v/>
      </c>
    </row>
    <row r="446" spans="1:23" s="9" customFormat="1">
      <c r="A446" s="11">
        <v>26512</v>
      </c>
      <c r="B446" s="9">
        <f>VLOOKUP((IF(MONTH($A446)=10,YEAR($A446),IF(MONTH($A446)=11,YEAR($A446),IF(MONTH($A446)=12, YEAR($A446),YEAR($A446)-1)))),A3R002_pt1.prn!$A$2:$AA$74,VLOOKUP(MONTH($A446),Conversion!$A$1:$B$12,2),FALSE)</f>
        <v>0.09</v>
      </c>
      <c r="C446" s="9" t="str">
        <f>IF(VLOOKUP((IF(MONTH($A446)=10,YEAR($A446),IF(MONTH($A446)=11,YEAR($A446),IF(MONTH($A446)=12, YEAR($A446),YEAR($A446)-1)))),A3R002_pt1.prn!$A$2:$AA$74,VLOOKUP(MONTH($A446),'Patch Conversion'!$A$1:$B$12,2),FALSE)="","",VLOOKUP((IF(MONTH($A446)=10,YEAR($A446),IF(MONTH($A446)=11,YEAR($A446),IF(MONTH($A446)=12, YEAR($A446),YEAR($A446)-1)))),A3R002_pt1.prn!$A$2:$AA$74,VLOOKUP(MONTH($A446),'Patch Conversion'!$A$1:$B$12,2),FALSE))</f>
        <v/>
      </c>
      <c r="G446" s="9">
        <f>VLOOKUP((IF(MONTH($A446)=10,YEAR($A446),IF(MONTH($A446)=11,YEAR($A446),IF(MONTH($A446)=12, YEAR($A446),YEAR($A446)-1)))),A3R002_FirstSim!$A$1:$Z$87,VLOOKUP(MONTH($A446),Conversion!$A$1:$B$12,2),FALSE)</f>
        <v>0.37</v>
      </c>
      <c r="K446" s="12" t="e">
        <f>VLOOKUP((IF(MONTH($A446)=10,YEAR($A446),IF(MONTH($A446)=11,YEAR($A446),IF(MONTH($A446)=12, YEAR($A446),YEAR($A446)-1)))),#REF!,VLOOKUP(MONTH($A446),Conversion!$A$1:$B$12,2),FALSE)</f>
        <v>#REF!</v>
      </c>
      <c r="L446" s="9" t="e">
        <f>VLOOKUP((IF(MONTH($A446)=10,YEAR($A446),IF(MONTH($A446)=11,YEAR($A446),IF(MONTH($A446)=12, YEAR($A446),YEAR($A446)-1)))),#REF!,VLOOKUP(MONTH($A446),'Patch Conversion'!$A$1:$B$12,2),FALSE)</f>
        <v>#REF!</v>
      </c>
      <c r="N446" s="11"/>
      <c r="O446" s="9">
        <f t="shared" si="39"/>
        <v>0.09</v>
      </c>
      <c r="P446" s="9" t="str">
        <f t="shared" si="40"/>
        <v/>
      </c>
      <c r="Q446" s="10" t="str">
        <f t="shared" si="41"/>
        <v/>
      </c>
      <c r="S446" s="17">
        <f>VLOOKUP((IF(MONTH($A446)=10,YEAR($A446),IF(MONTH($A446)=11,YEAR($A446),IF(MONTH($A446)=12, YEAR($A446),YEAR($A446)-1)))),'Final Sim'!$A$1:$O$84,VLOOKUP(MONTH($A446),'Conversion WRSM'!$A$1:$B$12,2),FALSE)</f>
        <v>719.42</v>
      </c>
      <c r="U446" s="9">
        <f t="shared" si="42"/>
        <v>0.09</v>
      </c>
      <c r="V446" s="9" t="str">
        <f t="shared" si="43"/>
        <v/>
      </c>
      <c r="W446" s="20" t="str">
        <f t="shared" si="44"/>
        <v/>
      </c>
    </row>
    <row r="447" spans="1:23" s="9" customFormat="1">
      <c r="A447" s="11">
        <v>26543</v>
      </c>
      <c r="B447" s="9">
        <f>VLOOKUP((IF(MONTH($A447)=10,YEAR($A447),IF(MONTH($A447)=11,YEAR($A447),IF(MONTH($A447)=12, YEAR($A447),YEAR($A447)-1)))),A3R002_pt1.prn!$A$2:$AA$74,VLOOKUP(MONTH($A447),Conversion!$A$1:$B$12,2),FALSE)</f>
        <v>0.16</v>
      </c>
      <c r="C447" s="9" t="str">
        <f>IF(VLOOKUP((IF(MONTH($A447)=10,YEAR($A447),IF(MONTH($A447)=11,YEAR($A447),IF(MONTH($A447)=12, YEAR($A447),YEAR($A447)-1)))),A3R002_pt1.prn!$A$2:$AA$74,VLOOKUP(MONTH($A447),'Patch Conversion'!$A$1:$B$12,2),FALSE)="","",VLOOKUP((IF(MONTH($A447)=10,YEAR($A447),IF(MONTH($A447)=11,YEAR($A447),IF(MONTH($A447)=12, YEAR($A447),YEAR($A447)-1)))),A3R002_pt1.prn!$A$2:$AA$74,VLOOKUP(MONTH($A447),'Patch Conversion'!$A$1:$B$12,2),FALSE))</f>
        <v/>
      </c>
      <c r="G447" s="9">
        <f>VLOOKUP((IF(MONTH($A447)=10,YEAR($A447),IF(MONTH($A447)=11,YEAR($A447),IF(MONTH($A447)=12, YEAR($A447),YEAR($A447)-1)))),A3R002_FirstSim!$A$1:$Z$87,VLOOKUP(MONTH($A447),Conversion!$A$1:$B$12,2),FALSE)</f>
        <v>0.3</v>
      </c>
      <c r="K447" s="12" t="e">
        <f>VLOOKUP((IF(MONTH($A447)=10,YEAR($A447),IF(MONTH($A447)=11,YEAR($A447),IF(MONTH($A447)=12, YEAR($A447),YEAR($A447)-1)))),#REF!,VLOOKUP(MONTH($A447),Conversion!$A$1:$B$12,2),FALSE)</f>
        <v>#REF!</v>
      </c>
      <c r="L447" s="9" t="e">
        <f>VLOOKUP((IF(MONTH($A447)=10,YEAR($A447),IF(MONTH($A447)=11,YEAR($A447),IF(MONTH($A447)=12, YEAR($A447),YEAR($A447)-1)))),#REF!,VLOOKUP(MONTH($A447),'Patch Conversion'!$A$1:$B$12,2),FALSE)</f>
        <v>#REF!</v>
      </c>
      <c r="N447" s="11"/>
      <c r="O447" s="9">
        <f t="shared" si="39"/>
        <v>0.16</v>
      </c>
      <c r="P447" s="9" t="str">
        <f t="shared" si="40"/>
        <v/>
      </c>
      <c r="Q447" s="10" t="str">
        <f t="shared" si="41"/>
        <v/>
      </c>
      <c r="S447" s="17">
        <f>VLOOKUP((IF(MONTH($A447)=10,YEAR($A447),IF(MONTH($A447)=11,YEAR($A447),IF(MONTH($A447)=12, YEAR($A447),YEAR($A447)-1)))),'Final Sim'!$A$1:$O$84,VLOOKUP(MONTH($A447),'Conversion WRSM'!$A$1:$B$12,2),FALSE)</f>
        <v>0</v>
      </c>
      <c r="U447" s="9">
        <f t="shared" si="42"/>
        <v>0.16</v>
      </c>
      <c r="V447" s="9" t="str">
        <f t="shared" si="43"/>
        <v/>
      </c>
      <c r="W447" s="20" t="str">
        <f t="shared" si="44"/>
        <v/>
      </c>
    </row>
    <row r="448" spans="1:23" s="9" customFormat="1">
      <c r="A448" s="11">
        <v>26573</v>
      </c>
      <c r="B448" s="9">
        <f>VLOOKUP((IF(MONTH($A448)=10,YEAR($A448),IF(MONTH($A448)=11,YEAR($A448),IF(MONTH($A448)=12, YEAR($A448),YEAR($A448)-1)))),A3R002_pt1.prn!$A$2:$AA$74,VLOOKUP(MONTH($A448),Conversion!$A$1:$B$12,2),FALSE)</f>
        <v>0.06</v>
      </c>
      <c r="C448" s="9" t="str">
        <f>IF(VLOOKUP((IF(MONTH($A448)=10,YEAR($A448),IF(MONTH($A448)=11,YEAR($A448),IF(MONTH($A448)=12, YEAR($A448),YEAR($A448)-1)))),A3R002_pt1.prn!$A$2:$AA$74,VLOOKUP(MONTH($A448),'Patch Conversion'!$A$1:$B$12,2),FALSE)="","",VLOOKUP((IF(MONTH($A448)=10,YEAR($A448),IF(MONTH($A448)=11,YEAR($A448),IF(MONTH($A448)=12, YEAR($A448),YEAR($A448)-1)))),A3R002_pt1.prn!$A$2:$AA$74,VLOOKUP(MONTH($A448),'Patch Conversion'!$A$1:$B$12,2),FALSE))</f>
        <v>*</v>
      </c>
      <c r="G448" s="9">
        <f>VLOOKUP((IF(MONTH($A448)=10,YEAR($A448),IF(MONTH($A448)=11,YEAR($A448),IF(MONTH($A448)=12, YEAR($A448),YEAR($A448)-1)))),A3R002_FirstSim!$A$1:$Z$87,VLOOKUP(MONTH($A448),Conversion!$A$1:$B$12,2),FALSE)</f>
        <v>0.28000000000000003</v>
      </c>
      <c r="K448" s="12" t="e">
        <f>VLOOKUP((IF(MONTH($A448)=10,YEAR($A448),IF(MONTH($A448)=11,YEAR($A448),IF(MONTH($A448)=12, YEAR($A448),YEAR($A448)-1)))),#REF!,VLOOKUP(MONTH($A448),Conversion!$A$1:$B$12,2),FALSE)</f>
        <v>#REF!</v>
      </c>
      <c r="L448" s="9" t="e">
        <f>VLOOKUP((IF(MONTH($A448)=10,YEAR($A448),IF(MONTH($A448)=11,YEAR($A448),IF(MONTH($A448)=12, YEAR($A448),YEAR($A448)-1)))),#REF!,VLOOKUP(MONTH($A448),'Patch Conversion'!$A$1:$B$12,2),FALSE)</f>
        <v>#REF!</v>
      </c>
      <c r="N448" s="11"/>
      <c r="O448" s="9">
        <f t="shared" si="39"/>
        <v>0.06</v>
      </c>
      <c r="P448" s="9" t="str">
        <f t="shared" si="40"/>
        <v>*</v>
      </c>
      <c r="Q448" s="10" t="str">
        <f t="shared" si="41"/>
        <v>Estimated</v>
      </c>
      <c r="S448" s="17">
        <f>VLOOKUP((IF(MONTH($A448)=10,YEAR($A448),IF(MONTH($A448)=11,YEAR($A448),IF(MONTH($A448)=12, YEAR($A448),YEAR($A448)-1)))),'Final Sim'!$A$1:$O$84,VLOOKUP(MONTH($A448),'Conversion WRSM'!$A$1:$B$12,2),FALSE)</f>
        <v>9.36</v>
      </c>
      <c r="U448" s="9">
        <f t="shared" si="42"/>
        <v>0.06</v>
      </c>
      <c r="V448" s="9" t="str">
        <f t="shared" si="43"/>
        <v>*</v>
      </c>
      <c r="W448" s="20" t="str">
        <f t="shared" si="44"/>
        <v>Estimated</v>
      </c>
    </row>
    <row r="449" spans="1:23" s="9" customFormat="1">
      <c r="A449" s="11">
        <v>26604</v>
      </c>
      <c r="B449" s="9">
        <f>VLOOKUP((IF(MONTH($A449)=10,YEAR($A449),IF(MONTH($A449)=11,YEAR($A449),IF(MONTH($A449)=12, YEAR($A449),YEAR($A449)-1)))),A3R002_pt1.prn!$A$2:$AA$74,VLOOKUP(MONTH($A449),Conversion!$A$1:$B$12,2),FALSE)</f>
        <v>0.05</v>
      </c>
      <c r="C449" s="9" t="str">
        <f>IF(VLOOKUP((IF(MONTH($A449)=10,YEAR($A449),IF(MONTH($A449)=11,YEAR($A449),IF(MONTH($A449)=12, YEAR($A449),YEAR($A449)-1)))),A3R002_pt1.prn!$A$2:$AA$74,VLOOKUP(MONTH($A449),'Patch Conversion'!$A$1:$B$12,2),FALSE)="","",VLOOKUP((IF(MONTH($A449)=10,YEAR($A449),IF(MONTH($A449)=11,YEAR($A449),IF(MONTH($A449)=12, YEAR($A449),YEAR($A449)-1)))),A3R002_pt1.prn!$A$2:$AA$74,VLOOKUP(MONTH($A449),'Patch Conversion'!$A$1:$B$12,2),FALSE))</f>
        <v/>
      </c>
      <c r="G449" s="9">
        <f>VLOOKUP((IF(MONTH($A449)=10,YEAR($A449),IF(MONTH($A449)=11,YEAR($A449),IF(MONTH($A449)=12, YEAR($A449),YEAR($A449)-1)))),A3R002_FirstSim!$A$1:$Z$87,VLOOKUP(MONTH($A449),Conversion!$A$1:$B$12,2),FALSE)</f>
        <v>0.27</v>
      </c>
      <c r="K449" s="12" t="e">
        <f>VLOOKUP((IF(MONTH($A449)=10,YEAR($A449),IF(MONTH($A449)=11,YEAR($A449),IF(MONTH($A449)=12, YEAR($A449),YEAR($A449)-1)))),#REF!,VLOOKUP(MONTH($A449),Conversion!$A$1:$B$12,2),FALSE)</f>
        <v>#REF!</v>
      </c>
      <c r="L449" s="9" t="e">
        <f>VLOOKUP((IF(MONTH($A449)=10,YEAR($A449),IF(MONTH($A449)=11,YEAR($A449),IF(MONTH($A449)=12, YEAR($A449),YEAR($A449)-1)))),#REF!,VLOOKUP(MONTH($A449),'Patch Conversion'!$A$1:$B$12,2),FALSE)</f>
        <v>#REF!</v>
      </c>
      <c r="N449" s="11"/>
      <c r="O449" s="9">
        <f t="shared" si="39"/>
        <v>0.05</v>
      </c>
      <c r="P449" s="9" t="str">
        <f t="shared" si="40"/>
        <v/>
      </c>
      <c r="Q449" s="10" t="str">
        <f t="shared" si="41"/>
        <v/>
      </c>
      <c r="S449" s="17">
        <f>VLOOKUP((IF(MONTH($A449)=10,YEAR($A449),IF(MONTH($A449)=11,YEAR($A449),IF(MONTH($A449)=12, YEAR($A449),YEAR($A449)-1)))),'Final Sim'!$A$1:$O$84,VLOOKUP(MONTH($A449),'Conversion WRSM'!$A$1:$B$12,2),FALSE)</f>
        <v>0</v>
      </c>
      <c r="U449" s="9">
        <f t="shared" si="42"/>
        <v>0.05</v>
      </c>
      <c r="V449" s="9" t="str">
        <f t="shared" si="43"/>
        <v/>
      </c>
      <c r="W449" s="20" t="str">
        <f t="shared" si="44"/>
        <v/>
      </c>
    </row>
    <row r="450" spans="1:23" s="9" customFormat="1">
      <c r="A450" s="11">
        <v>26634</v>
      </c>
      <c r="B450" s="9">
        <f>VLOOKUP((IF(MONTH($A450)=10,YEAR($A450),IF(MONTH($A450)=11,YEAR($A450),IF(MONTH($A450)=12, YEAR($A450),YEAR($A450)-1)))),A3R002_pt1.prn!$A$2:$AA$74,VLOOKUP(MONTH($A450),Conversion!$A$1:$B$12,2),FALSE)</f>
        <v>0.04</v>
      </c>
      <c r="C450" s="9" t="str">
        <f>IF(VLOOKUP((IF(MONTH($A450)=10,YEAR($A450),IF(MONTH($A450)=11,YEAR($A450),IF(MONTH($A450)=12, YEAR($A450),YEAR($A450)-1)))),A3R002_pt1.prn!$A$2:$AA$74,VLOOKUP(MONTH($A450),'Patch Conversion'!$A$1:$B$12,2),FALSE)="","",VLOOKUP((IF(MONTH($A450)=10,YEAR($A450),IF(MONTH($A450)=11,YEAR($A450),IF(MONTH($A450)=12, YEAR($A450),YEAR($A450)-1)))),A3R002_pt1.prn!$A$2:$AA$74,VLOOKUP(MONTH($A450),'Patch Conversion'!$A$1:$B$12,2),FALSE))</f>
        <v/>
      </c>
      <c r="G450" s="9">
        <f>VLOOKUP((IF(MONTH($A450)=10,YEAR($A450),IF(MONTH($A450)=11,YEAR($A450),IF(MONTH($A450)=12, YEAR($A450),YEAR($A450)-1)))),A3R002_FirstSim!$A$1:$Z$87,VLOOKUP(MONTH($A450),Conversion!$A$1:$B$12,2),FALSE)</f>
        <v>0.23</v>
      </c>
      <c r="K450" s="12" t="e">
        <f>VLOOKUP((IF(MONTH($A450)=10,YEAR($A450),IF(MONTH($A450)=11,YEAR($A450),IF(MONTH($A450)=12, YEAR($A450),YEAR($A450)-1)))),#REF!,VLOOKUP(MONTH($A450),Conversion!$A$1:$B$12,2),FALSE)</f>
        <v>#REF!</v>
      </c>
      <c r="L450" s="9" t="e">
        <f>VLOOKUP((IF(MONTH($A450)=10,YEAR($A450),IF(MONTH($A450)=11,YEAR($A450),IF(MONTH($A450)=12, YEAR($A450),YEAR($A450)-1)))),#REF!,VLOOKUP(MONTH($A450),'Patch Conversion'!$A$1:$B$12,2),FALSE)</f>
        <v>#REF!</v>
      </c>
      <c r="N450" s="11"/>
      <c r="O450" s="9">
        <f t="shared" si="39"/>
        <v>0.04</v>
      </c>
      <c r="P450" s="9" t="str">
        <f t="shared" si="40"/>
        <v/>
      </c>
      <c r="Q450" s="10" t="str">
        <f t="shared" si="41"/>
        <v/>
      </c>
      <c r="S450" s="17">
        <f>VLOOKUP((IF(MONTH($A450)=10,YEAR($A450),IF(MONTH($A450)=11,YEAR($A450),IF(MONTH($A450)=12, YEAR($A450),YEAR($A450)-1)))),'Final Sim'!$A$1:$O$84,VLOOKUP(MONTH($A450),'Conversion WRSM'!$A$1:$B$12,2),FALSE)</f>
        <v>100.14</v>
      </c>
      <c r="U450" s="9">
        <f t="shared" si="42"/>
        <v>0.04</v>
      </c>
      <c r="V450" s="9" t="str">
        <f t="shared" si="43"/>
        <v/>
      </c>
      <c r="W450" s="20" t="str">
        <f t="shared" si="44"/>
        <v/>
      </c>
    </row>
    <row r="451" spans="1:23" s="9" customFormat="1">
      <c r="A451" s="11">
        <v>26665</v>
      </c>
      <c r="B451" s="9">
        <f>VLOOKUP((IF(MONTH($A451)=10,YEAR($A451),IF(MONTH($A451)=11,YEAR($A451),IF(MONTH($A451)=12, YEAR($A451),YEAR($A451)-1)))),A3R002_pt1.prn!$A$2:$AA$74,VLOOKUP(MONTH($A451),Conversion!$A$1:$B$12,2),FALSE)</f>
        <v>0</v>
      </c>
      <c r="C451" s="9" t="str">
        <f>IF(VLOOKUP((IF(MONTH($A451)=10,YEAR($A451),IF(MONTH($A451)=11,YEAR($A451),IF(MONTH($A451)=12, YEAR($A451),YEAR($A451)-1)))),A3R002_pt1.prn!$A$2:$AA$74,VLOOKUP(MONTH($A451),'Patch Conversion'!$A$1:$B$12,2),FALSE)="","",VLOOKUP((IF(MONTH($A451)=10,YEAR($A451),IF(MONTH($A451)=11,YEAR($A451),IF(MONTH($A451)=12, YEAR($A451),YEAR($A451)-1)))),A3R002_pt1.prn!$A$2:$AA$74,VLOOKUP(MONTH($A451),'Patch Conversion'!$A$1:$B$12,2),FALSE))</f>
        <v>#</v>
      </c>
      <c r="G451" s="9">
        <f>VLOOKUP((IF(MONTH($A451)=10,YEAR($A451),IF(MONTH($A451)=11,YEAR($A451),IF(MONTH($A451)=12, YEAR($A451),YEAR($A451)-1)))),A3R002_FirstSim!$A$1:$Z$87,VLOOKUP(MONTH($A451),Conversion!$A$1:$B$12,2),FALSE)</f>
        <v>0.21</v>
      </c>
      <c r="K451" s="12" t="e">
        <f>VLOOKUP((IF(MONTH($A451)=10,YEAR($A451),IF(MONTH($A451)=11,YEAR($A451),IF(MONTH($A451)=12, YEAR($A451),YEAR($A451)-1)))),#REF!,VLOOKUP(MONTH($A451),Conversion!$A$1:$B$12,2),FALSE)</f>
        <v>#REF!</v>
      </c>
      <c r="L451" s="9" t="e">
        <f>VLOOKUP((IF(MONTH($A451)=10,YEAR($A451),IF(MONTH($A451)=11,YEAR($A451),IF(MONTH($A451)=12, YEAR($A451),YEAR($A451)-1)))),#REF!,VLOOKUP(MONTH($A451),'Patch Conversion'!$A$1:$B$12,2),FALSE)</f>
        <v>#REF!</v>
      </c>
      <c r="N451" s="11"/>
      <c r="O451" s="9">
        <f t="shared" si="39"/>
        <v>0.21</v>
      </c>
      <c r="P451" s="9" t="str">
        <f t="shared" si="40"/>
        <v>*</v>
      </c>
      <c r="Q451" s="10" t="str">
        <f t="shared" si="41"/>
        <v>First Silumation patch</v>
      </c>
      <c r="S451" s="17">
        <f>VLOOKUP((IF(MONTH($A451)=10,YEAR($A451),IF(MONTH($A451)=11,YEAR($A451),IF(MONTH($A451)=12, YEAR($A451),YEAR($A451)-1)))),'Final Sim'!$A$1:$O$84,VLOOKUP(MONTH($A451),'Conversion WRSM'!$A$1:$B$12,2),FALSE)</f>
        <v>0</v>
      </c>
      <c r="U451" s="9">
        <f t="shared" si="42"/>
        <v>0</v>
      </c>
      <c r="V451" s="9" t="str">
        <f t="shared" si="43"/>
        <v>#</v>
      </c>
      <c r="W451" s="20" t="str">
        <f t="shared" si="44"/>
        <v>Observed Estimate Used</v>
      </c>
    </row>
    <row r="452" spans="1:23" s="9" customFormat="1">
      <c r="A452" s="11">
        <v>26696</v>
      </c>
      <c r="B452" s="9">
        <f>VLOOKUP((IF(MONTH($A452)=10,YEAR($A452),IF(MONTH($A452)=11,YEAR($A452),IF(MONTH($A452)=12, YEAR($A452),YEAR($A452)-1)))),A3R002_pt1.prn!$A$2:$AA$74,VLOOKUP(MONTH($A452),Conversion!$A$1:$B$12,2),FALSE)</f>
        <v>0.18</v>
      </c>
      <c r="C452" s="9" t="str">
        <f>IF(VLOOKUP((IF(MONTH($A452)=10,YEAR($A452),IF(MONTH($A452)=11,YEAR($A452),IF(MONTH($A452)=12, YEAR($A452),YEAR($A452)-1)))),A3R002_pt1.prn!$A$2:$AA$74,VLOOKUP(MONTH($A452),'Patch Conversion'!$A$1:$B$12,2),FALSE)="","",VLOOKUP((IF(MONTH($A452)=10,YEAR($A452),IF(MONTH($A452)=11,YEAR($A452),IF(MONTH($A452)=12, YEAR($A452),YEAR($A452)-1)))),A3R002_pt1.prn!$A$2:$AA$74,VLOOKUP(MONTH($A452),'Patch Conversion'!$A$1:$B$12,2),FALSE))</f>
        <v>*</v>
      </c>
      <c r="G452" s="9">
        <f>VLOOKUP((IF(MONTH($A452)=10,YEAR($A452),IF(MONTH($A452)=11,YEAR($A452),IF(MONTH($A452)=12, YEAR($A452),YEAR($A452)-1)))),A3R002_FirstSim!$A$1:$Z$87,VLOOKUP(MONTH($A452),Conversion!$A$1:$B$12,2),FALSE)</f>
        <v>0.24</v>
      </c>
      <c r="K452" s="12" t="e">
        <f>VLOOKUP((IF(MONTH($A452)=10,YEAR($A452),IF(MONTH($A452)=11,YEAR($A452),IF(MONTH($A452)=12, YEAR($A452),YEAR($A452)-1)))),#REF!,VLOOKUP(MONTH($A452),Conversion!$A$1:$B$12,2),FALSE)</f>
        <v>#REF!</v>
      </c>
      <c r="L452" s="9" t="e">
        <f>VLOOKUP((IF(MONTH($A452)=10,YEAR($A452),IF(MONTH($A452)=11,YEAR($A452),IF(MONTH($A452)=12, YEAR($A452),YEAR($A452)-1)))),#REF!,VLOOKUP(MONTH($A452),'Patch Conversion'!$A$1:$B$12,2),FALSE)</f>
        <v>#REF!</v>
      </c>
      <c r="N452" s="11"/>
      <c r="O452" s="9">
        <f t="shared" ref="O452:O515" si="45">IF(C452="",B452,IF(C452="*",B452,IF(G452&lt;B452,B452,G452)))</f>
        <v>0.18</v>
      </c>
      <c r="P452" s="9" t="str">
        <f t="shared" ref="P452:P515" si="46">IF(C452="",C452,IF(C452="*",C452,IF(G452&lt;B452,C452,"*")))</f>
        <v>*</v>
      </c>
      <c r="Q452" s="10" t="str">
        <f t="shared" ref="Q452:Q515" si="47">IF(C452="","",IF(C452="*","Estimated",IF(G452&lt;B452,"First Simulation&lt;Observed, Observed Used","First Silumation patch")))</f>
        <v>Estimated</v>
      </c>
      <c r="S452" s="17">
        <f>VLOOKUP((IF(MONTH($A452)=10,YEAR($A452),IF(MONTH($A452)=11,YEAR($A452),IF(MONTH($A452)=12, YEAR($A452),YEAR($A452)-1)))),'Final Sim'!$A$1:$O$84,VLOOKUP(MONTH($A452),'Conversion WRSM'!$A$1:$B$12,2),FALSE)</f>
        <v>31.66</v>
      </c>
      <c r="U452" s="9">
        <f t="shared" ref="U452:U515" si="48">IF(C452="",B452,IF(C452="*",B452,IF(S452&gt;B452,S452,B452)))</f>
        <v>0.18</v>
      </c>
      <c r="V452" s="9" t="str">
        <f t="shared" ref="V452:V515" si="49">IF(C452="","",IF(C452="*","*",IF(S452&gt;B452,"*",C452)))</f>
        <v>*</v>
      </c>
      <c r="W452" s="20" t="str">
        <f t="shared" ref="W452:W515" si="50">IF(C452="","",IF(C452="*","Estimated",IF(S452&gt;B452,"Simulated value used","Observed Estimate Used")))</f>
        <v>Estimated</v>
      </c>
    </row>
    <row r="453" spans="1:23" s="9" customFormat="1">
      <c r="A453" s="11">
        <v>26724</v>
      </c>
      <c r="B453" s="9">
        <f>VLOOKUP((IF(MONTH($A453)=10,YEAR($A453),IF(MONTH($A453)=11,YEAR($A453),IF(MONTH($A453)=12, YEAR($A453),YEAR($A453)-1)))),A3R002_pt1.prn!$A$2:$AA$74,VLOOKUP(MONTH($A453),Conversion!$A$1:$B$12,2),FALSE)</f>
        <v>0.06</v>
      </c>
      <c r="C453" s="9" t="str">
        <f>IF(VLOOKUP((IF(MONTH($A453)=10,YEAR($A453),IF(MONTH($A453)=11,YEAR($A453),IF(MONTH($A453)=12, YEAR($A453),YEAR($A453)-1)))),A3R002_pt1.prn!$A$2:$AA$74,VLOOKUP(MONTH($A453),'Patch Conversion'!$A$1:$B$12,2),FALSE)="","",VLOOKUP((IF(MONTH($A453)=10,YEAR($A453),IF(MONTH($A453)=11,YEAR($A453),IF(MONTH($A453)=12, YEAR($A453),YEAR($A453)-1)))),A3R002_pt1.prn!$A$2:$AA$74,VLOOKUP(MONTH($A453),'Patch Conversion'!$A$1:$B$12,2),FALSE))</f>
        <v/>
      </c>
      <c r="G453" s="9">
        <f>VLOOKUP((IF(MONTH($A453)=10,YEAR($A453),IF(MONTH($A453)=11,YEAR($A453),IF(MONTH($A453)=12, YEAR($A453),YEAR($A453)-1)))),A3R002_FirstSim!$A$1:$Z$87,VLOOKUP(MONTH($A453),Conversion!$A$1:$B$12,2),FALSE)</f>
        <v>0.28000000000000003</v>
      </c>
      <c r="K453" s="12" t="e">
        <f>VLOOKUP((IF(MONTH($A453)=10,YEAR($A453),IF(MONTH($A453)=11,YEAR($A453),IF(MONTH($A453)=12, YEAR($A453),YEAR($A453)-1)))),#REF!,VLOOKUP(MONTH($A453),Conversion!$A$1:$B$12,2),FALSE)</f>
        <v>#REF!</v>
      </c>
      <c r="L453" s="9" t="e">
        <f>VLOOKUP((IF(MONTH($A453)=10,YEAR($A453),IF(MONTH($A453)=11,YEAR($A453),IF(MONTH($A453)=12, YEAR($A453),YEAR($A453)-1)))),#REF!,VLOOKUP(MONTH($A453),'Patch Conversion'!$A$1:$B$12,2),FALSE)</f>
        <v>#REF!</v>
      </c>
      <c r="N453" s="11"/>
      <c r="O453" s="9">
        <f t="shared" si="45"/>
        <v>0.06</v>
      </c>
      <c r="P453" s="9" t="str">
        <f t="shared" si="46"/>
        <v/>
      </c>
      <c r="Q453" s="10" t="str">
        <f t="shared" si="47"/>
        <v/>
      </c>
      <c r="S453" s="17">
        <f>VLOOKUP((IF(MONTH($A453)=10,YEAR($A453),IF(MONTH($A453)=11,YEAR($A453),IF(MONTH($A453)=12, YEAR($A453),YEAR($A453)-1)))),'Final Sim'!$A$1:$O$84,VLOOKUP(MONTH($A453),'Conversion WRSM'!$A$1:$B$12,2),FALSE)</f>
        <v>0</v>
      </c>
      <c r="U453" s="9">
        <f t="shared" si="48"/>
        <v>0.06</v>
      </c>
      <c r="V453" s="9" t="str">
        <f t="shared" si="49"/>
        <v/>
      </c>
      <c r="W453" s="20" t="str">
        <f t="shared" si="50"/>
        <v/>
      </c>
    </row>
    <row r="454" spans="1:23" s="9" customFormat="1">
      <c r="A454" s="11">
        <v>26755</v>
      </c>
      <c r="B454" s="9">
        <f>VLOOKUP((IF(MONTH($A454)=10,YEAR($A454),IF(MONTH($A454)=11,YEAR($A454),IF(MONTH($A454)=12, YEAR($A454),YEAR($A454)-1)))),A3R002_pt1.prn!$A$2:$AA$74,VLOOKUP(MONTH($A454),Conversion!$A$1:$B$12,2),FALSE)</f>
        <v>1.1399999999999999</v>
      </c>
      <c r="C454" s="9" t="str">
        <f>IF(VLOOKUP((IF(MONTH($A454)=10,YEAR($A454),IF(MONTH($A454)=11,YEAR($A454),IF(MONTH($A454)=12, YEAR($A454),YEAR($A454)-1)))),A3R002_pt1.prn!$A$2:$AA$74,VLOOKUP(MONTH($A454),'Patch Conversion'!$A$1:$B$12,2),FALSE)="","",VLOOKUP((IF(MONTH($A454)=10,YEAR($A454),IF(MONTH($A454)=11,YEAR($A454),IF(MONTH($A454)=12, YEAR($A454),YEAR($A454)-1)))),A3R002_pt1.prn!$A$2:$AA$74,VLOOKUP(MONTH($A454),'Patch Conversion'!$A$1:$B$12,2),FALSE))</f>
        <v/>
      </c>
      <c r="G454" s="9">
        <f>VLOOKUP((IF(MONTH($A454)=10,YEAR($A454),IF(MONTH($A454)=11,YEAR($A454),IF(MONTH($A454)=12, YEAR($A454),YEAR($A454)-1)))),A3R002_FirstSim!$A$1:$Z$87,VLOOKUP(MONTH($A454),Conversion!$A$1:$B$12,2),FALSE)</f>
        <v>0.49</v>
      </c>
      <c r="K454" s="12" t="e">
        <f>VLOOKUP((IF(MONTH($A454)=10,YEAR($A454),IF(MONTH($A454)=11,YEAR($A454),IF(MONTH($A454)=12, YEAR($A454),YEAR($A454)-1)))),#REF!,VLOOKUP(MONTH($A454),Conversion!$A$1:$B$12,2),FALSE)</f>
        <v>#REF!</v>
      </c>
      <c r="L454" s="9" t="e">
        <f>VLOOKUP((IF(MONTH($A454)=10,YEAR($A454),IF(MONTH($A454)=11,YEAR($A454),IF(MONTH($A454)=12, YEAR($A454),YEAR($A454)-1)))),#REF!,VLOOKUP(MONTH($A454),'Patch Conversion'!$A$1:$B$12,2),FALSE)</f>
        <v>#REF!</v>
      </c>
      <c r="N454" s="11"/>
      <c r="O454" s="9">
        <f t="shared" si="45"/>
        <v>1.1399999999999999</v>
      </c>
      <c r="P454" s="9" t="str">
        <f t="shared" si="46"/>
        <v/>
      </c>
      <c r="Q454" s="10" t="str">
        <f t="shared" si="47"/>
        <v/>
      </c>
      <c r="S454" s="17">
        <f>VLOOKUP((IF(MONTH($A454)=10,YEAR($A454),IF(MONTH($A454)=11,YEAR($A454),IF(MONTH($A454)=12, YEAR($A454),YEAR($A454)-1)))),'Final Sim'!$A$1:$O$84,VLOOKUP(MONTH($A454),'Conversion WRSM'!$A$1:$B$12,2),FALSE)</f>
        <v>3.41</v>
      </c>
      <c r="U454" s="9">
        <f t="shared" si="48"/>
        <v>1.1399999999999999</v>
      </c>
      <c r="V454" s="9" t="str">
        <f t="shared" si="49"/>
        <v/>
      </c>
      <c r="W454" s="20" t="str">
        <f t="shared" si="50"/>
        <v/>
      </c>
    </row>
    <row r="455" spans="1:23" s="9" customFormat="1">
      <c r="A455" s="11">
        <v>26785</v>
      </c>
      <c r="B455" s="9">
        <f>VLOOKUP((IF(MONTH($A455)=10,YEAR($A455),IF(MONTH($A455)=11,YEAR($A455),IF(MONTH($A455)=12, YEAR($A455),YEAR($A455)-1)))),A3R002_pt1.prn!$A$2:$AA$74,VLOOKUP(MONTH($A455),Conversion!$A$1:$B$12,2),FALSE)</f>
        <v>0</v>
      </c>
      <c r="C455" s="9" t="str">
        <f>IF(VLOOKUP((IF(MONTH($A455)=10,YEAR($A455),IF(MONTH($A455)=11,YEAR($A455),IF(MONTH($A455)=12, YEAR($A455),YEAR($A455)-1)))),A3R002_pt1.prn!$A$2:$AA$74,VLOOKUP(MONTH($A455),'Patch Conversion'!$A$1:$B$12,2),FALSE)="","",VLOOKUP((IF(MONTH($A455)=10,YEAR($A455),IF(MONTH($A455)=11,YEAR($A455),IF(MONTH($A455)=12, YEAR($A455),YEAR($A455)-1)))),A3R002_pt1.prn!$A$2:$AA$74,VLOOKUP(MONTH($A455),'Patch Conversion'!$A$1:$B$12,2),FALSE))</f>
        <v>#</v>
      </c>
      <c r="G455" s="9">
        <f>VLOOKUP((IF(MONTH($A455)=10,YEAR($A455),IF(MONTH($A455)=11,YEAR($A455),IF(MONTH($A455)=12, YEAR($A455),YEAR($A455)-1)))),A3R002_FirstSim!$A$1:$Z$87,VLOOKUP(MONTH($A455),Conversion!$A$1:$B$12,2),FALSE)</f>
        <v>0.45</v>
      </c>
      <c r="K455" s="12" t="e">
        <f>VLOOKUP((IF(MONTH($A455)=10,YEAR($A455),IF(MONTH($A455)=11,YEAR($A455),IF(MONTH($A455)=12, YEAR($A455),YEAR($A455)-1)))),#REF!,VLOOKUP(MONTH($A455),Conversion!$A$1:$B$12,2),FALSE)</f>
        <v>#REF!</v>
      </c>
      <c r="L455" s="9" t="e">
        <f>VLOOKUP((IF(MONTH($A455)=10,YEAR($A455),IF(MONTH($A455)=11,YEAR($A455),IF(MONTH($A455)=12, YEAR($A455),YEAR($A455)-1)))),#REF!,VLOOKUP(MONTH($A455),'Patch Conversion'!$A$1:$B$12,2),FALSE)</f>
        <v>#REF!</v>
      </c>
      <c r="N455" s="11"/>
      <c r="O455" s="9">
        <f t="shared" si="45"/>
        <v>0.45</v>
      </c>
      <c r="P455" s="9" t="str">
        <f t="shared" si="46"/>
        <v>*</v>
      </c>
      <c r="Q455" s="10" t="str">
        <f t="shared" si="47"/>
        <v>First Silumation patch</v>
      </c>
      <c r="S455" s="17">
        <f>VLOOKUP((IF(MONTH($A455)=10,YEAR($A455),IF(MONTH($A455)=11,YEAR($A455),IF(MONTH($A455)=12, YEAR($A455),YEAR($A455)-1)))),'Final Sim'!$A$1:$O$84,VLOOKUP(MONTH($A455),'Conversion WRSM'!$A$1:$B$12,2),FALSE)</f>
        <v>0</v>
      </c>
      <c r="U455" s="9">
        <f t="shared" si="48"/>
        <v>0</v>
      </c>
      <c r="V455" s="9" t="str">
        <f t="shared" si="49"/>
        <v>#</v>
      </c>
      <c r="W455" s="20" t="str">
        <f t="shared" si="50"/>
        <v>Observed Estimate Used</v>
      </c>
    </row>
    <row r="456" spans="1:23" s="9" customFormat="1">
      <c r="A456" s="11">
        <v>26816</v>
      </c>
      <c r="B456" s="9">
        <f>VLOOKUP((IF(MONTH($A456)=10,YEAR($A456),IF(MONTH($A456)=11,YEAR($A456),IF(MONTH($A456)=12, YEAR($A456),YEAR($A456)-1)))),A3R002_pt1.prn!$A$2:$AA$74,VLOOKUP(MONTH($A456),Conversion!$A$1:$B$12,2),FALSE)</f>
        <v>0.06</v>
      </c>
      <c r="C456" s="9" t="str">
        <f>IF(VLOOKUP((IF(MONTH($A456)=10,YEAR($A456),IF(MONTH($A456)=11,YEAR($A456),IF(MONTH($A456)=12, YEAR($A456),YEAR($A456)-1)))),A3R002_pt1.prn!$A$2:$AA$74,VLOOKUP(MONTH($A456),'Patch Conversion'!$A$1:$B$12,2),FALSE)="","",VLOOKUP((IF(MONTH($A456)=10,YEAR($A456),IF(MONTH($A456)=11,YEAR($A456),IF(MONTH($A456)=12, YEAR($A456),YEAR($A456)-1)))),A3R002_pt1.prn!$A$2:$AA$74,VLOOKUP(MONTH($A456),'Patch Conversion'!$A$1:$B$12,2),FALSE))</f>
        <v/>
      </c>
      <c r="G456" s="9">
        <f>VLOOKUP((IF(MONTH($A456)=10,YEAR($A456),IF(MONTH($A456)=11,YEAR($A456),IF(MONTH($A456)=12, YEAR($A456),YEAR($A456)-1)))),A3R002_FirstSim!$A$1:$Z$87,VLOOKUP(MONTH($A456),Conversion!$A$1:$B$12,2),FALSE)</f>
        <v>0.4</v>
      </c>
      <c r="K456" s="12" t="e">
        <f>VLOOKUP((IF(MONTH($A456)=10,YEAR($A456),IF(MONTH($A456)=11,YEAR($A456),IF(MONTH($A456)=12, YEAR($A456),YEAR($A456)-1)))),#REF!,VLOOKUP(MONTH($A456),Conversion!$A$1:$B$12,2),FALSE)</f>
        <v>#REF!</v>
      </c>
      <c r="L456" s="9" t="e">
        <f>VLOOKUP((IF(MONTH($A456)=10,YEAR($A456),IF(MONTH($A456)=11,YEAR($A456),IF(MONTH($A456)=12, YEAR($A456),YEAR($A456)-1)))),#REF!,VLOOKUP(MONTH($A456),'Patch Conversion'!$A$1:$B$12,2),FALSE)</f>
        <v>#REF!</v>
      </c>
      <c r="N456" s="11"/>
      <c r="O456" s="9">
        <f t="shared" si="45"/>
        <v>0.06</v>
      </c>
      <c r="P456" s="9" t="str">
        <f t="shared" si="46"/>
        <v/>
      </c>
      <c r="Q456" s="10" t="str">
        <f t="shared" si="47"/>
        <v/>
      </c>
      <c r="S456" s="17">
        <f>VLOOKUP((IF(MONTH($A456)=10,YEAR($A456),IF(MONTH($A456)=11,YEAR($A456),IF(MONTH($A456)=12, YEAR($A456),YEAR($A456)-1)))),'Final Sim'!$A$1:$O$84,VLOOKUP(MONTH($A456),'Conversion WRSM'!$A$1:$B$12,2),FALSE)</f>
        <v>247.08</v>
      </c>
      <c r="U456" s="9">
        <f t="shared" si="48"/>
        <v>0.06</v>
      </c>
      <c r="V456" s="9" t="str">
        <f t="shared" si="49"/>
        <v/>
      </c>
      <c r="W456" s="20" t="str">
        <f t="shared" si="50"/>
        <v/>
      </c>
    </row>
    <row r="457" spans="1:23" s="9" customFormat="1">
      <c r="A457" s="11">
        <v>26846</v>
      </c>
      <c r="B457" s="9">
        <f>VLOOKUP((IF(MONTH($A457)=10,YEAR($A457),IF(MONTH($A457)=11,YEAR($A457),IF(MONTH($A457)=12, YEAR($A457),YEAR($A457)-1)))),A3R002_pt1.prn!$A$2:$AA$74,VLOOKUP(MONTH($A457),Conversion!$A$1:$B$12,2),FALSE)</f>
        <v>7.0000000000000007E-2</v>
      </c>
      <c r="C457" s="9" t="str">
        <f>IF(VLOOKUP((IF(MONTH($A457)=10,YEAR($A457),IF(MONTH($A457)=11,YEAR($A457),IF(MONTH($A457)=12, YEAR($A457),YEAR($A457)-1)))),A3R002_pt1.prn!$A$2:$AA$74,VLOOKUP(MONTH($A457),'Patch Conversion'!$A$1:$B$12,2),FALSE)="","",VLOOKUP((IF(MONTH($A457)=10,YEAR($A457),IF(MONTH($A457)=11,YEAR($A457),IF(MONTH($A457)=12, YEAR($A457),YEAR($A457)-1)))),A3R002_pt1.prn!$A$2:$AA$74,VLOOKUP(MONTH($A457),'Patch Conversion'!$A$1:$B$12,2),FALSE))</f>
        <v/>
      </c>
      <c r="G457" s="9">
        <f>VLOOKUP((IF(MONTH($A457)=10,YEAR($A457),IF(MONTH($A457)=11,YEAR($A457),IF(MONTH($A457)=12, YEAR($A457),YEAR($A457)-1)))),A3R002_FirstSim!$A$1:$Z$87,VLOOKUP(MONTH($A457),Conversion!$A$1:$B$12,2),FALSE)</f>
        <v>0.35</v>
      </c>
      <c r="K457" s="12" t="e">
        <f>VLOOKUP((IF(MONTH($A457)=10,YEAR($A457),IF(MONTH($A457)=11,YEAR($A457),IF(MONTH($A457)=12, YEAR($A457),YEAR($A457)-1)))),#REF!,VLOOKUP(MONTH($A457),Conversion!$A$1:$B$12,2),FALSE)</f>
        <v>#REF!</v>
      </c>
      <c r="L457" s="9" t="e">
        <f>VLOOKUP((IF(MONTH($A457)=10,YEAR($A457),IF(MONTH($A457)=11,YEAR($A457),IF(MONTH($A457)=12, YEAR($A457),YEAR($A457)-1)))),#REF!,VLOOKUP(MONTH($A457),'Patch Conversion'!$A$1:$B$12,2),FALSE)</f>
        <v>#REF!</v>
      </c>
      <c r="N457" s="11"/>
      <c r="O457" s="9">
        <f t="shared" si="45"/>
        <v>7.0000000000000007E-2</v>
      </c>
      <c r="P457" s="9" t="str">
        <f t="shared" si="46"/>
        <v/>
      </c>
      <c r="Q457" s="10" t="str">
        <f t="shared" si="47"/>
        <v/>
      </c>
      <c r="S457" s="17">
        <f>VLOOKUP((IF(MONTH($A457)=10,YEAR($A457),IF(MONTH($A457)=11,YEAR($A457),IF(MONTH($A457)=12, YEAR($A457),YEAR($A457)-1)))),'Final Sim'!$A$1:$O$84,VLOOKUP(MONTH($A457),'Conversion WRSM'!$A$1:$B$12,2),FALSE)</f>
        <v>0</v>
      </c>
      <c r="U457" s="9">
        <f t="shared" si="48"/>
        <v>7.0000000000000007E-2</v>
      </c>
      <c r="V457" s="9" t="str">
        <f t="shared" si="49"/>
        <v/>
      </c>
      <c r="W457" s="20" t="str">
        <f t="shared" si="50"/>
        <v/>
      </c>
    </row>
    <row r="458" spans="1:23" s="9" customFormat="1">
      <c r="A458" s="11">
        <v>26877</v>
      </c>
      <c r="B458" s="9">
        <f>VLOOKUP((IF(MONTH($A458)=10,YEAR($A458),IF(MONTH($A458)=11,YEAR($A458),IF(MONTH($A458)=12, YEAR($A458),YEAR($A458)-1)))),A3R002_pt1.prn!$A$2:$AA$74,VLOOKUP(MONTH($A458),Conversion!$A$1:$B$12,2),FALSE)</f>
        <v>0.09</v>
      </c>
      <c r="C458" s="9" t="str">
        <f>IF(VLOOKUP((IF(MONTH($A458)=10,YEAR($A458),IF(MONTH($A458)=11,YEAR($A458),IF(MONTH($A458)=12, YEAR($A458),YEAR($A458)-1)))),A3R002_pt1.prn!$A$2:$AA$74,VLOOKUP(MONTH($A458),'Patch Conversion'!$A$1:$B$12,2),FALSE)="","",VLOOKUP((IF(MONTH($A458)=10,YEAR($A458),IF(MONTH($A458)=11,YEAR($A458),IF(MONTH($A458)=12, YEAR($A458),YEAR($A458)-1)))),A3R002_pt1.prn!$A$2:$AA$74,VLOOKUP(MONTH($A458),'Patch Conversion'!$A$1:$B$12,2),FALSE))</f>
        <v/>
      </c>
      <c r="G458" s="9">
        <f>VLOOKUP((IF(MONTH($A458)=10,YEAR($A458),IF(MONTH($A458)=11,YEAR($A458),IF(MONTH($A458)=12, YEAR($A458),YEAR($A458)-1)))),A3R002_FirstSim!$A$1:$Z$87,VLOOKUP(MONTH($A458),Conversion!$A$1:$B$12,2),FALSE)</f>
        <v>0.31</v>
      </c>
      <c r="K458" s="12" t="e">
        <f>VLOOKUP((IF(MONTH($A458)=10,YEAR($A458),IF(MONTH($A458)=11,YEAR($A458),IF(MONTH($A458)=12, YEAR($A458),YEAR($A458)-1)))),#REF!,VLOOKUP(MONTH($A458),Conversion!$A$1:$B$12,2),FALSE)</f>
        <v>#REF!</v>
      </c>
      <c r="L458" s="9" t="e">
        <f>VLOOKUP((IF(MONTH($A458)=10,YEAR($A458),IF(MONTH($A458)=11,YEAR($A458),IF(MONTH($A458)=12, YEAR($A458),YEAR($A458)-1)))),#REF!,VLOOKUP(MONTH($A458),'Patch Conversion'!$A$1:$B$12,2),FALSE)</f>
        <v>#REF!</v>
      </c>
      <c r="N458" s="11"/>
      <c r="O458" s="9">
        <f t="shared" si="45"/>
        <v>0.09</v>
      </c>
      <c r="P458" s="9" t="str">
        <f t="shared" si="46"/>
        <v/>
      </c>
      <c r="Q458" s="10" t="str">
        <f t="shared" si="47"/>
        <v/>
      </c>
      <c r="S458" s="17">
        <f>VLOOKUP((IF(MONTH($A458)=10,YEAR($A458),IF(MONTH($A458)=11,YEAR($A458),IF(MONTH($A458)=12, YEAR($A458),YEAR($A458)-1)))),'Final Sim'!$A$1:$O$84,VLOOKUP(MONTH($A458),'Conversion WRSM'!$A$1:$B$12,2),FALSE)</f>
        <v>93.6</v>
      </c>
      <c r="U458" s="9">
        <f t="shared" si="48"/>
        <v>0.09</v>
      </c>
      <c r="V458" s="9" t="str">
        <f t="shared" si="49"/>
        <v/>
      </c>
      <c r="W458" s="20" t="str">
        <f t="shared" si="50"/>
        <v/>
      </c>
    </row>
    <row r="459" spans="1:23" s="9" customFormat="1">
      <c r="A459" s="11">
        <v>26908</v>
      </c>
      <c r="B459" s="9">
        <f>VLOOKUP((IF(MONTH($A459)=10,YEAR($A459),IF(MONTH($A459)=11,YEAR($A459),IF(MONTH($A459)=12, YEAR($A459),YEAR($A459)-1)))),A3R002_pt1.prn!$A$2:$AA$74,VLOOKUP(MONTH($A459),Conversion!$A$1:$B$12,2),FALSE)</f>
        <v>0.98</v>
      </c>
      <c r="C459" s="9" t="str">
        <f>IF(VLOOKUP((IF(MONTH($A459)=10,YEAR($A459),IF(MONTH($A459)=11,YEAR($A459),IF(MONTH($A459)=12, YEAR($A459),YEAR($A459)-1)))),A3R002_pt1.prn!$A$2:$AA$74,VLOOKUP(MONTH($A459),'Patch Conversion'!$A$1:$B$12,2),FALSE)="","",VLOOKUP((IF(MONTH($A459)=10,YEAR($A459),IF(MONTH($A459)=11,YEAR($A459),IF(MONTH($A459)=12, YEAR($A459),YEAR($A459)-1)))),A3R002_pt1.prn!$A$2:$AA$74,VLOOKUP(MONTH($A459),'Patch Conversion'!$A$1:$B$12,2),FALSE))</f>
        <v>*</v>
      </c>
      <c r="G459" s="9">
        <f>VLOOKUP((IF(MONTH($A459)=10,YEAR($A459),IF(MONTH($A459)=11,YEAR($A459),IF(MONTH($A459)=12, YEAR($A459),YEAR($A459)-1)))),A3R002_FirstSim!$A$1:$Z$87,VLOOKUP(MONTH($A459),Conversion!$A$1:$B$12,2),FALSE)</f>
        <v>0.33</v>
      </c>
      <c r="K459" s="12" t="e">
        <f>VLOOKUP((IF(MONTH($A459)=10,YEAR($A459),IF(MONTH($A459)=11,YEAR($A459),IF(MONTH($A459)=12, YEAR($A459),YEAR($A459)-1)))),#REF!,VLOOKUP(MONTH($A459),Conversion!$A$1:$B$12,2),FALSE)</f>
        <v>#REF!</v>
      </c>
      <c r="L459" s="9" t="e">
        <f>VLOOKUP((IF(MONTH($A459)=10,YEAR($A459),IF(MONTH($A459)=11,YEAR($A459),IF(MONTH($A459)=12, YEAR($A459),YEAR($A459)-1)))),#REF!,VLOOKUP(MONTH($A459),'Patch Conversion'!$A$1:$B$12,2),FALSE)</f>
        <v>#REF!</v>
      </c>
      <c r="N459" s="11"/>
      <c r="O459" s="9">
        <f t="shared" si="45"/>
        <v>0.98</v>
      </c>
      <c r="P459" s="9" t="str">
        <f t="shared" si="46"/>
        <v>*</v>
      </c>
      <c r="Q459" s="10" t="str">
        <f t="shared" si="47"/>
        <v>Estimated</v>
      </c>
      <c r="S459" s="17">
        <f>VLOOKUP((IF(MONTH($A459)=10,YEAR($A459),IF(MONTH($A459)=11,YEAR($A459),IF(MONTH($A459)=12, YEAR($A459),YEAR($A459)-1)))),'Final Sim'!$A$1:$O$84,VLOOKUP(MONTH($A459),'Conversion WRSM'!$A$1:$B$12,2),FALSE)</f>
        <v>0</v>
      </c>
      <c r="U459" s="9">
        <f t="shared" si="48"/>
        <v>0.98</v>
      </c>
      <c r="V459" s="9" t="str">
        <f t="shared" si="49"/>
        <v>*</v>
      </c>
      <c r="W459" s="20" t="str">
        <f t="shared" si="50"/>
        <v>Estimated</v>
      </c>
    </row>
    <row r="460" spans="1:23" s="9" customFormat="1">
      <c r="A460" s="11">
        <v>26938</v>
      </c>
      <c r="B460" s="9">
        <f>VLOOKUP((IF(MONTH($A460)=10,YEAR($A460),IF(MONTH($A460)=11,YEAR($A460),IF(MONTH($A460)=12, YEAR($A460),YEAR($A460)-1)))),A3R002_pt1.prn!$A$2:$AA$74,VLOOKUP(MONTH($A460),Conversion!$A$1:$B$12,2),FALSE)</f>
        <v>0.45</v>
      </c>
      <c r="C460" s="9" t="str">
        <f>IF(VLOOKUP((IF(MONTH($A460)=10,YEAR($A460),IF(MONTH($A460)=11,YEAR($A460),IF(MONTH($A460)=12, YEAR($A460),YEAR($A460)-1)))),A3R002_pt1.prn!$A$2:$AA$74,VLOOKUP(MONTH($A460),'Patch Conversion'!$A$1:$B$12,2),FALSE)="","",VLOOKUP((IF(MONTH($A460)=10,YEAR($A460),IF(MONTH($A460)=11,YEAR($A460),IF(MONTH($A460)=12, YEAR($A460),YEAR($A460)-1)))),A3R002_pt1.prn!$A$2:$AA$74,VLOOKUP(MONTH($A460),'Patch Conversion'!$A$1:$B$12,2),FALSE))</f>
        <v/>
      </c>
      <c r="G460" s="9">
        <f>VLOOKUP((IF(MONTH($A460)=10,YEAR($A460),IF(MONTH($A460)=11,YEAR($A460),IF(MONTH($A460)=12, YEAR($A460),YEAR($A460)-1)))),A3R002_FirstSim!$A$1:$Z$87,VLOOKUP(MONTH($A460),Conversion!$A$1:$B$12,2),FALSE)</f>
        <v>0.33</v>
      </c>
      <c r="K460" s="12" t="e">
        <f>VLOOKUP((IF(MONTH($A460)=10,YEAR($A460),IF(MONTH($A460)=11,YEAR($A460),IF(MONTH($A460)=12, YEAR($A460),YEAR($A460)-1)))),#REF!,VLOOKUP(MONTH($A460),Conversion!$A$1:$B$12,2),FALSE)</f>
        <v>#REF!</v>
      </c>
      <c r="L460" s="9" t="e">
        <f>VLOOKUP((IF(MONTH($A460)=10,YEAR($A460),IF(MONTH($A460)=11,YEAR($A460),IF(MONTH($A460)=12, YEAR($A460),YEAR($A460)-1)))),#REF!,VLOOKUP(MONTH($A460),'Patch Conversion'!$A$1:$B$12,2),FALSE)</f>
        <v>#REF!</v>
      </c>
      <c r="N460" s="11"/>
      <c r="O460" s="9">
        <f t="shared" si="45"/>
        <v>0.45</v>
      </c>
      <c r="P460" s="9" t="str">
        <f t="shared" si="46"/>
        <v/>
      </c>
      <c r="Q460" s="10" t="str">
        <f t="shared" si="47"/>
        <v/>
      </c>
      <c r="S460" s="17">
        <f>VLOOKUP((IF(MONTH($A460)=10,YEAR($A460),IF(MONTH($A460)=11,YEAR($A460),IF(MONTH($A460)=12, YEAR($A460),YEAR($A460)-1)))),'Final Sim'!$A$1:$O$84,VLOOKUP(MONTH($A460),'Conversion WRSM'!$A$1:$B$12,2),FALSE)</f>
        <v>8</v>
      </c>
      <c r="U460" s="9">
        <f t="shared" si="48"/>
        <v>0.45</v>
      </c>
      <c r="V460" s="9" t="str">
        <f t="shared" si="49"/>
        <v/>
      </c>
      <c r="W460" s="20" t="str">
        <f t="shared" si="50"/>
        <v/>
      </c>
    </row>
    <row r="461" spans="1:23" s="9" customFormat="1">
      <c r="A461" s="11">
        <v>26969</v>
      </c>
      <c r="B461" s="9">
        <f>VLOOKUP((IF(MONTH($A461)=10,YEAR($A461),IF(MONTH($A461)=11,YEAR($A461),IF(MONTH($A461)=12, YEAR($A461),YEAR($A461)-1)))),A3R002_pt1.prn!$A$2:$AA$74,VLOOKUP(MONTH($A461),Conversion!$A$1:$B$12,2),FALSE)</f>
        <v>0.34</v>
      </c>
      <c r="C461" s="9" t="str">
        <f>IF(VLOOKUP((IF(MONTH($A461)=10,YEAR($A461),IF(MONTH($A461)=11,YEAR($A461),IF(MONTH($A461)=12, YEAR($A461),YEAR($A461)-1)))),A3R002_pt1.prn!$A$2:$AA$74,VLOOKUP(MONTH($A461),'Patch Conversion'!$A$1:$B$12,2),FALSE)="","",VLOOKUP((IF(MONTH($A461)=10,YEAR($A461),IF(MONTH($A461)=11,YEAR($A461),IF(MONTH($A461)=12, YEAR($A461),YEAR($A461)-1)))),A3R002_pt1.prn!$A$2:$AA$74,VLOOKUP(MONTH($A461),'Patch Conversion'!$A$1:$B$12,2),FALSE))</f>
        <v>*</v>
      </c>
      <c r="G461" s="9">
        <f>VLOOKUP((IF(MONTH($A461)=10,YEAR($A461),IF(MONTH($A461)=11,YEAR($A461),IF(MONTH($A461)=12, YEAR($A461),YEAR($A461)-1)))),A3R002_FirstSim!$A$1:$Z$87,VLOOKUP(MONTH($A461),Conversion!$A$1:$B$12,2),FALSE)</f>
        <v>0.32</v>
      </c>
      <c r="K461" s="12" t="e">
        <f>VLOOKUP((IF(MONTH($A461)=10,YEAR($A461),IF(MONTH($A461)=11,YEAR($A461),IF(MONTH($A461)=12, YEAR($A461),YEAR($A461)-1)))),#REF!,VLOOKUP(MONTH($A461),Conversion!$A$1:$B$12,2),FALSE)</f>
        <v>#REF!</v>
      </c>
      <c r="L461" s="9" t="e">
        <f>VLOOKUP((IF(MONTH($A461)=10,YEAR($A461),IF(MONTH($A461)=11,YEAR($A461),IF(MONTH($A461)=12, YEAR($A461),YEAR($A461)-1)))),#REF!,VLOOKUP(MONTH($A461),'Patch Conversion'!$A$1:$B$12,2),FALSE)</f>
        <v>#REF!</v>
      </c>
      <c r="N461" s="11"/>
      <c r="O461" s="9">
        <f t="shared" si="45"/>
        <v>0.34</v>
      </c>
      <c r="P461" s="9" t="str">
        <f t="shared" si="46"/>
        <v>*</v>
      </c>
      <c r="Q461" s="10" t="str">
        <f t="shared" si="47"/>
        <v>Estimated</v>
      </c>
      <c r="S461" s="17">
        <f>VLOOKUP((IF(MONTH($A461)=10,YEAR($A461),IF(MONTH($A461)=11,YEAR($A461),IF(MONTH($A461)=12, YEAR($A461),YEAR($A461)-1)))),'Final Sim'!$A$1:$O$84,VLOOKUP(MONTH($A461),'Conversion WRSM'!$A$1:$B$12,2),FALSE)</f>
        <v>0</v>
      </c>
      <c r="U461" s="9">
        <f t="shared" si="48"/>
        <v>0.34</v>
      </c>
      <c r="V461" s="9" t="str">
        <f t="shared" si="49"/>
        <v>*</v>
      </c>
      <c r="W461" s="20" t="str">
        <f t="shared" si="50"/>
        <v>Estimated</v>
      </c>
    </row>
    <row r="462" spans="1:23" s="9" customFormat="1">
      <c r="A462" s="11">
        <v>26999</v>
      </c>
      <c r="B462" s="9">
        <f>VLOOKUP((IF(MONTH($A462)=10,YEAR($A462),IF(MONTH($A462)=11,YEAR($A462),IF(MONTH($A462)=12, YEAR($A462),YEAR($A462)-1)))),A3R002_pt1.prn!$A$2:$AA$74,VLOOKUP(MONTH($A462),Conversion!$A$1:$B$12,2),FALSE)</f>
        <v>0.38</v>
      </c>
      <c r="C462" s="9" t="str">
        <f>IF(VLOOKUP((IF(MONTH($A462)=10,YEAR($A462),IF(MONTH($A462)=11,YEAR($A462),IF(MONTH($A462)=12, YEAR($A462),YEAR($A462)-1)))),A3R002_pt1.prn!$A$2:$AA$74,VLOOKUP(MONTH($A462),'Patch Conversion'!$A$1:$B$12,2),FALSE)="","",VLOOKUP((IF(MONTH($A462)=10,YEAR($A462),IF(MONTH($A462)=11,YEAR($A462),IF(MONTH($A462)=12, YEAR($A462),YEAR($A462)-1)))),A3R002_pt1.prn!$A$2:$AA$74,VLOOKUP(MONTH($A462),'Patch Conversion'!$A$1:$B$12,2),FALSE))</f>
        <v/>
      </c>
      <c r="D462" s="9" t="str">
        <f>IF(C462="","",B462)</f>
        <v/>
      </c>
      <c r="G462" s="9">
        <f>VLOOKUP((IF(MONTH($A462)=10,YEAR($A462),IF(MONTH($A462)=11,YEAR($A462),IF(MONTH($A462)=12, YEAR($A462),YEAR($A462)-1)))),A3R002_FirstSim!$A$1:$Z$87,VLOOKUP(MONTH($A462),Conversion!$A$1:$B$12,2),FALSE)</f>
        <v>0.61</v>
      </c>
      <c r="K462" s="12" t="e">
        <f>VLOOKUP((IF(MONTH($A462)=10,YEAR($A462),IF(MONTH($A462)=11,YEAR($A462),IF(MONTH($A462)=12, YEAR($A462),YEAR($A462)-1)))),#REF!,VLOOKUP(MONTH($A462),Conversion!$A$1:$B$12,2),FALSE)</f>
        <v>#REF!</v>
      </c>
      <c r="L462" s="9" t="e">
        <f>VLOOKUP((IF(MONTH($A462)=10,YEAR($A462),IF(MONTH($A462)=11,YEAR($A462),IF(MONTH($A462)=12, YEAR($A462),YEAR($A462)-1)))),#REF!,VLOOKUP(MONTH($A462),'Patch Conversion'!$A$1:$B$12,2),FALSE)</f>
        <v>#REF!</v>
      </c>
      <c r="N462" s="11"/>
      <c r="O462" s="9">
        <f t="shared" si="45"/>
        <v>0.38</v>
      </c>
      <c r="P462" s="9" t="str">
        <f t="shared" si="46"/>
        <v/>
      </c>
      <c r="Q462" s="10" t="str">
        <f t="shared" si="47"/>
        <v/>
      </c>
      <c r="S462" s="17">
        <f>VLOOKUP((IF(MONTH($A462)=10,YEAR($A462),IF(MONTH($A462)=11,YEAR($A462),IF(MONTH($A462)=12, YEAR($A462),YEAR($A462)-1)))),'Final Sim'!$A$1:$O$84,VLOOKUP(MONTH($A462),'Conversion WRSM'!$A$1:$B$12,2),FALSE)</f>
        <v>16.989999999999998</v>
      </c>
      <c r="U462" s="9">
        <f t="shared" si="48"/>
        <v>0.38</v>
      </c>
      <c r="V462" s="9" t="str">
        <f t="shared" si="49"/>
        <v/>
      </c>
      <c r="W462" s="20" t="str">
        <f t="shared" si="50"/>
        <v/>
      </c>
    </row>
    <row r="463" spans="1:23" s="9" customFormat="1">
      <c r="A463" s="11">
        <v>27030</v>
      </c>
      <c r="B463" s="9">
        <f>VLOOKUP((IF(MONTH($A463)=10,YEAR($A463),IF(MONTH($A463)=11,YEAR($A463),IF(MONTH($A463)=12, YEAR($A463),YEAR($A463)-1)))),A3R002_pt1.prn!$A$2:$AA$74,VLOOKUP(MONTH($A463),Conversion!$A$1:$B$12,2),FALSE)</f>
        <v>1.64</v>
      </c>
      <c r="C463" s="9" t="str">
        <f>IF(VLOOKUP((IF(MONTH($A463)=10,YEAR($A463),IF(MONTH($A463)=11,YEAR($A463),IF(MONTH($A463)=12, YEAR($A463),YEAR($A463)-1)))),A3R002_pt1.prn!$A$2:$AA$74,VLOOKUP(MONTH($A463),'Patch Conversion'!$A$1:$B$12,2),FALSE)="","",VLOOKUP((IF(MONTH($A463)=10,YEAR($A463),IF(MONTH($A463)=11,YEAR($A463),IF(MONTH($A463)=12, YEAR($A463),YEAR($A463)-1)))),A3R002_pt1.prn!$A$2:$AA$74,VLOOKUP(MONTH($A463),'Patch Conversion'!$A$1:$B$12,2),FALSE))</f>
        <v>*</v>
      </c>
      <c r="D463" s="9">
        <f>IF(C463="","",B463)</f>
        <v>1.64</v>
      </c>
      <c r="G463" s="9">
        <f>VLOOKUP((IF(MONTH($A463)=10,YEAR($A463),IF(MONTH($A463)=11,YEAR($A463),IF(MONTH($A463)=12, YEAR($A463),YEAR($A463)-1)))),A3R002_FirstSim!$A$1:$Z$87,VLOOKUP(MONTH($A463),Conversion!$A$1:$B$12,2),FALSE)</f>
        <v>3.16</v>
      </c>
      <c r="K463" s="12" t="e">
        <f>VLOOKUP((IF(MONTH($A463)=10,YEAR($A463),IF(MONTH($A463)=11,YEAR($A463),IF(MONTH($A463)=12, YEAR($A463),YEAR($A463)-1)))),#REF!,VLOOKUP(MONTH($A463),Conversion!$A$1:$B$12,2),FALSE)</f>
        <v>#REF!</v>
      </c>
      <c r="L463" s="9" t="e">
        <f>VLOOKUP((IF(MONTH($A463)=10,YEAR($A463),IF(MONTH($A463)=11,YEAR($A463),IF(MONTH($A463)=12, YEAR($A463),YEAR($A463)-1)))),#REF!,VLOOKUP(MONTH($A463),'Patch Conversion'!$A$1:$B$12,2),FALSE)</f>
        <v>#REF!</v>
      </c>
      <c r="N463" s="11"/>
      <c r="O463" s="9">
        <f t="shared" si="45"/>
        <v>1.64</v>
      </c>
      <c r="P463" s="9" t="str">
        <f t="shared" si="46"/>
        <v>*</v>
      </c>
      <c r="Q463" s="10" t="str">
        <f t="shared" si="47"/>
        <v>Estimated</v>
      </c>
      <c r="S463" s="17">
        <f>VLOOKUP((IF(MONTH($A463)=10,YEAR($A463),IF(MONTH($A463)=11,YEAR($A463),IF(MONTH($A463)=12, YEAR($A463),YEAR($A463)-1)))),'Final Sim'!$A$1:$O$84,VLOOKUP(MONTH($A463),'Conversion WRSM'!$A$1:$B$12,2),FALSE)</f>
        <v>0</v>
      </c>
      <c r="U463" s="9">
        <f t="shared" si="48"/>
        <v>1.64</v>
      </c>
      <c r="V463" s="9" t="str">
        <f t="shared" si="49"/>
        <v>*</v>
      </c>
      <c r="W463" s="20" t="str">
        <f t="shared" si="50"/>
        <v>Estimated</v>
      </c>
    </row>
    <row r="464" spans="1:23" s="9" customFormat="1">
      <c r="A464" s="11">
        <v>27061</v>
      </c>
      <c r="B464" s="9">
        <f>VLOOKUP((IF(MONTH($A464)=10,YEAR($A464),IF(MONTH($A464)=11,YEAR($A464),IF(MONTH($A464)=12, YEAR($A464),YEAR($A464)-1)))),A3R002_pt1.prn!$A$2:$AA$74,VLOOKUP(MONTH($A464),Conversion!$A$1:$B$12,2),FALSE)</f>
        <v>2.54</v>
      </c>
      <c r="C464" s="9" t="str">
        <f>IF(VLOOKUP((IF(MONTH($A464)=10,YEAR($A464),IF(MONTH($A464)=11,YEAR($A464),IF(MONTH($A464)=12, YEAR($A464),YEAR($A464)-1)))),A3R002_pt1.prn!$A$2:$AA$74,VLOOKUP(MONTH($A464),'Patch Conversion'!$A$1:$B$12,2),FALSE)="","",VLOOKUP((IF(MONTH($A464)=10,YEAR($A464),IF(MONTH($A464)=11,YEAR($A464),IF(MONTH($A464)=12, YEAR($A464),YEAR($A464)-1)))),A3R002_pt1.prn!$A$2:$AA$74,VLOOKUP(MONTH($A464),'Patch Conversion'!$A$1:$B$12,2),FALSE))</f>
        <v>*</v>
      </c>
      <c r="G464" s="9">
        <f>VLOOKUP((IF(MONTH($A464)=10,YEAR($A464),IF(MONTH($A464)=11,YEAR($A464),IF(MONTH($A464)=12, YEAR($A464),YEAR($A464)-1)))),A3R002_FirstSim!$A$1:$Z$87,VLOOKUP(MONTH($A464),Conversion!$A$1:$B$12,2),FALSE)</f>
        <v>1.86</v>
      </c>
      <c r="K464" s="12" t="e">
        <f>VLOOKUP((IF(MONTH($A464)=10,YEAR($A464),IF(MONTH($A464)=11,YEAR($A464),IF(MONTH($A464)=12, YEAR($A464),YEAR($A464)-1)))),#REF!,VLOOKUP(MONTH($A464),Conversion!$A$1:$B$12,2),FALSE)</f>
        <v>#REF!</v>
      </c>
      <c r="L464" s="9" t="e">
        <f>VLOOKUP((IF(MONTH($A464)=10,YEAR($A464),IF(MONTH($A464)=11,YEAR($A464),IF(MONTH($A464)=12, YEAR($A464),YEAR($A464)-1)))),#REF!,VLOOKUP(MONTH($A464),'Patch Conversion'!$A$1:$B$12,2),FALSE)</f>
        <v>#REF!</v>
      </c>
      <c r="N464" s="11"/>
      <c r="O464" s="9">
        <f t="shared" si="45"/>
        <v>2.54</v>
      </c>
      <c r="P464" s="9" t="str">
        <f t="shared" si="46"/>
        <v>*</v>
      </c>
      <c r="Q464" s="10" t="str">
        <f t="shared" si="47"/>
        <v>Estimated</v>
      </c>
      <c r="S464" s="17">
        <f>VLOOKUP((IF(MONTH($A464)=10,YEAR($A464),IF(MONTH($A464)=11,YEAR($A464),IF(MONTH($A464)=12, YEAR($A464),YEAR($A464)-1)))),'Final Sim'!$A$1:$O$84,VLOOKUP(MONTH($A464),'Conversion WRSM'!$A$1:$B$12,2),FALSE)</f>
        <v>34.11</v>
      </c>
      <c r="U464" s="9">
        <f t="shared" si="48"/>
        <v>2.54</v>
      </c>
      <c r="V464" s="9" t="str">
        <f t="shared" si="49"/>
        <v>*</v>
      </c>
      <c r="W464" s="20" t="str">
        <f t="shared" si="50"/>
        <v>Estimated</v>
      </c>
    </row>
    <row r="465" spans="1:23" s="9" customFormat="1">
      <c r="A465" s="11">
        <v>27089</v>
      </c>
      <c r="B465" s="9">
        <f>VLOOKUP((IF(MONTH($A465)=10,YEAR($A465),IF(MONTH($A465)=11,YEAR($A465),IF(MONTH($A465)=12, YEAR($A465),YEAR($A465)-1)))),A3R002_pt1.prn!$A$2:$AA$74,VLOOKUP(MONTH($A465),Conversion!$A$1:$B$12,2),FALSE)</f>
        <v>1.31</v>
      </c>
      <c r="C465" s="9" t="str">
        <f>IF(VLOOKUP((IF(MONTH($A465)=10,YEAR($A465),IF(MONTH($A465)=11,YEAR($A465),IF(MONTH($A465)=12, YEAR($A465),YEAR($A465)-1)))),A3R002_pt1.prn!$A$2:$AA$74,VLOOKUP(MONTH($A465),'Patch Conversion'!$A$1:$B$12,2),FALSE)="","",VLOOKUP((IF(MONTH($A465)=10,YEAR($A465),IF(MONTH($A465)=11,YEAR($A465),IF(MONTH($A465)=12, YEAR($A465),YEAR($A465)-1)))),A3R002_pt1.prn!$A$2:$AA$74,VLOOKUP(MONTH($A465),'Patch Conversion'!$A$1:$B$12,2),FALSE))</f>
        <v>*</v>
      </c>
      <c r="D465" s="9">
        <f>IF(C465="","",B465)</f>
        <v>1.31</v>
      </c>
      <c r="G465" s="9">
        <f>VLOOKUP((IF(MONTH($A465)=10,YEAR($A465),IF(MONTH($A465)=11,YEAR($A465),IF(MONTH($A465)=12, YEAR($A465),YEAR($A465)-1)))),A3R002_FirstSim!$A$1:$Z$87,VLOOKUP(MONTH($A465),Conversion!$A$1:$B$12,2),FALSE)</f>
        <v>0.94</v>
      </c>
      <c r="K465" s="12" t="e">
        <f>VLOOKUP((IF(MONTH($A465)=10,YEAR($A465),IF(MONTH($A465)=11,YEAR($A465),IF(MONTH($A465)=12, YEAR($A465),YEAR($A465)-1)))),#REF!,VLOOKUP(MONTH($A465),Conversion!$A$1:$B$12,2),FALSE)</f>
        <v>#REF!</v>
      </c>
      <c r="L465" s="9" t="e">
        <f>VLOOKUP((IF(MONTH($A465)=10,YEAR($A465),IF(MONTH($A465)=11,YEAR($A465),IF(MONTH($A465)=12, YEAR($A465),YEAR($A465)-1)))),#REF!,VLOOKUP(MONTH($A465),'Patch Conversion'!$A$1:$B$12,2),FALSE)</f>
        <v>#REF!</v>
      </c>
      <c r="N465" s="11"/>
      <c r="O465" s="9">
        <f t="shared" si="45"/>
        <v>1.31</v>
      </c>
      <c r="P465" s="9" t="str">
        <f t="shared" si="46"/>
        <v>*</v>
      </c>
      <c r="Q465" s="10" t="str">
        <f t="shared" si="47"/>
        <v>Estimated</v>
      </c>
      <c r="S465" s="17">
        <f>VLOOKUP((IF(MONTH($A465)=10,YEAR($A465),IF(MONTH($A465)=11,YEAR($A465),IF(MONTH($A465)=12, YEAR($A465),YEAR($A465)-1)))),'Final Sim'!$A$1:$O$84,VLOOKUP(MONTH($A465),'Conversion WRSM'!$A$1:$B$12,2),FALSE)</f>
        <v>0</v>
      </c>
      <c r="U465" s="9">
        <f t="shared" si="48"/>
        <v>1.31</v>
      </c>
      <c r="V465" s="9" t="str">
        <f t="shared" si="49"/>
        <v>*</v>
      </c>
      <c r="W465" s="20" t="str">
        <f t="shared" si="50"/>
        <v>Estimated</v>
      </c>
    </row>
    <row r="466" spans="1:23" s="9" customFormat="1">
      <c r="A466" s="11">
        <v>27120</v>
      </c>
      <c r="B466" s="9">
        <f>VLOOKUP((IF(MONTH($A466)=10,YEAR($A466),IF(MONTH($A466)=11,YEAR($A466),IF(MONTH($A466)=12, YEAR($A466),YEAR($A466)-1)))),A3R002_pt1.prn!$A$2:$AA$74,VLOOKUP(MONTH($A466),Conversion!$A$1:$B$12,2),FALSE)</f>
        <v>1.46</v>
      </c>
      <c r="C466" s="9" t="str">
        <f>IF(VLOOKUP((IF(MONTH($A466)=10,YEAR($A466),IF(MONTH($A466)=11,YEAR($A466),IF(MONTH($A466)=12, YEAR($A466),YEAR($A466)-1)))),A3R002_pt1.prn!$A$2:$AA$74,VLOOKUP(MONTH($A466),'Patch Conversion'!$A$1:$B$12,2),FALSE)="","",VLOOKUP((IF(MONTH($A466)=10,YEAR($A466),IF(MONTH($A466)=11,YEAR($A466),IF(MONTH($A466)=12, YEAR($A466),YEAR($A466)-1)))),A3R002_pt1.prn!$A$2:$AA$74,VLOOKUP(MONTH($A466),'Patch Conversion'!$A$1:$B$12,2),FALSE))</f>
        <v/>
      </c>
      <c r="G466" s="9">
        <f>VLOOKUP((IF(MONTH($A466)=10,YEAR($A466),IF(MONTH($A466)=11,YEAR($A466),IF(MONTH($A466)=12, YEAR($A466),YEAR($A466)-1)))),A3R002_FirstSim!$A$1:$Z$87,VLOOKUP(MONTH($A466),Conversion!$A$1:$B$12,2),FALSE)</f>
        <v>1.07</v>
      </c>
      <c r="K466" s="12" t="e">
        <f>VLOOKUP((IF(MONTH($A466)=10,YEAR($A466),IF(MONTH($A466)=11,YEAR($A466),IF(MONTH($A466)=12, YEAR($A466),YEAR($A466)-1)))),#REF!,VLOOKUP(MONTH($A466),Conversion!$A$1:$B$12,2),FALSE)</f>
        <v>#REF!</v>
      </c>
      <c r="L466" s="9" t="e">
        <f>VLOOKUP((IF(MONTH($A466)=10,YEAR($A466),IF(MONTH($A466)=11,YEAR($A466),IF(MONTH($A466)=12, YEAR($A466),YEAR($A466)-1)))),#REF!,VLOOKUP(MONTH($A466),'Patch Conversion'!$A$1:$B$12,2),FALSE)</f>
        <v>#REF!</v>
      </c>
      <c r="N466" s="11"/>
      <c r="O466" s="9">
        <f t="shared" si="45"/>
        <v>1.46</v>
      </c>
      <c r="P466" s="9" t="str">
        <f t="shared" si="46"/>
        <v/>
      </c>
      <c r="Q466" s="10" t="str">
        <f t="shared" si="47"/>
        <v/>
      </c>
      <c r="S466" s="17">
        <f>VLOOKUP((IF(MONTH($A466)=10,YEAR($A466),IF(MONTH($A466)=11,YEAR($A466),IF(MONTH($A466)=12, YEAR($A466),YEAR($A466)-1)))),'Final Sim'!$A$1:$O$84,VLOOKUP(MONTH($A466),'Conversion WRSM'!$A$1:$B$12,2),FALSE)</f>
        <v>852.91</v>
      </c>
      <c r="U466" s="9">
        <f t="shared" si="48"/>
        <v>1.46</v>
      </c>
      <c r="V466" s="9" t="str">
        <f t="shared" si="49"/>
        <v/>
      </c>
      <c r="W466" s="20" t="str">
        <f t="shared" si="50"/>
        <v/>
      </c>
    </row>
    <row r="467" spans="1:23" s="9" customFormat="1">
      <c r="A467" s="11">
        <v>27150</v>
      </c>
      <c r="B467" s="9">
        <f>VLOOKUP((IF(MONTH($A467)=10,YEAR($A467),IF(MONTH($A467)=11,YEAR($A467),IF(MONTH($A467)=12, YEAR($A467),YEAR($A467)-1)))),A3R002_pt1.prn!$A$2:$AA$74,VLOOKUP(MONTH($A467),Conversion!$A$1:$B$12,2),FALSE)</f>
        <v>0.41</v>
      </c>
      <c r="C467" s="9" t="str">
        <f>IF(VLOOKUP((IF(MONTH($A467)=10,YEAR($A467),IF(MONTH($A467)=11,YEAR($A467),IF(MONTH($A467)=12, YEAR($A467),YEAR($A467)-1)))),A3R002_pt1.prn!$A$2:$AA$74,VLOOKUP(MONTH($A467),'Patch Conversion'!$A$1:$B$12,2),FALSE)="","",VLOOKUP((IF(MONTH($A467)=10,YEAR($A467),IF(MONTH($A467)=11,YEAR($A467),IF(MONTH($A467)=12, YEAR($A467),YEAR($A467)-1)))),A3R002_pt1.prn!$A$2:$AA$74,VLOOKUP(MONTH($A467),'Patch Conversion'!$A$1:$B$12,2),FALSE))</f>
        <v/>
      </c>
      <c r="G467" s="9">
        <f>VLOOKUP((IF(MONTH($A467)=10,YEAR($A467),IF(MONTH($A467)=11,YEAR($A467),IF(MONTH($A467)=12, YEAR($A467),YEAR($A467)-1)))),A3R002_FirstSim!$A$1:$Z$87,VLOOKUP(MONTH($A467),Conversion!$A$1:$B$12,2),FALSE)</f>
        <v>0.93</v>
      </c>
      <c r="K467" s="12" t="e">
        <f>VLOOKUP((IF(MONTH($A467)=10,YEAR($A467),IF(MONTH($A467)=11,YEAR($A467),IF(MONTH($A467)=12, YEAR($A467),YEAR($A467)-1)))),#REF!,VLOOKUP(MONTH($A467),Conversion!$A$1:$B$12,2),FALSE)</f>
        <v>#REF!</v>
      </c>
      <c r="L467" s="9" t="e">
        <f>VLOOKUP((IF(MONTH($A467)=10,YEAR($A467),IF(MONTH($A467)=11,YEAR($A467),IF(MONTH($A467)=12, YEAR($A467),YEAR($A467)-1)))),#REF!,VLOOKUP(MONTH($A467),'Patch Conversion'!$A$1:$B$12,2),FALSE)</f>
        <v>#REF!</v>
      </c>
      <c r="N467" s="11"/>
      <c r="O467" s="9">
        <f t="shared" si="45"/>
        <v>0.41</v>
      </c>
      <c r="P467" s="9" t="str">
        <f t="shared" si="46"/>
        <v/>
      </c>
      <c r="Q467" s="10" t="str">
        <f t="shared" si="47"/>
        <v/>
      </c>
      <c r="S467" s="17">
        <f>VLOOKUP((IF(MONTH($A467)=10,YEAR($A467),IF(MONTH($A467)=11,YEAR($A467),IF(MONTH($A467)=12, YEAR($A467),YEAR($A467)-1)))),'Final Sim'!$A$1:$O$84,VLOOKUP(MONTH($A467),'Conversion WRSM'!$A$1:$B$12,2),FALSE)</f>
        <v>0</v>
      </c>
      <c r="U467" s="9">
        <f t="shared" si="48"/>
        <v>0.41</v>
      </c>
      <c r="V467" s="9" t="str">
        <f t="shared" si="49"/>
        <v/>
      </c>
      <c r="W467" s="20" t="str">
        <f t="shared" si="50"/>
        <v/>
      </c>
    </row>
    <row r="468" spans="1:23" s="9" customFormat="1">
      <c r="A468" s="11">
        <v>27181</v>
      </c>
      <c r="B468" s="9">
        <f>VLOOKUP((IF(MONTH($A468)=10,YEAR($A468),IF(MONTH($A468)=11,YEAR($A468),IF(MONTH($A468)=12, YEAR($A468),YEAR($A468)-1)))),A3R002_pt1.prn!$A$2:$AA$74,VLOOKUP(MONTH($A468),Conversion!$A$1:$B$12,2),FALSE)</f>
        <v>0.22</v>
      </c>
      <c r="C468" s="9" t="str">
        <f>IF(VLOOKUP((IF(MONTH($A468)=10,YEAR($A468),IF(MONTH($A468)=11,YEAR($A468),IF(MONTH($A468)=12, YEAR($A468),YEAR($A468)-1)))),A3R002_pt1.prn!$A$2:$AA$74,VLOOKUP(MONTH($A468),'Patch Conversion'!$A$1:$B$12,2),FALSE)="","",VLOOKUP((IF(MONTH($A468)=10,YEAR($A468),IF(MONTH($A468)=11,YEAR($A468),IF(MONTH($A468)=12, YEAR($A468),YEAR($A468)-1)))),A3R002_pt1.prn!$A$2:$AA$74,VLOOKUP(MONTH($A468),'Patch Conversion'!$A$1:$B$12,2),FALSE))</f>
        <v/>
      </c>
      <c r="G468" s="9">
        <f>VLOOKUP((IF(MONTH($A468)=10,YEAR($A468),IF(MONTH($A468)=11,YEAR($A468),IF(MONTH($A468)=12, YEAR($A468),YEAR($A468)-1)))),A3R002_FirstSim!$A$1:$Z$87,VLOOKUP(MONTH($A468),Conversion!$A$1:$B$12,2),FALSE)</f>
        <v>0.78</v>
      </c>
      <c r="K468" s="12" t="e">
        <f>VLOOKUP((IF(MONTH($A468)=10,YEAR($A468),IF(MONTH($A468)=11,YEAR($A468),IF(MONTH($A468)=12, YEAR($A468),YEAR($A468)-1)))),#REF!,VLOOKUP(MONTH($A468),Conversion!$A$1:$B$12,2),FALSE)</f>
        <v>#REF!</v>
      </c>
      <c r="L468" s="9" t="e">
        <f>VLOOKUP((IF(MONTH($A468)=10,YEAR($A468),IF(MONTH($A468)=11,YEAR($A468),IF(MONTH($A468)=12, YEAR($A468),YEAR($A468)-1)))),#REF!,VLOOKUP(MONTH($A468),'Patch Conversion'!$A$1:$B$12,2),FALSE)</f>
        <v>#REF!</v>
      </c>
      <c r="N468" s="11"/>
      <c r="O468" s="9">
        <f t="shared" si="45"/>
        <v>0.22</v>
      </c>
      <c r="P468" s="9" t="str">
        <f t="shared" si="46"/>
        <v/>
      </c>
      <c r="Q468" s="10" t="str">
        <f t="shared" si="47"/>
        <v/>
      </c>
      <c r="S468" s="17">
        <f>VLOOKUP((IF(MONTH($A468)=10,YEAR($A468),IF(MONTH($A468)=11,YEAR($A468),IF(MONTH($A468)=12, YEAR($A468),YEAR($A468)-1)))),'Final Sim'!$A$1:$O$84,VLOOKUP(MONTH($A468),'Conversion WRSM'!$A$1:$B$12,2),FALSE)</f>
        <v>464.41</v>
      </c>
      <c r="U468" s="9">
        <f t="shared" si="48"/>
        <v>0.22</v>
      </c>
      <c r="V468" s="9" t="str">
        <f t="shared" si="49"/>
        <v/>
      </c>
      <c r="W468" s="20" t="str">
        <f t="shared" si="50"/>
        <v/>
      </c>
    </row>
    <row r="469" spans="1:23" s="9" customFormat="1">
      <c r="A469" s="11">
        <v>27211</v>
      </c>
      <c r="B469" s="9">
        <f>VLOOKUP((IF(MONTH($A469)=10,YEAR($A469),IF(MONTH($A469)=11,YEAR($A469),IF(MONTH($A469)=12, YEAR($A469),YEAR($A469)-1)))),A3R002_pt1.prn!$A$2:$AA$74,VLOOKUP(MONTH($A469),Conversion!$A$1:$B$12,2),FALSE)</f>
        <v>0.23</v>
      </c>
      <c r="C469" s="9" t="str">
        <f>IF(VLOOKUP((IF(MONTH($A469)=10,YEAR($A469),IF(MONTH($A469)=11,YEAR($A469),IF(MONTH($A469)=12, YEAR($A469),YEAR($A469)-1)))),A3R002_pt1.prn!$A$2:$AA$74,VLOOKUP(MONTH($A469),'Patch Conversion'!$A$1:$B$12,2),FALSE)="","",VLOOKUP((IF(MONTH($A469)=10,YEAR($A469),IF(MONTH($A469)=11,YEAR($A469),IF(MONTH($A469)=12, YEAR($A469),YEAR($A469)-1)))),A3R002_pt1.prn!$A$2:$AA$74,VLOOKUP(MONTH($A469),'Patch Conversion'!$A$1:$B$12,2),FALSE))</f>
        <v/>
      </c>
      <c r="G469" s="9">
        <f>VLOOKUP((IF(MONTH($A469)=10,YEAR($A469),IF(MONTH($A469)=11,YEAR($A469),IF(MONTH($A469)=12, YEAR($A469),YEAR($A469)-1)))),A3R002_FirstSim!$A$1:$Z$87,VLOOKUP(MONTH($A469),Conversion!$A$1:$B$12,2),FALSE)</f>
        <v>0.72</v>
      </c>
      <c r="K469" s="12" t="e">
        <f>VLOOKUP((IF(MONTH($A469)=10,YEAR($A469),IF(MONTH($A469)=11,YEAR($A469),IF(MONTH($A469)=12, YEAR($A469),YEAR($A469)-1)))),#REF!,VLOOKUP(MONTH($A469),Conversion!$A$1:$B$12,2),FALSE)</f>
        <v>#REF!</v>
      </c>
      <c r="L469" s="9" t="e">
        <f>VLOOKUP((IF(MONTH($A469)=10,YEAR($A469),IF(MONTH($A469)=11,YEAR($A469),IF(MONTH($A469)=12, YEAR($A469),YEAR($A469)-1)))),#REF!,VLOOKUP(MONTH($A469),'Patch Conversion'!$A$1:$B$12,2),FALSE)</f>
        <v>#REF!</v>
      </c>
      <c r="N469" s="11"/>
      <c r="O469" s="9">
        <f t="shared" si="45"/>
        <v>0.23</v>
      </c>
      <c r="P469" s="9" t="str">
        <f t="shared" si="46"/>
        <v/>
      </c>
      <c r="Q469" s="10" t="str">
        <f t="shared" si="47"/>
        <v/>
      </c>
      <c r="S469" s="17">
        <f>VLOOKUP((IF(MONTH($A469)=10,YEAR($A469),IF(MONTH($A469)=11,YEAR($A469),IF(MONTH($A469)=12, YEAR($A469),YEAR($A469)-1)))),'Final Sim'!$A$1:$O$84,VLOOKUP(MONTH($A469),'Conversion WRSM'!$A$1:$B$12,2),FALSE)</f>
        <v>0</v>
      </c>
      <c r="U469" s="9">
        <f t="shared" si="48"/>
        <v>0.23</v>
      </c>
      <c r="V469" s="9" t="str">
        <f t="shared" si="49"/>
        <v/>
      </c>
      <c r="W469" s="20" t="str">
        <f t="shared" si="50"/>
        <v/>
      </c>
    </row>
    <row r="470" spans="1:23" s="9" customFormat="1">
      <c r="A470" s="11">
        <v>27242</v>
      </c>
      <c r="B470" s="9">
        <f>VLOOKUP((IF(MONTH($A470)=10,YEAR($A470),IF(MONTH($A470)=11,YEAR($A470),IF(MONTH($A470)=12, YEAR($A470),YEAR($A470)-1)))),A3R002_pt1.prn!$A$2:$AA$74,VLOOKUP(MONTH($A470),Conversion!$A$1:$B$12,2),FALSE)</f>
        <v>0.32</v>
      </c>
      <c r="C470" s="9" t="str">
        <f>IF(VLOOKUP((IF(MONTH($A470)=10,YEAR($A470),IF(MONTH($A470)=11,YEAR($A470),IF(MONTH($A470)=12, YEAR($A470),YEAR($A470)-1)))),A3R002_pt1.prn!$A$2:$AA$74,VLOOKUP(MONTH($A470),'Patch Conversion'!$A$1:$B$12,2),FALSE)="","",VLOOKUP((IF(MONTH($A470)=10,YEAR($A470),IF(MONTH($A470)=11,YEAR($A470),IF(MONTH($A470)=12, YEAR($A470),YEAR($A470)-1)))),A3R002_pt1.prn!$A$2:$AA$74,VLOOKUP(MONTH($A470),'Patch Conversion'!$A$1:$B$12,2),FALSE))</f>
        <v/>
      </c>
      <c r="G470" s="9">
        <f>VLOOKUP((IF(MONTH($A470)=10,YEAR($A470),IF(MONTH($A470)=11,YEAR($A470),IF(MONTH($A470)=12, YEAR($A470),YEAR($A470)-1)))),A3R002_FirstSim!$A$1:$Z$87,VLOOKUP(MONTH($A470),Conversion!$A$1:$B$12,2),FALSE)</f>
        <v>0.63</v>
      </c>
      <c r="K470" s="12" t="e">
        <f>VLOOKUP((IF(MONTH($A470)=10,YEAR($A470),IF(MONTH($A470)=11,YEAR($A470),IF(MONTH($A470)=12, YEAR($A470),YEAR($A470)-1)))),#REF!,VLOOKUP(MONTH($A470),Conversion!$A$1:$B$12,2),FALSE)</f>
        <v>#REF!</v>
      </c>
      <c r="L470" s="9" t="e">
        <f>VLOOKUP((IF(MONTH($A470)=10,YEAR($A470),IF(MONTH($A470)=11,YEAR($A470),IF(MONTH($A470)=12, YEAR($A470),YEAR($A470)-1)))),#REF!,VLOOKUP(MONTH($A470),'Patch Conversion'!$A$1:$B$12,2),FALSE)</f>
        <v>#REF!</v>
      </c>
      <c r="N470" s="11"/>
      <c r="O470" s="9">
        <f t="shared" si="45"/>
        <v>0.32</v>
      </c>
      <c r="P470" s="9" t="str">
        <f t="shared" si="46"/>
        <v/>
      </c>
      <c r="Q470" s="10" t="str">
        <f t="shared" si="47"/>
        <v/>
      </c>
      <c r="S470" s="17">
        <f>VLOOKUP((IF(MONTH($A470)=10,YEAR($A470),IF(MONTH($A470)=11,YEAR($A470),IF(MONTH($A470)=12, YEAR($A470),YEAR($A470)-1)))),'Final Sim'!$A$1:$O$84,VLOOKUP(MONTH($A470),'Conversion WRSM'!$A$1:$B$12,2),FALSE)</f>
        <v>129.68</v>
      </c>
      <c r="U470" s="9">
        <f t="shared" si="48"/>
        <v>0.32</v>
      </c>
      <c r="V470" s="9" t="str">
        <f t="shared" si="49"/>
        <v/>
      </c>
      <c r="W470" s="20" t="str">
        <f t="shared" si="50"/>
        <v/>
      </c>
    </row>
    <row r="471" spans="1:23" s="9" customFormat="1">
      <c r="A471" s="11">
        <v>27273</v>
      </c>
      <c r="B471" s="9">
        <f>VLOOKUP((IF(MONTH($A471)=10,YEAR($A471),IF(MONTH($A471)=11,YEAR($A471),IF(MONTH($A471)=12, YEAR($A471),YEAR($A471)-1)))),A3R002_pt1.prn!$A$2:$AA$74,VLOOKUP(MONTH($A471),Conversion!$A$1:$B$12,2),FALSE)</f>
        <v>0.21</v>
      </c>
      <c r="C471" s="9" t="str">
        <f>IF(VLOOKUP((IF(MONTH($A471)=10,YEAR($A471),IF(MONTH($A471)=11,YEAR($A471),IF(MONTH($A471)=12, YEAR($A471),YEAR($A471)-1)))),A3R002_pt1.prn!$A$2:$AA$74,VLOOKUP(MONTH($A471),'Patch Conversion'!$A$1:$B$12,2),FALSE)="","",VLOOKUP((IF(MONTH($A471)=10,YEAR($A471),IF(MONTH($A471)=11,YEAR($A471),IF(MONTH($A471)=12, YEAR($A471),YEAR($A471)-1)))),A3R002_pt1.prn!$A$2:$AA$74,VLOOKUP(MONTH($A471),'Patch Conversion'!$A$1:$B$12,2),FALSE))</f>
        <v/>
      </c>
      <c r="G471" s="9">
        <f>VLOOKUP((IF(MONTH($A471)=10,YEAR($A471),IF(MONTH($A471)=11,YEAR($A471),IF(MONTH($A471)=12, YEAR($A471),YEAR($A471)-1)))),A3R002_FirstSim!$A$1:$Z$87,VLOOKUP(MONTH($A471),Conversion!$A$1:$B$12,2),FALSE)</f>
        <v>0.56000000000000005</v>
      </c>
      <c r="K471" s="12" t="e">
        <f>VLOOKUP((IF(MONTH($A471)=10,YEAR($A471),IF(MONTH($A471)=11,YEAR($A471),IF(MONTH($A471)=12, YEAR($A471),YEAR($A471)-1)))),#REF!,VLOOKUP(MONTH($A471),Conversion!$A$1:$B$12,2),FALSE)</f>
        <v>#REF!</v>
      </c>
      <c r="L471" s="9" t="e">
        <f>VLOOKUP((IF(MONTH($A471)=10,YEAR($A471),IF(MONTH($A471)=11,YEAR($A471),IF(MONTH($A471)=12, YEAR($A471),YEAR($A471)-1)))),#REF!,VLOOKUP(MONTH($A471),'Patch Conversion'!$A$1:$B$12,2),FALSE)</f>
        <v>#REF!</v>
      </c>
      <c r="N471" s="11"/>
      <c r="O471" s="9">
        <f t="shared" si="45"/>
        <v>0.21</v>
      </c>
      <c r="P471" s="9" t="str">
        <f t="shared" si="46"/>
        <v/>
      </c>
      <c r="Q471" s="10" t="str">
        <f t="shared" si="47"/>
        <v/>
      </c>
      <c r="S471" s="17">
        <f>VLOOKUP((IF(MONTH($A471)=10,YEAR($A471),IF(MONTH($A471)=11,YEAR($A471),IF(MONTH($A471)=12, YEAR($A471),YEAR($A471)-1)))),'Final Sim'!$A$1:$O$84,VLOOKUP(MONTH($A471),'Conversion WRSM'!$A$1:$B$12,2),FALSE)</f>
        <v>0</v>
      </c>
      <c r="U471" s="9">
        <f t="shared" si="48"/>
        <v>0.21</v>
      </c>
      <c r="V471" s="9" t="str">
        <f t="shared" si="49"/>
        <v/>
      </c>
      <c r="W471" s="20" t="str">
        <f t="shared" si="50"/>
        <v/>
      </c>
    </row>
    <row r="472" spans="1:23" s="9" customFormat="1">
      <c r="A472" s="11">
        <v>27303</v>
      </c>
      <c r="B472" s="9">
        <f>VLOOKUP((IF(MONTH($A472)=10,YEAR($A472),IF(MONTH($A472)=11,YEAR($A472),IF(MONTH($A472)=12, YEAR($A472),YEAR($A472)-1)))),A3R002_pt1.prn!$A$2:$AA$74,VLOOKUP(MONTH($A472),Conversion!$A$1:$B$12,2),FALSE)</f>
        <v>0.06</v>
      </c>
      <c r="C472" s="9" t="str">
        <f>IF(VLOOKUP((IF(MONTH($A472)=10,YEAR($A472),IF(MONTH($A472)=11,YEAR($A472),IF(MONTH($A472)=12, YEAR($A472),YEAR($A472)-1)))),A3R002_pt1.prn!$A$2:$AA$74,VLOOKUP(MONTH($A472),'Patch Conversion'!$A$1:$B$12,2),FALSE)="","",VLOOKUP((IF(MONTH($A472)=10,YEAR($A472),IF(MONTH($A472)=11,YEAR($A472),IF(MONTH($A472)=12, YEAR($A472),YEAR($A472)-1)))),A3R002_pt1.prn!$A$2:$AA$74,VLOOKUP(MONTH($A472),'Patch Conversion'!$A$1:$B$12,2),FALSE))</f>
        <v/>
      </c>
      <c r="G472" s="9">
        <f>VLOOKUP((IF(MONTH($A472)=10,YEAR($A472),IF(MONTH($A472)=11,YEAR($A472),IF(MONTH($A472)=12, YEAR($A472),YEAR($A472)-1)))),A3R002_FirstSim!$A$1:$Z$87,VLOOKUP(MONTH($A472),Conversion!$A$1:$B$12,2),FALSE)</f>
        <v>0.5</v>
      </c>
      <c r="K472" s="12" t="e">
        <f>VLOOKUP((IF(MONTH($A472)=10,YEAR($A472),IF(MONTH($A472)=11,YEAR($A472),IF(MONTH($A472)=12, YEAR($A472),YEAR($A472)-1)))),#REF!,VLOOKUP(MONTH($A472),Conversion!$A$1:$B$12,2),FALSE)</f>
        <v>#REF!</v>
      </c>
      <c r="L472" s="9" t="e">
        <f>VLOOKUP((IF(MONTH($A472)=10,YEAR($A472),IF(MONTH($A472)=11,YEAR($A472),IF(MONTH($A472)=12, YEAR($A472),YEAR($A472)-1)))),#REF!,VLOOKUP(MONTH($A472),'Patch Conversion'!$A$1:$B$12,2),FALSE)</f>
        <v>#REF!</v>
      </c>
      <c r="N472" s="11"/>
      <c r="O472" s="9">
        <f t="shared" si="45"/>
        <v>0.06</v>
      </c>
      <c r="P472" s="9" t="str">
        <f t="shared" si="46"/>
        <v/>
      </c>
      <c r="Q472" s="10" t="str">
        <f t="shared" si="47"/>
        <v/>
      </c>
      <c r="S472" s="17">
        <f>VLOOKUP((IF(MONTH($A472)=10,YEAR($A472),IF(MONTH($A472)=11,YEAR($A472),IF(MONTH($A472)=12, YEAR($A472),YEAR($A472)-1)))),'Final Sim'!$A$1:$O$84,VLOOKUP(MONTH($A472),'Conversion WRSM'!$A$1:$B$12,2),FALSE)</f>
        <v>1.02</v>
      </c>
      <c r="U472" s="9">
        <f t="shared" si="48"/>
        <v>0.06</v>
      </c>
      <c r="V472" s="9" t="str">
        <f t="shared" si="49"/>
        <v/>
      </c>
      <c r="W472" s="20" t="str">
        <f t="shared" si="50"/>
        <v/>
      </c>
    </row>
    <row r="473" spans="1:23" s="9" customFormat="1">
      <c r="A473" s="11">
        <v>27334</v>
      </c>
      <c r="B473" s="9">
        <f>VLOOKUP((IF(MONTH($A473)=10,YEAR($A473),IF(MONTH($A473)=11,YEAR($A473),IF(MONTH($A473)=12, YEAR($A473),YEAR($A473)-1)))),A3R002_pt1.prn!$A$2:$AA$74,VLOOKUP(MONTH($A473),Conversion!$A$1:$B$12,2),FALSE)</f>
        <v>0.12</v>
      </c>
      <c r="C473" s="9" t="str">
        <f>IF(VLOOKUP((IF(MONTH($A473)=10,YEAR($A473),IF(MONTH($A473)=11,YEAR($A473),IF(MONTH($A473)=12, YEAR($A473),YEAR($A473)-1)))),A3R002_pt1.prn!$A$2:$AA$74,VLOOKUP(MONTH($A473),'Patch Conversion'!$A$1:$B$12,2),FALSE)="","",VLOOKUP((IF(MONTH($A473)=10,YEAR($A473),IF(MONTH($A473)=11,YEAR($A473),IF(MONTH($A473)=12, YEAR($A473),YEAR($A473)-1)))),A3R002_pt1.prn!$A$2:$AA$74,VLOOKUP(MONTH($A473),'Patch Conversion'!$A$1:$B$12,2),FALSE))</f>
        <v>*</v>
      </c>
      <c r="G473" s="9">
        <f>VLOOKUP((IF(MONTH($A473)=10,YEAR($A473),IF(MONTH($A473)=11,YEAR($A473),IF(MONTH($A473)=12, YEAR($A473),YEAR($A473)-1)))),A3R002_FirstSim!$A$1:$Z$87,VLOOKUP(MONTH($A473),Conversion!$A$1:$B$12,2),FALSE)</f>
        <v>0.61</v>
      </c>
      <c r="K473" s="12" t="e">
        <f>VLOOKUP((IF(MONTH($A473)=10,YEAR($A473),IF(MONTH($A473)=11,YEAR($A473),IF(MONTH($A473)=12, YEAR($A473),YEAR($A473)-1)))),#REF!,VLOOKUP(MONTH($A473),Conversion!$A$1:$B$12,2),FALSE)</f>
        <v>#REF!</v>
      </c>
      <c r="L473" s="9" t="e">
        <f>VLOOKUP((IF(MONTH($A473)=10,YEAR($A473),IF(MONTH($A473)=11,YEAR($A473),IF(MONTH($A473)=12, YEAR($A473),YEAR($A473)-1)))),#REF!,VLOOKUP(MONTH($A473),'Patch Conversion'!$A$1:$B$12,2),FALSE)</f>
        <v>#REF!</v>
      </c>
      <c r="N473" s="11"/>
      <c r="O473" s="9">
        <f t="shared" si="45"/>
        <v>0.12</v>
      </c>
      <c r="P473" s="9" t="str">
        <f t="shared" si="46"/>
        <v>*</v>
      </c>
      <c r="Q473" s="10" t="str">
        <f t="shared" si="47"/>
        <v>Estimated</v>
      </c>
      <c r="S473" s="17">
        <f>VLOOKUP((IF(MONTH($A473)=10,YEAR($A473),IF(MONTH($A473)=11,YEAR($A473),IF(MONTH($A473)=12, YEAR($A473),YEAR($A473)-1)))),'Final Sim'!$A$1:$O$84,VLOOKUP(MONTH($A473),'Conversion WRSM'!$A$1:$B$12,2),FALSE)</f>
        <v>0</v>
      </c>
      <c r="U473" s="9">
        <f t="shared" si="48"/>
        <v>0.12</v>
      </c>
      <c r="V473" s="9" t="str">
        <f t="shared" si="49"/>
        <v>*</v>
      </c>
      <c r="W473" s="20" t="str">
        <f t="shared" si="50"/>
        <v>Estimated</v>
      </c>
    </row>
    <row r="474" spans="1:23" s="9" customFormat="1">
      <c r="A474" s="11">
        <v>27364</v>
      </c>
      <c r="B474" s="9">
        <f>VLOOKUP((IF(MONTH($A474)=10,YEAR($A474),IF(MONTH($A474)=11,YEAR($A474),IF(MONTH($A474)=12, YEAR($A474),YEAR($A474)-1)))),A3R002_pt1.prn!$A$2:$AA$74,VLOOKUP(MONTH($A474),Conversion!$A$1:$B$12,2),FALSE)</f>
        <v>0.19</v>
      </c>
      <c r="C474" s="9" t="str">
        <f>IF(VLOOKUP((IF(MONTH($A474)=10,YEAR($A474),IF(MONTH($A474)=11,YEAR($A474),IF(MONTH($A474)=12, YEAR($A474),YEAR($A474)-1)))),A3R002_pt1.prn!$A$2:$AA$74,VLOOKUP(MONTH($A474),'Patch Conversion'!$A$1:$B$12,2),FALSE)="","",VLOOKUP((IF(MONTH($A474)=10,YEAR($A474),IF(MONTH($A474)=11,YEAR($A474),IF(MONTH($A474)=12, YEAR($A474),YEAR($A474)-1)))),A3R002_pt1.prn!$A$2:$AA$74,VLOOKUP(MONTH($A474),'Patch Conversion'!$A$1:$B$12,2),FALSE))</f>
        <v/>
      </c>
      <c r="G474" s="9">
        <f>VLOOKUP((IF(MONTH($A474)=10,YEAR($A474),IF(MONTH($A474)=11,YEAR($A474),IF(MONTH($A474)=12, YEAR($A474),YEAR($A474)-1)))),A3R002_FirstSim!$A$1:$Z$87,VLOOKUP(MONTH($A474),Conversion!$A$1:$B$12,2),FALSE)</f>
        <v>0.76</v>
      </c>
      <c r="K474" s="12" t="e">
        <f>VLOOKUP((IF(MONTH($A474)=10,YEAR($A474),IF(MONTH($A474)=11,YEAR($A474),IF(MONTH($A474)=12, YEAR($A474),YEAR($A474)-1)))),#REF!,VLOOKUP(MONTH($A474),Conversion!$A$1:$B$12,2),FALSE)</f>
        <v>#REF!</v>
      </c>
      <c r="L474" s="9" t="e">
        <f>VLOOKUP((IF(MONTH($A474)=10,YEAR($A474),IF(MONTH($A474)=11,YEAR($A474),IF(MONTH($A474)=12, YEAR($A474),YEAR($A474)-1)))),#REF!,VLOOKUP(MONTH($A474),'Patch Conversion'!$A$1:$B$12,2),FALSE)</f>
        <v>#REF!</v>
      </c>
      <c r="N474" s="11"/>
      <c r="O474" s="9">
        <f t="shared" si="45"/>
        <v>0.19</v>
      </c>
      <c r="P474" s="9" t="str">
        <f t="shared" si="46"/>
        <v/>
      </c>
      <c r="Q474" s="10" t="str">
        <f t="shared" si="47"/>
        <v/>
      </c>
      <c r="S474" s="17">
        <f>VLOOKUP((IF(MONTH($A474)=10,YEAR($A474),IF(MONTH($A474)=11,YEAR($A474),IF(MONTH($A474)=12, YEAR($A474),YEAR($A474)-1)))),'Final Sim'!$A$1:$O$84,VLOOKUP(MONTH($A474),'Conversion WRSM'!$A$1:$B$12,2),FALSE)</f>
        <v>466.94</v>
      </c>
      <c r="U474" s="9">
        <f t="shared" si="48"/>
        <v>0.19</v>
      </c>
      <c r="V474" s="9" t="str">
        <f t="shared" si="49"/>
        <v/>
      </c>
      <c r="W474" s="20" t="str">
        <f t="shared" si="50"/>
        <v/>
      </c>
    </row>
    <row r="475" spans="1:23" s="9" customFormat="1">
      <c r="A475" s="11">
        <v>27395</v>
      </c>
      <c r="B475" s="9">
        <f>VLOOKUP((IF(MONTH($A475)=10,YEAR($A475),IF(MONTH($A475)=11,YEAR($A475),IF(MONTH($A475)=12, YEAR($A475),YEAR($A475)-1)))),A3R002_pt1.prn!$A$2:$AA$74,VLOOKUP(MONTH($A475),Conversion!$A$1:$B$12,2),FALSE)</f>
        <v>0.3</v>
      </c>
      <c r="C475" s="9" t="str">
        <f>IF(VLOOKUP((IF(MONTH($A475)=10,YEAR($A475),IF(MONTH($A475)=11,YEAR($A475),IF(MONTH($A475)=12, YEAR($A475),YEAR($A475)-1)))),A3R002_pt1.prn!$A$2:$AA$74,VLOOKUP(MONTH($A475),'Patch Conversion'!$A$1:$B$12,2),FALSE)="","",VLOOKUP((IF(MONTH($A475)=10,YEAR($A475),IF(MONTH($A475)=11,YEAR($A475),IF(MONTH($A475)=12, YEAR($A475),YEAR($A475)-1)))),A3R002_pt1.prn!$A$2:$AA$74,VLOOKUP(MONTH($A475),'Patch Conversion'!$A$1:$B$12,2),FALSE))</f>
        <v>*</v>
      </c>
      <c r="G475" s="9">
        <f>VLOOKUP((IF(MONTH($A475)=10,YEAR($A475),IF(MONTH($A475)=11,YEAR($A475),IF(MONTH($A475)=12, YEAR($A475),YEAR($A475)-1)))),A3R002_FirstSim!$A$1:$Z$87,VLOOKUP(MONTH($A475),Conversion!$A$1:$B$12,2),FALSE)</f>
        <v>1.31</v>
      </c>
      <c r="K475" s="12" t="e">
        <f>VLOOKUP((IF(MONTH($A475)=10,YEAR($A475),IF(MONTH($A475)=11,YEAR($A475),IF(MONTH($A475)=12, YEAR($A475),YEAR($A475)-1)))),#REF!,VLOOKUP(MONTH($A475),Conversion!$A$1:$B$12,2),FALSE)</f>
        <v>#REF!</v>
      </c>
      <c r="L475" s="9" t="e">
        <f>VLOOKUP((IF(MONTH($A475)=10,YEAR($A475),IF(MONTH($A475)=11,YEAR($A475),IF(MONTH($A475)=12, YEAR($A475),YEAR($A475)-1)))),#REF!,VLOOKUP(MONTH($A475),'Patch Conversion'!$A$1:$B$12,2),FALSE)</f>
        <v>#REF!</v>
      </c>
      <c r="N475" s="11"/>
      <c r="O475" s="9">
        <f t="shared" si="45"/>
        <v>0.3</v>
      </c>
      <c r="P475" s="9" t="str">
        <f t="shared" si="46"/>
        <v>*</v>
      </c>
      <c r="Q475" s="10" t="str">
        <f t="shared" si="47"/>
        <v>Estimated</v>
      </c>
      <c r="S475" s="17">
        <f>VLOOKUP((IF(MONTH($A475)=10,YEAR($A475),IF(MONTH($A475)=11,YEAR($A475),IF(MONTH($A475)=12, YEAR($A475),YEAR($A475)-1)))),'Final Sim'!$A$1:$O$84,VLOOKUP(MONTH($A475),'Conversion WRSM'!$A$1:$B$12,2),FALSE)</f>
        <v>0</v>
      </c>
      <c r="U475" s="9">
        <f t="shared" si="48"/>
        <v>0.3</v>
      </c>
      <c r="V475" s="9" t="str">
        <f t="shared" si="49"/>
        <v>*</v>
      </c>
      <c r="W475" s="20" t="str">
        <f t="shared" si="50"/>
        <v>Estimated</v>
      </c>
    </row>
    <row r="476" spans="1:23" s="9" customFormat="1">
      <c r="A476" s="11">
        <v>27426</v>
      </c>
      <c r="B476" s="9">
        <f>VLOOKUP((IF(MONTH($A476)=10,YEAR($A476),IF(MONTH($A476)=11,YEAR($A476),IF(MONTH($A476)=12, YEAR($A476),YEAR($A476)-1)))),A3R002_pt1.prn!$A$2:$AA$74,VLOOKUP(MONTH($A476),Conversion!$A$1:$B$12,2),FALSE)</f>
        <v>0.86</v>
      </c>
      <c r="C476" s="9" t="str">
        <f>IF(VLOOKUP((IF(MONTH($A476)=10,YEAR($A476),IF(MONTH($A476)=11,YEAR($A476),IF(MONTH($A476)=12, YEAR($A476),YEAR($A476)-1)))),A3R002_pt1.prn!$A$2:$AA$74,VLOOKUP(MONTH($A476),'Patch Conversion'!$A$1:$B$12,2),FALSE)="","",VLOOKUP((IF(MONTH($A476)=10,YEAR($A476),IF(MONTH($A476)=11,YEAR($A476),IF(MONTH($A476)=12, YEAR($A476),YEAR($A476)-1)))),A3R002_pt1.prn!$A$2:$AA$74,VLOOKUP(MONTH($A476),'Patch Conversion'!$A$1:$B$12,2),FALSE))</f>
        <v/>
      </c>
      <c r="D476" s="9" t="str">
        <f>IF(C476="","",B476)</f>
        <v/>
      </c>
      <c r="G476" s="9">
        <f>VLOOKUP((IF(MONTH($A476)=10,YEAR($A476),IF(MONTH($A476)=11,YEAR($A476),IF(MONTH($A476)=12, YEAR($A476),YEAR($A476)-1)))),A3R002_FirstSim!$A$1:$Z$87,VLOOKUP(MONTH($A476),Conversion!$A$1:$B$12,2),FALSE)</f>
        <v>0.9</v>
      </c>
      <c r="K476" s="12" t="e">
        <f>VLOOKUP((IF(MONTH($A476)=10,YEAR($A476),IF(MONTH($A476)=11,YEAR($A476),IF(MONTH($A476)=12, YEAR($A476),YEAR($A476)-1)))),#REF!,VLOOKUP(MONTH($A476),Conversion!$A$1:$B$12,2),FALSE)</f>
        <v>#REF!</v>
      </c>
      <c r="L476" s="9" t="e">
        <f>VLOOKUP((IF(MONTH($A476)=10,YEAR($A476),IF(MONTH($A476)=11,YEAR($A476),IF(MONTH($A476)=12, YEAR($A476),YEAR($A476)-1)))),#REF!,VLOOKUP(MONTH($A476),'Patch Conversion'!$A$1:$B$12,2),FALSE)</f>
        <v>#REF!</v>
      </c>
      <c r="N476" s="11"/>
      <c r="O476" s="9">
        <f t="shared" si="45"/>
        <v>0.86</v>
      </c>
      <c r="P476" s="9" t="str">
        <f t="shared" si="46"/>
        <v/>
      </c>
      <c r="Q476" s="10" t="str">
        <f t="shared" si="47"/>
        <v/>
      </c>
      <c r="S476" s="17">
        <f>VLOOKUP((IF(MONTH($A476)=10,YEAR($A476),IF(MONTH($A476)=11,YEAR($A476),IF(MONTH($A476)=12, YEAR($A476),YEAR($A476)-1)))),'Final Sim'!$A$1:$O$84,VLOOKUP(MONTH($A476),'Conversion WRSM'!$A$1:$B$12,2),FALSE)</f>
        <v>162.74</v>
      </c>
      <c r="U476" s="9">
        <f t="shared" si="48"/>
        <v>0.86</v>
      </c>
      <c r="V476" s="9" t="str">
        <f t="shared" si="49"/>
        <v/>
      </c>
      <c r="W476" s="20" t="str">
        <f t="shared" si="50"/>
        <v/>
      </c>
    </row>
    <row r="477" spans="1:23" s="9" customFormat="1">
      <c r="A477" s="11">
        <v>27454</v>
      </c>
      <c r="B477" s="9">
        <f>VLOOKUP((IF(MONTH($A477)=10,YEAR($A477),IF(MONTH($A477)=11,YEAR($A477),IF(MONTH($A477)=12, YEAR($A477),YEAR($A477)-1)))),A3R002_pt1.prn!$A$2:$AA$74,VLOOKUP(MONTH($A477),Conversion!$A$1:$B$12,2),FALSE)</f>
        <v>2.1800000000000002</v>
      </c>
      <c r="C477" s="9" t="str">
        <f>IF(VLOOKUP((IF(MONTH($A477)=10,YEAR($A477),IF(MONTH($A477)=11,YEAR($A477),IF(MONTH($A477)=12, YEAR($A477),YEAR($A477)-1)))),A3R002_pt1.prn!$A$2:$AA$74,VLOOKUP(MONTH($A477),'Patch Conversion'!$A$1:$B$12,2),FALSE)="","",VLOOKUP((IF(MONTH($A477)=10,YEAR($A477),IF(MONTH($A477)=11,YEAR($A477),IF(MONTH($A477)=12, YEAR($A477),YEAR($A477)-1)))),A3R002_pt1.prn!$A$2:$AA$74,VLOOKUP(MONTH($A477),'Patch Conversion'!$A$1:$B$12,2),FALSE))</f>
        <v/>
      </c>
      <c r="D477" s="9" t="str">
        <f>IF(C477="","",B477)</f>
        <v/>
      </c>
      <c r="G477" s="9">
        <f>VLOOKUP((IF(MONTH($A477)=10,YEAR($A477),IF(MONTH($A477)=11,YEAR($A477),IF(MONTH($A477)=12, YEAR($A477),YEAR($A477)-1)))),A3R002_FirstSim!$A$1:$Z$87,VLOOKUP(MONTH($A477),Conversion!$A$1:$B$12,2),FALSE)</f>
        <v>1.51</v>
      </c>
      <c r="K477" s="12" t="e">
        <f>VLOOKUP((IF(MONTH($A477)=10,YEAR($A477),IF(MONTH($A477)=11,YEAR($A477),IF(MONTH($A477)=12, YEAR($A477),YEAR($A477)-1)))),#REF!,VLOOKUP(MONTH($A477),Conversion!$A$1:$B$12,2),FALSE)</f>
        <v>#REF!</v>
      </c>
      <c r="L477" s="9" t="e">
        <f>VLOOKUP((IF(MONTH($A477)=10,YEAR($A477),IF(MONTH($A477)=11,YEAR($A477),IF(MONTH($A477)=12, YEAR($A477),YEAR($A477)-1)))),#REF!,VLOOKUP(MONTH($A477),'Patch Conversion'!$A$1:$B$12,2),FALSE)</f>
        <v>#REF!</v>
      </c>
      <c r="N477" s="11"/>
      <c r="O477" s="9">
        <f t="shared" si="45"/>
        <v>2.1800000000000002</v>
      </c>
      <c r="P477" s="9" t="str">
        <f t="shared" si="46"/>
        <v/>
      </c>
      <c r="Q477" s="10" t="str">
        <f t="shared" si="47"/>
        <v/>
      </c>
      <c r="S477" s="17">
        <f>VLOOKUP((IF(MONTH($A477)=10,YEAR($A477),IF(MONTH($A477)=11,YEAR($A477),IF(MONTH($A477)=12, YEAR($A477),YEAR($A477)-1)))),'Final Sim'!$A$1:$O$84,VLOOKUP(MONTH($A477),'Conversion WRSM'!$A$1:$B$12,2),FALSE)</f>
        <v>0</v>
      </c>
      <c r="U477" s="9">
        <f t="shared" si="48"/>
        <v>2.1800000000000002</v>
      </c>
      <c r="V477" s="9" t="str">
        <f t="shared" si="49"/>
        <v/>
      </c>
      <c r="W477" s="20" t="str">
        <f t="shared" si="50"/>
        <v/>
      </c>
    </row>
    <row r="478" spans="1:23" s="9" customFormat="1">
      <c r="A478" s="11">
        <v>27485</v>
      </c>
      <c r="B478" s="9">
        <f>VLOOKUP((IF(MONTH($A478)=10,YEAR($A478),IF(MONTH($A478)=11,YEAR($A478),IF(MONTH($A478)=12, YEAR($A478),YEAR($A478)-1)))),A3R002_pt1.prn!$A$2:$AA$74,VLOOKUP(MONTH($A478),Conversion!$A$1:$B$12,2),FALSE)</f>
        <v>4.83</v>
      </c>
      <c r="C478" s="9" t="str">
        <f>IF(VLOOKUP((IF(MONTH($A478)=10,YEAR($A478),IF(MONTH($A478)=11,YEAR($A478),IF(MONTH($A478)=12, YEAR($A478),YEAR($A478)-1)))),A3R002_pt1.prn!$A$2:$AA$74,VLOOKUP(MONTH($A478),'Patch Conversion'!$A$1:$B$12,2),FALSE)="","",VLOOKUP((IF(MONTH($A478)=10,YEAR($A478),IF(MONTH($A478)=11,YEAR($A478),IF(MONTH($A478)=12, YEAR($A478),YEAR($A478)-1)))),A3R002_pt1.prn!$A$2:$AA$74,VLOOKUP(MONTH($A478),'Patch Conversion'!$A$1:$B$12,2),FALSE))</f>
        <v/>
      </c>
      <c r="G478" s="9">
        <f>VLOOKUP((IF(MONTH($A478)=10,YEAR($A478),IF(MONTH($A478)=11,YEAR($A478),IF(MONTH($A478)=12, YEAR($A478),YEAR($A478)-1)))),A3R002_FirstSim!$A$1:$Z$87,VLOOKUP(MONTH($A478),Conversion!$A$1:$B$12,2),FALSE)</f>
        <v>2.0699999999999998</v>
      </c>
      <c r="K478" s="12" t="e">
        <f>VLOOKUP((IF(MONTH($A478)=10,YEAR($A478),IF(MONTH($A478)=11,YEAR($A478),IF(MONTH($A478)=12, YEAR($A478),YEAR($A478)-1)))),#REF!,VLOOKUP(MONTH($A478),Conversion!$A$1:$B$12,2),FALSE)</f>
        <v>#REF!</v>
      </c>
      <c r="L478" s="9" t="e">
        <f>VLOOKUP((IF(MONTH($A478)=10,YEAR($A478),IF(MONTH($A478)=11,YEAR($A478),IF(MONTH($A478)=12, YEAR($A478),YEAR($A478)-1)))),#REF!,VLOOKUP(MONTH($A478),'Patch Conversion'!$A$1:$B$12,2),FALSE)</f>
        <v>#REF!</v>
      </c>
      <c r="N478" s="11"/>
      <c r="O478" s="9">
        <f t="shared" si="45"/>
        <v>4.83</v>
      </c>
      <c r="P478" s="9" t="str">
        <f t="shared" si="46"/>
        <v/>
      </c>
      <c r="Q478" s="10" t="str">
        <f t="shared" si="47"/>
        <v/>
      </c>
      <c r="S478" s="17">
        <f>VLOOKUP((IF(MONTH($A478)=10,YEAR($A478),IF(MONTH($A478)=11,YEAR($A478),IF(MONTH($A478)=12, YEAR($A478),YEAR($A478)-1)))),'Final Sim'!$A$1:$O$84,VLOOKUP(MONTH($A478),'Conversion WRSM'!$A$1:$B$12,2),FALSE)</f>
        <v>302.75</v>
      </c>
      <c r="U478" s="9">
        <f t="shared" si="48"/>
        <v>4.83</v>
      </c>
      <c r="V478" s="9" t="str">
        <f t="shared" si="49"/>
        <v/>
      </c>
      <c r="W478" s="20" t="str">
        <f t="shared" si="50"/>
        <v/>
      </c>
    </row>
    <row r="479" spans="1:23" s="9" customFormat="1">
      <c r="A479" s="11">
        <v>27515</v>
      </c>
      <c r="B479" s="9">
        <f>VLOOKUP((IF(MONTH($A479)=10,YEAR($A479),IF(MONTH($A479)=11,YEAR($A479),IF(MONTH($A479)=12, YEAR($A479),YEAR($A479)-1)))),A3R002_pt1.prn!$A$2:$AA$74,VLOOKUP(MONTH($A479),Conversion!$A$1:$B$12,2),FALSE)</f>
        <v>2.83</v>
      </c>
      <c r="C479" s="9" t="str">
        <f>IF(VLOOKUP((IF(MONTH($A479)=10,YEAR($A479),IF(MONTH($A479)=11,YEAR($A479),IF(MONTH($A479)=12, YEAR($A479),YEAR($A479)-1)))),A3R002_pt1.prn!$A$2:$AA$74,VLOOKUP(MONTH($A479),'Patch Conversion'!$A$1:$B$12,2),FALSE)="","",VLOOKUP((IF(MONTH($A479)=10,YEAR($A479),IF(MONTH($A479)=11,YEAR($A479),IF(MONTH($A479)=12, YEAR($A479),YEAR($A479)-1)))),A3R002_pt1.prn!$A$2:$AA$74,VLOOKUP(MONTH($A479),'Patch Conversion'!$A$1:$B$12,2),FALSE))</f>
        <v/>
      </c>
      <c r="G479" s="9">
        <f>VLOOKUP((IF(MONTH($A479)=10,YEAR($A479),IF(MONTH($A479)=11,YEAR($A479),IF(MONTH($A479)=12, YEAR($A479),YEAR($A479)-1)))),A3R002_FirstSim!$A$1:$Z$87,VLOOKUP(MONTH($A479),Conversion!$A$1:$B$12,2),FALSE)</f>
        <v>1.6</v>
      </c>
      <c r="K479" s="12" t="e">
        <f>VLOOKUP((IF(MONTH($A479)=10,YEAR($A479),IF(MONTH($A479)=11,YEAR($A479),IF(MONTH($A479)=12, YEAR($A479),YEAR($A479)-1)))),#REF!,VLOOKUP(MONTH($A479),Conversion!$A$1:$B$12,2),FALSE)</f>
        <v>#REF!</v>
      </c>
      <c r="L479" s="9" t="e">
        <f>VLOOKUP((IF(MONTH($A479)=10,YEAR($A479),IF(MONTH($A479)=11,YEAR($A479),IF(MONTH($A479)=12, YEAR($A479),YEAR($A479)-1)))),#REF!,VLOOKUP(MONTH($A479),'Patch Conversion'!$A$1:$B$12,2),FALSE)</f>
        <v>#REF!</v>
      </c>
      <c r="N479" s="11"/>
      <c r="O479" s="9">
        <f t="shared" si="45"/>
        <v>2.83</v>
      </c>
      <c r="P479" s="9" t="str">
        <f t="shared" si="46"/>
        <v/>
      </c>
      <c r="Q479" s="10" t="str">
        <f t="shared" si="47"/>
        <v/>
      </c>
      <c r="S479" s="17">
        <f>VLOOKUP((IF(MONTH($A479)=10,YEAR($A479),IF(MONTH($A479)=11,YEAR($A479),IF(MONTH($A479)=12, YEAR($A479),YEAR($A479)-1)))),'Final Sim'!$A$1:$O$84,VLOOKUP(MONTH($A479),'Conversion WRSM'!$A$1:$B$12,2),FALSE)</f>
        <v>0</v>
      </c>
      <c r="U479" s="9">
        <f t="shared" si="48"/>
        <v>2.83</v>
      </c>
      <c r="V479" s="9" t="str">
        <f t="shared" si="49"/>
        <v/>
      </c>
      <c r="W479" s="20" t="str">
        <f t="shared" si="50"/>
        <v/>
      </c>
    </row>
    <row r="480" spans="1:23" s="9" customFormat="1">
      <c r="A480" s="11">
        <v>27546</v>
      </c>
      <c r="B480" s="9">
        <f>VLOOKUP((IF(MONTH($A480)=10,YEAR($A480),IF(MONTH($A480)=11,YEAR($A480),IF(MONTH($A480)=12, YEAR($A480),YEAR($A480)-1)))),A3R002_pt1.prn!$A$2:$AA$74,VLOOKUP(MONTH($A480),Conversion!$A$1:$B$12,2),FALSE)</f>
        <v>2.06</v>
      </c>
      <c r="C480" s="9" t="str">
        <f>IF(VLOOKUP((IF(MONTH($A480)=10,YEAR($A480),IF(MONTH($A480)=11,YEAR($A480),IF(MONTH($A480)=12, YEAR($A480),YEAR($A480)-1)))),A3R002_pt1.prn!$A$2:$AA$74,VLOOKUP(MONTH($A480),'Patch Conversion'!$A$1:$B$12,2),FALSE)="","",VLOOKUP((IF(MONTH($A480)=10,YEAR($A480),IF(MONTH($A480)=11,YEAR($A480),IF(MONTH($A480)=12, YEAR($A480),YEAR($A480)-1)))),A3R002_pt1.prn!$A$2:$AA$74,VLOOKUP(MONTH($A480),'Patch Conversion'!$A$1:$B$12,2),FALSE))</f>
        <v/>
      </c>
      <c r="G480" s="9">
        <f>VLOOKUP((IF(MONTH($A480)=10,YEAR($A480),IF(MONTH($A480)=11,YEAR($A480),IF(MONTH($A480)=12, YEAR($A480),YEAR($A480)-1)))),A3R002_FirstSim!$A$1:$Z$87,VLOOKUP(MONTH($A480),Conversion!$A$1:$B$12,2),FALSE)</f>
        <v>1.34</v>
      </c>
      <c r="K480" s="12" t="e">
        <f>VLOOKUP((IF(MONTH($A480)=10,YEAR($A480),IF(MONTH($A480)=11,YEAR($A480),IF(MONTH($A480)=12, YEAR($A480),YEAR($A480)-1)))),#REF!,VLOOKUP(MONTH($A480),Conversion!$A$1:$B$12,2),FALSE)</f>
        <v>#REF!</v>
      </c>
      <c r="L480" s="9" t="e">
        <f>VLOOKUP((IF(MONTH($A480)=10,YEAR($A480),IF(MONTH($A480)=11,YEAR($A480),IF(MONTH($A480)=12, YEAR($A480),YEAR($A480)-1)))),#REF!,VLOOKUP(MONTH($A480),'Patch Conversion'!$A$1:$B$12,2),FALSE)</f>
        <v>#REF!</v>
      </c>
      <c r="N480" s="11"/>
      <c r="O480" s="9">
        <f t="shared" si="45"/>
        <v>2.06</v>
      </c>
      <c r="P480" s="9" t="str">
        <f t="shared" si="46"/>
        <v/>
      </c>
      <c r="Q480" s="10" t="str">
        <f t="shared" si="47"/>
        <v/>
      </c>
      <c r="S480" s="17">
        <f>VLOOKUP((IF(MONTH($A480)=10,YEAR($A480),IF(MONTH($A480)=11,YEAR($A480),IF(MONTH($A480)=12, YEAR($A480),YEAR($A480)-1)))),'Final Sim'!$A$1:$O$84,VLOOKUP(MONTH($A480),'Conversion WRSM'!$A$1:$B$12,2),FALSE)</f>
        <v>436.75</v>
      </c>
      <c r="U480" s="9">
        <f t="shared" si="48"/>
        <v>2.06</v>
      </c>
      <c r="V480" s="9" t="str">
        <f t="shared" si="49"/>
        <v/>
      </c>
      <c r="W480" s="20" t="str">
        <f t="shared" si="50"/>
        <v/>
      </c>
    </row>
    <row r="481" spans="1:23" s="9" customFormat="1">
      <c r="A481" s="11">
        <v>27576</v>
      </c>
      <c r="B481" s="9">
        <f>VLOOKUP((IF(MONTH($A481)=10,YEAR($A481),IF(MONTH($A481)=11,YEAR($A481),IF(MONTH($A481)=12, YEAR($A481),YEAR($A481)-1)))),A3R002_pt1.prn!$A$2:$AA$74,VLOOKUP(MONTH($A481),Conversion!$A$1:$B$12,2),FALSE)</f>
        <v>1.71</v>
      </c>
      <c r="C481" s="9" t="str">
        <f>IF(VLOOKUP((IF(MONTH($A481)=10,YEAR($A481),IF(MONTH($A481)=11,YEAR($A481),IF(MONTH($A481)=12, YEAR($A481),YEAR($A481)-1)))),A3R002_pt1.prn!$A$2:$AA$74,VLOOKUP(MONTH($A481),'Patch Conversion'!$A$1:$B$12,2),FALSE)="","",VLOOKUP((IF(MONTH($A481)=10,YEAR($A481),IF(MONTH($A481)=11,YEAR($A481),IF(MONTH($A481)=12, YEAR($A481),YEAR($A481)-1)))),A3R002_pt1.prn!$A$2:$AA$74,VLOOKUP(MONTH($A481),'Patch Conversion'!$A$1:$B$12,2),FALSE))</f>
        <v/>
      </c>
      <c r="G481" s="9">
        <f>VLOOKUP((IF(MONTH($A481)=10,YEAR($A481),IF(MONTH($A481)=11,YEAR($A481),IF(MONTH($A481)=12, YEAR($A481),YEAR($A481)-1)))),A3R002_FirstSim!$A$1:$Z$87,VLOOKUP(MONTH($A481),Conversion!$A$1:$B$12,2),FALSE)</f>
        <v>1.17</v>
      </c>
      <c r="K481" s="12" t="e">
        <f>VLOOKUP((IF(MONTH($A481)=10,YEAR($A481),IF(MONTH($A481)=11,YEAR($A481),IF(MONTH($A481)=12, YEAR($A481),YEAR($A481)-1)))),#REF!,VLOOKUP(MONTH($A481),Conversion!$A$1:$B$12,2),FALSE)</f>
        <v>#REF!</v>
      </c>
      <c r="L481" s="9" t="e">
        <f>VLOOKUP((IF(MONTH($A481)=10,YEAR($A481),IF(MONTH($A481)=11,YEAR($A481),IF(MONTH($A481)=12, YEAR($A481),YEAR($A481)-1)))),#REF!,VLOOKUP(MONTH($A481),'Patch Conversion'!$A$1:$B$12,2),FALSE)</f>
        <v>#REF!</v>
      </c>
      <c r="N481" s="11"/>
      <c r="O481" s="9">
        <f t="shared" si="45"/>
        <v>1.71</v>
      </c>
      <c r="P481" s="9" t="str">
        <f t="shared" si="46"/>
        <v/>
      </c>
      <c r="Q481" s="10" t="str">
        <f t="shared" si="47"/>
        <v/>
      </c>
      <c r="S481" s="17">
        <f>VLOOKUP((IF(MONTH($A481)=10,YEAR($A481),IF(MONTH($A481)=11,YEAR($A481),IF(MONTH($A481)=12, YEAR($A481),YEAR($A481)-1)))),'Final Sim'!$A$1:$O$84,VLOOKUP(MONTH($A481),'Conversion WRSM'!$A$1:$B$12,2),FALSE)</f>
        <v>0</v>
      </c>
      <c r="U481" s="9">
        <f t="shared" si="48"/>
        <v>1.71</v>
      </c>
      <c r="V481" s="9" t="str">
        <f t="shared" si="49"/>
        <v/>
      </c>
      <c r="W481" s="20" t="str">
        <f t="shared" si="50"/>
        <v/>
      </c>
    </row>
    <row r="482" spans="1:23" s="9" customFormat="1">
      <c r="A482" s="11">
        <v>27607</v>
      </c>
      <c r="B482" s="9">
        <f>VLOOKUP((IF(MONTH($A482)=10,YEAR($A482),IF(MONTH($A482)=11,YEAR($A482),IF(MONTH($A482)=12, YEAR($A482),YEAR($A482)-1)))),A3R002_pt1.prn!$A$2:$AA$74,VLOOKUP(MONTH($A482),Conversion!$A$1:$B$12,2),FALSE)</f>
        <v>1.49</v>
      </c>
      <c r="C482" s="9" t="str">
        <f>IF(VLOOKUP((IF(MONTH($A482)=10,YEAR($A482),IF(MONTH($A482)=11,YEAR($A482),IF(MONTH($A482)=12, YEAR($A482),YEAR($A482)-1)))),A3R002_pt1.prn!$A$2:$AA$74,VLOOKUP(MONTH($A482),'Patch Conversion'!$A$1:$B$12,2),FALSE)="","",VLOOKUP((IF(MONTH($A482)=10,YEAR($A482),IF(MONTH($A482)=11,YEAR($A482),IF(MONTH($A482)=12, YEAR($A482),YEAR($A482)-1)))),A3R002_pt1.prn!$A$2:$AA$74,VLOOKUP(MONTH($A482),'Patch Conversion'!$A$1:$B$12,2),FALSE))</f>
        <v/>
      </c>
      <c r="G482" s="9">
        <f>VLOOKUP((IF(MONTH($A482)=10,YEAR($A482),IF(MONTH($A482)=11,YEAR($A482),IF(MONTH($A482)=12, YEAR($A482),YEAR($A482)-1)))),A3R002_FirstSim!$A$1:$Z$87,VLOOKUP(MONTH($A482),Conversion!$A$1:$B$12,2),FALSE)</f>
        <v>1.03</v>
      </c>
      <c r="K482" s="12" t="e">
        <f>VLOOKUP((IF(MONTH($A482)=10,YEAR($A482),IF(MONTH($A482)=11,YEAR($A482),IF(MONTH($A482)=12, YEAR($A482),YEAR($A482)-1)))),#REF!,VLOOKUP(MONTH($A482),Conversion!$A$1:$B$12,2),FALSE)</f>
        <v>#REF!</v>
      </c>
      <c r="L482" s="9" t="e">
        <f>VLOOKUP((IF(MONTH($A482)=10,YEAR($A482),IF(MONTH($A482)=11,YEAR($A482),IF(MONTH($A482)=12, YEAR($A482),YEAR($A482)-1)))),#REF!,VLOOKUP(MONTH($A482),'Patch Conversion'!$A$1:$B$12,2),FALSE)</f>
        <v>#REF!</v>
      </c>
      <c r="N482" s="11"/>
      <c r="O482" s="9">
        <f t="shared" si="45"/>
        <v>1.49</v>
      </c>
      <c r="P482" s="9" t="str">
        <f t="shared" si="46"/>
        <v/>
      </c>
      <c r="Q482" s="10" t="str">
        <f t="shared" si="47"/>
        <v/>
      </c>
      <c r="S482" s="17">
        <f>VLOOKUP((IF(MONTH($A482)=10,YEAR($A482),IF(MONTH($A482)=11,YEAR($A482),IF(MONTH($A482)=12, YEAR($A482),YEAR($A482)-1)))),'Final Sim'!$A$1:$O$84,VLOOKUP(MONTH($A482),'Conversion WRSM'!$A$1:$B$12,2),FALSE)</f>
        <v>305.13</v>
      </c>
      <c r="U482" s="9">
        <f t="shared" si="48"/>
        <v>1.49</v>
      </c>
      <c r="V482" s="9" t="str">
        <f t="shared" si="49"/>
        <v/>
      </c>
      <c r="W482" s="20" t="str">
        <f t="shared" si="50"/>
        <v/>
      </c>
    </row>
    <row r="483" spans="1:23" s="9" customFormat="1">
      <c r="A483" s="11">
        <v>27638</v>
      </c>
      <c r="B483" s="9">
        <f>VLOOKUP((IF(MONTH($A483)=10,YEAR($A483),IF(MONTH($A483)=11,YEAR($A483),IF(MONTH($A483)=12, YEAR($A483),YEAR($A483)-1)))),A3R002_pt1.prn!$A$2:$AA$74,VLOOKUP(MONTH($A483),Conversion!$A$1:$B$12,2),FALSE)</f>
        <v>1.31</v>
      </c>
      <c r="C483" s="9" t="str">
        <f>IF(VLOOKUP((IF(MONTH($A483)=10,YEAR($A483),IF(MONTH($A483)=11,YEAR($A483),IF(MONTH($A483)=12, YEAR($A483),YEAR($A483)-1)))),A3R002_pt1.prn!$A$2:$AA$74,VLOOKUP(MONTH($A483),'Patch Conversion'!$A$1:$B$12,2),FALSE)="","",VLOOKUP((IF(MONTH($A483)=10,YEAR($A483),IF(MONTH($A483)=11,YEAR($A483),IF(MONTH($A483)=12, YEAR($A483),YEAR($A483)-1)))),A3R002_pt1.prn!$A$2:$AA$74,VLOOKUP(MONTH($A483),'Patch Conversion'!$A$1:$B$12,2),FALSE))</f>
        <v/>
      </c>
      <c r="G483" s="9">
        <f>VLOOKUP((IF(MONTH($A483)=10,YEAR($A483),IF(MONTH($A483)=11,YEAR($A483),IF(MONTH($A483)=12, YEAR($A483),YEAR($A483)-1)))),A3R002_FirstSim!$A$1:$Z$87,VLOOKUP(MONTH($A483),Conversion!$A$1:$B$12,2),FALSE)</f>
        <v>0.82</v>
      </c>
      <c r="K483" s="12" t="e">
        <f>VLOOKUP((IF(MONTH($A483)=10,YEAR($A483),IF(MONTH($A483)=11,YEAR($A483),IF(MONTH($A483)=12, YEAR($A483),YEAR($A483)-1)))),#REF!,VLOOKUP(MONTH($A483),Conversion!$A$1:$B$12,2),FALSE)</f>
        <v>#REF!</v>
      </c>
      <c r="L483" s="9" t="e">
        <f>VLOOKUP((IF(MONTH($A483)=10,YEAR($A483),IF(MONTH($A483)=11,YEAR($A483),IF(MONTH($A483)=12, YEAR($A483),YEAR($A483)-1)))),#REF!,VLOOKUP(MONTH($A483),'Patch Conversion'!$A$1:$B$12,2),FALSE)</f>
        <v>#REF!</v>
      </c>
      <c r="N483" s="11"/>
      <c r="O483" s="9">
        <f t="shared" si="45"/>
        <v>1.31</v>
      </c>
      <c r="P483" s="9" t="str">
        <f t="shared" si="46"/>
        <v/>
      </c>
      <c r="Q483" s="10" t="str">
        <f t="shared" si="47"/>
        <v/>
      </c>
      <c r="S483" s="17">
        <f>VLOOKUP((IF(MONTH($A483)=10,YEAR($A483),IF(MONTH($A483)=11,YEAR($A483),IF(MONTH($A483)=12, YEAR($A483),YEAR($A483)-1)))),'Final Sim'!$A$1:$O$84,VLOOKUP(MONTH($A483),'Conversion WRSM'!$A$1:$B$12,2),FALSE)</f>
        <v>0</v>
      </c>
      <c r="U483" s="9">
        <f t="shared" si="48"/>
        <v>1.31</v>
      </c>
      <c r="V483" s="9" t="str">
        <f t="shared" si="49"/>
        <v/>
      </c>
      <c r="W483" s="20" t="str">
        <f t="shared" si="50"/>
        <v/>
      </c>
    </row>
    <row r="484" spans="1:23" s="9" customFormat="1">
      <c r="A484" s="11">
        <v>27668</v>
      </c>
      <c r="B484" s="9">
        <f>VLOOKUP((IF(MONTH($A484)=10,YEAR($A484),IF(MONTH($A484)=11,YEAR($A484),IF(MONTH($A484)=12, YEAR($A484),YEAR($A484)-1)))),A3R002_pt1.prn!$A$2:$AA$74,VLOOKUP(MONTH($A484),Conversion!$A$1:$B$12,2),FALSE)</f>
        <v>0.67</v>
      </c>
      <c r="C484" s="9" t="str">
        <f>IF(VLOOKUP((IF(MONTH($A484)=10,YEAR($A484),IF(MONTH($A484)=11,YEAR($A484),IF(MONTH($A484)=12, YEAR($A484),YEAR($A484)-1)))),A3R002_pt1.prn!$A$2:$AA$74,VLOOKUP(MONTH($A484),'Patch Conversion'!$A$1:$B$12,2),FALSE)="","",VLOOKUP((IF(MONTH($A484)=10,YEAR($A484),IF(MONTH($A484)=11,YEAR($A484),IF(MONTH($A484)=12, YEAR($A484),YEAR($A484)-1)))),A3R002_pt1.prn!$A$2:$AA$74,VLOOKUP(MONTH($A484),'Patch Conversion'!$A$1:$B$12,2),FALSE))</f>
        <v/>
      </c>
      <c r="G484" s="9">
        <f>VLOOKUP((IF(MONTH($A484)=10,YEAR($A484),IF(MONTH($A484)=11,YEAR($A484),IF(MONTH($A484)=12, YEAR($A484),YEAR($A484)-1)))),A3R002_FirstSim!$A$1:$Z$87,VLOOKUP(MONTH($A484),Conversion!$A$1:$B$12,2),FALSE)</f>
        <v>0.61</v>
      </c>
      <c r="K484" s="12" t="e">
        <f>VLOOKUP((IF(MONTH($A484)=10,YEAR($A484),IF(MONTH($A484)=11,YEAR($A484),IF(MONTH($A484)=12, YEAR($A484),YEAR($A484)-1)))),#REF!,VLOOKUP(MONTH($A484),Conversion!$A$1:$B$12,2),FALSE)</f>
        <v>#REF!</v>
      </c>
      <c r="L484" s="9" t="e">
        <f>VLOOKUP((IF(MONTH($A484)=10,YEAR($A484),IF(MONTH($A484)=11,YEAR($A484),IF(MONTH($A484)=12, YEAR($A484),YEAR($A484)-1)))),#REF!,VLOOKUP(MONTH($A484),'Patch Conversion'!$A$1:$B$12,2),FALSE)</f>
        <v>#REF!</v>
      </c>
      <c r="N484" s="11"/>
      <c r="O484" s="9">
        <f t="shared" si="45"/>
        <v>0.67</v>
      </c>
      <c r="P484" s="9" t="str">
        <f t="shared" si="46"/>
        <v/>
      </c>
      <c r="Q484" s="10" t="str">
        <f t="shared" si="47"/>
        <v/>
      </c>
      <c r="S484" s="17">
        <f>VLOOKUP((IF(MONTH($A484)=10,YEAR($A484),IF(MONTH($A484)=11,YEAR($A484),IF(MONTH($A484)=12, YEAR($A484),YEAR($A484)-1)))),'Final Sim'!$A$1:$O$84,VLOOKUP(MONTH($A484),'Conversion WRSM'!$A$1:$B$12,2),FALSE)</f>
        <v>14.06</v>
      </c>
      <c r="U484" s="9">
        <f t="shared" si="48"/>
        <v>0.67</v>
      </c>
      <c r="V484" s="9" t="str">
        <f t="shared" si="49"/>
        <v/>
      </c>
      <c r="W484" s="20" t="str">
        <f t="shared" si="50"/>
        <v/>
      </c>
    </row>
    <row r="485" spans="1:23" s="9" customFormat="1">
      <c r="A485" s="11">
        <v>27699</v>
      </c>
      <c r="B485" s="9">
        <f>VLOOKUP((IF(MONTH($A485)=10,YEAR($A485),IF(MONTH($A485)=11,YEAR($A485),IF(MONTH($A485)=12, YEAR($A485),YEAR($A485)-1)))),A3R002_pt1.prn!$A$2:$AA$74,VLOOKUP(MONTH($A485),Conversion!$A$1:$B$12,2),FALSE)</f>
        <v>1.26</v>
      </c>
      <c r="C485" s="9" t="str">
        <f>IF(VLOOKUP((IF(MONTH($A485)=10,YEAR($A485),IF(MONTH($A485)=11,YEAR($A485),IF(MONTH($A485)=12, YEAR($A485),YEAR($A485)-1)))),A3R002_pt1.prn!$A$2:$AA$74,VLOOKUP(MONTH($A485),'Patch Conversion'!$A$1:$B$12,2),FALSE)="","",VLOOKUP((IF(MONTH($A485)=10,YEAR($A485),IF(MONTH($A485)=11,YEAR($A485),IF(MONTH($A485)=12, YEAR($A485),YEAR($A485)-1)))),A3R002_pt1.prn!$A$2:$AA$74,VLOOKUP(MONTH($A485),'Patch Conversion'!$A$1:$B$12,2),FALSE))</f>
        <v/>
      </c>
      <c r="G485" s="9">
        <f>VLOOKUP((IF(MONTH($A485)=10,YEAR($A485),IF(MONTH($A485)=11,YEAR($A485),IF(MONTH($A485)=12, YEAR($A485),YEAR($A485)-1)))),A3R002_FirstSim!$A$1:$Z$87,VLOOKUP(MONTH($A485),Conversion!$A$1:$B$12,2),FALSE)</f>
        <v>0.9</v>
      </c>
      <c r="K485" s="12" t="e">
        <f>VLOOKUP((IF(MONTH($A485)=10,YEAR($A485),IF(MONTH($A485)=11,YEAR($A485),IF(MONTH($A485)=12, YEAR($A485),YEAR($A485)-1)))),#REF!,VLOOKUP(MONTH($A485),Conversion!$A$1:$B$12,2),FALSE)</f>
        <v>#REF!</v>
      </c>
      <c r="L485" s="9" t="e">
        <f>VLOOKUP((IF(MONTH($A485)=10,YEAR($A485),IF(MONTH($A485)=11,YEAR($A485),IF(MONTH($A485)=12, YEAR($A485),YEAR($A485)-1)))),#REF!,VLOOKUP(MONTH($A485),'Patch Conversion'!$A$1:$B$12,2),FALSE)</f>
        <v>#REF!</v>
      </c>
      <c r="N485" s="11"/>
      <c r="O485" s="9">
        <f t="shared" si="45"/>
        <v>1.26</v>
      </c>
      <c r="P485" s="9" t="str">
        <f t="shared" si="46"/>
        <v/>
      </c>
      <c r="Q485" s="10" t="str">
        <f t="shared" si="47"/>
        <v/>
      </c>
      <c r="S485" s="17">
        <f>VLOOKUP((IF(MONTH($A485)=10,YEAR($A485),IF(MONTH($A485)=11,YEAR($A485),IF(MONTH($A485)=12, YEAR($A485),YEAR($A485)-1)))),'Final Sim'!$A$1:$O$84,VLOOKUP(MONTH($A485),'Conversion WRSM'!$A$1:$B$12,2),FALSE)</f>
        <v>0</v>
      </c>
      <c r="U485" s="9">
        <f t="shared" si="48"/>
        <v>1.26</v>
      </c>
      <c r="V485" s="9" t="str">
        <f t="shared" si="49"/>
        <v/>
      </c>
      <c r="W485" s="20" t="str">
        <f t="shared" si="50"/>
        <v/>
      </c>
    </row>
    <row r="486" spans="1:23" s="9" customFormat="1">
      <c r="A486" s="11">
        <v>27729</v>
      </c>
      <c r="B486" s="9">
        <f>VLOOKUP((IF(MONTH($A486)=10,YEAR($A486),IF(MONTH($A486)=11,YEAR($A486),IF(MONTH($A486)=12, YEAR($A486),YEAR($A486)-1)))),A3R002_pt1.prn!$A$2:$AA$74,VLOOKUP(MONTH($A486),Conversion!$A$1:$B$12,2),FALSE)</f>
        <v>3.84</v>
      </c>
      <c r="C486" s="9" t="str">
        <f>IF(VLOOKUP((IF(MONTH($A486)=10,YEAR($A486),IF(MONTH($A486)=11,YEAR($A486),IF(MONTH($A486)=12, YEAR($A486),YEAR($A486)-1)))),A3R002_pt1.prn!$A$2:$AA$74,VLOOKUP(MONTH($A486),'Patch Conversion'!$A$1:$B$12,2),FALSE)="","",VLOOKUP((IF(MONTH($A486)=10,YEAR($A486),IF(MONTH($A486)=11,YEAR($A486),IF(MONTH($A486)=12, YEAR($A486),YEAR($A486)-1)))),A3R002_pt1.prn!$A$2:$AA$74,VLOOKUP(MONTH($A486),'Patch Conversion'!$A$1:$B$12,2),FALSE))</f>
        <v>*</v>
      </c>
      <c r="G486" s="9">
        <f>VLOOKUP((IF(MONTH($A486)=10,YEAR($A486),IF(MONTH($A486)=11,YEAR($A486),IF(MONTH($A486)=12, YEAR($A486),YEAR($A486)-1)))),A3R002_FirstSim!$A$1:$Z$87,VLOOKUP(MONTH($A486),Conversion!$A$1:$B$12,2),FALSE)</f>
        <v>1.37</v>
      </c>
      <c r="K486" s="12" t="e">
        <f>VLOOKUP((IF(MONTH($A486)=10,YEAR($A486),IF(MONTH($A486)=11,YEAR($A486),IF(MONTH($A486)=12, YEAR($A486),YEAR($A486)-1)))),#REF!,VLOOKUP(MONTH($A486),Conversion!$A$1:$B$12,2),FALSE)</f>
        <v>#REF!</v>
      </c>
      <c r="L486" s="9" t="e">
        <f>VLOOKUP((IF(MONTH($A486)=10,YEAR($A486),IF(MONTH($A486)=11,YEAR($A486),IF(MONTH($A486)=12, YEAR($A486),YEAR($A486)-1)))),#REF!,VLOOKUP(MONTH($A486),'Patch Conversion'!$A$1:$B$12,2),FALSE)</f>
        <v>#REF!</v>
      </c>
      <c r="N486" s="11"/>
      <c r="O486" s="9">
        <f t="shared" si="45"/>
        <v>3.84</v>
      </c>
      <c r="P486" s="9" t="str">
        <f t="shared" si="46"/>
        <v>*</v>
      </c>
      <c r="Q486" s="10" t="str">
        <f t="shared" si="47"/>
        <v>Estimated</v>
      </c>
      <c r="S486" s="17">
        <f>VLOOKUP((IF(MONTH($A486)=10,YEAR($A486),IF(MONTH($A486)=11,YEAR($A486),IF(MONTH($A486)=12, YEAR($A486),YEAR($A486)-1)))),'Final Sim'!$A$1:$O$84,VLOOKUP(MONTH($A486),'Conversion WRSM'!$A$1:$B$12,2),FALSE)</f>
        <v>229.9</v>
      </c>
      <c r="U486" s="9">
        <f t="shared" si="48"/>
        <v>3.84</v>
      </c>
      <c r="V486" s="9" t="str">
        <f t="shared" si="49"/>
        <v>*</v>
      </c>
      <c r="W486" s="20" t="str">
        <f t="shared" si="50"/>
        <v>Estimated</v>
      </c>
    </row>
    <row r="487" spans="1:23" s="9" customFormat="1">
      <c r="A487" s="11">
        <v>27760</v>
      </c>
      <c r="B487" s="9">
        <f>VLOOKUP((IF(MONTH($A487)=10,YEAR($A487),IF(MONTH($A487)=11,YEAR($A487),IF(MONTH($A487)=12, YEAR($A487),YEAR($A487)-1)))),A3R002_pt1.prn!$A$2:$AA$74,VLOOKUP(MONTH($A487),Conversion!$A$1:$B$12,2),FALSE)</f>
        <v>6.35</v>
      </c>
      <c r="C487" s="9" t="str">
        <f>IF(VLOOKUP((IF(MONTH($A487)=10,YEAR($A487),IF(MONTH($A487)=11,YEAR($A487),IF(MONTH($A487)=12, YEAR($A487),YEAR($A487)-1)))),A3R002_pt1.prn!$A$2:$AA$74,VLOOKUP(MONTH($A487),'Patch Conversion'!$A$1:$B$12,2),FALSE)="","",VLOOKUP((IF(MONTH($A487)=10,YEAR($A487),IF(MONTH($A487)=11,YEAR($A487),IF(MONTH($A487)=12, YEAR($A487),YEAR($A487)-1)))),A3R002_pt1.prn!$A$2:$AA$74,VLOOKUP(MONTH($A487),'Patch Conversion'!$A$1:$B$12,2),FALSE))</f>
        <v>*</v>
      </c>
      <c r="G487" s="9">
        <f>VLOOKUP((IF(MONTH($A487)=10,YEAR($A487),IF(MONTH($A487)=11,YEAR($A487),IF(MONTH($A487)=12, YEAR($A487),YEAR($A487)-1)))),A3R002_FirstSim!$A$1:$Z$87,VLOOKUP(MONTH($A487),Conversion!$A$1:$B$12,2),FALSE)</f>
        <v>5.42</v>
      </c>
      <c r="K487" s="12" t="e">
        <f>VLOOKUP((IF(MONTH($A487)=10,YEAR($A487),IF(MONTH($A487)=11,YEAR($A487),IF(MONTH($A487)=12, YEAR($A487),YEAR($A487)-1)))),#REF!,VLOOKUP(MONTH($A487),Conversion!$A$1:$B$12,2),FALSE)</f>
        <v>#REF!</v>
      </c>
      <c r="L487" s="9" t="e">
        <f>VLOOKUP((IF(MONTH($A487)=10,YEAR($A487),IF(MONTH($A487)=11,YEAR($A487),IF(MONTH($A487)=12, YEAR($A487),YEAR($A487)-1)))),#REF!,VLOOKUP(MONTH($A487),'Patch Conversion'!$A$1:$B$12,2),FALSE)</f>
        <v>#REF!</v>
      </c>
      <c r="N487" s="11"/>
      <c r="O487" s="9">
        <f t="shared" si="45"/>
        <v>6.35</v>
      </c>
      <c r="P487" s="9" t="str">
        <f t="shared" si="46"/>
        <v>*</v>
      </c>
      <c r="Q487" s="10" t="str">
        <f t="shared" si="47"/>
        <v>Estimated</v>
      </c>
      <c r="S487" s="17">
        <f>VLOOKUP((IF(MONTH($A487)=10,YEAR($A487),IF(MONTH($A487)=11,YEAR($A487),IF(MONTH($A487)=12, YEAR($A487),YEAR($A487)-1)))),'Final Sim'!$A$1:$O$84,VLOOKUP(MONTH($A487),'Conversion WRSM'!$A$1:$B$12,2),FALSE)</f>
        <v>0</v>
      </c>
      <c r="U487" s="9">
        <f t="shared" si="48"/>
        <v>6.35</v>
      </c>
      <c r="V487" s="9" t="str">
        <f t="shared" si="49"/>
        <v>*</v>
      </c>
      <c r="W487" s="20" t="str">
        <f t="shared" si="50"/>
        <v>Estimated</v>
      </c>
    </row>
    <row r="488" spans="1:23" s="9" customFormat="1">
      <c r="A488" s="11">
        <v>27791</v>
      </c>
      <c r="B488" s="9">
        <f>VLOOKUP((IF(MONTH($A488)=10,YEAR($A488),IF(MONTH($A488)=11,YEAR($A488),IF(MONTH($A488)=12, YEAR($A488),YEAR($A488)-1)))),A3R002_pt1.prn!$A$2:$AA$74,VLOOKUP(MONTH($A488),Conversion!$A$1:$B$12,2),FALSE)</f>
        <v>0</v>
      </c>
      <c r="C488" s="9" t="str">
        <f>IF(VLOOKUP((IF(MONTH($A488)=10,YEAR($A488),IF(MONTH($A488)=11,YEAR($A488),IF(MONTH($A488)=12, YEAR($A488),YEAR($A488)-1)))),A3R002_pt1.prn!$A$2:$AA$74,VLOOKUP(MONTH($A488),'Patch Conversion'!$A$1:$B$12,2),FALSE)="","",VLOOKUP((IF(MONTH($A488)=10,YEAR($A488),IF(MONTH($A488)=11,YEAR($A488),IF(MONTH($A488)=12, YEAR($A488),YEAR($A488)-1)))),A3R002_pt1.prn!$A$2:$AA$74,VLOOKUP(MONTH($A488),'Patch Conversion'!$A$1:$B$12,2),FALSE))</f>
        <v>#</v>
      </c>
      <c r="G488" s="9">
        <f>VLOOKUP((IF(MONTH($A488)=10,YEAR($A488),IF(MONTH($A488)=11,YEAR($A488),IF(MONTH($A488)=12, YEAR($A488),YEAR($A488)-1)))),A3R002_FirstSim!$A$1:$Z$87,VLOOKUP(MONTH($A488),Conversion!$A$1:$B$12,2),FALSE)</f>
        <v>4.37</v>
      </c>
      <c r="K488" s="12" t="e">
        <f>VLOOKUP((IF(MONTH($A488)=10,YEAR($A488),IF(MONTH($A488)=11,YEAR($A488),IF(MONTH($A488)=12, YEAR($A488),YEAR($A488)-1)))),#REF!,VLOOKUP(MONTH($A488),Conversion!$A$1:$B$12,2),FALSE)</f>
        <v>#REF!</v>
      </c>
      <c r="L488" s="9" t="e">
        <f>VLOOKUP((IF(MONTH($A488)=10,YEAR($A488),IF(MONTH($A488)=11,YEAR($A488),IF(MONTH($A488)=12, YEAR($A488),YEAR($A488)-1)))),#REF!,VLOOKUP(MONTH($A488),'Patch Conversion'!$A$1:$B$12,2),FALSE)</f>
        <v>#REF!</v>
      </c>
      <c r="N488" s="11"/>
      <c r="O488" s="9">
        <f t="shared" si="45"/>
        <v>4.37</v>
      </c>
      <c r="P488" s="9" t="str">
        <f t="shared" si="46"/>
        <v>*</v>
      </c>
      <c r="Q488" s="10" t="str">
        <f t="shared" si="47"/>
        <v>First Silumation patch</v>
      </c>
      <c r="S488" s="17">
        <f>VLOOKUP((IF(MONTH($A488)=10,YEAR($A488),IF(MONTH($A488)=11,YEAR($A488),IF(MONTH($A488)=12, YEAR($A488),YEAR($A488)-1)))),'Final Sim'!$A$1:$O$84,VLOOKUP(MONTH($A488),'Conversion WRSM'!$A$1:$B$12,2),FALSE)</f>
        <v>344.07</v>
      </c>
      <c r="U488" s="9">
        <f t="shared" si="48"/>
        <v>344.07</v>
      </c>
      <c r="V488" s="9" t="str">
        <f t="shared" si="49"/>
        <v>*</v>
      </c>
      <c r="W488" s="20" t="str">
        <f t="shared" si="50"/>
        <v>Simulated value used</v>
      </c>
    </row>
    <row r="489" spans="1:23" s="9" customFormat="1">
      <c r="A489" s="11">
        <v>27820</v>
      </c>
      <c r="B489" s="9">
        <f>VLOOKUP((IF(MONTH($A489)=10,YEAR($A489),IF(MONTH($A489)=11,YEAR($A489),IF(MONTH($A489)=12, YEAR($A489),YEAR($A489)-1)))),A3R002_pt1.prn!$A$2:$AA$74,VLOOKUP(MONTH($A489),Conversion!$A$1:$B$12,2),FALSE)</f>
        <v>0</v>
      </c>
      <c r="C489" s="9" t="str">
        <f>IF(VLOOKUP((IF(MONTH($A489)=10,YEAR($A489),IF(MONTH($A489)=11,YEAR($A489),IF(MONTH($A489)=12, YEAR($A489),YEAR($A489)-1)))),A3R002_pt1.prn!$A$2:$AA$74,VLOOKUP(MONTH($A489),'Patch Conversion'!$A$1:$B$12,2),FALSE)="","",VLOOKUP((IF(MONTH($A489)=10,YEAR($A489),IF(MONTH($A489)=11,YEAR($A489),IF(MONTH($A489)=12, YEAR($A489),YEAR($A489)-1)))),A3R002_pt1.prn!$A$2:$AA$74,VLOOKUP(MONTH($A489),'Patch Conversion'!$A$1:$B$12,2),FALSE))</f>
        <v>#</v>
      </c>
      <c r="G489" s="9">
        <f>VLOOKUP((IF(MONTH($A489)=10,YEAR($A489),IF(MONTH($A489)=11,YEAR($A489),IF(MONTH($A489)=12, YEAR($A489),YEAR($A489)-1)))),A3R002_FirstSim!$A$1:$Z$87,VLOOKUP(MONTH($A489),Conversion!$A$1:$B$12,2),FALSE)</f>
        <v>11.83</v>
      </c>
      <c r="K489" s="12" t="e">
        <f>VLOOKUP((IF(MONTH($A489)=10,YEAR($A489),IF(MONTH($A489)=11,YEAR($A489),IF(MONTH($A489)=12, YEAR($A489),YEAR($A489)-1)))),#REF!,VLOOKUP(MONTH($A489),Conversion!$A$1:$B$12,2),FALSE)</f>
        <v>#REF!</v>
      </c>
      <c r="L489" s="9" t="e">
        <f>VLOOKUP((IF(MONTH($A489)=10,YEAR($A489),IF(MONTH($A489)=11,YEAR($A489),IF(MONTH($A489)=12, YEAR($A489),YEAR($A489)-1)))),#REF!,VLOOKUP(MONTH($A489),'Patch Conversion'!$A$1:$B$12,2),FALSE)</f>
        <v>#REF!</v>
      </c>
      <c r="N489" s="11"/>
      <c r="O489" s="9">
        <f t="shared" si="45"/>
        <v>11.83</v>
      </c>
      <c r="P489" s="9" t="str">
        <f t="shared" si="46"/>
        <v>*</v>
      </c>
      <c r="Q489" s="10" t="str">
        <f t="shared" si="47"/>
        <v>First Silumation patch</v>
      </c>
      <c r="S489" s="17">
        <f>VLOOKUP((IF(MONTH($A489)=10,YEAR($A489),IF(MONTH($A489)=11,YEAR($A489),IF(MONTH($A489)=12, YEAR($A489),YEAR($A489)-1)))),'Final Sim'!$A$1:$O$84,VLOOKUP(MONTH($A489),'Conversion WRSM'!$A$1:$B$12,2),FALSE)</f>
        <v>0</v>
      </c>
      <c r="U489" s="9">
        <f t="shared" si="48"/>
        <v>0</v>
      </c>
      <c r="V489" s="9" t="str">
        <f t="shared" si="49"/>
        <v>#</v>
      </c>
      <c r="W489" s="20" t="str">
        <f t="shared" si="50"/>
        <v>Observed Estimate Used</v>
      </c>
    </row>
    <row r="490" spans="1:23" s="9" customFormat="1">
      <c r="A490" s="11">
        <v>27851</v>
      </c>
      <c r="B490" s="9">
        <f>VLOOKUP((IF(MONTH($A490)=10,YEAR($A490),IF(MONTH($A490)=11,YEAR($A490),IF(MONTH($A490)=12, YEAR($A490),YEAR($A490)-1)))),A3R002_pt1.prn!$A$2:$AA$74,VLOOKUP(MONTH($A490),Conversion!$A$1:$B$12,2),FALSE)</f>
        <v>0</v>
      </c>
      <c r="C490" s="9" t="str">
        <f>IF(VLOOKUP((IF(MONTH($A490)=10,YEAR($A490),IF(MONTH($A490)=11,YEAR($A490),IF(MONTH($A490)=12, YEAR($A490),YEAR($A490)-1)))),A3R002_pt1.prn!$A$2:$AA$74,VLOOKUP(MONTH($A490),'Patch Conversion'!$A$1:$B$12,2),FALSE)="","",VLOOKUP((IF(MONTH($A490)=10,YEAR($A490),IF(MONTH($A490)=11,YEAR($A490),IF(MONTH($A490)=12, YEAR($A490),YEAR($A490)-1)))),A3R002_pt1.prn!$A$2:$AA$74,VLOOKUP(MONTH($A490),'Patch Conversion'!$A$1:$B$12,2),FALSE))</f>
        <v>#</v>
      </c>
      <c r="G490" s="9">
        <f>VLOOKUP((IF(MONTH($A490)=10,YEAR($A490),IF(MONTH($A490)=11,YEAR($A490),IF(MONTH($A490)=12, YEAR($A490),YEAR($A490)-1)))),A3R002_FirstSim!$A$1:$Z$87,VLOOKUP(MONTH($A490),Conversion!$A$1:$B$12,2),FALSE)</f>
        <v>5.74</v>
      </c>
      <c r="K490" s="12" t="e">
        <f>VLOOKUP((IF(MONTH($A490)=10,YEAR($A490),IF(MONTH($A490)=11,YEAR($A490),IF(MONTH($A490)=12, YEAR($A490),YEAR($A490)-1)))),#REF!,VLOOKUP(MONTH($A490),Conversion!$A$1:$B$12,2),FALSE)</f>
        <v>#REF!</v>
      </c>
      <c r="L490" s="9" t="e">
        <f>VLOOKUP((IF(MONTH($A490)=10,YEAR($A490),IF(MONTH($A490)=11,YEAR($A490),IF(MONTH($A490)=12, YEAR($A490),YEAR($A490)-1)))),#REF!,VLOOKUP(MONTH($A490),'Patch Conversion'!$A$1:$B$12,2),FALSE)</f>
        <v>#REF!</v>
      </c>
      <c r="N490" s="11"/>
      <c r="O490" s="9">
        <f t="shared" si="45"/>
        <v>5.74</v>
      </c>
      <c r="P490" s="9" t="str">
        <f t="shared" si="46"/>
        <v>*</v>
      </c>
      <c r="Q490" s="10" t="str">
        <f t="shared" si="47"/>
        <v>First Silumation patch</v>
      </c>
      <c r="S490" s="17">
        <f>VLOOKUP((IF(MONTH($A490)=10,YEAR($A490),IF(MONTH($A490)=11,YEAR($A490),IF(MONTH($A490)=12, YEAR($A490),YEAR($A490)-1)))),'Final Sim'!$A$1:$O$84,VLOOKUP(MONTH($A490),'Conversion WRSM'!$A$1:$B$12,2),FALSE)</f>
        <v>434.95</v>
      </c>
      <c r="U490" s="9">
        <f t="shared" si="48"/>
        <v>434.95</v>
      </c>
      <c r="V490" s="9" t="str">
        <f t="shared" si="49"/>
        <v>*</v>
      </c>
      <c r="W490" s="20" t="str">
        <f t="shared" si="50"/>
        <v>Simulated value used</v>
      </c>
    </row>
    <row r="491" spans="1:23" s="9" customFormat="1">
      <c r="A491" s="11">
        <v>27881</v>
      </c>
      <c r="B491" s="9">
        <f>VLOOKUP((IF(MONTH($A491)=10,YEAR($A491),IF(MONTH($A491)=11,YEAR($A491),IF(MONTH($A491)=12, YEAR($A491),YEAR($A491)-1)))),A3R002_pt1.prn!$A$2:$AA$74,VLOOKUP(MONTH($A491),Conversion!$A$1:$B$12,2),FALSE)</f>
        <v>0</v>
      </c>
      <c r="C491" s="9" t="str">
        <f>IF(VLOOKUP((IF(MONTH($A491)=10,YEAR($A491),IF(MONTH($A491)=11,YEAR($A491),IF(MONTH($A491)=12, YEAR($A491),YEAR($A491)-1)))),A3R002_pt1.prn!$A$2:$AA$74,VLOOKUP(MONTH($A491),'Patch Conversion'!$A$1:$B$12,2),FALSE)="","",VLOOKUP((IF(MONTH($A491)=10,YEAR($A491),IF(MONTH($A491)=11,YEAR($A491),IF(MONTH($A491)=12, YEAR($A491),YEAR($A491)-1)))),A3R002_pt1.prn!$A$2:$AA$74,VLOOKUP(MONTH($A491),'Patch Conversion'!$A$1:$B$12,2),FALSE))</f>
        <v>#</v>
      </c>
      <c r="G491" s="9">
        <f>VLOOKUP((IF(MONTH($A491)=10,YEAR($A491),IF(MONTH($A491)=11,YEAR($A491),IF(MONTH($A491)=12, YEAR($A491),YEAR($A491)-1)))),A3R002_FirstSim!$A$1:$Z$87,VLOOKUP(MONTH($A491),Conversion!$A$1:$B$12,2),FALSE)</f>
        <v>2.62</v>
      </c>
      <c r="K491" s="12" t="e">
        <f>VLOOKUP((IF(MONTH($A491)=10,YEAR($A491),IF(MONTH($A491)=11,YEAR($A491),IF(MONTH($A491)=12, YEAR($A491),YEAR($A491)-1)))),#REF!,VLOOKUP(MONTH($A491),Conversion!$A$1:$B$12,2),FALSE)</f>
        <v>#REF!</v>
      </c>
      <c r="L491" s="9" t="e">
        <f>VLOOKUP((IF(MONTH($A491)=10,YEAR($A491),IF(MONTH($A491)=11,YEAR($A491),IF(MONTH($A491)=12, YEAR($A491),YEAR($A491)-1)))),#REF!,VLOOKUP(MONTH($A491),'Patch Conversion'!$A$1:$B$12,2),FALSE)</f>
        <v>#REF!</v>
      </c>
      <c r="N491" s="11"/>
      <c r="O491" s="9">
        <f t="shared" si="45"/>
        <v>2.62</v>
      </c>
      <c r="P491" s="9" t="str">
        <f t="shared" si="46"/>
        <v>*</v>
      </c>
      <c r="Q491" s="10" t="str">
        <f t="shared" si="47"/>
        <v>First Silumation patch</v>
      </c>
      <c r="S491" s="17">
        <f>VLOOKUP((IF(MONTH($A491)=10,YEAR($A491),IF(MONTH($A491)=11,YEAR($A491),IF(MONTH($A491)=12, YEAR($A491),YEAR($A491)-1)))),'Final Sim'!$A$1:$O$84,VLOOKUP(MONTH($A491),'Conversion WRSM'!$A$1:$B$12,2),FALSE)</f>
        <v>0</v>
      </c>
      <c r="U491" s="9">
        <f t="shared" si="48"/>
        <v>0</v>
      </c>
      <c r="V491" s="9" t="str">
        <f t="shared" si="49"/>
        <v>#</v>
      </c>
      <c r="W491" s="20" t="str">
        <f t="shared" si="50"/>
        <v>Observed Estimate Used</v>
      </c>
    </row>
    <row r="492" spans="1:23" s="9" customFormat="1">
      <c r="A492" s="11">
        <v>27912</v>
      </c>
      <c r="B492" s="9">
        <f>VLOOKUP((IF(MONTH($A492)=10,YEAR($A492),IF(MONTH($A492)=11,YEAR($A492),IF(MONTH($A492)=12, YEAR($A492),YEAR($A492)-1)))),A3R002_pt1.prn!$A$2:$AA$74,VLOOKUP(MONTH($A492),Conversion!$A$1:$B$12,2),FALSE)</f>
        <v>0</v>
      </c>
      <c r="C492" s="9" t="str">
        <f>IF(VLOOKUP((IF(MONTH($A492)=10,YEAR($A492),IF(MONTH($A492)=11,YEAR($A492),IF(MONTH($A492)=12, YEAR($A492),YEAR($A492)-1)))),A3R002_pt1.prn!$A$2:$AA$74,VLOOKUP(MONTH($A492),'Patch Conversion'!$A$1:$B$12,2),FALSE)="","",VLOOKUP((IF(MONTH($A492)=10,YEAR($A492),IF(MONTH($A492)=11,YEAR($A492),IF(MONTH($A492)=12, YEAR($A492),YEAR($A492)-1)))),A3R002_pt1.prn!$A$2:$AA$74,VLOOKUP(MONTH($A492),'Patch Conversion'!$A$1:$B$12,2),FALSE))</f>
        <v>#</v>
      </c>
      <c r="G492" s="9">
        <f>VLOOKUP((IF(MONTH($A492)=10,YEAR($A492),IF(MONTH($A492)=11,YEAR($A492),IF(MONTH($A492)=12, YEAR($A492),YEAR($A492)-1)))),A3R002_FirstSim!$A$1:$Z$87,VLOOKUP(MONTH($A492),Conversion!$A$1:$B$12,2),FALSE)</f>
        <v>2.2999999999999998</v>
      </c>
      <c r="K492" s="12" t="e">
        <f>VLOOKUP((IF(MONTH($A492)=10,YEAR($A492),IF(MONTH($A492)=11,YEAR($A492),IF(MONTH($A492)=12, YEAR($A492),YEAR($A492)-1)))),#REF!,VLOOKUP(MONTH($A492),Conversion!$A$1:$B$12,2),FALSE)</f>
        <v>#REF!</v>
      </c>
      <c r="L492" s="9" t="e">
        <f>VLOOKUP((IF(MONTH($A492)=10,YEAR($A492),IF(MONTH($A492)=11,YEAR($A492),IF(MONTH($A492)=12, YEAR($A492),YEAR($A492)-1)))),#REF!,VLOOKUP(MONTH($A492),'Patch Conversion'!$A$1:$B$12,2),FALSE)</f>
        <v>#REF!</v>
      </c>
      <c r="N492" s="11"/>
      <c r="O492" s="9">
        <f t="shared" si="45"/>
        <v>2.2999999999999998</v>
      </c>
      <c r="P492" s="9" t="str">
        <f t="shared" si="46"/>
        <v>*</v>
      </c>
      <c r="Q492" s="10" t="str">
        <f t="shared" si="47"/>
        <v>First Silumation patch</v>
      </c>
      <c r="S492" s="17">
        <f>VLOOKUP((IF(MONTH($A492)=10,YEAR($A492),IF(MONTH($A492)=11,YEAR($A492),IF(MONTH($A492)=12, YEAR($A492),YEAR($A492)-1)))),'Final Sim'!$A$1:$O$84,VLOOKUP(MONTH($A492),'Conversion WRSM'!$A$1:$B$12,2),FALSE)</f>
        <v>492.23</v>
      </c>
      <c r="U492" s="9">
        <f t="shared" si="48"/>
        <v>492.23</v>
      </c>
      <c r="V492" s="9" t="str">
        <f t="shared" si="49"/>
        <v>*</v>
      </c>
      <c r="W492" s="20" t="str">
        <f t="shared" si="50"/>
        <v>Simulated value used</v>
      </c>
    </row>
    <row r="493" spans="1:23" s="9" customFormat="1">
      <c r="A493" s="11">
        <v>27942</v>
      </c>
      <c r="B493" s="9">
        <f>VLOOKUP((IF(MONTH($A493)=10,YEAR($A493),IF(MONTH($A493)=11,YEAR($A493),IF(MONTH($A493)=12, YEAR($A493),YEAR($A493)-1)))),A3R002_pt1.prn!$A$2:$AA$74,VLOOKUP(MONTH($A493),Conversion!$A$1:$B$12,2),FALSE)</f>
        <v>0</v>
      </c>
      <c r="C493" s="9" t="str">
        <f>IF(VLOOKUP((IF(MONTH($A493)=10,YEAR($A493),IF(MONTH($A493)=11,YEAR($A493),IF(MONTH($A493)=12, YEAR($A493),YEAR($A493)-1)))),A3R002_pt1.prn!$A$2:$AA$74,VLOOKUP(MONTH($A493),'Patch Conversion'!$A$1:$B$12,2),FALSE)="","",VLOOKUP((IF(MONTH($A493)=10,YEAR($A493),IF(MONTH($A493)=11,YEAR($A493),IF(MONTH($A493)=12, YEAR($A493),YEAR($A493)-1)))),A3R002_pt1.prn!$A$2:$AA$74,VLOOKUP(MONTH($A493),'Patch Conversion'!$A$1:$B$12,2),FALSE))</f>
        <v>#</v>
      </c>
      <c r="G493" s="9">
        <f>VLOOKUP((IF(MONTH($A493)=10,YEAR($A493),IF(MONTH($A493)=11,YEAR($A493),IF(MONTH($A493)=12, YEAR($A493),YEAR($A493)-1)))),A3R002_FirstSim!$A$1:$Z$87,VLOOKUP(MONTH($A493),Conversion!$A$1:$B$12,2),FALSE)</f>
        <v>2.08</v>
      </c>
      <c r="K493" s="12" t="e">
        <f>VLOOKUP((IF(MONTH($A493)=10,YEAR($A493),IF(MONTH($A493)=11,YEAR($A493),IF(MONTH($A493)=12, YEAR($A493),YEAR($A493)-1)))),#REF!,VLOOKUP(MONTH($A493),Conversion!$A$1:$B$12,2),FALSE)</f>
        <v>#REF!</v>
      </c>
      <c r="L493" s="9" t="e">
        <f>VLOOKUP((IF(MONTH($A493)=10,YEAR($A493),IF(MONTH($A493)=11,YEAR($A493),IF(MONTH($A493)=12, YEAR($A493),YEAR($A493)-1)))),#REF!,VLOOKUP(MONTH($A493),'Patch Conversion'!$A$1:$B$12,2),FALSE)</f>
        <v>#REF!</v>
      </c>
      <c r="N493" s="11"/>
      <c r="O493" s="9">
        <f t="shared" si="45"/>
        <v>2.08</v>
      </c>
      <c r="P493" s="9" t="str">
        <f t="shared" si="46"/>
        <v>*</v>
      </c>
      <c r="Q493" s="10" t="str">
        <f t="shared" si="47"/>
        <v>First Silumation patch</v>
      </c>
      <c r="S493" s="17">
        <f>VLOOKUP((IF(MONTH($A493)=10,YEAR($A493),IF(MONTH($A493)=11,YEAR($A493),IF(MONTH($A493)=12, YEAR($A493),YEAR($A493)-1)))),'Final Sim'!$A$1:$O$84,VLOOKUP(MONTH($A493),'Conversion WRSM'!$A$1:$B$12,2),FALSE)</f>
        <v>0</v>
      </c>
      <c r="U493" s="9">
        <f t="shared" si="48"/>
        <v>0</v>
      </c>
      <c r="V493" s="9" t="str">
        <f t="shared" si="49"/>
        <v>#</v>
      </c>
      <c r="W493" s="20" t="str">
        <f t="shared" si="50"/>
        <v>Observed Estimate Used</v>
      </c>
    </row>
    <row r="494" spans="1:23" s="9" customFormat="1">
      <c r="A494" s="11">
        <v>27973</v>
      </c>
      <c r="B494" s="9">
        <f>VLOOKUP((IF(MONTH($A494)=10,YEAR($A494),IF(MONTH($A494)=11,YEAR($A494),IF(MONTH($A494)=12, YEAR($A494),YEAR($A494)-1)))),A3R002_pt1.prn!$A$2:$AA$74,VLOOKUP(MONTH($A494),Conversion!$A$1:$B$12,2),FALSE)</f>
        <v>0</v>
      </c>
      <c r="C494" s="9" t="str">
        <f>IF(VLOOKUP((IF(MONTH($A494)=10,YEAR($A494),IF(MONTH($A494)=11,YEAR($A494),IF(MONTH($A494)=12, YEAR($A494),YEAR($A494)-1)))),A3R002_pt1.prn!$A$2:$AA$74,VLOOKUP(MONTH($A494),'Patch Conversion'!$A$1:$B$12,2),FALSE)="","",VLOOKUP((IF(MONTH($A494)=10,YEAR($A494),IF(MONTH($A494)=11,YEAR($A494),IF(MONTH($A494)=12, YEAR($A494),YEAR($A494)-1)))),A3R002_pt1.prn!$A$2:$AA$74,VLOOKUP(MONTH($A494),'Patch Conversion'!$A$1:$B$12,2),FALSE))</f>
        <v>#</v>
      </c>
      <c r="G494" s="9">
        <f>VLOOKUP((IF(MONTH($A494)=10,YEAR($A494),IF(MONTH($A494)=11,YEAR($A494),IF(MONTH($A494)=12, YEAR($A494),YEAR($A494)-1)))),A3R002_FirstSim!$A$1:$Z$87,VLOOKUP(MONTH($A494),Conversion!$A$1:$B$12,2),FALSE)</f>
        <v>1.86</v>
      </c>
      <c r="K494" s="12" t="e">
        <f>VLOOKUP((IF(MONTH($A494)=10,YEAR($A494),IF(MONTH($A494)=11,YEAR($A494),IF(MONTH($A494)=12, YEAR($A494),YEAR($A494)-1)))),#REF!,VLOOKUP(MONTH($A494),Conversion!$A$1:$B$12,2),FALSE)</f>
        <v>#REF!</v>
      </c>
      <c r="L494" s="9" t="e">
        <f>VLOOKUP((IF(MONTH($A494)=10,YEAR($A494),IF(MONTH($A494)=11,YEAR($A494),IF(MONTH($A494)=12, YEAR($A494),YEAR($A494)-1)))),#REF!,VLOOKUP(MONTH($A494),'Patch Conversion'!$A$1:$B$12,2),FALSE)</f>
        <v>#REF!</v>
      </c>
      <c r="N494" s="11"/>
      <c r="O494" s="9">
        <f t="shared" si="45"/>
        <v>1.86</v>
      </c>
      <c r="P494" s="9" t="str">
        <f t="shared" si="46"/>
        <v>*</v>
      </c>
      <c r="Q494" s="10" t="str">
        <f t="shared" si="47"/>
        <v>First Silumation patch</v>
      </c>
      <c r="S494" s="17">
        <f>VLOOKUP((IF(MONTH($A494)=10,YEAR($A494),IF(MONTH($A494)=11,YEAR($A494),IF(MONTH($A494)=12, YEAR($A494),YEAR($A494)-1)))),'Final Sim'!$A$1:$O$84,VLOOKUP(MONTH($A494),'Conversion WRSM'!$A$1:$B$12,2),FALSE)</f>
        <v>763.92</v>
      </c>
      <c r="U494" s="9">
        <f t="shared" si="48"/>
        <v>763.92</v>
      </c>
      <c r="V494" s="9" t="str">
        <f t="shared" si="49"/>
        <v>*</v>
      </c>
      <c r="W494" s="20" t="str">
        <f t="shared" si="50"/>
        <v>Simulated value used</v>
      </c>
    </row>
    <row r="495" spans="1:23" s="9" customFormat="1">
      <c r="A495" s="11">
        <v>28004</v>
      </c>
      <c r="B495" s="9">
        <f>VLOOKUP((IF(MONTH($A495)=10,YEAR($A495),IF(MONTH($A495)=11,YEAR($A495),IF(MONTH($A495)=12, YEAR($A495),YEAR($A495)-1)))),A3R002_pt1.prn!$A$2:$AA$74,VLOOKUP(MONTH($A495),Conversion!$A$1:$B$12,2),FALSE)</f>
        <v>0</v>
      </c>
      <c r="C495" s="9" t="str">
        <f>IF(VLOOKUP((IF(MONTH($A495)=10,YEAR($A495),IF(MONTH($A495)=11,YEAR($A495),IF(MONTH($A495)=12, YEAR($A495),YEAR($A495)-1)))),A3R002_pt1.prn!$A$2:$AA$74,VLOOKUP(MONTH($A495),'Patch Conversion'!$A$1:$B$12,2),FALSE)="","",VLOOKUP((IF(MONTH($A495)=10,YEAR($A495),IF(MONTH($A495)=11,YEAR($A495),IF(MONTH($A495)=12, YEAR($A495),YEAR($A495)-1)))),A3R002_pt1.prn!$A$2:$AA$74,VLOOKUP(MONTH($A495),'Patch Conversion'!$A$1:$B$12,2),FALSE))</f>
        <v>#</v>
      </c>
      <c r="G495" s="9">
        <f>VLOOKUP((IF(MONTH($A495)=10,YEAR($A495),IF(MONTH($A495)=11,YEAR($A495),IF(MONTH($A495)=12, YEAR($A495),YEAR($A495)-1)))),A3R002_FirstSim!$A$1:$Z$87,VLOOKUP(MONTH($A495),Conversion!$A$1:$B$12,2),FALSE)</f>
        <v>1.74</v>
      </c>
      <c r="K495" s="12" t="e">
        <f>VLOOKUP((IF(MONTH($A495)=10,YEAR($A495),IF(MONTH($A495)=11,YEAR($A495),IF(MONTH($A495)=12, YEAR($A495),YEAR($A495)-1)))),#REF!,VLOOKUP(MONTH($A495),Conversion!$A$1:$B$12,2),FALSE)</f>
        <v>#REF!</v>
      </c>
      <c r="L495" s="9" t="e">
        <f>VLOOKUP((IF(MONTH($A495)=10,YEAR($A495),IF(MONTH($A495)=11,YEAR($A495),IF(MONTH($A495)=12, YEAR($A495),YEAR($A495)-1)))),#REF!,VLOOKUP(MONTH($A495),'Patch Conversion'!$A$1:$B$12,2),FALSE)</f>
        <v>#REF!</v>
      </c>
      <c r="N495" s="11"/>
      <c r="O495" s="9">
        <f t="shared" si="45"/>
        <v>1.74</v>
      </c>
      <c r="P495" s="9" t="str">
        <f t="shared" si="46"/>
        <v>*</v>
      </c>
      <c r="Q495" s="10" t="str">
        <f t="shared" si="47"/>
        <v>First Silumation patch</v>
      </c>
      <c r="S495" s="17">
        <f>VLOOKUP((IF(MONTH($A495)=10,YEAR($A495),IF(MONTH($A495)=11,YEAR($A495),IF(MONTH($A495)=12, YEAR($A495),YEAR($A495)-1)))),'Final Sim'!$A$1:$O$84,VLOOKUP(MONTH($A495),'Conversion WRSM'!$A$1:$B$12,2),FALSE)</f>
        <v>0</v>
      </c>
      <c r="U495" s="9">
        <f t="shared" si="48"/>
        <v>0</v>
      </c>
      <c r="V495" s="9" t="str">
        <f t="shared" si="49"/>
        <v>#</v>
      </c>
      <c r="W495" s="20" t="str">
        <f t="shared" si="50"/>
        <v>Observed Estimate Used</v>
      </c>
    </row>
    <row r="496" spans="1:23" s="9" customFormat="1">
      <c r="A496" s="11">
        <v>28034</v>
      </c>
      <c r="B496" s="9">
        <f>VLOOKUP((IF(MONTH($A496)=10,YEAR($A496),IF(MONTH($A496)=11,YEAR($A496),IF(MONTH($A496)=12, YEAR($A496),YEAR($A496)-1)))),A3R002_pt1.prn!$A$2:$AA$74,VLOOKUP(MONTH($A496),Conversion!$A$1:$B$12,2),FALSE)</f>
        <v>0</v>
      </c>
      <c r="C496" s="9" t="str">
        <f>IF(VLOOKUP((IF(MONTH($A496)=10,YEAR($A496),IF(MONTH($A496)=11,YEAR($A496),IF(MONTH($A496)=12, YEAR($A496),YEAR($A496)-1)))),A3R002_pt1.prn!$A$2:$AA$74,VLOOKUP(MONTH($A496),'Patch Conversion'!$A$1:$B$12,2),FALSE)="","",VLOOKUP((IF(MONTH($A496)=10,YEAR($A496),IF(MONTH($A496)=11,YEAR($A496),IF(MONTH($A496)=12, YEAR($A496),YEAR($A496)-1)))),A3R002_pt1.prn!$A$2:$AA$74,VLOOKUP(MONTH($A496),'Patch Conversion'!$A$1:$B$12,2),FALSE))</f>
        <v>#</v>
      </c>
      <c r="G496" s="9">
        <f>VLOOKUP((IF(MONTH($A496)=10,YEAR($A496),IF(MONTH($A496)=11,YEAR($A496),IF(MONTH($A496)=12, YEAR($A496),YEAR($A496)-1)))),A3R002_FirstSim!$A$1:$Z$87,VLOOKUP(MONTH($A496),Conversion!$A$1:$B$12,2),FALSE)</f>
        <v>1.64</v>
      </c>
      <c r="K496" s="12" t="e">
        <f>VLOOKUP((IF(MONTH($A496)=10,YEAR($A496),IF(MONTH($A496)=11,YEAR($A496),IF(MONTH($A496)=12, YEAR($A496),YEAR($A496)-1)))),#REF!,VLOOKUP(MONTH($A496),Conversion!$A$1:$B$12,2),FALSE)</f>
        <v>#REF!</v>
      </c>
      <c r="L496" s="9" t="e">
        <f>VLOOKUP((IF(MONTH($A496)=10,YEAR($A496),IF(MONTH($A496)=11,YEAR($A496),IF(MONTH($A496)=12, YEAR($A496),YEAR($A496)-1)))),#REF!,VLOOKUP(MONTH($A496),'Patch Conversion'!$A$1:$B$12,2),FALSE)</f>
        <v>#REF!</v>
      </c>
      <c r="N496" s="11"/>
      <c r="O496" s="9">
        <f t="shared" si="45"/>
        <v>1.64</v>
      </c>
      <c r="P496" s="9" t="str">
        <f t="shared" si="46"/>
        <v>*</v>
      </c>
      <c r="Q496" s="10" t="str">
        <f t="shared" si="47"/>
        <v>First Silumation patch</v>
      </c>
      <c r="S496" s="17">
        <f>VLOOKUP((IF(MONTH($A496)=10,YEAR($A496),IF(MONTH($A496)=11,YEAR($A496),IF(MONTH($A496)=12, YEAR($A496),YEAR($A496)-1)))),'Final Sim'!$A$1:$O$84,VLOOKUP(MONTH($A496),'Conversion WRSM'!$A$1:$B$12,2),FALSE)</f>
        <v>383.81</v>
      </c>
      <c r="U496" s="9">
        <f t="shared" si="48"/>
        <v>383.81</v>
      </c>
      <c r="V496" s="9" t="str">
        <f t="shared" si="49"/>
        <v>*</v>
      </c>
      <c r="W496" s="20" t="str">
        <f t="shared" si="50"/>
        <v>Simulated value used</v>
      </c>
    </row>
    <row r="497" spans="1:23" s="9" customFormat="1">
      <c r="A497" s="11">
        <v>28065</v>
      </c>
      <c r="B497" s="9">
        <f>VLOOKUP((IF(MONTH($A497)=10,YEAR($A497),IF(MONTH($A497)=11,YEAR($A497),IF(MONTH($A497)=12, YEAR($A497),YEAR($A497)-1)))),A3R002_pt1.prn!$A$2:$AA$74,VLOOKUP(MONTH($A497),Conversion!$A$1:$B$12,2),FALSE)</f>
        <v>0</v>
      </c>
      <c r="C497" s="9" t="str">
        <f>IF(VLOOKUP((IF(MONTH($A497)=10,YEAR($A497),IF(MONTH($A497)=11,YEAR($A497),IF(MONTH($A497)=12, YEAR($A497),YEAR($A497)-1)))),A3R002_pt1.prn!$A$2:$AA$74,VLOOKUP(MONTH($A497),'Patch Conversion'!$A$1:$B$12,2),FALSE)="","",VLOOKUP((IF(MONTH($A497)=10,YEAR($A497),IF(MONTH($A497)=11,YEAR($A497),IF(MONTH($A497)=12, YEAR($A497),YEAR($A497)-1)))),A3R002_pt1.prn!$A$2:$AA$74,VLOOKUP(MONTH($A497),'Patch Conversion'!$A$1:$B$12,2),FALSE))</f>
        <v>#</v>
      </c>
      <c r="G497" s="9">
        <f>VLOOKUP((IF(MONTH($A497)=10,YEAR($A497),IF(MONTH($A497)=11,YEAR($A497),IF(MONTH($A497)=12, YEAR($A497),YEAR($A497)-1)))),A3R002_FirstSim!$A$1:$Z$87,VLOOKUP(MONTH($A497),Conversion!$A$1:$B$12,2),FALSE)</f>
        <v>1.54</v>
      </c>
      <c r="K497" s="12" t="e">
        <f>VLOOKUP((IF(MONTH($A497)=10,YEAR($A497),IF(MONTH($A497)=11,YEAR($A497),IF(MONTH($A497)=12, YEAR($A497),YEAR($A497)-1)))),#REF!,VLOOKUP(MONTH($A497),Conversion!$A$1:$B$12,2),FALSE)</f>
        <v>#REF!</v>
      </c>
      <c r="L497" s="9" t="e">
        <f>VLOOKUP((IF(MONTH($A497)=10,YEAR($A497),IF(MONTH($A497)=11,YEAR($A497),IF(MONTH($A497)=12, YEAR($A497),YEAR($A497)-1)))),#REF!,VLOOKUP(MONTH($A497),'Patch Conversion'!$A$1:$B$12,2),FALSE)</f>
        <v>#REF!</v>
      </c>
      <c r="N497" s="11"/>
      <c r="O497" s="9">
        <f t="shared" si="45"/>
        <v>1.54</v>
      </c>
      <c r="P497" s="9" t="str">
        <f t="shared" si="46"/>
        <v>*</v>
      </c>
      <c r="Q497" s="10" t="str">
        <f t="shared" si="47"/>
        <v>First Silumation patch</v>
      </c>
      <c r="S497" s="17">
        <f>VLOOKUP((IF(MONTH($A497)=10,YEAR($A497),IF(MONTH($A497)=11,YEAR($A497),IF(MONTH($A497)=12, YEAR($A497),YEAR($A497)-1)))),'Final Sim'!$A$1:$O$84,VLOOKUP(MONTH($A497),'Conversion WRSM'!$A$1:$B$12,2),FALSE)</f>
        <v>0</v>
      </c>
      <c r="U497" s="9">
        <f t="shared" si="48"/>
        <v>0</v>
      </c>
      <c r="V497" s="9" t="str">
        <f t="shared" si="49"/>
        <v>#</v>
      </c>
      <c r="W497" s="20" t="str">
        <f t="shared" si="50"/>
        <v>Observed Estimate Used</v>
      </c>
    </row>
    <row r="498" spans="1:23" s="9" customFormat="1">
      <c r="A498" s="11">
        <v>28095</v>
      </c>
      <c r="B498" s="9">
        <f>VLOOKUP((IF(MONTH($A498)=10,YEAR($A498),IF(MONTH($A498)=11,YEAR($A498),IF(MONTH($A498)=12, YEAR($A498),YEAR($A498)-1)))),A3R002_pt1.prn!$A$2:$AA$74,VLOOKUP(MONTH($A498),Conversion!$A$1:$B$12,2),FALSE)</f>
        <v>0</v>
      </c>
      <c r="C498" s="9" t="str">
        <f>IF(VLOOKUP((IF(MONTH($A498)=10,YEAR($A498),IF(MONTH($A498)=11,YEAR($A498),IF(MONTH($A498)=12, YEAR($A498),YEAR($A498)-1)))),A3R002_pt1.prn!$A$2:$AA$74,VLOOKUP(MONTH($A498),'Patch Conversion'!$A$1:$B$12,2),FALSE)="","",VLOOKUP((IF(MONTH($A498)=10,YEAR($A498),IF(MONTH($A498)=11,YEAR($A498),IF(MONTH($A498)=12, YEAR($A498),YEAR($A498)-1)))),A3R002_pt1.prn!$A$2:$AA$74,VLOOKUP(MONTH($A498),'Patch Conversion'!$A$1:$B$12,2),FALSE))</f>
        <v>#</v>
      </c>
      <c r="G498" s="9">
        <f>VLOOKUP((IF(MONTH($A498)=10,YEAR($A498),IF(MONTH($A498)=11,YEAR($A498),IF(MONTH($A498)=12, YEAR($A498),YEAR($A498)-1)))),A3R002_FirstSim!$A$1:$Z$87,VLOOKUP(MONTH($A498),Conversion!$A$1:$B$12,2),FALSE)</f>
        <v>1.43</v>
      </c>
      <c r="K498" s="12" t="e">
        <f>VLOOKUP((IF(MONTH($A498)=10,YEAR($A498),IF(MONTH($A498)=11,YEAR($A498),IF(MONTH($A498)=12, YEAR($A498),YEAR($A498)-1)))),#REF!,VLOOKUP(MONTH($A498),Conversion!$A$1:$B$12,2),FALSE)</f>
        <v>#REF!</v>
      </c>
      <c r="L498" s="9" t="e">
        <f>VLOOKUP((IF(MONTH($A498)=10,YEAR($A498),IF(MONTH($A498)=11,YEAR($A498),IF(MONTH($A498)=12, YEAR($A498),YEAR($A498)-1)))),#REF!,VLOOKUP(MONTH($A498),'Patch Conversion'!$A$1:$B$12,2),FALSE)</f>
        <v>#REF!</v>
      </c>
      <c r="N498" s="11"/>
      <c r="O498" s="9">
        <f t="shared" si="45"/>
        <v>1.43</v>
      </c>
      <c r="P498" s="9" t="str">
        <f t="shared" si="46"/>
        <v>*</v>
      </c>
      <c r="Q498" s="10" t="str">
        <f t="shared" si="47"/>
        <v>First Silumation patch</v>
      </c>
      <c r="S498" s="17">
        <f>VLOOKUP((IF(MONTH($A498)=10,YEAR($A498),IF(MONTH($A498)=11,YEAR($A498),IF(MONTH($A498)=12, YEAR($A498),YEAR($A498)-1)))),'Final Sim'!$A$1:$O$84,VLOOKUP(MONTH($A498),'Conversion WRSM'!$A$1:$B$12,2),FALSE)</f>
        <v>290.93</v>
      </c>
      <c r="U498" s="9">
        <f t="shared" si="48"/>
        <v>290.93</v>
      </c>
      <c r="V498" s="9" t="str">
        <f t="shared" si="49"/>
        <v>*</v>
      </c>
      <c r="W498" s="20" t="str">
        <f t="shared" si="50"/>
        <v>Simulated value used</v>
      </c>
    </row>
    <row r="499" spans="1:23" s="9" customFormat="1">
      <c r="A499" s="11">
        <v>28126</v>
      </c>
      <c r="B499" s="9">
        <f>VLOOKUP((IF(MONTH($A499)=10,YEAR($A499),IF(MONTH($A499)=11,YEAR($A499),IF(MONTH($A499)=12, YEAR($A499),YEAR($A499)-1)))),A3R002_pt1.prn!$A$2:$AA$74,VLOOKUP(MONTH($A499),Conversion!$A$1:$B$12,2),FALSE)</f>
        <v>0</v>
      </c>
      <c r="C499" s="9" t="str">
        <f>IF(VLOOKUP((IF(MONTH($A499)=10,YEAR($A499),IF(MONTH($A499)=11,YEAR($A499),IF(MONTH($A499)=12, YEAR($A499),YEAR($A499)-1)))),A3R002_pt1.prn!$A$2:$AA$74,VLOOKUP(MONTH($A499),'Patch Conversion'!$A$1:$B$12,2),FALSE)="","",VLOOKUP((IF(MONTH($A499)=10,YEAR($A499),IF(MONTH($A499)=11,YEAR($A499),IF(MONTH($A499)=12, YEAR($A499),YEAR($A499)-1)))),A3R002_pt1.prn!$A$2:$AA$74,VLOOKUP(MONTH($A499),'Patch Conversion'!$A$1:$B$12,2),FALSE))</f>
        <v>#</v>
      </c>
      <c r="G499" s="9">
        <f>VLOOKUP((IF(MONTH($A499)=10,YEAR($A499),IF(MONTH($A499)=11,YEAR($A499),IF(MONTH($A499)=12, YEAR($A499),YEAR($A499)-1)))),A3R002_FirstSim!$A$1:$Z$87,VLOOKUP(MONTH($A499),Conversion!$A$1:$B$12,2),FALSE)</f>
        <v>1.35</v>
      </c>
      <c r="K499" s="12" t="e">
        <f>VLOOKUP((IF(MONTH($A499)=10,YEAR($A499),IF(MONTH($A499)=11,YEAR($A499),IF(MONTH($A499)=12, YEAR($A499),YEAR($A499)-1)))),#REF!,VLOOKUP(MONTH($A499),Conversion!$A$1:$B$12,2),FALSE)</f>
        <v>#REF!</v>
      </c>
      <c r="L499" s="9" t="e">
        <f>VLOOKUP((IF(MONTH($A499)=10,YEAR($A499),IF(MONTH($A499)=11,YEAR($A499),IF(MONTH($A499)=12, YEAR($A499),YEAR($A499)-1)))),#REF!,VLOOKUP(MONTH($A499),'Patch Conversion'!$A$1:$B$12,2),FALSE)</f>
        <v>#REF!</v>
      </c>
      <c r="N499" s="11"/>
      <c r="O499" s="9">
        <f t="shared" si="45"/>
        <v>1.35</v>
      </c>
      <c r="P499" s="9" t="str">
        <f t="shared" si="46"/>
        <v>*</v>
      </c>
      <c r="Q499" s="10" t="str">
        <f t="shared" si="47"/>
        <v>First Silumation patch</v>
      </c>
      <c r="S499" s="17">
        <f>VLOOKUP((IF(MONTH($A499)=10,YEAR($A499),IF(MONTH($A499)=11,YEAR($A499),IF(MONTH($A499)=12, YEAR($A499),YEAR($A499)-1)))),'Final Sim'!$A$1:$O$84,VLOOKUP(MONTH($A499),'Conversion WRSM'!$A$1:$B$12,2),FALSE)</f>
        <v>0</v>
      </c>
      <c r="U499" s="9">
        <f t="shared" si="48"/>
        <v>0</v>
      </c>
      <c r="V499" s="9" t="str">
        <f t="shared" si="49"/>
        <v>#</v>
      </c>
      <c r="W499" s="20" t="str">
        <f t="shared" si="50"/>
        <v>Observed Estimate Used</v>
      </c>
    </row>
    <row r="500" spans="1:23" s="9" customFormat="1">
      <c r="A500" s="11">
        <v>28157</v>
      </c>
      <c r="B500" s="9">
        <f>VLOOKUP((IF(MONTH($A500)=10,YEAR($A500),IF(MONTH($A500)=11,YEAR($A500),IF(MONTH($A500)=12, YEAR($A500),YEAR($A500)-1)))),A3R002_pt1.prn!$A$2:$AA$74,VLOOKUP(MONTH($A500),Conversion!$A$1:$B$12,2),FALSE)</f>
        <v>0</v>
      </c>
      <c r="C500" s="9" t="str">
        <f>IF(VLOOKUP((IF(MONTH($A500)=10,YEAR($A500),IF(MONTH($A500)=11,YEAR($A500),IF(MONTH($A500)=12, YEAR($A500),YEAR($A500)-1)))),A3R002_pt1.prn!$A$2:$AA$74,VLOOKUP(MONTH($A500),'Patch Conversion'!$A$1:$B$12,2),FALSE)="","",VLOOKUP((IF(MONTH($A500)=10,YEAR($A500),IF(MONTH($A500)=11,YEAR($A500),IF(MONTH($A500)=12, YEAR($A500),YEAR($A500)-1)))),A3R002_pt1.prn!$A$2:$AA$74,VLOOKUP(MONTH($A500),'Patch Conversion'!$A$1:$B$12,2),FALSE))</f>
        <v>#</v>
      </c>
      <c r="G500" s="9">
        <f>VLOOKUP((IF(MONTH($A500)=10,YEAR($A500),IF(MONTH($A500)=11,YEAR($A500),IF(MONTH($A500)=12, YEAR($A500),YEAR($A500)-1)))),A3R002_FirstSim!$A$1:$Z$87,VLOOKUP(MONTH($A500),Conversion!$A$1:$B$12,2),FALSE)</f>
        <v>1.36</v>
      </c>
      <c r="K500" s="12" t="e">
        <f>VLOOKUP((IF(MONTH($A500)=10,YEAR($A500),IF(MONTH($A500)=11,YEAR($A500),IF(MONTH($A500)=12, YEAR($A500),YEAR($A500)-1)))),#REF!,VLOOKUP(MONTH($A500),Conversion!$A$1:$B$12,2),FALSE)</f>
        <v>#REF!</v>
      </c>
      <c r="L500" s="9" t="e">
        <f>VLOOKUP((IF(MONTH($A500)=10,YEAR($A500),IF(MONTH($A500)=11,YEAR($A500),IF(MONTH($A500)=12, YEAR($A500),YEAR($A500)-1)))),#REF!,VLOOKUP(MONTH($A500),'Patch Conversion'!$A$1:$B$12,2),FALSE)</f>
        <v>#REF!</v>
      </c>
      <c r="N500" s="11"/>
      <c r="O500" s="9">
        <f t="shared" si="45"/>
        <v>1.36</v>
      </c>
      <c r="P500" s="9" t="str">
        <f t="shared" si="46"/>
        <v>*</v>
      </c>
      <c r="Q500" s="10" t="str">
        <f t="shared" si="47"/>
        <v>First Silumation patch</v>
      </c>
      <c r="S500" s="17">
        <f>VLOOKUP((IF(MONTH($A500)=10,YEAR($A500),IF(MONTH($A500)=11,YEAR($A500),IF(MONTH($A500)=12, YEAR($A500),YEAR($A500)-1)))),'Final Sim'!$A$1:$O$84,VLOOKUP(MONTH($A500),'Conversion WRSM'!$A$1:$B$12,2),FALSE)</f>
        <v>74.790000000000006</v>
      </c>
      <c r="U500" s="9">
        <f t="shared" si="48"/>
        <v>74.790000000000006</v>
      </c>
      <c r="V500" s="9" t="str">
        <f t="shared" si="49"/>
        <v>*</v>
      </c>
      <c r="W500" s="20" t="str">
        <f t="shared" si="50"/>
        <v>Simulated value used</v>
      </c>
    </row>
    <row r="501" spans="1:23" s="9" customFormat="1">
      <c r="A501" s="11">
        <v>28185</v>
      </c>
      <c r="B501" s="9">
        <f>VLOOKUP((IF(MONTH($A501)=10,YEAR($A501),IF(MONTH($A501)=11,YEAR($A501),IF(MONTH($A501)=12, YEAR($A501),YEAR($A501)-1)))),A3R002_pt1.prn!$A$2:$AA$74,VLOOKUP(MONTH($A501),Conversion!$A$1:$B$12,2),FALSE)</f>
        <v>0</v>
      </c>
      <c r="C501" s="9" t="str">
        <f>IF(VLOOKUP((IF(MONTH($A501)=10,YEAR($A501),IF(MONTH($A501)=11,YEAR($A501),IF(MONTH($A501)=12, YEAR($A501),YEAR($A501)-1)))),A3R002_pt1.prn!$A$2:$AA$74,VLOOKUP(MONTH($A501),'Patch Conversion'!$A$1:$B$12,2),FALSE)="","",VLOOKUP((IF(MONTH($A501)=10,YEAR($A501),IF(MONTH($A501)=11,YEAR($A501),IF(MONTH($A501)=12, YEAR($A501),YEAR($A501)-1)))),A3R002_pt1.prn!$A$2:$AA$74,VLOOKUP(MONTH($A501),'Patch Conversion'!$A$1:$B$12,2),FALSE))</f>
        <v>#</v>
      </c>
      <c r="D501" s="9">
        <f>IF(C501="","",B501)</f>
        <v>0</v>
      </c>
      <c r="G501" s="9">
        <f>VLOOKUP((IF(MONTH($A501)=10,YEAR($A501),IF(MONTH($A501)=11,YEAR($A501),IF(MONTH($A501)=12, YEAR($A501),YEAR($A501)-1)))),A3R002_FirstSim!$A$1:$Z$87,VLOOKUP(MONTH($A501),Conversion!$A$1:$B$12,2),FALSE)</f>
        <v>1.63</v>
      </c>
      <c r="K501" s="12" t="e">
        <f>VLOOKUP((IF(MONTH($A501)=10,YEAR($A501),IF(MONTH($A501)=11,YEAR($A501),IF(MONTH($A501)=12, YEAR($A501),YEAR($A501)-1)))),#REF!,VLOOKUP(MONTH($A501),Conversion!$A$1:$B$12,2),FALSE)</f>
        <v>#REF!</v>
      </c>
      <c r="L501" s="9" t="e">
        <f>VLOOKUP((IF(MONTH($A501)=10,YEAR($A501),IF(MONTH($A501)=11,YEAR($A501),IF(MONTH($A501)=12, YEAR($A501),YEAR($A501)-1)))),#REF!,VLOOKUP(MONTH($A501),'Patch Conversion'!$A$1:$B$12,2),FALSE)</f>
        <v>#REF!</v>
      </c>
      <c r="N501" s="11"/>
      <c r="O501" s="9">
        <f t="shared" si="45"/>
        <v>1.63</v>
      </c>
      <c r="P501" s="9" t="str">
        <f t="shared" si="46"/>
        <v>*</v>
      </c>
      <c r="Q501" s="10" t="str">
        <f t="shared" si="47"/>
        <v>First Silumation patch</v>
      </c>
      <c r="S501" s="17">
        <f>VLOOKUP((IF(MONTH($A501)=10,YEAR($A501),IF(MONTH($A501)=11,YEAR($A501),IF(MONTH($A501)=12, YEAR($A501),YEAR($A501)-1)))),'Final Sim'!$A$1:$O$84,VLOOKUP(MONTH($A501),'Conversion WRSM'!$A$1:$B$12,2),FALSE)</f>
        <v>0</v>
      </c>
      <c r="U501" s="9">
        <f t="shared" si="48"/>
        <v>0</v>
      </c>
      <c r="V501" s="9" t="str">
        <f t="shared" si="49"/>
        <v>#</v>
      </c>
      <c r="W501" s="20" t="str">
        <f t="shared" si="50"/>
        <v>Observed Estimate Used</v>
      </c>
    </row>
    <row r="502" spans="1:23" s="9" customFormat="1">
      <c r="A502" s="11">
        <v>28216</v>
      </c>
      <c r="B502" s="9">
        <f>VLOOKUP((IF(MONTH($A502)=10,YEAR($A502),IF(MONTH($A502)=11,YEAR($A502),IF(MONTH($A502)=12, YEAR($A502),YEAR($A502)-1)))),A3R002_pt1.prn!$A$2:$AA$74,VLOOKUP(MONTH($A502),Conversion!$A$1:$B$12,2),FALSE)</f>
        <v>10</v>
      </c>
      <c r="C502" s="9" t="str">
        <f>IF(VLOOKUP((IF(MONTH($A502)=10,YEAR($A502),IF(MONTH($A502)=11,YEAR($A502),IF(MONTH($A502)=12, YEAR($A502),YEAR($A502)-1)))),A3R002_pt1.prn!$A$2:$AA$74,VLOOKUP(MONTH($A502),'Patch Conversion'!$A$1:$B$12,2),FALSE)="","",VLOOKUP((IF(MONTH($A502)=10,YEAR($A502),IF(MONTH($A502)=11,YEAR($A502),IF(MONTH($A502)=12, YEAR($A502),YEAR($A502)-1)))),A3R002_pt1.prn!$A$2:$AA$74,VLOOKUP(MONTH($A502),'Patch Conversion'!$A$1:$B$12,2),FALSE))</f>
        <v>*</v>
      </c>
      <c r="D502" s="9">
        <f>IF(C502="","",B502)</f>
        <v>10</v>
      </c>
      <c r="G502" s="9">
        <f>VLOOKUP((IF(MONTH($A502)=10,YEAR($A502),IF(MONTH($A502)=11,YEAR($A502),IF(MONTH($A502)=12, YEAR($A502),YEAR($A502)-1)))),A3R002_FirstSim!$A$1:$Z$87,VLOOKUP(MONTH($A502),Conversion!$A$1:$B$12,2),FALSE)</f>
        <v>1.62</v>
      </c>
      <c r="K502" s="12" t="e">
        <f>VLOOKUP((IF(MONTH($A502)=10,YEAR($A502),IF(MONTH($A502)=11,YEAR($A502),IF(MONTH($A502)=12, YEAR($A502),YEAR($A502)-1)))),#REF!,VLOOKUP(MONTH($A502),Conversion!$A$1:$B$12,2),FALSE)</f>
        <v>#REF!</v>
      </c>
      <c r="L502" s="9" t="e">
        <f>VLOOKUP((IF(MONTH($A502)=10,YEAR($A502),IF(MONTH($A502)=11,YEAR($A502),IF(MONTH($A502)=12, YEAR($A502),YEAR($A502)-1)))),#REF!,VLOOKUP(MONTH($A502),'Patch Conversion'!$A$1:$B$12,2),FALSE)</f>
        <v>#REF!</v>
      </c>
      <c r="N502" s="11"/>
      <c r="O502" s="9">
        <f t="shared" si="45"/>
        <v>10</v>
      </c>
      <c r="P502" s="9" t="str">
        <f t="shared" si="46"/>
        <v>*</v>
      </c>
      <c r="Q502" s="10" t="str">
        <f t="shared" si="47"/>
        <v>Estimated</v>
      </c>
      <c r="S502" s="17">
        <f>VLOOKUP((IF(MONTH($A502)=10,YEAR($A502),IF(MONTH($A502)=11,YEAR($A502),IF(MONTH($A502)=12, YEAR($A502),YEAR($A502)-1)))),'Final Sim'!$A$1:$O$84,VLOOKUP(MONTH($A502),'Conversion WRSM'!$A$1:$B$12,2),FALSE)</f>
        <v>157.41</v>
      </c>
      <c r="U502" s="9">
        <f t="shared" si="48"/>
        <v>10</v>
      </c>
      <c r="V502" s="9" t="str">
        <f t="shared" si="49"/>
        <v>*</v>
      </c>
      <c r="W502" s="20" t="str">
        <f t="shared" si="50"/>
        <v>Estimated</v>
      </c>
    </row>
    <row r="503" spans="1:23" s="9" customFormat="1">
      <c r="A503" s="11">
        <v>28246</v>
      </c>
      <c r="B503" s="9">
        <f>VLOOKUP((IF(MONTH($A503)=10,YEAR($A503),IF(MONTH($A503)=11,YEAR($A503),IF(MONTH($A503)=12, YEAR($A503),YEAR($A503)-1)))),A3R002_pt1.prn!$A$2:$AA$74,VLOOKUP(MONTH($A503),Conversion!$A$1:$B$12,2),FALSE)</f>
        <v>6.56</v>
      </c>
      <c r="C503" s="9" t="str">
        <f>IF(VLOOKUP((IF(MONTH($A503)=10,YEAR($A503),IF(MONTH($A503)=11,YEAR($A503),IF(MONTH($A503)=12, YEAR($A503),YEAR($A503)-1)))),A3R002_pt1.prn!$A$2:$AA$74,VLOOKUP(MONTH($A503),'Patch Conversion'!$A$1:$B$12,2),FALSE)="","",VLOOKUP((IF(MONTH($A503)=10,YEAR($A503),IF(MONTH($A503)=11,YEAR($A503),IF(MONTH($A503)=12, YEAR($A503),YEAR($A503)-1)))),A3R002_pt1.prn!$A$2:$AA$74,VLOOKUP(MONTH($A503),'Patch Conversion'!$A$1:$B$12,2),FALSE))</f>
        <v>*</v>
      </c>
      <c r="G503" s="9">
        <f>VLOOKUP((IF(MONTH($A503)=10,YEAR($A503),IF(MONTH($A503)=11,YEAR($A503),IF(MONTH($A503)=12, YEAR($A503),YEAR($A503)-1)))),A3R002_FirstSim!$A$1:$Z$87,VLOOKUP(MONTH($A503),Conversion!$A$1:$B$12,2),FALSE)</f>
        <v>1.51</v>
      </c>
      <c r="K503" s="12" t="e">
        <f>VLOOKUP((IF(MONTH($A503)=10,YEAR($A503),IF(MONTH($A503)=11,YEAR($A503),IF(MONTH($A503)=12, YEAR($A503),YEAR($A503)-1)))),#REF!,VLOOKUP(MONTH($A503),Conversion!$A$1:$B$12,2),FALSE)</f>
        <v>#REF!</v>
      </c>
      <c r="L503" s="9" t="e">
        <f>VLOOKUP((IF(MONTH($A503)=10,YEAR($A503),IF(MONTH($A503)=11,YEAR($A503),IF(MONTH($A503)=12, YEAR($A503),YEAR($A503)-1)))),#REF!,VLOOKUP(MONTH($A503),'Patch Conversion'!$A$1:$B$12,2),FALSE)</f>
        <v>#REF!</v>
      </c>
      <c r="N503" s="11"/>
      <c r="O503" s="9">
        <f t="shared" si="45"/>
        <v>6.56</v>
      </c>
      <c r="P503" s="9" t="str">
        <f t="shared" si="46"/>
        <v>*</v>
      </c>
      <c r="Q503" s="10" t="str">
        <f t="shared" si="47"/>
        <v>Estimated</v>
      </c>
      <c r="S503" s="17">
        <f>VLOOKUP((IF(MONTH($A503)=10,YEAR($A503),IF(MONTH($A503)=11,YEAR($A503),IF(MONTH($A503)=12, YEAR($A503),YEAR($A503)-1)))),'Final Sim'!$A$1:$O$84,VLOOKUP(MONTH($A503),'Conversion WRSM'!$A$1:$B$12,2),FALSE)</f>
        <v>0</v>
      </c>
      <c r="U503" s="9">
        <f t="shared" si="48"/>
        <v>6.56</v>
      </c>
      <c r="V503" s="9" t="str">
        <f t="shared" si="49"/>
        <v>*</v>
      </c>
      <c r="W503" s="20" t="str">
        <f t="shared" si="50"/>
        <v>Estimated</v>
      </c>
    </row>
    <row r="504" spans="1:23" s="9" customFormat="1">
      <c r="A504" s="11">
        <v>28277</v>
      </c>
      <c r="B504" s="9">
        <f>VLOOKUP((IF(MONTH($A504)=10,YEAR($A504),IF(MONTH($A504)=11,YEAR($A504),IF(MONTH($A504)=12, YEAR($A504),YEAR($A504)-1)))),A3R002_pt1.prn!$A$2:$AA$74,VLOOKUP(MONTH($A504),Conversion!$A$1:$B$12,2),FALSE)</f>
        <v>6.48</v>
      </c>
      <c r="C504" s="9" t="str">
        <f>IF(VLOOKUP((IF(MONTH($A504)=10,YEAR($A504),IF(MONTH($A504)=11,YEAR($A504),IF(MONTH($A504)=12, YEAR($A504),YEAR($A504)-1)))),A3R002_pt1.prn!$A$2:$AA$74,VLOOKUP(MONTH($A504),'Patch Conversion'!$A$1:$B$12,2),FALSE)="","",VLOOKUP((IF(MONTH($A504)=10,YEAR($A504),IF(MONTH($A504)=11,YEAR($A504),IF(MONTH($A504)=12, YEAR($A504),YEAR($A504)-1)))),A3R002_pt1.prn!$A$2:$AA$74,VLOOKUP(MONTH($A504),'Patch Conversion'!$A$1:$B$12,2),FALSE))</f>
        <v>*</v>
      </c>
      <c r="G504" s="9">
        <f>VLOOKUP((IF(MONTH($A504)=10,YEAR($A504),IF(MONTH($A504)=11,YEAR($A504),IF(MONTH($A504)=12, YEAR($A504),YEAR($A504)-1)))),A3R002_FirstSim!$A$1:$Z$87,VLOOKUP(MONTH($A504),Conversion!$A$1:$B$12,2),FALSE)</f>
        <v>1.43</v>
      </c>
      <c r="K504" s="12" t="e">
        <f>VLOOKUP((IF(MONTH($A504)=10,YEAR($A504),IF(MONTH($A504)=11,YEAR($A504),IF(MONTH($A504)=12, YEAR($A504),YEAR($A504)-1)))),#REF!,VLOOKUP(MONTH($A504),Conversion!$A$1:$B$12,2),FALSE)</f>
        <v>#REF!</v>
      </c>
      <c r="L504" s="9" t="e">
        <f>VLOOKUP((IF(MONTH($A504)=10,YEAR($A504),IF(MONTH($A504)=11,YEAR($A504),IF(MONTH($A504)=12, YEAR($A504),YEAR($A504)-1)))),#REF!,VLOOKUP(MONTH($A504),'Patch Conversion'!$A$1:$B$12,2),FALSE)</f>
        <v>#REF!</v>
      </c>
      <c r="N504" s="11"/>
      <c r="O504" s="9">
        <f t="shared" si="45"/>
        <v>6.48</v>
      </c>
      <c r="P504" s="9" t="str">
        <f t="shared" si="46"/>
        <v>*</v>
      </c>
      <c r="Q504" s="10" t="str">
        <f t="shared" si="47"/>
        <v>Estimated</v>
      </c>
      <c r="S504" s="17">
        <f>VLOOKUP((IF(MONTH($A504)=10,YEAR($A504),IF(MONTH($A504)=11,YEAR($A504),IF(MONTH($A504)=12, YEAR($A504),YEAR($A504)-1)))),'Final Sim'!$A$1:$O$84,VLOOKUP(MONTH($A504),'Conversion WRSM'!$A$1:$B$12,2),FALSE)</f>
        <v>65.010000000000005</v>
      </c>
      <c r="U504" s="9">
        <f t="shared" si="48"/>
        <v>6.48</v>
      </c>
      <c r="V504" s="9" t="str">
        <f t="shared" si="49"/>
        <v>*</v>
      </c>
      <c r="W504" s="20" t="str">
        <f t="shared" si="50"/>
        <v>Estimated</v>
      </c>
    </row>
    <row r="505" spans="1:23" s="9" customFormat="1">
      <c r="A505" s="11">
        <v>28307</v>
      </c>
      <c r="B505" s="9">
        <f>VLOOKUP((IF(MONTH($A505)=10,YEAR($A505),IF(MONTH($A505)=11,YEAR($A505),IF(MONTH($A505)=12, YEAR($A505),YEAR($A505)-1)))),A3R002_pt1.prn!$A$2:$AA$74,VLOOKUP(MONTH($A505),Conversion!$A$1:$B$12,2),FALSE)</f>
        <v>6.5</v>
      </c>
      <c r="C505" s="9" t="str">
        <f>IF(VLOOKUP((IF(MONTH($A505)=10,YEAR($A505),IF(MONTH($A505)=11,YEAR($A505),IF(MONTH($A505)=12, YEAR($A505),YEAR($A505)-1)))),A3R002_pt1.prn!$A$2:$AA$74,VLOOKUP(MONTH($A505),'Patch Conversion'!$A$1:$B$12,2),FALSE)="","",VLOOKUP((IF(MONTH($A505)=10,YEAR($A505),IF(MONTH($A505)=11,YEAR($A505),IF(MONTH($A505)=12, YEAR($A505),YEAR($A505)-1)))),A3R002_pt1.prn!$A$2:$AA$74,VLOOKUP(MONTH($A505),'Patch Conversion'!$A$1:$B$12,2),FALSE))</f>
        <v>*</v>
      </c>
      <c r="G505" s="9">
        <f>VLOOKUP((IF(MONTH($A505)=10,YEAR($A505),IF(MONTH($A505)=11,YEAR($A505),IF(MONTH($A505)=12, YEAR($A505),YEAR($A505)-1)))),A3R002_FirstSim!$A$1:$Z$87,VLOOKUP(MONTH($A505),Conversion!$A$1:$B$12,2),FALSE)</f>
        <v>1.36</v>
      </c>
      <c r="K505" s="12" t="e">
        <f>VLOOKUP((IF(MONTH($A505)=10,YEAR($A505),IF(MONTH($A505)=11,YEAR($A505),IF(MONTH($A505)=12, YEAR($A505),YEAR($A505)-1)))),#REF!,VLOOKUP(MONTH($A505),Conversion!$A$1:$B$12,2),FALSE)</f>
        <v>#REF!</v>
      </c>
      <c r="L505" s="9" t="e">
        <f>VLOOKUP((IF(MONTH($A505)=10,YEAR($A505),IF(MONTH($A505)=11,YEAR($A505),IF(MONTH($A505)=12, YEAR($A505),YEAR($A505)-1)))),#REF!,VLOOKUP(MONTH($A505),'Patch Conversion'!$A$1:$B$12,2),FALSE)</f>
        <v>#REF!</v>
      </c>
      <c r="N505" s="11"/>
      <c r="O505" s="9">
        <f t="shared" si="45"/>
        <v>6.5</v>
      </c>
      <c r="P505" s="9" t="str">
        <f t="shared" si="46"/>
        <v>*</v>
      </c>
      <c r="Q505" s="10" t="str">
        <f t="shared" si="47"/>
        <v>Estimated</v>
      </c>
      <c r="S505" s="17">
        <f>VLOOKUP((IF(MONTH($A505)=10,YEAR($A505),IF(MONTH($A505)=11,YEAR($A505),IF(MONTH($A505)=12, YEAR($A505),YEAR($A505)-1)))),'Final Sim'!$A$1:$O$84,VLOOKUP(MONTH($A505),'Conversion WRSM'!$A$1:$B$12,2),FALSE)</f>
        <v>0</v>
      </c>
      <c r="U505" s="9">
        <f t="shared" si="48"/>
        <v>6.5</v>
      </c>
      <c r="V505" s="9" t="str">
        <f t="shared" si="49"/>
        <v>*</v>
      </c>
      <c r="W505" s="20" t="str">
        <f t="shared" si="50"/>
        <v>Estimated</v>
      </c>
    </row>
    <row r="506" spans="1:23" s="9" customFormat="1">
      <c r="A506" s="11">
        <v>28338</v>
      </c>
      <c r="B506" s="9">
        <f>VLOOKUP((IF(MONTH($A506)=10,YEAR($A506),IF(MONTH($A506)=11,YEAR($A506),IF(MONTH($A506)=12, YEAR($A506),YEAR($A506)-1)))),A3R002_pt1.prn!$A$2:$AA$74,VLOOKUP(MONTH($A506),Conversion!$A$1:$B$12,2),FALSE)</f>
        <v>6.69</v>
      </c>
      <c r="C506" s="9" t="str">
        <f>IF(VLOOKUP((IF(MONTH($A506)=10,YEAR($A506),IF(MONTH($A506)=11,YEAR($A506),IF(MONTH($A506)=12, YEAR($A506),YEAR($A506)-1)))),A3R002_pt1.prn!$A$2:$AA$74,VLOOKUP(MONTH($A506),'Patch Conversion'!$A$1:$B$12,2),FALSE)="","",VLOOKUP((IF(MONTH($A506)=10,YEAR($A506),IF(MONTH($A506)=11,YEAR($A506),IF(MONTH($A506)=12, YEAR($A506),YEAR($A506)-1)))),A3R002_pt1.prn!$A$2:$AA$74,VLOOKUP(MONTH($A506),'Patch Conversion'!$A$1:$B$12,2),FALSE))</f>
        <v>*</v>
      </c>
      <c r="G506" s="9">
        <f>VLOOKUP((IF(MONTH($A506)=10,YEAR($A506),IF(MONTH($A506)=11,YEAR($A506),IF(MONTH($A506)=12, YEAR($A506),YEAR($A506)-1)))),A3R002_FirstSim!$A$1:$Z$87,VLOOKUP(MONTH($A506),Conversion!$A$1:$B$12,2),FALSE)</f>
        <v>1.23</v>
      </c>
      <c r="K506" s="12" t="e">
        <f>VLOOKUP((IF(MONTH($A506)=10,YEAR($A506),IF(MONTH($A506)=11,YEAR($A506),IF(MONTH($A506)=12, YEAR($A506),YEAR($A506)-1)))),#REF!,VLOOKUP(MONTH($A506),Conversion!$A$1:$B$12,2),FALSE)</f>
        <v>#REF!</v>
      </c>
      <c r="L506" s="9" t="e">
        <f>VLOOKUP((IF(MONTH($A506)=10,YEAR($A506),IF(MONTH($A506)=11,YEAR($A506),IF(MONTH($A506)=12, YEAR($A506),YEAR($A506)-1)))),#REF!,VLOOKUP(MONTH($A506),'Patch Conversion'!$A$1:$B$12,2),FALSE)</f>
        <v>#REF!</v>
      </c>
      <c r="N506" s="11"/>
      <c r="O506" s="9">
        <f t="shared" si="45"/>
        <v>6.69</v>
      </c>
      <c r="P506" s="9" t="str">
        <f t="shared" si="46"/>
        <v>*</v>
      </c>
      <c r="Q506" s="10" t="str">
        <f t="shared" si="47"/>
        <v>Estimated</v>
      </c>
      <c r="S506" s="17">
        <f>VLOOKUP((IF(MONTH($A506)=10,YEAR($A506),IF(MONTH($A506)=11,YEAR($A506),IF(MONTH($A506)=12, YEAR($A506),YEAR($A506)-1)))),'Final Sim'!$A$1:$O$84,VLOOKUP(MONTH($A506),'Conversion WRSM'!$A$1:$B$12,2),FALSE)</f>
        <v>345.13</v>
      </c>
      <c r="U506" s="9">
        <f t="shared" si="48"/>
        <v>6.69</v>
      </c>
      <c r="V506" s="9" t="str">
        <f t="shared" si="49"/>
        <v>*</v>
      </c>
      <c r="W506" s="20" t="str">
        <f t="shared" si="50"/>
        <v>Estimated</v>
      </c>
    </row>
    <row r="507" spans="1:23" s="9" customFormat="1">
      <c r="A507" s="11">
        <v>28369</v>
      </c>
      <c r="B507" s="9">
        <f>VLOOKUP((IF(MONTH($A507)=10,YEAR($A507),IF(MONTH($A507)=11,YEAR($A507),IF(MONTH($A507)=12, YEAR($A507),YEAR($A507)-1)))),A3R002_pt1.prn!$A$2:$AA$74,VLOOKUP(MONTH($A507),Conversion!$A$1:$B$12,2),FALSE)</f>
        <v>6.72</v>
      </c>
      <c r="C507" s="9" t="str">
        <f>IF(VLOOKUP((IF(MONTH($A507)=10,YEAR($A507),IF(MONTH($A507)=11,YEAR($A507),IF(MONTH($A507)=12, YEAR($A507),YEAR($A507)-1)))),A3R002_pt1.prn!$A$2:$AA$74,VLOOKUP(MONTH($A507),'Patch Conversion'!$A$1:$B$12,2),FALSE)="","",VLOOKUP((IF(MONTH($A507)=10,YEAR($A507),IF(MONTH($A507)=11,YEAR($A507),IF(MONTH($A507)=12, YEAR($A507),YEAR($A507)-1)))),A3R002_pt1.prn!$A$2:$AA$74,VLOOKUP(MONTH($A507),'Patch Conversion'!$A$1:$B$12,2),FALSE))</f>
        <v>*</v>
      </c>
      <c r="G507" s="9">
        <f>VLOOKUP((IF(MONTH($A507)=10,YEAR($A507),IF(MONTH($A507)=11,YEAR($A507),IF(MONTH($A507)=12, YEAR($A507),YEAR($A507)-1)))),A3R002_FirstSim!$A$1:$Z$87,VLOOKUP(MONTH($A507),Conversion!$A$1:$B$12,2),FALSE)</f>
        <v>1.22</v>
      </c>
      <c r="K507" s="12" t="e">
        <f>VLOOKUP((IF(MONTH($A507)=10,YEAR($A507),IF(MONTH($A507)=11,YEAR($A507),IF(MONTH($A507)=12, YEAR($A507),YEAR($A507)-1)))),#REF!,VLOOKUP(MONTH($A507),Conversion!$A$1:$B$12,2),FALSE)</f>
        <v>#REF!</v>
      </c>
      <c r="L507" s="9" t="e">
        <f>VLOOKUP((IF(MONTH($A507)=10,YEAR($A507),IF(MONTH($A507)=11,YEAR($A507),IF(MONTH($A507)=12, YEAR($A507),YEAR($A507)-1)))),#REF!,VLOOKUP(MONTH($A507),'Patch Conversion'!$A$1:$B$12,2),FALSE)</f>
        <v>#REF!</v>
      </c>
      <c r="N507" s="11"/>
      <c r="O507" s="9">
        <f t="shared" si="45"/>
        <v>6.72</v>
      </c>
      <c r="P507" s="9" t="str">
        <f t="shared" si="46"/>
        <v>*</v>
      </c>
      <c r="Q507" s="10" t="str">
        <f t="shared" si="47"/>
        <v>Estimated</v>
      </c>
      <c r="S507" s="17">
        <f>VLOOKUP((IF(MONTH($A507)=10,YEAR($A507),IF(MONTH($A507)=11,YEAR($A507),IF(MONTH($A507)=12, YEAR($A507),YEAR($A507)-1)))),'Final Sim'!$A$1:$O$84,VLOOKUP(MONTH($A507),'Conversion WRSM'!$A$1:$B$12,2),FALSE)</f>
        <v>0</v>
      </c>
      <c r="U507" s="9">
        <f t="shared" si="48"/>
        <v>6.72</v>
      </c>
      <c r="V507" s="9" t="str">
        <f t="shared" si="49"/>
        <v>*</v>
      </c>
      <c r="W507" s="20" t="str">
        <f t="shared" si="50"/>
        <v>Estimated</v>
      </c>
    </row>
    <row r="508" spans="1:23" s="9" customFormat="1">
      <c r="A508" s="11">
        <v>28399</v>
      </c>
      <c r="B508" s="9">
        <f>VLOOKUP((IF(MONTH($A508)=10,YEAR($A508),IF(MONTH($A508)=11,YEAR($A508),IF(MONTH($A508)=12, YEAR($A508),YEAR($A508)-1)))),A3R002_pt1.prn!$A$2:$AA$74,VLOOKUP(MONTH($A508),Conversion!$A$1:$B$12,2),FALSE)</f>
        <v>6.94</v>
      </c>
      <c r="C508" s="9" t="str">
        <f>IF(VLOOKUP((IF(MONTH($A508)=10,YEAR($A508),IF(MONTH($A508)=11,YEAR($A508),IF(MONTH($A508)=12, YEAR($A508),YEAR($A508)-1)))),A3R002_pt1.prn!$A$2:$AA$74,VLOOKUP(MONTH($A508),'Patch Conversion'!$A$1:$B$12,2),FALSE)="","",VLOOKUP((IF(MONTH($A508)=10,YEAR($A508),IF(MONTH($A508)=11,YEAR($A508),IF(MONTH($A508)=12, YEAR($A508),YEAR($A508)-1)))),A3R002_pt1.prn!$A$2:$AA$74,VLOOKUP(MONTH($A508),'Patch Conversion'!$A$1:$B$12,2),FALSE))</f>
        <v>*</v>
      </c>
      <c r="G508" s="9">
        <f>VLOOKUP((IF(MONTH($A508)=10,YEAR($A508),IF(MONTH($A508)=11,YEAR($A508),IF(MONTH($A508)=12, YEAR($A508),YEAR($A508)-1)))),A3R002_FirstSim!$A$1:$Z$87,VLOOKUP(MONTH($A508),Conversion!$A$1:$B$12,2),FALSE)</f>
        <v>1.06</v>
      </c>
      <c r="K508" s="12" t="e">
        <f>VLOOKUP((IF(MONTH($A508)=10,YEAR($A508),IF(MONTH($A508)=11,YEAR($A508),IF(MONTH($A508)=12, YEAR($A508),YEAR($A508)-1)))),#REF!,VLOOKUP(MONTH($A508),Conversion!$A$1:$B$12,2),FALSE)</f>
        <v>#REF!</v>
      </c>
      <c r="L508" s="9" t="e">
        <f>VLOOKUP((IF(MONTH($A508)=10,YEAR($A508),IF(MONTH($A508)=11,YEAR($A508),IF(MONTH($A508)=12, YEAR($A508),YEAR($A508)-1)))),#REF!,VLOOKUP(MONTH($A508),'Patch Conversion'!$A$1:$B$12,2),FALSE)</f>
        <v>#REF!</v>
      </c>
      <c r="N508" s="11"/>
      <c r="O508" s="9">
        <f t="shared" si="45"/>
        <v>6.94</v>
      </c>
      <c r="P508" s="9" t="str">
        <f t="shared" si="46"/>
        <v>*</v>
      </c>
      <c r="Q508" s="10" t="str">
        <f t="shared" si="47"/>
        <v>Estimated</v>
      </c>
      <c r="S508" s="17">
        <f>VLOOKUP((IF(MONTH($A508)=10,YEAR($A508),IF(MONTH($A508)=11,YEAR($A508),IF(MONTH($A508)=12, YEAR($A508),YEAR($A508)-1)))),'Final Sim'!$A$1:$O$84,VLOOKUP(MONTH($A508),'Conversion WRSM'!$A$1:$B$12,2),FALSE)</f>
        <v>105.92</v>
      </c>
      <c r="U508" s="9">
        <f t="shared" si="48"/>
        <v>6.94</v>
      </c>
      <c r="V508" s="9" t="str">
        <f t="shared" si="49"/>
        <v>*</v>
      </c>
      <c r="W508" s="20" t="str">
        <f t="shared" si="50"/>
        <v>Estimated</v>
      </c>
    </row>
    <row r="509" spans="1:23" s="9" customFormat="1">
      <c r="A509" s="11">
        <v>28430</v>
      </c>
      <c r="B509" s="9">
        <f>VLOOKUP((IF(MONTH($A509)=10,YEAR($A509),IF(MONTH($A509)=11,YEAR($A509),IF(MONTH($A509)=12, YEAR($A509),YEAR($A509)-1)))),A3R002_pt1.prn!$A$2:$AA$74,VLOOKUP(MONTH($A509),Conversion!$A$1:$B$12,2),FALSE)</f>
        <v>3.03</v>
      </c>
      <c r="C509" s="9" t="str">
        <f>IF(VLOOKUP((IF(MONTH($A509)=10,YEAR($A509),IF(MONTH($A509)=11,YEAR($A509),IF(MONTH($A509)=12, YEAR($A509),YEAR($A509)-1)))),A3R002_pt1.prn!$A$2:$AA$74,VLOOKUP(MONTH($A509),'Patch Conversion'!$A$1:$B$12,2),FALSE)="","",VLOOKUP((IF(MONTH($A509)=10,YEAR($A509),IF(MONTH($A509)=11,YEAR($A509),IF(MONTH($A509)=12, YEAR($A509),YEAR($A509)-1)))),A3R002_pt1.prn!$A$2:$AA$74,VLOOKUP(MONTH($A509),'Patch Conversion'!$A$1:$B$12,2),FALSE))</f>
        <v>*</v>
      </c>
      <c r="G509" s="9">
        <f>VLOOKUP((IF(MONTH($A509)=10,YEAR($A509),IF(MONTH($A509)=11,YEAR($A509),IF(MONTH($A509)=12, YEAR($A509),YEAR($A509)-1)))),A3R002_FirstSim!$A$1:$Z$87,VLOOKUP(MONTH($A509),Conversion!$A$1:$B$12,2),FALSE)</f>
        <v>0.88</v>
      </c>
      <c r="K509" s="12" t="e">
        <f>VLOOKUP((IF(MONTH($A509)=10,YEAR($A509),IF(MONTH($A509)=11,YEAR($A509),IF(MONTH($A509)=12, YEAR($A509),YEAR($A509)-1)))),#REF!,VLOOKUP(MONTH($A509),Conversion!$A$1:$B$12,2),FALSE)</f>
        <v>#REF!</v>
      </c>
      <c r="L509" s="9" t="e">
        <f>VLOOKUP((IF(MONTH($A509)=10,YEAR($A509),IF(MONTH($A509)=11,YEAR($A509),IF(MONTH($A509)=12, YEAR($A509),YEAR($A509)-1)))),#REF!,VLOOKUP(MONTH($A509),'Patch Conversion'!$A$1:$B$12,2),FALSE)</f>
        <v>#REF!</v>
      </c>
      <c r="N509" s="11"/>
      <c r="O509" s="9">
        <f t="shared" si="45"/>
        <v>3.03</v>
      </c>
      <c r="P509" s="9" t="str">
        <f t="shared" si="46"/>
        <v>*</v>
      </c>
      <c r="Q509" s="10" t="str">
        <f t="shared" si="47"/>
        <v>Estimated</v>
      </c>
      <c r="S509" s="17">
        <f>VLOOKUP((IF(MONTH($A509)=10,YEAR($A509),IF(MONTH($A509)=11,YEAR($A509),IF(MONTH($A509)=12, YEAR($A509),YEAR($A509)-1)))),'Final Sim'!$A$1:$O$84,VLOOKUP(MONTH($A509),'Conversion WRSM'!$A$1:$B$12,2),FALSE)</f>
        <v>0</v>
      </c>
      <c r="U509" s="9">
        <f t="shared" si="48"/>
        <v>3.03</v>
      </c>
      <c r="V509" s="9" t="str">
        <f t="shared" si="49"/>
        <v>*</v>
      </c>
      <c r="W509" s="20" t="str">
        <f t="shared" si="50"/>
        <v>Estimated</v>
      </c>
    </row>
    <row r="510" spans="1:23" s="9" customFormat="1">
      <c r="A510" s="11">
        <v>28460</v>
      </c>
      <c r="B510" s="9">
        <f>VLOOKUP((IF(MONTH($A510)=10,YEAR($A510),IF(MONTH($A510)=11,YEAR($A510),IF(MONTH($A510)=12, YEAR($A510),YEAR($A510)-1)))),A3R002_pt1.prn!$A$2:$AA$74,VLOOKUP(MONTH($A510),Conversion!$A$1:$B$12,2),FALSE)</f>
        <v>7.32</v>
      </c>
      <c r="C510" s="9" t="str">
        <f>IF(VLOOKUP((IF(MONTH($A510)=10,YEAR($A510),IF(MONTH($A510)=11,YEAR($A510),IF(MONTH($A510)=12, YEAR($A510),YEAR($A510)-1)))),A3R002_pt1.prn!$A$2:$AA$74,VLOOKUP(MONTH($A510),'Patch Conversion'!$A$1:$B$12,2),FALSE)="","",VLOOKUP((IF(MONTH($A510)=10,YEAR($A510),IF(MONTH($A510)=11,YEAR($A510),IF(MONTH($A510)=12, YEAR($A510),YEAR($A510)-1)))),A3R002_pt1.prn!$A$2:$AA$74,VLOOKUP(MONTH($A510),'Patch Conversion'!$A$1:$B$12,2),FALSE))</f>
        <v>*</v>
      </c>
      <c r="G510" s="9">
        <f>VLOOKUP((IF(MONTH($A510)=10,YEAR($A510),IF(MONTH($A510)=11,YEAR($A510),IF(MONTH($A510)=12, YEAR($A510),YEAR($A510)-1)))),A3R002_FirstSim!$A$1:$Z$87,VLOOKUP(MONTH($A510),Conversion!$A$1:$B$12,2),FALSE)</f>
        <v>1.28</v>
      </c>
      <c r="K510" s="12" t="e">
        <f>VLOOKUP((IF(MONTH($A510)=10,YEAR($A510),IF(MONTH($A510)=11,YEAR($A510),IF(MONTH($A510)=12, YEAR($A510),YEAR($A510)-1)))),#REF!,VLOOKUP(MONTH($A510),Conversion!$A$1:$B$12,2),FALSE)</f>
        <v>#REF!</v>
      </c>
      <c r="L510" s="9" t="e">
        <f>VLOOKUP((IF(MONTH($A510)=10,YEAR($A510),IF(MONTH($A510)=11,YEAR($A510),IF(MONTH($A510)=12, YEAR($A510),YEAR($A510)-1)))),#REF!,VLOOKUP(MONTH($A510),'Patch Conversion'!$A$1:$B$12,2),FALSE)</f>
        <v>#REF!</v>
      </c>
      <c r="N510" s="11"/>
      <c r="O510" s="9">
        <f t="shared" si="45"/>
        <v>7.32</v>
      </c>
      <c r="P510" s="9" t="str">
        <f t="shared" si="46"/>
        <v>*</v>
      </c>
      <c r="Q510" s="10" t="str">
        <f t="shared" si="47"/>
        <v>Estimated</v>
      </c>
      <c r="S510" s="17">
        <f>VLOOKUP((IF(MONTH($A510)=10,YEAR($A510),IF(MONTH($A510)=11,YEAR($A510),IF(MONTH($A510)=12, YEAR($A510),YEAR($A510)-1)))),'Final Sim'!$A$1:$O$84,VLOOKUP(MONTH($A510),'Conversion WRSM'!$A$1:$B$12,2),FALSE)</f>
        <v>45.48</v>
      </c>
      <c r="U510" s="9">
        <f t="shared" si="48"/>
        <v>7.32</v>
      </c>
      <c r="V510" s="9" t="str">
        <f t="shared" si="49"/>
        <v>*</v>
      </c>
      <c r="W510" s="20" t="str">
        <f t="shared" si="50"/>
        <v>Estimated</v>
      </c>
    </row>
    <row r="511" spans="1:23" s="9" customFormat="1">
      <c r="A511" s="11">
        <v>28491</v>
      </c>
      <c r="B511" s="9">
        <f>VLOOKUP((IF(MONTH($A511)=10,YEAR($A511),IF(MONTH($A511)=11,YEAR($A511),IF(MONTH($A511)=12, YEAR($A511),YEAR($A511)-1)))),A3R002_pt1.prn!$A$2:$AA$74,VLOOKUP(MONTH($A511),Conversion!$A$1:$B$12,2),FALSE)</f>
        <v>13.01</v>
      </c>
      <c r="C511" s="9" t="str">
        <f>IF(VLOOKUP((IF(MONTH($A511)=10,YEAR($A511),IF(MONTH($A511)=11,YEAR($A511),IF(MONTH($A511)=12, YEAR($A511),YEAR($A511)-1)))),A3R002_pt1.prn!$A$2:$AA$74,VLOOKUP(MONTH($A511),'Patch Conversion'!$A$1:$B$12,2),FALSE)="","",VLOOKUP((IF(MONTH($A511)=10,YEAR($A511),IF(MONTH($A511)=11,YEAR($A511),IF(MONTH($A511)=12, YEAR($A511),YEAR($A511)-1)))),A3R002_pt1.prn!$A$2:$AA$74,VLOOKUP(MONTH($A511),'Patch Conversion'!$A$1:$B$12,2),FALSE))</f>
        <v>*</v>
      </c>
      <c r="G511" s="9">
        <f>VLOOKUP((IF(MONTH($A511)=10,YEAR($A511),IF(MONTH($A511)=11,YEAR($A511),IF(MONTH($A511)=12, YEAR($A511),YEAR($A511)-1)))),A3R002_FirstSim!$A$1:$Z$87,VLOOKUP(MONTH($A511),Conversion!$A$1:$B$12,2),FALSE)</f>
        <v>4.25</v>
      </c>
      <c r="K511" s="12" t="e">
        <f>VLOOKUP((IF(MONTH($A511)=10,YEAR($A511),IF(MONTH($A511)=11,YEAR($A511),IF(MONTH($A511)=12, YEAR($A511),YEAR($A511)-1)))),#REF!,VLOOKUP(MONTH($A511),Conversion!$A$1:$B$12,2),FALSE)</f>
        <v>#REF!</v>
      </c>
      <c r="L511" s="9" t="e">
        <f>VLOOKUP((IF(MONTH($A511)=10,YEAR($A511),IF(MONTH($A511)=11,YEAR($A511),IF(MONTH($A511)=12, YEAR($A511),YEAR($A511)-1)))),#REF!,VLOOKUP(MONTH($A511),'Patch Conversion'!$A$1:$B$12,2),FALSE)</f>
        <v>#REF!</v>
      </c>
      <c r="N511" s="11"/>
      <c r="O511" s="9">
        <f t="shared" si="45"/>
        <v>13.01</v>
      </c>
      <c r="P511" s="9" t="str">
        <f t="shared" si="46"/>
        <v>*</v>
      </c>
      <c r="Q511" s="10" t="str">
        <f t="shared" si="47"/>
        <v>Estimated</v>
      </c>
      <c r="S511" s="17">
        <f>VLOOKUP((IF(MONTH($A511)=10,YEAR($A511),IF(MONTH($A511)=11,YEAR($A511),IF(MONTH($A511)=12, YEAR($A511),YEAR($A511)-1)))),'Final Sim'!$A$1:$O$84,VLOOKUP(MONTH($A511),'Conversion WRSM'!$A$1:$B$12,2),FALSE)</f>
        <v>0</v>
      </c>
      <c r="U511" s="9">
        <f t="shared" si="48"/>
        <v>13.01</v>
      </c>
      <c r="V511" s="9" t="str">
        <f t="shared" si="49"/>
        <v>*</v>
      </c>
      <c r="W511" s="20" t="str">
        <f t="shared" si="50"/>
        <v>Estimated</v>
      </c>
    </row>
    <row r="512" spans="1:23" s="9" customFormat="1">
      <c r="A512" s="11">
        <v>28522</v>
      </c>
      <c r="B512" s="9">
        <f>VLOOKUP((IF(MONTH($A512)=10,YEAR($A512),IF(MONTH($A512)=11,YEAR($A512),IF(MONTH($A512)=12, YEAR($A512),YEAR($A512)-1)))),A3R002_pt1.prn!$A$2:$AA$74,VLOOKUP(MONTH($A512),Conversion!$A$1:$B$12,2),FALSE)</f>
        <v>10.3</v>
      </c>
      <c r="C512" s="9" t="str">
        <f>IF(VLOOKUP((IF(MONTH($A512)=10,YEAR($A512),IF(MONTH($A512)=11,YEAR($A512),IF(MONTH($A512)=12, YEAR($A512),YEAR($A512)-1)))),A3R002_pt1.prn!$A$2:$AA$74,VLOOKUP(MONTH($A512),'Patch Conversion'!$A$1:$B$12,2),FALSE)="","",VLOOKUP((IF(MONTH($A512)=10,YEAR($A512),IF(MONTH($A512)=11,YEAR($A512),IF(MONTH($A512)=12, YEAR($A512),YEAR($A512)-1)))),A3R002_pt1.prn!$A$2:$AA$74,VLOOKUP(MONTH($A512),'Patch Conversion'!$A$1:$B$12,2),FALSE))</f>
        <v/>
      </c>
      <c r="G512" s="9">
        <f>VLOOKUP((IF(MONTH($A512)=10,YEAR($A512),IF(MONTH($A512)=11,YEAR($A512),IF(MONTH($A512)=12, YEAR($A512),YEAR($A512)-1)))),A3R002_FirstSim!$A$1:$Z$87,VLOOKUP(MONTH($A512),Conversion!$A$1:$B$12,2),FALSE)</f>
        <v>2.64</v>
      </c>
      <c r="K512" s="12" t="e">
        <f>VLOOKUP((IF(MONTH($A512)=10,YEAR($A512),IF(MONTH($A512)=11,YEAR($A512),IF(MONTH($A512)=12, YEAR($A512),YEAR($A512)-1)))),#REF!,VLOOKUP(MONTH($A512),Conversion!$A$1:$B$12,2),FALSE)</f>
        <v>#REF!</v>
      </c>
      <c r="L512" s="9" t="e">
        <f>VLOOKUP((IF(MONTH($A512)=10,YEAR($A512),IF(MONTH($A512)=11,YEAR($A512),IF(MONTH($A512)=12, YEAR($A512),YEAR($A512)-1)))),#REF!,VLOOKUP(MONTH($A512),'Patch Conversion'!$A$1:$B$12,2),FALSE)</f>
        <v>#REF!</v>
      </c>
      <c r="N512" s="11"/>
      <c r="O512" s="9">
        <f t="shared" si="45"/>
        <v>10.3</v>
      </c>
      <c r="P512" s="9" t="str">
        <f t="shared" si="46"/>
        <v/>
      </c>
      <c r="Q512" s="10" t="str">
        <f t="shared" si="47"/>
        <v/>
      </c>
      <c r="S512" s="17">
        <f>VLOOKUP((IF(MONTH($A512)=10,YEAR($A512),IF(MONTH($A512)=11,YEAR($A512),IF(MONTH($A512)=12, YEAR($A512),YEAR($A512)-1)))),'Final Sim'!$A$1:$O$84,VLOOKUP(MONTH($A512),'Conversion WRSM'!$A$1:$B$12,2),FALSE)</f>
        <v>39.56</v>
      </c>
      <c r="U512" s="9">
        <f t="shared" si="48"/>
        <v>10.3</v>
      </c>
      <c r="V512" s="9" t="str">
        <f t="shared" si="49"/>
        <v/>
      </c>
      <c r="W512" s="20" t="str">
        <f t="shared" si="50"/>
        <v/>
      </c>
    </row>
    <row r="513" spans="1:23" s="9" customFormat="1">
      <c r="A513" s="11">
        <v>28550</v>
      </c>
      <c r="B513" s="9">
        <f>VLOOKUP((IF(MONTH($A513)=10,YEAR($A513),IF(MONTH($A513)=11,YEAR($A513),IF(MONTH($A513)=12, YEAR($A513),YEAR($A513)-1)))),A3R002_pt1.prn!$A$2:$AA$74,VLOOKUP(MONTH($A513),Conversion!$A$1:$B$12,2),FALSE)</f>
        <v>8.89</v>
      </c>
      <c r="C513" s="9" t="str">
        <f>IF(VLOOKUP((IF(MONTH($A513)=10,YEAR($A513),IF(MONTH($A513)=11,YEAR($A513),IF(MONTH($A513)=12, YEAR($A513),YEAR($A513)-1)))),A3R002_pt1.prn!$A$2:$AA$74,VLOOKUP(MONTH($A513),'Patch Conversion'!$A$1:$B$12,2),FALSE)="","",VLOOKUP((IF(MONTH($A513)=10,YEAR($A513),IF(MONTH($A513)=11,YEAR($A513),IF(MONTH($A513)=12, YEAR($A513),YEAR($A513)-1)))),A3R002_pt1.prn!$A$2:$AA$74,VLOOKUP(MONTH($A513),'Patch Conversion'!$A$1:$B$12,2),FALSE))</f>
        <v>*</v>
      </c>
      <c r="G513" s="9">
        <f>VLOOKUP((IF(MONTH($A513)=10,YEAR($A513),IF(MONTH($A513)=11,YEAR($A513),IF(MONTH($A513)=12, YEAR($A513),YEAR($A513)-1)))),A3R002_FirstSim!$A$1:$Z$87,VLOOKUP(MONTH($A513),Conversion!$A$1:$B$12,2),FALSE)</f>
        <v>1.65</v>
      </c>
      <c r="K513" s="12" t="e">
        <f>VLOOKUP((IF(MONTH($A513)=10,YEAR($A513),IF(MONTH($A513)=11,YEAR($A513),IF(MONTH($A513)=12, YEAR($A513),YEAR($A513)-1)))),#REF!,VLOOKUP(MONTH($A513),Conversion!$A$1:$B$12,2),FALSE)</f>
        <v>#REF!</v>
      </c>
      <c r="L513" s="9" t="e">
        <f>VLOOKUP((IF(MONTH($A513)=10,YEAR($A513),IF(MONTH($A513)=11,YEAR($A513),IF(MONTH($A513)=12, YEAR($A513),YEAR($A513)-1)))),#REF!,VLOOKUP(MONTH($A513),'Patch Conversion'!$A$1:$B$12,2),FALSE)</f>
        <v>#REF!</v>
      </c>
      <c r="N513" s="11"/>
      <c r="O513" s="9">
        <f t="shared" si="45"/>
        <v>8.89</v>
      </c>
      <c r="P513" s="9" t="str">
        <f t="shared" si="46"/>
        <v>*</v>
      </c>
      <c r="Q513" s="10" t="str">
        <f t="shared" si="47"/>
        <v>Estimated</v>
      </c>
      <c r="S513" s="17">
        <f>VLOOKUP((IF(MONTH($A513)=10,YEAR($A513),IF(MONTH($A513)=11,YEAR($A513),IF(MONTH($A513)=12, YEAR($A513),YEAR($A513)-1)))),'Final Sim'!$A$1:$O$84,VLOOKUP(MONTH($A513),'Conversion WRSM'!$A$1:$B$12,2),FALSE)</f>
        <v>0</v>
      </c>
      <c r="U513" s="9">
        <f t="shared" si="48"/>
        <v>8.89</v>
      </c>
      <c r="V513" s="9" t="str">
        <f t="shared" si="49"/>
        <v>*</v>
      </c>
      <c r="W513" s="20" t="str">
        <f t="shared" si="50"/>
        <v>Estimated</v>
      </c>
    </row>
    <row r="514" spans="1:23" s="9" customFormat="1">
      <c r="A514" s="11">
        <v>28581</v>
      </c>
      <c r="B514" s="9">
        <f>VLOOKUP((IF(MONTH($A514)=10,YEAR($A514),IF(MONTH($A514)=11,YEAR($A514),IF(MONTH($A514)=12, YEAR($A514),YEAR($A514)-1)))),A3R002_pt1.prn!$A$2:$AA$74,VLOOKUP(MONTH($A514),Conversion!$A$1:$B$12,2),FALSE)</f>
        <v>10.31</v>
      </c>
      <c r="C514" s="9" t="str">
        <f>IF(VLOOKUP((IF(MONTH($A514)=10,YEAR($A514),IF(MONTH($A514)=11,YEAR($A514),IF(MONTH($A514)=12, YEAR($A514),YEAR($A514)-1)))),A3R002_pt1.prn!$A$2:$AA$74,VLOOKUP(MONTH($A514),'Patch Conversion'!$A$1:$B$12,2),FALSE)="","",VLOOKUP((IF(MONTH($A514)=10,YEAR($A514),IF(MONTH($A514)=11,YEAR($A514),IF(MONTH($A514)=12, YEAR($A514),YEAR($A514)-1)))),A3R002_pt1.prn!$A$2:$AA$74,VLOOKUP(MONTH($A514),'Patch Conversion'!$A$1:$B$12,2),FALSE))</f>
        <v/>
      </c>
      <c r="G514" s="9">
        <f>VLOOKUP((IF(MONTH($A514)=10,YEAR($A514),IF(MONTH($A514)=11,YEAR($A514),IF(MONTH($A514)=12, YEAR($A514),YEAR($A514)-1)))),A3R002_FirstSim!$A$1:$Z$87,VLOOKUP(MONTH($A514),Conversion!$A$1:$B$12,2),FALSE)</f>
        <v>1.62</v>
      </c>
      <c r="K514" s="12" t="e">
        <f>VLOOKUP((IF(MONTH($A514)=10,YEAR($A514),IF(MONTH($A514)=11,YEAR($A514),IF(MONTH($A514)=12, YEAR($A514),YEAR($A514)-1)))),#REF!,VLOOKUP(MONTH($A514),Conversion!$A$1:$B$12,2),FALSE)</f>
        <v>#REF!</v>
      </c>
      <c r="L514" s="9" t="e">
        <f>VLOOKUP((IF(MONTH($A514)=10,YEAR($A514),IF(MONTH($A514)=11,YEAR($A514),IF(MONTH($A514)=12, YEAR($A514),YEAR($A514)-1)))),#REF!,VLOOKUP(MONTH($A514),'Patch Conversion'!$A$1:$B$12,2),FALSE)</f>
        <v>#REF!</v>
      </c>
      <c r="N514" s="11"/>
      <c r="O514" s="9">
        <f t="shared" si="45"/>
        <v>10.31</v>
      </c>
      <c r="P514" s="9" t="str">
        <f t="shared" si="46"/>
        <v/>
      </c>
      <c r="Q514" s="10" t="str">
        <f t="shared" si="47"/>
        <v/>
      </c>
      <c r="S514" s="17">
        <f>VLOOKUP((IF(MONTH($A514)=10,YEAR($A514),IF(MONTH($A514)=11,YEAR($A514),IF(MONTH($A514)=12, YEAR($A514),YEAR($A514)-1)))),'Final Sim'!$A$1:$O$84,VLOOKUP(MONTH($A514),'Conversion WRSM'!$A$1:$B$12,2),FALSE)</f>
        <v>487.11</v>
      </c>
      <c r="U514" s="9">
        <f t="shared" si="48"/>
        <v>10.31</v>
      </c>
      <c r="V514" s="9" t="str">
        <f t="shared" si="49"/>
        <v/>
      </c>
      <c r="W514" s="20" t="str">
        <f t="shared" si="50"/>
        <v/>
      </c>
    </row>
    <row r="515" spans="1:23" s="9" customFormat="1">
      <c r="A515" s="11">
        <v>28611</v>
      </c>
      <c r="B515" s="9">
        <f>VLOOKUP((IF(MONTH($A515)=10,YEAR($A515),IF(MONTH($A515)=11,YEAR($A515),IF(MONTH($A515)=12, YEAR($A515),YEAR($A515)-1)))),A3R002_pt1.prn!$A$2:$AA$74,VLOOKUP(MONTH($A515),Conversion!$A$1:$B$12,2),FALSE)</f>
        <v>6.11</v>
      </c>
      <c r="C515" s="9" t="str">
        <f>IF(VLOOKUP((IF(MONTH($A515)=10,YEAR($A515),IF(MONTH($A515)=11,YEAR($A515),IF(MONTH($A515)=12, YEAR($A515),YEAR($A515)-1)))),A3R002_pt1.prn!$A$2:$AA$74,VLOOKUP(MONTH($A515),'Patch Conversion'!$A$1:$B$12,2),FALSE)="","",VLOOKUP((IF(MONTH($A515)=10,YEAR($A515),IF(MONTH($A515)=11,YEAR($A515),IF(MONTH($A515)=12, YEAR($A515),YEAR($A515)-1)))),A3R002_pt1.prn!$A$2:$AA$74,VLOOKUP(MONTH($A515),'Patch Conversion'!$A$1:$B$12,2),FALSE))</f>
        <v>*</v>
      </c>
      <c r="G515" s="9">
        <f>VLOOKUP((IF(MONTH($A515)=10,YEAR($A515),IF(MONTH($A515)=11,YEAR($A515),IF(MONTH($A515)=12, YEAR($A515),YEAR($A515)-1)))),A3R002_FirstSim!$A$1:$Z$87,VLOOKUP(MONTH($A515),Conversion!$A$1:$B$12,2),FALSE)</f>
        <v>1.54</v>
      </c>
      <c r="K515" s="12" t="e">
        <f>VLOOKUP((IF(MONTH($A515)=10,YEAR($A515),IF(MONTH($A515)=11,YEAR($A515),IF(MONTH($A515)=12, YEAR($A515),YEAR($A515)-1)))),#REF!,VLOOKUP(MONTH($A515),Conversion!$A$1:$B$12,2),FALSE)</f>
        <v>#REF!</v>
      </c>
      <c r="L515" s="9" t="e">
        <f>VLOOKUP((IF(MONTH($A515)=10,YEAR($A515),IF(MONTH($A515)=11,YEAR($A515),IF(MONTH($A515)=12, YEAR($A515),YEAR($A515)-1)))),#REF!,VLOOKUP(MONTH($A515),'Patch Conversion'!$A$1:$B$12,2),FALSE)</f>
        <v>#REF!</v>
      </c>
      <c r="N515" s="11"/>
      <c r="O515" s="9">
        <f t="shared" si="45"/>
        <v>6.11</v>
      </c>
      <c r="P515" s="9" t="str">
        <f t="shared" si="46"/>
        <v>*</v>
      </c>
      <c r="Q515" s="10" t="str">
        <f t="shared" si="47"/>
        <v>Estimated</v>
      </c>
      <c r="S515" s="17">
        <f>VLOOKUP((IF(MONTH($A515)=10,YEAR($A515),IF(MONTH($A515)=11,YEAR($A515),IF(MONTH($A515)=12, YEAR($A515),YEAR($A515)-1)))),'Final Sim'!$A$1:$O$84,VLOOKUP(MONTH($A515),'Conversion WRSM'!$A$1:$B$12,2),FALSE)</f>
        <v>0</v>
      </c>
      <c r="U515" s="9">
        <f t="shared" si="48"/>
        <v>6.11</v>
      </c>
      <c r="V515" s="9" t="str">
        <f t="shared" si="49"/>
        <v>*</v>
      </c>
      <c r="W515" s="20" t="str">
        <f t="shared" si="50"/>
        <v>Estimated</v>
      </c>
    </row>
    <row r="516" spans="1:23" s="9" customFormat="1">
      <c r="A516" s="11">
        <v>28642</v>
      </c>
      <c r="B516" s="9">
        <f>VLOOKUP((IF(MONTH($A516)=10,YEAR($A516),IF(MONTH($A516)=11,YEAR($A516),IF(MONTH($A516)=12, YEAR($A516),YEAR($A516)-1)))),A3R002_pt1.prn!$A$2:$AA$74,VLOOKUP(MONTH($A516),Conversion!$A$1:$B$12,2),FALSE)</f>
        <v>3.08</v>
      </c>
      <c r="C516" s="9" t="str">
        <f>IF(VLOOKUP((IF(MONTH($A516)=10,YEAR($A516),IF(MONTH($A516)=11,YEAR($A516),IF(MONTH($A516)=12, YEAR($A516),YEAR($A516)-1)))),A3R002_pt1.prn!$A$2:$AA$74,VLOOKUP(MONTH($A516),'Patch Conversion'!$A$1:$B$12,2),FALSE)="","",VLOOKUP((IF(MONTH($A516)=10,YEAR($A516),IF(MONTH($A516)=11,YEAR($A516),IF(MONTH($A516)=12, YEAR($A516),YEAR($A516)-1)))),A3R002_pt1.prn!$A$2:$AA$74,VLOOKUP(MONTH($A516),'Patch Conversion'!$A$1:$B$12,2),FALSE))</f>
        <v/>
      </c>
      <c r="G516" s="9">
        <f>VLOOKUP((IF(MONTH($A516)=10,YEAR($A516),IF(MONTH($A516)=11,YEAR($A516),IF(MONTH($A516)=12, YEAR($A516),YEAR($A516)-1)))),A3R002_FirstSim!$A$1:$Z$87,VLOOKUP(MONTH($A516),Conversion!$A$1:$B$12,2),FALSE)</f>
        <v>1.51</v>
      </c>
      <c r="K516" s="12" t="e">
        <f>VLOOKUP((IF(MONTH($A516)=10,YEAR($A516),IF(MONTH($A516)=11,YEAR($A516),IF(MONTH($A516)=12, YEAR($A516),YEAR($A516)-1)))),#REF!,VLOOKUP(MONTH($A516),Conversion!$A$1:$B$12,2),FALSE)</f>
        <v>#REF!</v>
      </c>
      <c r="L516" s="9" t="e">
        <f>VLOOKUP((IF(MONTH($A516)=10,YEAR($A516),IF(MONTH($A516)=11,YEAR($A516),IF(MONTH($A516)=12, YEAR($A516),YEAR($A516)-1)))),#REF!,VLOOKUP(MONTH($A516),'Patch Conversion'!$A$1:$B$12,2),FALSE)</f>
        <v>#REF!</v>
      </c>
      <c r="N516" s="11"/>
      <c r="O516" s="9">
        <f t="shared" ref="O516:O579" si="51">IF(C516="",B516,IF(C516="*",B516,IF(G516&lt;B516,B516,G516)))</f>
        <v>3.08</v>
      </c>
      <c r="P516" s="9" t="str">
        <f t="shared" ref="P516:P579" si="52">IF(C516="",C516,IF(C516="*",C516,IF(G516&lt;B516,C516,"*")))</f>
        <v/>
      </c>
      <c r="Q516" s="10" t="str">
        <f t="shared" ref="Q516:Q579" si="53">IF(C516="","",IF(C516="*","Estimated",IF(G516&lt;B516,"First Simulation&lt;Observed, Observed Used","First Silumation patch")))</f>
        <v/>
      </c>
      <c r="S516" s="17">
        <f>VLOOKUP((IF(MONTH($A516)=10,YEAR($A516),IF(MONTH($A516)=11,YEAR($A516),IF(MONTH($A516)=12, YEAR($A516),YEAR($A516)-1)))),'Final Sim'!$A$1:$O$84,VLOOKUP(MONTH($A516),'Conversion WRSM'!$A$1:$B$12,2),FALSE)</f>
        <v>172.75</v>
      </c>
      <c r="U516" s="9">
        <f t="shared" ref="U516:U579" si="54">IF(C516="",B516,IF(C516="*",B516,IF(S516&gt;B516,S516,B516)))</f>
        <v>3.08</v>
      </c>
      <c r="V516" s="9" t="str">
        <f t="shared" ref="V516:V579" si="55">IF(C516="","",IF(C516="*","*",IF(S516&gt;B516,"*",C516)))</f>
        <v/>
      </c>
      <c r="W516" s="20" t="str">
        <f t="shared" ref="W516:W579" si="56">IF(C516="","",IF(C516="*","Estimated",IF(S516&gt;B516,"Simulated value used","Observed Estimate Used")))</f>
        <v/>
      </c>
    </row>
    <row r="517" spans="1:23" s="9" customFormat="1">
      <c r="A517" s="11">
        <v>28672</v>
      </c>
      <c r="B517" s="9">
        <f>VLOOKUP((IF(MONTH($A517)=10,YEAR($A517),IF(MONTH($A517)=11,YEAR($A517),IF(MONTH($A517)=12, YEAR($A517),YEAR($A517)-1)))),A3R002_pt1.prn!$A$2:$AA$74,VLOOKUP(MONTH($A517),Conversion!$A$1:$B$12,2),FALSE)</f>
        <v>3.03</v>
      </c>
      <c r="C517" s="9" t="str">
        <f>IF(VLOOKUP((IF(MONTH($A517)=10,YEAR($A517),IF(MONTH($A517)=11,YEAR($A517),IF(MONTH($A517)=12, YEAR($A517),YEAR($A517)-1)))),A3R002_pt1.prn!$A$2:$AA$74,VLOOKUP(MONTH($A517),'Patch Conversion'!$A$1:$B$12,2),FALSE)="","",VLOOKUP((IF(MONTH($A517)=10,YEAR($A517),IF(MONTH($A517)=11,YEAR($A517),IF(MONTH($A517)=12, YEAR($A517),YEAR($A517)-1)))),A3R002_pt1.prn!$A$2:$AA$74,VLOOKUP(MONTH($A517),'Patch Conversion'!$A$1:$B$12,2),FALSE))</f>
        <v/>
      </c>
      <c r="G517" s="9">
        <f>VLOOKUP((IF(MONTH($A517)=10,YEAR($A517),IF(MONTH($A517)=11,YEAR($A517),IF(MONTH($A517)=12, YEAR($A517),YEAR($A517)-1)))),A3R002_FirstSim!$A$1:$Z$87,VLOOKUP(MONTH($A517),Conversion!$A$1:$B$12,2),FALSE)</f>
        <v>1.48</v>
      </c>
      <c r="K517" s="12" t="e">
        <f>VLOOKUP((IF(MONTH($A517)=10,YEAR($A517),IF(MONTH($A517)=11,YEAR($A517),IF(MONTH($A517)=12, YEAR($A517),YEAR($A517)-1)))),#REF!,VLOOKUP(MONTH($A517),Conversion!$A$1:$B$12,2),FALSE)</f>
        <v>#REF!</v>
      </c>
      <c r="L517" s="9" t="e">
        <f>VLOOKUP((IF(MONTH($A517)=10,YEAR($A517),IF(MONTH($A517)=11,YEAR($A517),IF(MONTH($A517)=12, YEAR($A517),YEAR($A517)-1)))),#REF!,VLOOKUP(MONTH($A517),'Patch Conversion'!$A$1:$B$12,2),FALSE)</f>
        <v>#REF!</v>
      </c>
      <c r="N517" s="11"/>
      <c r="O517" s="9">
        <f t="shared" si="51"/>
        <v>3.03</v>
      </c>
      <c r="P517" s="9" t="str">
        <f t="shared" si="52"/>
        <v/>
      </c>
      <c r="Q517" s="10" t="str">
        <f t="shared" si="53"/>
        <v/>
      </c>
      <c r="S517" s="17">
        <f>VLOOKUP((IF(MONTH($A517)=10,YEAR($A517),IF(MONTH($A517)=11,YEAR($A517),IF(MONTH($A517)=12, YEAR($A517),YEAR($A517)-1)))),'Final Sim'!$A$1:$O$84,VLOOKUP(MONTH($A517),'Conversion WRSM'!$A$1:$B$12,2),FALSE)</f>
        <v>0</v>
      </c>
      <c r="U517" s="9">
        <f t="shared" si="54"/>
        <v>3.03</v>
      </c>
      <c r="V517" s="9" t="str">
        <f t="shared" si="55"/>
        <v/>
      </c>
      <c r="W517" s="20" t="str">
        <f t="shared" si="56"/>
        <v/>
      </c>
    </row>
    <row r="518" spans="1:23" s="9" customFormat="1">
      <c r="A518" s="11">
        <v>28703</v>
      </c>
      <c r="B518" s="9">
        <f>VLOOKUP((IF(MONTH($A518)=10,YEAR($A518),IF(MONTH($A518)=11,YEAR($A518),IF(MONTH($A518)=12, YEAR($A518),YEAR($A518)-1)))),A3R002_pt1.prn!$A$2:$AA$74,VLOOKUP(MONTH($A518),Conversion!$A$1:$B$12,2),FALSE)</f>
        <v>3.09</v>
      </c>
      <c r="C518" s="9" t="str">
        <f>IF(VLOOKUP((IF(MONTH($A518)=10,YEAR($A518),IF(MONTH($A518)=11,YEAR($A518),IF(MONTH($A518)=12, YEAR($A518),YEAR($A518)-1)))),A3R002_pt1.prn!$A$2:$AA$74,VLOOKUP(MONTH($A518),'Patch Conversion'!$A$1:$B$12,2),FALSE)="","",VLOOKUP((IF(MONTH($A518)=10,YEAR($A518),IF(MONTH($A518)=11,YEAR($A518),IF(MONTH($A518)=12, YEAR($A518),YEAR($A518)-1)))),A3R002_pt1.prn!$A$2:$AA$74,VLOOKUP(MONTH($A518),'Patch Conversion'!$A$1:$B$12,2),FALSE))</f>
        <v>*</v>
      </c>
      <c r="G518" s="9">
        <f>VLOOKUP((IF(MONTH($A518)=10,YEAR($A518),IF(MONTH($A518)=11,YEAR($A518),IF(MONTH($A518)=12, YEAR($A518),YEAR($A518)-1)))),A3R002_FirstSim!$A$1:$Z$87,VLOOKUP(MONTH($A518),Conversion!$A$1:$B$12,2),FALSE)</f>
        <v>1.46</v>
      </c>
      <c r="K518" s="12" t="e">
        <f>VLOOKUP((IF(MONTH($A518)=10,YEAR($A518),IF(MONTH($A518)=11,YEAR($A518),IF(MONTH($A518)=12, YEAR($A518),YEAR($A518)-1)))),#REF!,VLOOKUP(MONTH($A518),Conversion!$A$1:$B$12,2),FALSE)</f>
        <v>#REF!</v>
      </c>
      <c r="L518" s="9" t="e">
        <f>VLOOKUP((IF(MONTH($A518)=10,YEAR($A518),IF(MONTH($A518)=11,YEAR($A518),IF(MONTH($A518)=12, YEAR($A518),YEAR($A518)-1)))),#REF!,VLOOKUP(MONTH($A518),'Patch Conversion'!$A$1:$B$12,2),FALSE)</f>
        <v>#REF!</v>
      </c>
      <c r="N518" s="11"/>
      <c r="O518" s="9">
        <f t="shared" si="51"/>
        <v>3.09</v>
      </c>
      <c r="P518" s="9" t="str">
        <f t="shared" si="52"/>
        <v>*</v>
      </c>
      <c r="Q518" s="10" t="str">
        <f t="shared" si="53"/>
        <v>Estimated</v>
      </c>
      <c r="S518" s="17">
        <f>VLOOKUP((IF(MONTH($A518)=10,YEAR($A518),IF(MONTH($A518)=11,YEAR($A518),IF(MONTH($A518)=12, YEAR($A518),YEAR($A518)-1)))),'Final Sim'!$A$1:$O$84,VLOOKUP(MONTH($A518),'Conversion WRSM'!$A$1:$B$12,2),FALSE)</f>
        <v>362.59</v>
      </c>
      <c r="U518" s="9">
        <f t="shared" si="54"/>
        <v>3.09</v>
      </c>
      <c r="V518" s="9" t="str">
        <f t="shared" si="55"/>
        <v>*</v>
      </c>
      <c r="W518" s="20" t="str">
        <f t="shared" si="56"/>
        <v>Estimated</v>
      </c>
    </row>
    <row r="519" spans="1:23" s="9" customFormat="1">
      <c r="A519" s="11">
        <v>28734</v>
      </c>
      <c r="B519" s="9">
        <f>VLOOKUP((IF(MONTH($A519)=10,YEAR($A519),IF(MONTH($A519)=11,YEAR($A519),IF(MONTH($A519)=12, YEAR($A519),YEAR($A519)-1)))),A3R002_pt1.prn!$A$2:$AA$74,VLOOKUP(MONTH($A519),Conversion!$A$1:$B$12,2),FALSE)</f>
        <v>5.03</v>
      </c>
      <c r="C519" s="9" t="str">
        <f>IF(VLOOKUP((IF(MONTH($A519)=10,YEAR($A519),IF(MONTH($A519)=11,YEAR($A519),IF(MONTH($A519)=12, YEAR($A519),YEAR($A519)-1)))),A3R002_pt1.prn!$A$2:$AA$74,VLOOKUP(MONTH($A519),'Patch Conversion'!$A$1:$B$12,2),FALSE)="","",VLOOKUP((IF(MONTH($A519)=10,YEAR($A519),IF(MONTH($A519)=11,YEAR($A519),IF(MONTH($A519)=12, YEAR($A519),YEAR($A519)-1)))),A3R002_pt1.prn!$A$2:$AA$74,VLOOKUP(MONTH($A519),'Patch Conversion'!$A$1:$B$12,2),FALSE))</f>
        <v/>
      </c>
      <c r="G519" s="9">
        <f>VLOOKUP((IF(MONTH($A519)=10,YEAR($A519),IF(MONTH($A519)=11,YEAR($A519),IF(MONTH($A519)=12, YEAR($A519),YEAR($A519)-1)))),A3R002_FirstSim!$A$1:$Z$87,VLOOKUP(MONTH($A519),Conversion!$A$1:$B$12,2),FALSE)</f>
        <v>1.38</v>
      </c>
      <c r="K519" s="12" t="e">
        <f>VLOOKUP((IF(MONTH($A519)=10,YEAR($A519),IF(MONTH($A519)=11,YEAR($A519),IF(MONTH($A519)=12, YEAR($A519),YEAR($A519)-1)))),#REF!,VLOOKUP(MONTH($A519),Conversion!$A$1:$B$12,2),FALSE)</f>
        <v>#REF!</v>
      </c>
      <c r="L519" s="9" t="e">
        <f>VLOOKUP((IF(MONTH($A519)=10,YEAR($A519),IF(MONTH($A519)=11,YEAR($A519),IF(MONTH($A519)=12, YEAR($A519),YEAR($A519)-1)))),#REF!,VLOOKUP(MONTH($A519),'Patch Conversion'!$A$1:$B$12,2),FALSE)</f>
        <v>#REF!</v>
      </c>
      <c r="N519" s="11"/>
      <c r="O519" s="9">
        <f t="shared" si="51"/>
        <v>5.03</v>
      </c>
      <c r="P519" s="9" t="str">
        <f t="shared" si="52"/>
        <v/>
      </c>
      <c r="Q519" s="10" t="str">
        <f t="shared" si="53"/>
        <v/>
      </c>
      <c r="S519" s="17">
        <f>VLOOKUP((IF(MONTH($A519)=10,YEAR($A519),IF(MONTH($A519)=11,YEAR($A519),IF(MONTH($A519)=12, YEAR($A519),YEAR($A519)-1)))),'Final Sim'!$A$1:$O$84,VLOOKUP(MONTH($A519),'Conversion WRSM'!$A$1:$B$12,2),FALSE)</f>
        <v>0</v>
      </c>
      <c r="U519" s="9">
        <f t="shared" si="54"/>
        <v>5.03</v>
      </c>
      <c r="V519" s="9" t="str">
        <f t="shared" si="55"/>
        <v/>
      </c>
      <c r="W519" s="20" t="str">
        <f t="shared" si="56"/>
        <v/>
      </c>
    </row>
    <row r="520" spans="1:23" s="9" customFormat="1">
      <c r="A520" s="11">
        <v>28764</v>
      </c>
      <c r="B520" s="9">
        <f>VLOOKUP((IF(MONTH($A520)=10,YEAR($A520),IF(MONTH($A520)=11,YEAR($A520),IF(MONTH($A520)=12, YEAR($A520),YEAR($A520)-1)))),A3R002_pt1.prn!$A$2:$AA$74,VLOOKUP(MONTH($A520),Conversion!$A$1:$B$12,2),FALSE)</f>
        <v>3.52</v>
      </c>
      <c r="C520" s="9" t="str">
        <f>IF(VLOOKUP((IF(MONTH($A520)=10,YEAR($A520),IF(MONTH($A520)=11,YEAR($A520),IF(MONTH($A520)=12, YEAR($A520),YEAR($A520)-1)))),A3R002_pt1.prn!$A$2:$AA$74,VLOOKUP(MONTH($A520),'Patch Conversion'!$A$1:$B$12,2),FALSE)="","",VLOOKUP((IF(MONTH($A520)=10,YEAR($A520),IF(MONTH($A520)=11,YEAR($A520),IF(MONTH($A520)=12, YEAR($A520),YEAR($A520)-1)))),A3R002_pt1.prn!$A$2:$AA$74,VLOOKUP(MONTH($A520),'Patch Conversion'!$A$1:$B$12,2),FALSE))</f>
        <v/>
      </c>
      <c r="G520" s="9">
        <f>VLOOKUP((IF(MONTH($A520)=10,YEAR($A520),IF(MONTH($A520)=11,YEAR($A520),IF(MONTH($A520)=12, YEAR($A520),YEAR($A520)-1)))),A3R002_FirstSim!$A$1:$Z$87,VLOOKUP(MONTH($A520),Conversion!$A$1:$B$12,2),FALSE)</f>
        <v>1.26</v>
      </c>
      <c r="K520" s="12" t="e">
        <f>VLOOKUP((IF(MONTH($A520)=10,YEAR($A520),IF(MONTH($A520)=11,YEAR($A520),IF(MONTH($A520)=12, YEAR($A520),YEAR($A520)-1)))),#REF!,VLOOKUP(MONTH($A520),Conversion!$A$1:$B$12,2),FALSE)</f>
        <v>#REF!</v>
      </c>
      <c r="L520" s="9" t="e">
        <f>VLOOKUP((IF(MONTH($A520)=10,YEAR($A520),IF(MONTH($A520)=11,YEAR($A520),IF(MONTH($A520)=12, YEAR($A520),YEAR($A520)-1)))),#REF!,VLOOKUP(MONTH($A520),'Patch Conversion'!$A$1:$B$12,2),FALSE)</f>
        <v>#REF!</v>
      </c>
      <c r="N520" s="11"/>
      <c r="O520" s="9">
        <f t="shared" si="51"/>
        <v>3.52</v>
      </c>
      <c r="P520" s="9" t="str">
        <f t="shared" si="52"/>
        <v/>
      </c>
      <c r="Q520" s="10" t="str">
        <f t="shared" si="53"/>
        <v/>
      </c>
      <c r="S520" s="17">
        <f>VLOOKUP((IF(MONTH($A520)=10,YEAR($A520),IF(MONTH($A520)=11,YEAR($A520),IF(MONTH($A520)=12, YEAR($A520),YEAR($A520)-1)))),'Final Sim'!$A$1:$O$84,VLOOKUP(MONTH($A520),'Conversion WRSM'!$A$1:$B$12,2),FALSE)</f>
        <v>8.98</v>
      </c>
      <c r="U520" s="9">
        <f t="shared" si="54"/>
        <v>3.52</v>
      </c>
      <c r="V520" s="9" t="str">
        <f t="shared" si="55"/>
        <v/>
      </c>
      <c r="W520" s="20" t="str">
        <f t="shared" si="56"/>
        <v/>
      </c>
    </row>
    <row r="521" spans="1:23" s="9" customFormat="1">
      <c r="A521" s="11">
        <v>28795</v>
      </c>
      <c r="B521" s="9">
        <f>VLOOKUP((IF(MONTH($A521)=10,YEAR($A521),IF(MONTH($A521)=11,YEAR($A521),IF(MONTH($A521)=12, YEAR($A521),YEAR($A521)-1)))),A3R002_pt1.prn!$A$2:$AA$74,VLOOKUP(MONTH($A521),Conversion!$A$1:$B$12,2),FALSE)</f>
        <v>2.44</v>
      </c>
      <c r="C521" s="9" t="str">
        <f>IF(VLOOKUP((IF(MONTH($A521)=10,YEAR($A521),IF(MONTH($A521)=11,YEAR($A521),IF(MONTH($A521)=12, YEAR($A521),YEAR($A521)-1)))),A3R002_pt1.prn!$A$2:$AA$74,VLOOKUP(MONTH($A521),'Patch Conversion'!$A$1:$B$12,2),FALSE)="","",VLOOKUP((IF(MONTH($A521)=10,YEAR($A521),IF(MONTH($A521)=11,YEAR($A521),IF(MONTH($A521)=12, YEAR($A521),YEAR($A521)-1)))),A3R002_pt1.prn!$A$2:$AA$74,VLOOKUP(MONTH($A521),'Patch Conversion'!$A$1:$B$12,2),FALSE))</f>
        <v>*</v>
      </c>
      <c r="G521" s="9">
        <f>VLOOKUP((IF(MONTH($A521)=10,YEAR($A521),IF(MONTH($A521)=11,YEAR($A521),IF(MONTH($A521)=12, YEAR($A521),YEAR($A521)-1)))),A3R002_FirstSim!$A$1:$Z$87,VLOOKUP(MONTH($A521),Conversion!$A$1:$B$12,2),FALSE)</f>
        <v>1.1000000000000001</v>
      </c>
      <c r="K521" s="12" t="e">
        <f>VLOOKUP((IF(MONTH($A521)=10,YEAR($A521),IF(MONTH($A521)=11,YEAR($A521),IF(MONTH($A521)=12, YEAR($A521),YEAR($A521)-1)))),#REF!,VLOOKUP(MONTH($A521),Conversion!$A$1:$B$12,2),FALSE)</f>
        <v>#REF!</v>
      </c>
      <c r="L521" s="9" t="e">
        <f>VLOOKUP((IF(MONTH($A521)=10,YEAR($A521),IF(MONTH($A521)=11,YEAR($A521),IF(MONTH($A521)=12, YEAR($A521),YEAR($A521)-1)))),#REF!,VLOOKUP(MONTH($A521),'Patch Conversion'!$A$1:$B$12,2),FALSE)</f>
        <v>#REF!</v>
      </c>
      <c r="N521" s="11"/>
      <c r="O521" s="9">
        <f t="shared" si="51"/>
        <v>2.44</v>
      </c>
      <c r="P521" s="9" t="str">
        <f t="shared" si="52"/>
        <v>*</v>
      </c>
      <c r="Q521" s="10" t="str">
        <f t="shared" si="53"/>
        <v>Estimated</v>
      </c>
      <c r="S521" s="17">
        <f>VLOOKUP((IF(MONTH($A521)=10,YEAR($A521),IF(MONTH($A521)=11,YEAR($A521),IF(MONTH($A521)=12, YEAR($A521),YEAR($A521)-1)))),'Final Sim'!$A$1:$O$84,VLOOKUP(MONTH($A521),'Conversion WRSM'!$A$1:$B$12,2),FALSE)</f>
        <v>0</v>
      </c>
      <c r="U521" s="9">
        <f t="shared" si="54"/>
        <v>2.44</v>
      </c>
      <c r="V521" s="9" t="str">
        <f t="shared" si="55"/>
        <v>*</v>
      </c>
      <c r="W521" s="20" t="str">
        <f t="shared" si="56"/>
        <v>Estimated</v>
      </c>
    </row>
    <row r="522" spans="1:23" s="9" customFormat="1">
      <c r="A522" s="11">
        <v>28825</v>
      </c>
      <c r="B522" s="9">
        <f>VLOOKUP((IF(MONTH($A522)=10,YEAR($A522),IF(MONTH($A522)=11,YEAR($A522),IF(MONTH($A522)=12, YEAR($A522),YEAR($A522)-1)))),A3R002_pt1.prn!$A$2:$AA$74,VLOOKUP(MONTH($A522),Conversion!$A$1:$B$12,2),FALSE)</f>
        <v>3.04</v>
      </c>
      <c r="C522" s="9" t="str">
        <f>IF(VLOOKUP((IF(MONTH($A522)=10,YEAR($A522),IF(MONTH($A522)=11,YEAR($A522),IF(MONTH($A522)=12, YEAR($A522),YEAR($A522)-1)))),A3R002_pt1.prn!$A$2:$AA$74,VLOOKUP(MONTH($A522),'Patch Conversion'!$A$1:$B$12,2),FALSE)="","",VLOOKUP((IF(MONTH($A522)=10,YEAR($A522),IF(MONTH($A522)=11,YEAR($A522),IF(MONTH($A522)=12, YEAR($A522),YEAR($A522)-1)))),A3R002_pt1.prn!$A$2:$AA$74,VLOOKUP(MONTH($A522),'Patch Conversion'!$A$1:$B$12,2),FALSE))</f>
        <v>*</v>
      </c>
      <c r="G522" s="9">
        <f>VLOOKUP((IF(MONTH($A522)=10,YEAR($A522),IF(MONTH($A522)=11,YEAR($A522),IF(MONTH($A522)=12, YEAR($A522),YEAR($A522)-1)))),A3R002_FirstSim!$A$1:$Z$87,VLOOKUP(MONTH($A522),Conversion!$A$1:$B$12,2),FALSE)</f>
        <v>0.96</v>
      </c>
      <c r="K522" s="12" t="e">
        <f>VLOOKUP((IF(MONTH($A522)=10,YEAR($A522),IF(MONTH($A522)=11,YEAR($A522),IF(MONTH($A522)=12, YEAR($A522),YEAR($A522)-1)))),#REF!,VLOOKUP(MONTH($A522),Conversion!$A$1:$B$12,2),FALSE)</f>
        <v>#REF!</v>
      </c>
      <c r="L522" s="9" t="e">
        <f>VLOOKUP((IF(MONTH($A522)=10,YEAR($A522),IF(MONTH($A522)=11,YEAR($A522),IF(MONTH($A522)=12, YEAR($A522),YEAR($A522)-1)))),#REF!,VLOOKUP(MONTH($A522),'Patch Conversion'!$A$1:$B$12,2),FALSE)</f>
        <v>#REF!</v>
      </c>
      <c r="N522" s="11"/>
      <c r="O522" s="9">
        <f t="shared" si="51"/>
        <v>3.04</v>
      </c>
      <c r="P522" s="9" t="str">
        <f t="shared" si="52"/>
        <v>*</v>
      </c>
      <c r="Q522" s="10" t="str">
        <f t="shared" si="53"/>
        <v>Estimated</v>
      </c>
      <c r="S522" s="17">
        <f>VLOOKUP((IF(MONTH($A522)=10,YEAR($A522),IF(MONTH($A522)=11,YEAR($A522),IF(MONTH($A522)=12, YEAR($A522),YEAR($A522)-1)))),'Final Sim'!$A$1:$O$84,VLOOKUP(MONTH($A522),'Conversion WRSM'!$A$1:$B$12,2),FALSE)</f>
        <v>3.21</v>
      </c>
      <c r="U522" s="9">
        <f t="shared" si="54"/>
        <v>3.04</v>
      </c>
      <c r="V522" s="9" t="str">
        <f t="shared" si="55"/>
        <v>*</v>
      </c>
      <c r="W522" s="20" t="str">
        <f t="shared" si="56"/>
        <v>Estimated</v>
      </c>
    </row>
    <row r="523" spans="1:23" s="9" customFormat="1">
      <c r="A523" s="11">
        <v>28856</v>
      </c>
      <c r="B523" s="9">
        <f>VLOOKUP((IF(MONTH($A523)=10,YEAR($A523),IF(MONTH($A523)=11,YEAR($A523),IF(MONTH($A523)=12, YEAR($A523),YEAR($A523)-1)))),A3R002_pt1.prn!$A$2:$AA$74,VLOOKUP(MONTH($A523),Conversion!$A$1:$B$12,2),FALSE)</f>
        <v>3.1</v>
      </c>
      <c r="C523" s="9" t="str">
        <f>IF(VLOOKUP((IF(MONTH($A523)=10,YEAR($A523),IF(MONTH($A523)=11,YEAR($A523),IF(MONTH($A523)=12, YEAR($A523),YEAR($A523)-1)))),A3R002_pt1.prn!$A$2:$AA$74,VLOOKUP(MONTH($A523),'Patch Conversion'!$A$1:$B$12,2),FALSE)="","",VLOOKUP((IF(MONTH($A523)=10,YEAR($A523),IF(MONTH($A523)=11,YEAR($A523),IF(MONTH($A523)=12, YEAR($A523),YEAR($A523)-1)))),A3R002_pt1.prn!$A$2:$AA$74,VLOOKUP(MONTH($A523),'Patch Conversion'!$A$1:$B$12,2),FALSE))</f>
        <v>*</v>
      </c>
      <c r="G523" s="9">
        <f>VLOOKUP((IF(MONTH($A523)=10,YEAR($A523),IF(MONTH($A523)=11,YEAR($A523),IF(MONTH($A523)=12, YEAR($A523),YEAR($A523)-1)))),A3R002_FirstSim!$A$1:$Z$87,VLOOKUP(MONTH($A523),Conversion!$A$1:$B$12,2),FALSE)</f>
        <v>1.6</v>
      </c>
      <c r="K523" s="12" t="e">
        <f>VLOOKUP((IF(MONTH($A523)=10,YEAR($A523),IF(MONTH($A523)=11,YEAR($A523),IF(MONTH($A523)=12, YEAR($A523),YEAR($A523)-1)))),#REF!,VLOOKUP(MONTH($A523),Conversion!$A$1:$B$12,2),FALSE)</f>
        <v>#REF!</v>
      </c>
      <c r="L523" s="9" t="e">
        <f>VLOOKUP((IF(MONTH($A523)=10,YEAR($A523),IF(MONTH($A523)=11,YEAR($A523),IF(MONTH($A523)=12, YEAR($A523),YEAR($A523)-1)))),#REF!,VLOOKUP(MONTH($A523),'Patch Conversion'!$A$1:$B$12,2),FALSE)</f>
        <v>#REF!</v>
      </c>
      <c r="N523" s="11"/>
      <c r="O523" s="9">
        <f t="shared" si="51"/>
        <v>3.1</v>
      </c>
      <c r="P523" s="9" t="str">
        <f t="shared" si="52"/>
        <v>*</v>
      </c>
      <c r="Q523" s="10" t="str">
        <f t="shared" si="53"/>
        <v>Estimated</v>
      </c>
      <c r="S523" s="17">
        <f>VLOOKUP((IF(MONTH($A523)=10,YEAR($A523),IF(MONTH($A523)=11,YEAR($A523),IF(MONTH($A523)=12, YEAR($A523),YEAR($A523)-1)))),'Final Sim'!$A$1:$O$84,VLOOKUP(MONTH($A523),'Conversion WRSM'!$A$1:$B$12,2),FALSE)</f>
        <v>0</v>
      </c>
      <c r="U523" s="9">
        <f t="shared" si="54"/>
        <v>3.1</v>
      </c>
      <c r="V523" s="9" t="str">
        <f t="shared" si="55"/>
        <v>*</v>
      </c>
      <c r="W523" s="20" t="str">
        <f t="shared" si="56"/>
        <v>Estimated</v>
      </c>
    </row>
    <row r="524" spans="1:23" s="9" customFormat="1">
      <c r="A524" s="11">
        <v>28887</v>
      </c>
      <c r="B524" s="9">
        <f>VLOOKUP((IF(MONTH($A524)=10,YEAR($A524),IF(MONTH($A524)=11,YEAR($A524),IF(MONTH($A524)=12, YEAR($A524),YEAR($A524)-1)))),A3R002_pt1.prn!$A$2:$AA$74,VLOOKUP(MONTH($A524),Conversion!$A$1:$B$12,2),FALSE)</f>
        <v>2.96</v>
      </c>
      <c r="C524" s="9" t="str">
        <f>IF(VLOOKUP((IF(MONTH($A524)=10,YEAR($A524),IF(MONTH($A524)=11,YEAR($A524),IF(MONTH($A524)=12, YEAR($A524),YEAR($A524)-1)))),A3R002_pt1.prn!$A$2:$AA$74,VLOOKUP(MONTH($A524),'Patch Conversion'!$A$1:$B$12,2),FALSE)="","",VLOOKUP((IF(MONTH($A524)=10,YEAR($A524),IF(MONTH($A524)=11,YEAR($A524),IF(MONTH($A524)=12, YEAR($A524),YEAR($A524)-1)))),A3R002_pt1.prn!$A$2:$AA$74,VLOOKUP(MONTH($A524),'Patch Conversion'!$A$1:$B$12,2),FALSE))</f>
        <v>*</v>
      </c>
      <c r="G524" s="9">
        <f>VLOOKUP((IF(MONTH($A524)=10,YEAR($A524),IF(MONTH($A524)=11,YEAR($A524),IF(MONTH($A524)=12, YEAR($A524),YEAR($A524)-1)))),A3R002_FirstSim!$A$1:$Z$87,VLOOKUP(MONTH($A524),Conversion!$A$1:$B$12,2),FALSE)</f>
        <v>1.2</v>
      </c>
      <c r="K524" s="12" t="e">
        <f>VLOOKUP((IF(MONTH($A524)=10,YEAR($A524),IF(MONTH($A524)=11,YEAR($A524),IF(MONTH($A524)=12, YEAR($A524),YEAR($A524)-1)))),#REF!,VLOOKUP(MONTH($A524),Conversion!$A$1:$B$12,2),FALSE)</f>
        <v>#REF!</v>
      </c>
      <c r="L524" s="9" t="e">
        <f>VLOOKUP((IF(MONTH($A524)=10,YEAR($A524),IF(MONTH($A524)=11,YEAR($A524),IF(MONTH($A524)=12, YEAR($A524),YEAR($A524)-1)))),#REF!,VLOOKUP(MONTH($A524),'Patch Conversion'!$A$1:$B$12,2),FALSE)</f>
        <v>#REF!</v>
      </c>
      <c r="N524" s="11"/>
      <c r="O524" s="9">
        <f t="shared" si="51"/>
        <v>2.96</v>
      </c>
      <c r="P524" s="9" t="str">
        <f t="shared" si="52"/>
        <v>*</v>
      </c>
      <c r="Q524" s="10" t="str">
        <f t="shared" si="53"/>
        <v>Estimated</v>
      </c>
      <c r="S524" s="17">
        <f>VLOOKUP((IF(MONTH($A524)=10,YEAR($A524),IF(MONTH($A524)=11,YEAR($A524),IF(MONTH($A524)=12, YEAR($A524),YEAR($A524)-1)))),'Final Sim'!$A$1:$O$84,VLOOKUP(MONTH($A524),'Conversion WRSM'!$A$1:$B$12,2),FALSE)</f>
        <v>333.33</v>
      </c>
      <c r="U524" s="9">
        <f t="shared" si="54"/>
        <v>2.96</v>
      </c>
      <c r="V524" s="9" t="str">
        <f t="shared" si="55"/>
        <v>*</v>
      </c>
      <c r="W524" s="20" t="str">
        <f t="shared" si="56"/>
        <v>Estimated</v>
      </c>
    </row>
    <row r="525" spans="1:23" s="9" customFormat="1">
      <c r="A525" s="11">
        <v>28915</v>
      </c>
      <c r="B525" s="9">
        <f>VLOOKUP((IF(MONTH($A525)=10,YEAR($A525),IF(MONTH($A525)=11,YEAR($A525),IF(MONTH($A525)=12, YEAR($A525),YEAR($A525)-1)))),A3R002_pt1.prn!$A$2:$AA$74,VLOOKUP(MONTH($A525),Conversion!$A$1:$B$12,2),FALSE)</f>
        <v>1.74</v>
      </c>
      <c r="C525" s="9" t="str">
        <f>IF(VLOOKUP((IF(MONTH($A525)=10,YEAR($A525),IF(MONTH($A525)=11,YEAR($A525),IF(MONTH($A525)=12, YEAR($A525),YEAR($A525)-1)))),A3R002_pt1.prn!$A$2:$AA$74,VLOOKUP(MONTH($A525),'Patch Conversion'!$A$1:$B$12,2),FALSE)="","",VLOOKUP((IF(MONTH($A525)=10,YEAR($A525),IF(MONTH($A525)=11,YEAR($A525),IF(MONTH($A525)=12, YEAR($A525),YEAR($A525)-1)))),A3R002_pt1.prn!$A$2:$AA$74,VLOOKUP(MONTH($A525),'Patch Conversion'!$A$1:$B$12,2),FALSE))</f>
        <v/>
      </c>
      <c r="G525" s="9">
        <f>VLOOKUP((IF(MONTH($A525)=10,YEAR($A525),IF(MONTH($A525)=11,YEAR($A525),IF(MONTH($A525)=12, YEAR($A525),YEAR($A525)-1)))),A3R002_FirstSim!$A$1:$Z$87,VLOOKUP(MONTH($A525),Conversion!$A$1:$B$12,2),FALSE)</f>
        <v>0.95</v>
      </c>
      <c r="K525" s="12" t="e">
        <f>VLOOKUP((IF(MONTH($A525)=10,YEAR($A525),IF(MONTH($A525)=11,YEAR($A525),IF(MONTH($A525)=12, YEAR($A525),YEAR($A525)-1)))),#REF!,VLOOKUP(MONTH($A525),Conversion!$A$1:$B$12,2),FALSE)</f>
        <v>#REF!</v>
      </c>
      <c r="L525" s="9" t="e">
        <f>VLOOKUP((IF(MONTH($A525)=10,YEAR($A525),IF(MONTH($A525)=11,YEAR($A525),IF(MONTH($A525)=12, YEAR($A525),YEAR($A525)-1)))),#REF!,VLOOKUP(MONTH($A525),'Patch Conversion'!$A$1:$B$12,2),FALSE)</f>
        <v>#REF!</v>
      </c>
      <c r="N525" s="11"/>
      <c r="O525" s="9">
        <f t="shared" si="51"/>
        <v>1.74</v>
      </c>
      <c r="P525" s="9" t="str">
        <f t="shared" si="52"/>
        <v/>
      </c>
      <c r="Q525" s="10" t="str">
        <f t="shared" si="53"/>
        <v/>
      </c>
      <c r="S525" s="17">
        <f>VLOOKUP((IF(MONTH($A525)=10,YEAR($A525),IF(MONTH($A525)=11,YEAR($A525),IF(MONTH($A525)=12, YEAR($A525),YEAR($A525)-1)))),'Final Sim'!$A$1:$O$84,VLOOKUP(MONTH($A525),'Conversion WRSM'!$A$1:$B$12,2),FALSE)</f>
        <v>0</v>
      </c>
      <c r="U525" s="9">
        <f t="shared" si="54"/>
        <v>1.74</v>
      </c>
      <c r="V525" s="9" t="str">
        <f t="shared" si="55"/>
        <v/>
      </c>
      <c r="W525" s="20" t="str">
        <f t="shared" si="56"/>
        <v/>
      </c>
    </row>
    <row r="526" spans="1:23" s="9" customFormat="1">
      <c r="A526" s="11">
        <v>28946</v>
      </c>
      <c r="B526" s="9">
        <f>VLOOKUP((IF(MONTH($A526)=10,YEAR($A526),IF(MONTH($A526)=11,YEAR($A526),IF(MONTH($A526)=12, YEAR($A526),YEAR($A526)-1)))),A3R002_pt1.prn!$A$2:$AA$74,VLOOKUP(MONTH($A526),Conversion!$A$1:$B$12,2),FALSE)</f>
        <v>1.8</v>
      </c>
      <c r="C526" s="9" t="str">
        <f>IF(VLOOKUP((IF(MONTH($A526)=10,YEAR($A526),IF(MONTH($A526)=11,YEAR($A526),IF(MONTH($A526)=12, YEAR($A526),YEAR($A526)-1)))),A3R002_pt1.prn!$A$2:$AA$74,VLOOKUP(MONTH($A526),'Patch Conversion'!$A$1:$B$12,2),FALSE)="","",VLOOKUP((IF(MONTH($A526)=10,YEAR($A526),IF(MONTH($A526)=11,YEAR($A526),IF(MONTH($A526)=12, YEAR($A526),YEAR($A526)-1)))),A3R002_pt1.prn!$A$2:$AA$74,VLOOKUP(MONTH($A526),'Patch Conversion'!$A$1:$B$12,2),FALSE))</f>
        <v/>
      </c>
      <c r="G526" s="9">
        <f>VLOOKUP((IF(MONTH($A526)=10,YEAR($A526),IF(MONTH($A526)=11,YEAR($A526),IF(MONTH($A526)=12, YEAR($A526),YEAR($A526)-1)))),A3R002_FirstSim!$A$1:$Z$87,VLOOKUP(MONTH($A526),Conversion!$A$1:$B$12,2),FALSE)</f>
        <v>0.92</v>
      </c>
      <c r="K526" s="12" t="e">
        <f>VLOOKUP((IF(MONTH($A526)=10,YEAR($A526),IF(MONTH($A526)=11,YEAR($A526),IF(MONTH($A526)=12, YEAR($A526),YEAR($A526)-1)))),#REF!,VLOOKUP(MONTH($A526),Conversion!$A$1:$B$12,2),FALSE)</f>
        <v>#REF!</v>
      </c>
      <c r="L526" s="9" t="e">
        <f>VLOOKUP((IF(MONTH($A526)=10,YEAR($A526),IF(MONTH($A526)=11,YEAR($A526),IF(MONTH($A526)=12, YEAR($A526),YEAR($A526)-1)))),#REF!,VLOOKUP(MONTH($A526),'Patch Conversion'!$A$1:$B$12,2),FALSE)</f>
        <v>#REF!</v>
      </c>
      <c r="N526" s="11"/>
      <c r="O526" s="9">
        <f t="shared" si="51"/>
        <v>1.8</v>
      </c>
      <c r="P526" s="9" t="str">
        <f t="shared" si="52"/>
        <v/>
      </c>
      <c r="Q526" s="10" t="str">
        <f t="shared" si="53"/>
        <v/>
      </c>
      <c r="S526" s="17">
        <f>VLOOKUP((IF(MONTH($A526)=10,YEAR($A526),IF(MONTH($A526)=11,YEAR($A526),IF(MONTH($A526)=12, YEAR($A526),YEAR($A526)-1)))),'Final Sim'!$A$1:$O$84,VLOOKUP(MONTH($A526),'Conversion WRSM'!$A$1:$B$12,2),FALSE)</f>
        <v>123.26</v>
      </c>
      <c r="U526" s="9">
        <f t="shared" si="54"/>
        <v>1.8</v>
      </c>
      <c r="V526" s="9" t="str">
        <f t="shared" si="55"/>
        <v/>
      </c>
      <c r="W526" s="20" t="str">
        <f t="shared" si="56"/>
        <v/>
      </c>
    </row>
    <row r="527" spans="1:23" s="9" customFormat="1">
      <c r="A527" s="11">
        <v>28976</v>
      </c>
      <c r="B527" s="9">
        <f>VLOOKUP((IF(MONTH($A527)=10,YEAR($A527),IF(MONTH($A527)=11,YEAR($A527),IF(MONTH($A527)=12, YEAR($A527),YEAR($A527)-1)))),A3R002_pt1.prn!$A$2:$AA$74,VLOOKUP(MONTH($A527),Conversion!$A$1:$B$12,2),FALSE)</f>
        <v>2.34</v>
      </c>
      <c r="C527" s="9" t="str">
        <f>IF(VLOOKUP((IF(MONTH($A527)=10,YEAR($A527),IF(MONTH($A527)=11,YEAR($A527),IF(MONTH($A527)=12, YEAR($A527),YEAR($A527)-1)))),A3R002_pt1.prn!$A$2:$AA$74,VLOOKUP(MONTH($A527),'Patch Conversion'!$A$1:$B$12,2),FALSE)="","",VLOOKUP((IF(MONTH($A527)=10,YEAR($A527),IF(MONTH($A527)=11,YEAR($A527),IF(MONTH($A527)=12, YEAR($A527),YEAR($A527)-1)))),A3R002_pt1.prn!$A$2:$AA$74,VLOOKUP(MONTH($A527),'Patch Conversion'!$A$1:$B$12,2),FALSE))</f>
        <v/>
      </c>
      <c r="G527" s="9">
        <f>VLOOKUP((IF(MONTH($A527)=10,YEAR($A527),IF(MONTH($A527)=11,YEAR($A527),IF(MONTH($A527)=12, YEAR($A527),YEAR($A527)-1)))),A3R002_FirstSim!$A$1:$Z$87,VLOOKUP(MONTH($A527),Conversion!$A$1:$B$12,2),FALSE)</f>
        <v>0.94</v>
      </c>
      <c r="K527" s="12" t="e">
        <f>VLOOKUP((IF(MONTH($A527)=10,YEAR($A527),IF(MONTH($A527)=11,YEAR($A527),IF(MONTH($A527)=12, YEAR($A527),YEAR($A527)-1)))),#REF!,VLOOKUP(MONTH($A527),Conversion!$A$1:$B$12,2),FALSE)</f>
        <v>#REF!</v>
      </c>
      <c r="L527" s="9" t="e">
        <f>VLOOKUP((IF(MONTH($A527)=10,YEAR($A527),IF(MONTH($A527)=11,YEAR($A527),IF(MONTH($A527)=12, YEAR($A527),YEAR($A527)-1)))),#REF!,VLOOKUP(MONTH($A527),'Patch Conversion'!$A$1:$B$12,2),FALSE)</f>
        <v>#REF!</v>
      </c>
      <c r="N527" s="11"/>
      <c r="O527" s="9">
        <f t="shared" si="51"/>
        <v>2.34</v>
      </c>
      <c r="P527" s="9" t="str">
        <f t="shared" si="52"/>
        <v/>
      </c>
      <c r="Q527" s="10" t="str">
        <f t="shared" si="53"/>
        <v/>
      </c>
      <c r="S527" s="17">
        <f>VLOOKUP((IF(MONTH($A527)=10,YEAR($A527),IF(MONTH($A527)=11,YEAR($A527),IF(MONTH($A527)=12, YEAR($A527),YEAR($A527)-1)))),'Final Sim'!$A$1:$O$84,VLOOKUP(MONTH($A527),'Conversion WRSM'!$A$1:$B$12,2),FALSE)</f>
        <v>0</v>
      </c>
      <c r="U527" s="9">
        <f t="shared" si="54"/>
        <v>2.34</v>
      </c>
      <c r="V527" s="9" t="str">
        <f t="shared" si="55"/>
        <v/>
      </c>
      <c r="W527" s="20" t="str">
        <f t="shared" si="56"/>
        <v/>
      </c>
    </row>
    <row r="528" spans="1:23" s="9" customFormat="1">
      <c r="A528" s="11">
        <v>29007</v>
      </c>
      <c r="B528" s="9">
        <f>VLOOKUP((IF(MONTH($A528)=10,YEAR($A528),IF(MONTH($A528)=11,YEAR($A528),IF(MONTH($A528)=12, YEAR($A528),YEAR($A528)-1)))),A3R002_pt1.prn!$A$2:$AA$74,VLOOKUP(MONTH($A528),Conversion!$A$1:$B$12,2),FALSE)</f>
        <v>2.21</v>
      </c>
      <c r="C528" s="9" t="str">
        <f>IF(VLOOKUP((IF(MONTH($A528)=10,YEAR($A528),IF(MONTH($A528)=11,YEAR($A528),IF(MONTH($A528)=12, YEAR($A528),YEAR($A528)-1)))),A3R002_pt1.prn!$A$2:$AA$74,VLOOKUP(MONTH($A528),'Patch Conversion'!$A$1:$B$12,2),FALSE)="","",VLOOKUP((IF(MONTH($A528)=10,YEAR($A528),IF(MONTH($A528)=11,YEAR($A528),IF(MONTH($A528)=12, YEAR($A528),YEAR($A528)-1)))),A3R002_pt1.prn!$A$2:$AA$74,VLOOKUP(MONTH($A528),'Patch Conversion'!$A$1:$B$12,2),FALSE))</f>
        <v/>
      </c>
      <c r="G528" s="9">
        <f>VLOOKUP((IF(MONTH($A528)=10,YEAR($A528),IF(MONTH($A528)=11,YEAR($A528),IF(MONTH($A528)=12, YEAR($A528),YEAR($A528)-1)))),A3R002_FirstSim!$A$1:$Z$87,VLOOKUP(MONTH($A528),Conversion!$A$1:$B$12,2),FALSE)</f>
        <v>0.98</v>
      </c>
      <c r="K528" s="12" t="e">
        <f>VLOOKUP((IF(MONTH($A528)=10,YEAR($A528),IF(MONTH($A528)=11,YEAR($A528),IF(MONTH($A528)=12, YEAR($A528),YEAR($A528)-1)))),#REF!,VLOOKUP(MONTH($A528),Conversion!$A$1:$B$12,2),FALSE)</f>
        <v>#REF!</v>
      </c>
      <c r="L528" s="9" t="e">
        <f>VLOOKUP((IF(MONTH($A528)=10,YEAR($A528),IF(MONTH($A528)=11,YEAR($A528),IF(MONTH($A528)=12, YEAR($A528),YEAR($A528)-1)))),#REF!,VLOOKUP(MONTH($A528),'Patch Conversion'!$A$1:$B$12,2),FALSE)</f>
        <v>#REF!</v>
      </c>
      <c r="N528" s="11"/>
      <c r="O528" s="9">
        <f t="shared" si="51"/>
        <v>2.21</v>
      </c>
      <c r="P528" s="9" t="str">
        <f t="shared" si="52"/>
        <v/>
      </c>
      <c r="Q528" s="10" t="str">
        <f t="shared" si="53"/>
        <v/>
      </c>
      <c r="S528" s="17">
        <f>VLOOKUP((IF(MONTH($A528)=10,YEAR($A528),IF(MONTH($A528)=11,YEAR($A528),IF(MONTH($A528)=12, YEAR($A528),YEAR($A528)-1)))),'Final Sim'!$A$1:$O$84,VLOOKUP(MONTH($A528),'Conversion WRSM'!$A$1:$B$12,2),FALSE)</f>
        <v>27.82</v>
      </c>
      <c r="U528" s="9">
        <f t="shared" si="54"/>
        <v>2.21</v>
      </c>
      <c r="V528" s="9" t="str">
        <f t="shared" si="55"/>
        <v/>
      </c>
      <c r="W528" s="20" t="str">
        <f t="shared" si="56"/>
        <v/>
      </c>
    </row>
    <row r="529" spans="1:23" s="9" customFormat="1">
      <c r="A529" s="11">
        <v>29037</v>
      </c>
      <c r="B529" s="9">
        <f>VLOOKUP((IF(MONTH($A529)=10,YEAR($A529),IF(MONTH($A529)=11,YEAR($A529),IF(MONTH($A529)=12, YEAR($A529),YEAR($A529)-1)))),A3R002_pt1.prn!$A$2:$AA$74,VLOOKUP(MONTH($A529),Conversion!$A$1:$B$12,2),FALSE)</f>
        <v>1.18</v>
      </c>
      <c r="C529" s="9" t="str">
        <f>IF(VLOOKUP((IF(MONTH($A529)=10,YEAR($A529),IF(MONTH($A529)=11,YEAR($A529),IF(MONTH($A529)=12, YEAR($A529),YEAR($A529)-1)))),A3R002_pt1.prn!$A$2:$AA$74,VLOOKUP(MONTH($A529),'Patch Conversion'!$A$1:$B$12,2),FALSE)="","",VLOOKUP((IF(MONTH($A529)=10,YEAR($A529),IF(MONTH($A529)=11,YEAR($A529),IF(MONTH($A529)=12, YEAR($A529),YEAR($A529)-1)))),A3R002_pt1.prn!$A$2:$AA$74,VLOOKUP(MONTH($A529),'Patch Conversion'!$A$1:$B$12,2),FALSE))</f>
        <v/>
      </c>
      <c r="G529" s="9">
        <f>VLOOKUP((IF(MONTH($A529)=10,YEAR($A529),IF(MONTH($A529)=11,YEAR($A529),IF(MONTH($A529)=12, YEAR($A529),YEAR($A529)-1)))),A3R002_FirstSim!$A$1:$Z$87,VLOOKUP(MONTH($A529),Conversion!$A$1:$B$12,2),FALSE)</f>
        <v>0.97</v>
      </c>
      <c r="K529" s="12" t="e">
        <f>VLOOKUP((IF(MONTH($A529)=10,YEAR($A529),IF(MONTH($A529)=11,YEAR($A529),IF(MONTH($A529)=12, YEAR($A529),YEAR($A529)-1)))),#REF!,VLOOKUP(MONTH($A529),Conversion!$A$1:$B$12,2),FALSE)</f>
        <v>#REF!</v>
      </c>
      <c r="L529" s="9" t="e">
        <f>VLOOKUP((IF(MONTH($A529)=10,YEAR($A529),IF(MONTH($A529)=11,YEAR($A529),IF(MONTH($A529)=12, YEAR($A529),YEAR($A529)-1)))),#REF!,VLOOKUP(MONTH($A529),'Patch Conversion'!$A$1:$B$12,2),FALSE)</f>
        <v>#REF!</v>
      </c>
      <c r="N529" s="11"/>
      <c r="O529" s="9">
        <f t="shared" si="51"/>
        <v>1.18</v>
      </c>
      <c r="P529" s="9" t="str">
        <f t="shared" si="52"/>
        <v/>
      </c>
      <c r="Q529" s="10" t="str">
        <f t="shared" si="53"/>
        <v/>
      </c>
      <c r="S529" s="17">
        <f>VLOOKUP((IF(MONTH($A529)=10,YEAR($A529),IF(MONTH($A529)=11,YEAR($A529),IF(MONTH($A529)=12, YEAR($A529),YEAR($A529)-1)))),'Final Sim'!$A$1:$O$84,VLOOKUP(MONTH($A529),'Conversion WRSM'!$A$1:$B$12,2),FALSE)</f>
        <v>0</v>
      </c>
      <c r="U529" s="9">
        <f t="shared" si="54"/>
        <v>1.18</v>
      </c>
      <c r="V529" s="9" t="str">
        <f t="shared" si="55"/>
        <v/>
      </c>
      <c r="W529" s="20" t="str">
        <f t="shared" si="56"/>
        <v/>
      </c>
    </row>
    <row r="530" spans="1:23" s="9" customFormat="1">
      <c r="A530" s="11">
        <v>29068</v>
      </c>
      <c r="B530" s="9">
        <f>VLOOKUP((IF(MONTH($A530)=10,YEAR($A530),IF(MONTH($A530)=11,YEAR($A530),IF(MONTH($A530)=12, YEAR($A530),YEAR($A530)-1)))),A3R002_pt1.prn!$A$2:$AA$74,VLOOKUP(MONTH($A530),Conversion!$A$1:$B$12,2),FALSE)</f>
        <v>1.22</v>
      </c>
      <c r="C530" s="9" t="str">
        <f>IF(VLOOKUP((IF(MONTH($A530)=10,YEAR($A530),IF(MONTH($A530)=11,YEAR($A530),IF(MONTH($A530)=12, YEAR($A530),YEAR($A530)-1)))),A3R002_pt1.prn!$A$2:$AA$74,VLOOKUP(MONTH($A530),'Patch Conversion'!$A$1:$B$12,2),FALSE)="","",VLOOKUP((IF(MONTH($A530)=10,YEAR($A530),IF(MONTH($A530)=11,YEAR($A530),IF(MONTH($A530)=12, YEAR($A530),YEAR($A530)-1)))),A3R002_pt1.prn!$A$2:$AA$74,VLOOKUP(MONTH($A530),'Patch Conversion'!$A$1:$B$12,2),FALSE))</f>
        <v/>
      </c>
      <c r="G530" s="9">
        <f>VLOOKUP((IF(MONTH($A530)=10,YEAR($A530),IF(MONTH($A530)=11,YEAR($A530),IF(MONTH($A530)=12, YEAR($A530),YEAR($A530)-1)))),A3R002_FirstSim!$A$1:$Z$87,VLOOKUP(MONTH($A530),Conversion!$A$1:$B$12,2),FALSE)</f>
        <v>0.96</v>
      </c>
      <c r="K530" s="12" t="e">
        <f>VLOOKUP((IF(MONTH($A530)=10,YEAR($A530),IF(MONTH($A530)=11,YEAR($A530),IF(MONTH($A530)=12, YEAR($A530),YEAR($A530)-1)))),#REF!,VLOOKUP(MONTH($A530),Conversion!$A$1:$B$12,2),FALSE)</f>
        <v>#REF!</v>
      </c>
      <c r="L530" s="9" t="e">
        <f>VLOOKUP((IF(MONTH($A530)=10,YEAR($A530),IF(MONTH($A530)=11,YEAR($A530),IF(MONTH($A530)=12, YEAR($A530),YEAR($A530)-1)))),#REF!,VLOOKUP(MONTH($A530),'Patch Conversion'!$A$1:$B$12,2),FALSE)</f>
        <v>#REF!</v>
      </c>
      <c r="N530" s="11"/>
      <c r="O530" s="9">
        <f t="shared" si="51"/>
        <v>1.22</v>
      </c>
      <c r="P530" s="9" t="str">
        <f t="shared" si="52"/>
        <v/>
      </c>
      <c r="Q530" s="10" t="str">
        <f t="shared" si="53"/>
        <v/>
      </c>
      <c r="S530" s="17">
        <f>VLOOKUP((IF(MONTH($A530)=10,YEAR($A530),IF(MONTH($A530)=11,YEAR($A530),IF(MONTH($A530)=12, YEAR($A530),YEAR($A530)-1)))),'Final Sim'!$A$1:$O$84,VLOOKUP(MONTH($A530),'Conversion WRSM'!$A$1:$B$12,2),FALSE)</f>
        <v>14.33</v>
      </c>
      <c r="U530" s="9">
        <f t="shared" si="54"/>
        <v>1.22</v>
      </c>
      <c r="V530" s="9" t="str">
        <f t="shared" si="55"/>
        <v/>
      </c>
      <c r="W530" s="20" t="str">
        <f t="shared" si="56"/>
        <v/>
      </c>
    </row>
    <row r="531" spans="1:23" s="9" customFormat="1">
      <c r="A531" s="11">
        <v>29099</v>
      </c>
      <c r="B531" s="9">
        <f>VLOOKUP((IF(MONTH($A531)=10,YEAR($A531),IF(MONTH($A531)=11,YEAR($A531),IF(MONTH($A531)=12, YEAR($A531),YEAR($A531)-1)))),A3R002_pt1.prn!$A$2:$AA$74,VLOOKUP(MONTH($A531),Conversion!$A$1:$B$12,2),FALSE)</f>
        <v>1.67</v>
      </c>
      <c r="C531" s="9" t="str">
        <f>IF(VLOOKUP((IF(MONTH($A531)=10,YEAR($A531),IF(MONTH($A531)=11,YEAR($A531),IF(MONTH($A531)=12, YEAR($A531),YEAR($A531)-1)))),A3R002_pt1.prn!$A$2:$AA$74,VLOOKUP(MONTH($A531),'Patch Conversion'!$A$1:$B$12,2),FALSE)="","",VLOOKUP((IF(MONTH($A531)=10,YEAR($A531),IF(MONTH($A531)=11,YEAR($A531),IF(MONTH($A531)=12, YEAR($A531),YEAR($A531)-1)))),A3R002_pt1.prn!$A$2:$AA$74,VLOOKUP(MONTH($A531),'Patch Conversion'!$A$1:$B$12,2),FALSE))</f>
        <v/>
      </c>
      <c r="G531" s="9">
        <f>VLOOKUP((IF(MONTH($A531)=10,YEAR($A531),IF(MONTH($A531)=11,YEAR($A531),IF(MONTH($A531)=12, YEAR($A531),YEAR($A531)-1)))),A3R002_FirstSim!$A$1:$Z$87,VLOOKUP(MONTH($A531),Conversion!$A$1:$B$12,2),FALSE)</f>
        <v>0.88</v>
      </c>
      <c r="K531" s="12" t="e">
        <f>VLOOKUP((IF(MONTH($A531)=10,YEAR($A531),IF(MONTH($A531)=11,YEAR($A531),IF(MONTH($A531)=12, YEAR($A531),YEAR($A531)-1)))),#REF!,VLOOKUP(MONTH($A531),Conversion!$A$1:$B$12,2),FALSE)</f>
        <v>#REF!</v>
      </c>
      <c r="L531" s="9" t="e">
        <f>VLOOKUP((IF(MONTH($A531)=10,YEAR($A531),IF(MONTH($A531)=11,YEAR($A531),IF(MONTH($A531)=12, YEAR($A531),YEAR($A531)-1)))),#REF!,VLOOKUP(MONTH($A531),'Patch Conversion'!$A$1:$B$12,2),FALSE)</f>
        <v>#REF!</v>
      </c>
      <c r="N531" s="11"/>
      <c r="O531" s="9">
        <f t="shared" si="51"/>
        <v>1.67</v>
      </c>
      <c r="P531" s="9" t="str">
        <f t="shared" si="52"/>
        <v/>
      </c>
      <c r="Q531" s="10" t="str">
        <f t="shared" si="53"/>
        <v/>
      </c>
      <c r="S531" s="17">
        <f>VLOOKUP((IF(MONTH($A531)=10,YEAR($A531),IF(MONTH($A531)=11,YEAR($A531),IF(MONTH($A531)=12, YEAR($A531),YEAR($A531)-1)))),'Final Sim'!$A$1:$O$84,VLOOKUP(MONTH($A531),'Conversion WRSM'!$A$1:$B$12,2),FALSE)</f>
        <v>0</v>
      </c>
      <c r="U531" s="9">
        <f t="shared" si="54"/>
        <v>1.67</v>
      </c>
      <c r="V531" s="9" t="str">
        <f t="shared" si="55"/>
        <v/>
      </c>
      <c r="W531" s="20" t="str">
        <f t="shared" si="56"/>
        <v/>
      </c>
    </row>
    <row r="532" spans="1:23" s="9" customFormat="1">
      <c r="A532" s="11">
        <v>29129</v>
      </c>
      <c r="B532" s="9">
        <f>VLOOKUP((IF(MONTH($A532)=10,YEAR($A532),IF(MONTH($A532)=11,YEAR($A532),IF(MONTH($A532)=12, YEAR($A532),YEAR($A532)-1)))),A3R002_pt1.prn!$A$2:$AA$74,VLOOKUP(MONTH($A532),Conversion!$A$1:$B$12,2),FALSE)</f>
        <v>0.57999999999999996</v>
      </c>
      <c r="C532" s="9" t="str">
        <f>IF(VLOOKUP((IF(MONTH($A532)=10,YEAR($A532),IF(MONTH($A532)=11,YEAR($A532),IF(MONTH($A532)=12, YEAR($A532),YEAR($A532)-1)))),A3R002_pt1.prn!$A$2:$AA$74,VLOOKUP(MONTH($A532),'Patch Conversion'!$A$1:$B$12,2),FALSE)="","",VLOOKUP((IF(MONTH($A532)=10,YEAR($A532),IF(MONTH($A532)=11,YEAR($A532),IF(MONTH($A532)=12, YEAR($A532),YEAR($A532)-1)))),A3R002_pt1.prn!$A$2:$AA$74,VLOOKUP(MONTH($A532),'Patch Conversion'!$A$1:$B$12,2),FALSE))</f>
        <v/>
      </c>
      <c r="G532" s="9">
        <f>VLOOKUP((IF(MONTH($A532)=10,YEAR($A532),IF(MONTH($A532)=11,YEAR($A532),IF(MONTH($A532)=12, YEAR($A532),YEAR($A532)-1)))),A3R002_FirstSim!$A$1:$Z$87,VLOOKUP(MONTH($A532),Conversion!$A$1:$B$12,2),FALSE)</f>
        <v>0.81</v>
      </c>
      <c r="K532" s="12" t="e">
        <f>VLOOKUP((IF(MONTH($A532)=10,YEAR($A532),IF(MONTH($A532)=11,YEAR($A532),IF(MONTH($A532)=12, YEAR($A532),YEAR($A532)-1)))),#REF!,VLOOKUP(MONTH($A532),Conversion!$A$1:$B$12,2),FALSE)</f>
        <v>#REF!</v>
      </c>
      <c r="L532" s="9" t="e">
        <f>VLOOKUP((IF(MONTH($A532)=10,YEAR($A532),IF(MONTH($A532)=11,YEAR($A532),IF(MONTH($A532)=12, YEAR($A532),YEAR($A532)-1)))),#REF!,VLOOKUP(MONTH($A532),'Patch Conversion'!$A$1:$B$12,2),FALSE)</f>
        <v>#REF!</v>
      </c>
      <c r="N532" s="11"/>
      <c r="O532" s="9">
        <f t="shared" si="51"/>
        <v>0.57999999999999996</v>
      </c>
      <c r="P532" s="9" t="str">
        <f t="shared" si="52"/>
        <v/>
      </c>
      <c r="Q532" s="10" t="str">
        <f t="shared" si="53"/>
        <v/>
      </c>
      <c r="S532" s="17">
        <f>VLOOKUP((IF(MONTH($A532)=10,YEAR($A532),IF(MONTH($A532)=11,YEAR($A532),IF(MONTH($A532)=12, YEAR($A532),YEAR($A532)-1)))),'Final Sim'!$A$1:$O$84,VLOOKUP(MONTH($A532),'Conversion WRSM'!$A$1:$B$12,2),FALSE)</f>
        <v>41.99</v>
      </c>
      <c r="U532" s="9">
        <f t="shared" si="54"/>
        <v>0.57999999999999996</v>
      </c>
      <c r="V532" s="9" t="str">
        <f t="shared" si="55"/>
        <v/>
      </c>
      <c r="W532" s="20" t="str">
        <f t="shared" si="56"/>
        <v/>
      </c>
    </row>
    <row r="533" spans="1:23" s="9" customFormat="1">
      <c r="A533" s="11">
        <v>29160</v>
      </c>
      <c r="B533" s="9">
        <f>VLOOKUP((IF(MONTH($A533)=10,YEAR($A533),IF(MONTH($A533)=11,YEAR($A533),IF(MONTH($A533)=12, YEAR($A533),YEAR($A533)-1)))),A3R002_pt1.prn!$A$2:$AA$74,VLOOKUP(MONTH($A533),Conversion!$A$1:$B$12,2),FALSE)</f>
        <v>1.35</v>
      </c>
      <c r="C533" s="9" t="str">
        <f>IF(VLOOKUP((IF(MONTH($A533)=10,YEAR($A533),IF(MONTH($A533)=11,YEAR($A533),IF(MONTH($A533)=12, YEAR($A533),YEAR($A533)-1)))),A3R002_pt1.prn!$A$2:$AA$74,VLOOKUP(MONTH($A533),'Patch Conversion'!$A$1:$B$12,2),FALSE)="","",VLOOKUP((IF(MONTH($A533)=10,YEAR($A533),IF(MONTH($A533)=11,YEAR($A533),IF(MONTH($A533)=12, YEAR($A533),YEAR($A533)-1)))),A3R002_pt1.prn!$A$2:$AA$74,VLOOKUP(MONTH($A533),'Patch Conversion'!$A$1:$B$12,2),FALSE))</f>
        <v/>
      </c>
      <c r="G533" s="9">
        <f>VLOOKUP((IF(MONTH($A533)=10,YEAR($A533),IF(MONTH($A533)=11,YEAR($A533),IF(MONTH($A533)=12, YEAR($A533),YEAR($A533)-1)))),A3R002_FirstSim!$A$1:$Z$87,VLOOKUP(MONTH($A533),Conversion!$A$1:$B$12,2),FALSE)</f>
        <v>1.02</v>
      </c>
      <c r="K533" s="12" t="e">
        <f>VLOOKUP((IF(MONTH($A533)=10,YEAR($A533),IF(MONTH($A533)=11,YEAR($A533),IF(MONTH($A533)=12, YEAR($A533),YEAR($A533)-1)))),#REF!,VLOOKUP(MONTH($A533),Conversion!$A$1:$B$12,2),FALSE)</f>
        <v>#REF!</v>
      </c>
      <c r="L533" s="9" t="e">
        <f>VLOOKUP((IF(MONTH($A533)=10,YEAR($A533),IF(MONTH($A533)=11,YEAR($A533),IF(MONTH($A533)=12, YEAR($A533),YEAR($A533)-1)))),#REF!,VLOOKUP(MONTH($A533),'Patch Conversion'!$A$1:$B$12,2),FALSE)</f>
        <v>#REF!</v>
      </c>
      <c r="N533" s="11"/>
      <c r="O533" s="9">
        <f t="shared" si="51"/>
        <v>1.35</v>
      </c>
      <c r="P533" s="9" t="str">
        <f t="shared" si="52"/>
        <v/>
      </c>
      <c r="Q533" s="10" t="str">
        <f t="shared" si="53"/>
        <v/>
      </c>
      <c r="S533" s="17">
        <f>VLOOKUP((IF(MONTH($A533)=10,YEAR($A533),IF(MONTH($A533)=11,YEAR($A533),IF(MONTH($A533)=12, YEAR($A533),YEAR($A533)-1)))),'Final Sim'!$A$1:$O$84,VLOOKUP(MONTH($A533),'Conversion WRSM'!$A$1:$B$12,2),FALSE)</f>
        <v>0</v>
      </c>
      <c r="U533" s="9">
        <f t="shared" si="54"/>
        <v>1.35</v>
      </c>
      <c r="V533" s="9" t="str">
        <f t="shared" si="55"/>
        <v/>
      </c>
      <c r="W533" s="20" t="str">
        <f t="shared" si="56"/>
        <v/>
      </c>
    </row>
    <row r="534" spans="1:23" s="9" customFormat="1">
      <c r="A534" s="11">
        <v>29190</v>
      </c>
      <c r="B534" s="9">
        <f>VLOOKUP((IF(MONTH($A534)=10,YEAR($A534),IF(MONTH($A534)=11,YEAR($A534),IF(MONTH($A534)=12, YEAR($A534),YEAR($A534)-1)))),A3R002_pt1.prn!$A$2:$AA$74,VLOOKUP(MONTH($A534),Conversion!$A$1:$B$12,2),FALSE)</f>
        <v>1.21</v>
      </c>
      <c r="C534" s="9" t="str">
        <f>IF(VLOOKUP((IF(MONTH($A534)=10,YEAR($A534),IF(MONTH($A534)=11,YEAR($A534),IF(MONTH($A534)=12, YEAR($A534),YEAR($A534)-1)))),A3R002_pt1.prn!$A$2:$AA$74,VLOOKUP(MONTH($A534),'Patch Conversion'!$A$1:$B$12,2),FALSE)="","",VLOOKUP((IF(MONTH($A534)=10,YEAR($A534),IF(MONTH($A534)=11,YEAR($A534),IF(MONTH($A534)=12, YEAR($A534),YEAR($A534)-1)))),A3R002_pt1.prn!$A$2:$AA$74,VLOOKUP(MONTH($A534),'Patch Conversion'!$A$1:$B$12,2),FALSE))</f>
        <v>*</v>
      </c>
      <c r="G534" s="9">
        <f>VLOOKUP((IF(MONTH($A534)=10,YEAR($A534),IF(MONTH($A534)=11,YEAR($A534),IF(MONTH($A534)=12, YEAR($A534),YEAR($A534)-1)))),A3R002_FirstSim!$A$1:$Z$87,VLOOKUP(MONTH($A534),Conversion!$A$1:$B$12,2),FALSE)</f>
        <v>0.85</v>
      </c>
      <c r="K534" s="12" t="e">
        <f>VLOOKUP((IF(MONTH($A534)=10,YEAR($A534),IF(MONTH($A534)=11,YEAR($A534),IF(MONTH($A534)=12, YEAR($A534),YEAR($A534)-1)))),#REF!,VLOOKUP(MONTH($A534),Conversion!$A$1:$B$12,2),FALSE)</f>
        <v>#REF!</v>
      </c>
      <c r="L534" s="9" t="e">
        <f>VLOOKUP((IF(MONTH($A534)=10,YEAR($A534),IF(MONTH($A534)=11,YEAR($A534),IF(MONTH($A534)=12, YEAR($A534),YEAR($A534)-1)))),#REF!,VLOOKUP(MONTH($A534),'Patch Conversion'!$A$1:$B$12,2),FALSE)</f>
        <v>#REF!</v>
      </c>
      <c r="N534" s="11"/>
      <c r="O534" s="9">
        <f t="shared" si="51"/>
        <v>1.21</v>
      </c>
      <c r="P534" s="9" t="str">
        <f t="shared" si="52"/>
        <v>*</v>
      </c>
      <c r="Q534" s="10" t="str">
        <f t="shared" si="53"/>
        <v>Estimated</v>
      </c>
      <c r="S534" s="17">
        <f>VLOOKUP((IF(MONTH($A534)=10,YEAR($A534),IF(MONTH($A534)=11,YEAR($A534),IF(MONTH($A534)=12, YEAR($A534),YEAR($A534)-1)))),'Final Sim'!$A$1:$O$84,VLOOKUP(MONTH($A534),'Conversion WRSM'!$A$1:$B$12,2),FALSE)</f>
        <v>80.599999999999994</v>
      </c>
      <c r="U534" s="9">
        <f t="shared" si="54"/>
        <v>1.21</v>
      </c>
      <c r="V534" s="9" t="str">
        <f t="shared" si="55"/>
        <v>*</v>
      </c>
      <c r="W534" s="20" t="str">
        <f t="shared" si="56"/>
        <v>Estimated</v>
      </c>
    </row>
    <row r="535" spans="1:23" s="9" customFormat="1">
      <c r="A535" s="11">
        <v>29221</v>
      </c>
      <c r="B535" s="9">
        <f>VLOOKUP((IF(MONTH($A535)=10,YEAR($A535),IF(MONTH($A535)=11,YEAR($A535),IF(MONTH($A535)=12, YEAR($A535),YEAR($A535)-1)))),A3R002_pt1.prn!$A$2:$AA$74,VLOOKUP(MONTH($A535),Conversion!$A$1:$B$12,2),FALSE)</f>
        <v>1.08</v>
      </c>
      <c r="C535" s="9" t="str">
        <f>IF(VLOOKUP((IF(MONTH($A535)=10,YEAR($A535),IF(MONTH($A535)=11,YEAR($A535),IF(MONTH($A535)=12, YEAR($A535),YEAR($A535)-1)))),A3R002_pt1.prn!$A$2:$AA$74,VLOOKUP(MONTH($A535),'Patch Conversion'!$A$1:$B$12,2),FALSE)="","",VLOOKUP((IF(MONTH($A535)=10,YEAR($A535),IF(MONTH($A535)=11,YEAR($A535),IF(MONTH($A535)=12, YEAR($A535),YEAR($A535)-1)))),A3R002_pt1.prn!$A$2:$AA$74,VLOOKUP(MONTH($A535),'Patch Conversion'!$A$1:$B$12,2),FALSE))</f>
        <v>*</v>
      </c>
      <c r="G535" s="9">
        <f>VLOOKUP((IF(MONTH($A535)=10,YEAR($A535),IF(MONTH($A535)=11,YEAR($A535),IF(MONTH($A535)=12, YEAR($A535),YEAR($A535)-1)))),A3R002_FirstSim!$A$1:$Z$87,VLOOKUP(MONTH($A535),Conversion!$A$1:$B$12,2),FALSE)</f>
        <v>0.91</v>
      </c>
      <c r="K535" s="12" t="e">
        <f>VLOOKUP((IF(MONTH($A535)=10,YEAR($A535),IF(MONTH($A535)=11,YEAR($A535),IF(MONTH($A535)=12, YEAR($A535),YEAR($A535)-1)))),#REF!,VLOOKUP(MONTH($A535),Conversion!$A$1:$B$12,2),FALSE)</f>
        <v>#REF!</v>
      </c>
      <c r="L535" s="9" t="e">
        <f>VLOOKUP((IF(MONTH($A535)=10,YEAR($A535),IF(MONTH($A535)=11,YEAR($A535),IF(MONTH($A535)=12, YEAR($A535),YEAR($A535)-1)))),#REF!,VLOOKUP(MONTH($A535),'Patch Conversion'!$A$1:$B$12,2),FALSE)</f>
        <v>#REF!</v>
      </c>
      <c r="N535" s="11"/>
      <c r="O535" s="9">
        <f t="shared" si="51"/>
        <v>1.08</v>
      </c>
      <c r="P535" s="9" t="str">
        <f t="shared" si="52"/>
        <v>*</v>
      </c>
      <c r="Q535" s="10" t="str">
        <f t="shared" si="53"/>
        <v>Estimated</v>
      </c>
      <c r="S535" s="17">
        <f>VLOOKUP((IF(MONTH($A535)=10,YEAR($A535),IF(MONTH($A535)=11,YEAR($A535),IF(MONTH($A535)=12, YEAR($A535),YEAR($A535)-1)))),'Final Sim'!$A$1:$O$84,VLOOKUP(MONTH($A535),'Conversion WRSM'!$A$1:$B$12,2),FALSE)</f>
        <v>0</v>
      </c>
      <c r="U535" s="9">
        <f t="shared" si="54"/>
        <v>1.08</v>
      </c>
      <c r="V535" s="9" t="str">
        <f t="shared" si="55"/>
        <v>*</v>
      </c>
      <c r="W535" s="20" t="str">
        <f t="shared" si="56"/>
        <v>Estimated</v>
      </c>
    </row>
    <row r="536" spans="1:23" s="9" customFormat="1">
      <c r="A536" s="11">
        <v>29252</v>
      </c>
      <c r="B536" s="9">
        <f>VLOOKUP((IF(MONTH($A536)=10,YEAR($A536),IF(MONTH($A536)=11,YEAR($A536),IF(MONTH($A536)=12, YEAR($A536),YEAR($A536)-1)))),A3R002_pt1.prn!$A$2:$AA$74,VLOOKUP(MONTH($A536),Conversion!$A$1:$B$12,2),FALSE)</f>
        <v>2.77</v>
      </c>
      <c r="C536" s="9" t="str">
        <f>IF(VLOOKUP((IF(MONTH($A536)=10,YEAR($A536),IF(MONTH($A536)=11,YEAR($A536),IF(MONTH($A536)=12, YEAR($A536),YEAR($A536)-1)))),A3R002_pt1.prn!$A$2:$AA$74,VLOOKUP(MONTH($A536),'Patch Conversion'!$A$1:$B$12,2),FALSE)="","",VLOOKUP((IF(MONTH($A536)=10,YEAR($A536),IF(MONTH($A536)=11,YEAR($A536),IF(MONTH($A536)=12, YEAR($A536),YEAR($A536)-1)))),A3R002_pt1.prn!$A$2:$AA$74,VLOOKUP(MONTH($A536),'Patch Conversion'!$A$1:$B$12,2),FALSE))</f>
        <v>*</v>
      </c>
      <c r="D536" s="9">
        <f>IF(C536="","",B536)</f>
        <v>2.77</v>
      </c>
      <c r="G536" s="9">
        <f>VLOOKUP((IF(MONTH($A536)=10,YEAR($A536),IF(MONTH($A536)=11,YEAR($A536),IF(MONTH($A536)=12, YEAR($A536),YEAR($A536)-1)))),A3R002_FirstSim!$A$1:$Z$87,VLOOKUP(MONTH($A536),Conversion!$A$1:$B$12,2),FALSE)</f>
        <v>1.52</v>
      </c>
      <c r="K536" s="12" t="e">
        <f>VLOOKUP((IF(MONTH($A536)=10,YEAR($A536),IF(MONTH($A536)=11,YEAR($A536),IF(MONTH($A536)=12, YEAR($A536),YEAR($A536)-1)))),#REF!,VLOOKUP(MONTH($A536),Conversion!$A$1:$B$12,2),FALSE)</f>
        <v>#REF!</v>
      </c>
      <c r="L536" s="9" t="e">
        <f>VLOOKUP((IF(MONTH($A536)=10,YEAR($A536),IF(MONTH($A536)=11,YEAR($A536),IF(MONTH($A536)=12, YEAR($A536),YEAR($A536)-1)))),#REF!,VLOOKUP(MONTH($A536),'Patch Conversion'!$A$1:$B$12,2),FALSE)</f>
        <v>#REF!</v>
      </c>
      <c r="N536" s="11"/>
      <c r="O536" s="9">
        <f t="shared" si="51"/>
        <v>2.77</v>
      </c>
      <c r="P536" s="9" t="str">
        <f t="shared" si="52"/>
        <v>*</v>
      </c>
      <c r="Q536" s="10" t="str">
        <f t="shared" si="53"/>
        <v>Estimated</v>
      </c>
      <c r="S536" s="17">
        <f>VLOOKUP((IF(MONTH($A536)=10,YEAR($A536),IF(MONTH($A536)=11,YEAR($A536),IF(MONTH($A536)=12, YEAR($A536),YEAR($A536)-1)))),'Final Sim'!$A$1:$O$84,VLOOKUP(MONTH($A536),'Conversion WRSM'!$A$1:$B$12,2),FALSE)</f>
        <v>50.21</v>
      </c>
      <c r="U536" s="9">
        <f t="shared" si="54"/>
        <v>2.77</v>
      </c>
      <c r="V536" s="9" t="str">
        <f t="shared" si="55"/>
        <v>*</v>
      </c>
      <c r="W536" s="20" t="str">
        <f t="shared" si="56"/>
        <v>Estimated</v>
      </c>
    </row>
    <row r="537" spans="1:23" s="9" customFormat="1">
      <c r="A537" s="11">
        <v>29281</v>
      </c>
      <c r="B537" s="9">
        <f>VLOOKUP((IF(MONTH($A537)=10,YEAR($A537),IF(MONTH($A537)=11,YEAR($A537),IF(MONTH($A537)=12, YEAR($A537),YEAR($A537)-1)))),A3R002_pt1.prn!$A$2:$AA$74,VLOOKUP(MONTH($A537),Conversion!$A$1:$B$12,2),FALSE)</f>
        <v>2.48</v>
      </c>
      <c r="C537" s="9" t="str">
        <f>IF(VLOOKUP((IF(MONTH($A537)=10,YEAR($A537),IF(MONTH($A537)=11,YEAR($A537),IF(MONTH($A537)=12, YEAR($A537),YEAR($A537)-1)))),A3R002_pt1.prn!$A$2:$AA$74,VLOOKUP(MONTH($A537),'Patch Conversion'!$A$1:$B$12,2),FALSE)="","",VLOOKUP((IF(MONTH($A537)=10,YEAR($A537),IF(MONTH($A537)=11,YEAR($A537),IF(MONTH($A537)=12, YEAR($A537),YEAR($A537)-1)))),A3R002_pt1.prn!$A$2:$AA$74,VLOOKUP(MONTH($A537),'Patch Conversion'!$A$1:$B$12,2),FALSE))</f>
        <v/>
      </c>
      <c r="G537" s="9">
        <f>VLOOKUP((IF(MONTH($A537)=10,YEAR($A537),IF(MONTH($A537)=11,YEAR($A537),IF(MONTH($A537)=12, YEAR($A537),YEAR($A537)-1)))),A3R002_FirstSim!$A$1:$Z$87,VLOOKUP(MONTH($A537),Conversion!$A$1:$B$12,2),FALSE)</f>
        <v>1.2</v>
      </c>
      <c r="K537" s="12" t="e">
        <f>VLOOKUP((IF(MONTH($A537)=10,YEAR($A537),IF(MONTH($A537)=11,YEAR($A537),IF(MONTH($A537)=12, YEAR($A537),YEAR($A537)-1)))),#REF!,VLOOKUP(MONTH($A537),Conversion!$A$1:$B$12,2),FALSE)</f>
        <v>#REF!</v>
      </c>
      <c r="L537" s="9" t="e">
        <f>VLOOKUP((IF(MONTH($A537)=10,YEAR($A537),IF(MONTH($A537)=11,YEAR($A537),IF(MONTH($A537)=12, YEAR($A537),YEAR($A537)-1)))),#REF!,VLOOKUP(MONTH($A537),'Patch Conversion'!$A$1:$B$12,2),FALSE)</f>
        <v>#REF!</v>
      </c>
      <c r="N537" s="11"/>
      <c r="O537" s="9">
        <f t="shared" si="51"/>
        <v>2.48</v>
      </c>
      <c r="P537" s="9" t="str">
        <f t="shared" si="52"/>
        <v/>
      </c>
      <c r="Q537" s="10" t="str">
        <f t="shared" si="53"/>
        <v/>
      </c>
      <c r="S537" s="17">
        <f>VLOOKUP((IF(MONTH($A537)=10,YEAR($A537),IF(MONTH($A537)=11,YEAR($A537),IF(MONTH($A537)=12, YEAR($A537),YEAR($A537)-1)))),'Final Sim'!$A$1:$O$84,VLOOKUP(MONTH($A537),'Conversion WRSM'!$A$1:$B$12,2),FALSE)</f>
        <v>0</v>
      </c>
      <c r="U537" s="9">
        <f t="shared" si="54"/>
        <v>2.48</v>
      </c>
      <c r="V537" s="9" t="str">
        <f t="shared" si="55"/>
        <v/>
      </c>
      <c r="W537" s="20" t="str">
        <f t="shared" si="56"/>
        <v/>
      </c>
    </row>
    <row r="538" spans="1:23" s="9" customFormat="1">
      <c r="A538" s="11">
        <v>29312</v>
      </c>
      <c r="B538" s="9">
        <f>VLOOKUP((IF(MONTH($A538)=10,YEAR($A538),IF(MONTH($A538)=11,YEAR($A538),IF(MONTH($A538)=12, YEAR($A538),YEAR($A538)-1)))),A3R002_pt1.prn!$A$2:$AA$74,VLOOKUP(MONTH($A538),Conversion!$A$1:$B$12,2),FALSE)</f>
        <v>1.1100000000000001</v>
      </c>
      <c r="C538" s="9" t="str">
        <f>IF(VLOOKUP((IF(MONTH($A538)=10,YEAR($A538),IF(MONTH($A538)=11,YEAR($A538),IF(MONTH($A538)=12, YEAR($A538),YEAR($A538)-1)))),A3R002_pt1.prn!$A$2:$AA$74,VLOOKUP(MONTH($A538),'Patch Conversion'!$A$1:$B$12,2),FALSE)="","",VLOOKUP((IF(MONTH($A538)=10,YEAR($A538),IF(MONTH($A538)=11,YEAR($A538),IF(MONTH($A538)=12, YEAR($A538),YEAR($A538)-1)))),A3R002_pt1.prn!$A$2:$AA$74,VLOOKUP(MONTH($A538),'Patch Conversion'!$A$1:$B$12,2),FALSE))</f>
        <v/>
      </c>
      <c r="G538" s="9">
        <f>VLOOKUP((IF(MONTH($A538)=10,YEAR($A538),IF(MONTH($A538)=11,YEAR($A538),IF(MONTH($A538)=12, YEAR($A538),YEAR($A538)-1)))),A3R002_FirstSim!$A$1:$Z$87,VLOOKUP(MONTH($A538),Conversion!$A$1:$B$12,2),FALSE)</f>
        <v>1.01</v>
      </c>
      <c r="K538" s="12" t="e">
        <f>VLOOKUP((IF(MONTH($A538)=10,YEAR($A538),IF(MONTH($A538)=11,YEAR($A538),IF(MONTH($A538)=12, YEAR($A538),YEAR($A538)-1)))),#REF!,VLOOKUP(MONTH($A538),Conversion!$A$1:$B$12,2),FALSE)</f>
        <v>#REF!</v>
      </c>
      <c r="L538" s="9" t="e">
        <f>VLOOKUP((IF(MONTH($A538)=10,YEAR($A538),IF(MONTH($A538)=11,YEAR($A538),IF(MONTH($A538)=12, YEAR($A538),YEAR($A538)-1)))),#REF!,VLOOKUP(MONTH($A538),'Patch Conversion'!$A$1:$B$12,2),FALSE)</f>
        <v>#REF!</v>
      </c>
      <c r="N538" s="11"/>
      <c r="O538" s="9">
        <f t="shared" si="51"/>
        <v>1.1100000000000001</v>
      </c>
      <c r="P538" s="9" t="str">
        <f t="shared" si="52"/>
        <v/>
      </c>
      <c r="Q538" s="10" t="str">
        <f t="shared" si="53"/>
        <v/>
      </c>
      <c r="S538" s="17">
        <f>VLOOKUP((IF(MONTH($A538)=10,YEAR($A538),IF(MONTH($A538)=11,YEAR($A538),IF(MONTH($A538)=12, YEAR($A538),YEAR($A538)-1)))),'Final Sim'!$A$1:$O$84,VLOOKUP(MONTH($A538),'Conversion WRSM'!$A$1:$B$12,2),FALSE)</f>
        <v>18.04</v>
      </c>
      <c r="U538" s="9">
        <f t="shared" si="54"/>
        <v>1.1100000000000001</v>
      </c>
      <c r="V538" s="9" t="str">
        <f t="shared" si="55"/>
        <v/>
      </c>
      <c r="W538" s="20" t="str">
        <f t="shared" si="56"/>
        <v/>
      </c>
    </row>
    <row r="539" spans="1:23" s="9" customFormat="1">
      <c r="A539" s="11">
        <v>29342</v>
      </c>
      <c r="B539" s="9">
        <f>VLOOKUP((IF(MONTH($A539)=10,YEAR($A539),IF(MONTH($A539)=11,YEAR($A539),IF(MONTH($A539)=12, YEAR($A539),YEAR($A539)-1)))),A3R002_pt1.prn!$A$2:$AA$74,VLOOKUP(MONTH($A539),Conversion!$A$1:$B$12,2),FALSE)</f>
        <v>0.52</v>
      </c>
      <c r="C539" s="9" t="str">
        <f>IF(VLOOKUP((IF(MONTH($A539)=10,YEAR($A539),IF(MONTH($A539)=11,YEAR($A539),IF(MONTH($A539)=12, YEAR($A539),YEAR($A539)-1)))),A3R002_pt1.prn!$A$2:$AA$74,VLOOKUP(MONTH($A539),'Patch Conversion'!$A$1:$B$12,2),FALSE)="","",VLOOKUP((IF(MONTH($A539)=10,YEAR($A539),IF(MONTH($A539)=11,YEAR($A539),IF(MONTH($A539)=12, YEAR($A539),YEAR($A539)-1)))),A3R002_pt1.prn!$A$2:$AA$74,VLOOKUP(MONTH($A539),'Patch Conversion'!$A$1:$B$12,2),FALSE))</f>
        <v/>
      </c>
      <c r="G539" s="9">
        <f>VLOOKUP((IF(MONTH($A539)=10,YEAR($A539),IF(MONTH($A539)=11,YEAR($A539),IF(MONTH($A539)=12, YEAR($A539),YEAR($A539)-1)))),A3R002_FirstSim!$A$1:$Z$87,VLOOKUP(MONTH($A539),Conversion!$A$1:$B$12,2),FALSE)</f>
        <v>0.9</v>
      </c>
      <c r="K539" s="12" t="e">
        <f>VLOOKUP((IF(MONTH($A539)=10,YEAR($A539),IF(MONTH($A539)=11,YEAR($A539),IF(MONTH($A539)=12, YEAR($A539),YEAR($A539)-1)))),#REF!,VLOOKUP(MONTH($A539),Conversion!$A$1:$B$12,2),FALSE)</f>
        <v>#REF!</v>
      </c>
      <c r="L539" s="9" t="e">
        <f>VLOOKUP((IF(MONTH($A539)=10,YEAR($A539),IF(MONTH($A539)=11,YEAR($A539),IF(MONTH($A539)=12, YEAR($A539),YEAR($A539)-1)))),#REF!,VLOOKUP(MONTH($A539),'Patch Conversion'!$A$1:$B$12,2),FALSE)</f>
        <v>#REF!</v>
      </c>
      <c r="N539" s="11"/>
      <c r="O539" s="9">
        <f t="shared" si="51"/>
        <v>0.52</v>
      </c>
      <c r="P539" s="9" t="str">
        <f t="shared" si="52"/>
        <v/>
      </c>
      <c r="Q539" s="10" t="str">
        <f t="shared" si="53"/>
        <v/>
      </c>
      <c r="S539" s="17">
        <f>VLOOKUP((IF(MONTH($A539)=10,YEAR($A539),IF(MONTH($A539)=11,YEAR($A539),IF(MONTH($A539)=12, YEAR($A539),YEAR($A539)-1)))),'Final Sim'!$A$1:$O$84,VLOOKUP(MONTH($A539),'Conversion WRSM'!$A$1:$B$12,2),FALSE)</f>
        <v>0</v>
      </c>
      <c r="U539" s="9">
        <f t="shared" si="54"/>
        <v>0.52</v>
      </c>
      <c r="V539" s="9" t="str">
        <f t="shared" si="55"/>
        <v/>
      </c>
      <c r="W539" s="20" t="str">
        <f t="shared" si="56"/>
        <v/>
      </c>
    </row>
    <row r="540" spans="1:23" s="9" customFormat="1">
      <c r="A540" s="11">
        <v>29373</v>
      </c>
      <c r="B540" s="9">
        <f>VLOOKUP((IF(MONTH($A540)=10,YEAR($A540),IF(MONTH($A540)=11,YEAR($A540),IF(MONTH($A540)=12, YEAR($A540),YEAR($A540)-1)))),A3R002_pt1.prn!$A$2:$AA$74,VLOOKUP(MONTH($A540),Conversion!$A$1:$B$12,2),FALSE)</f>
        <v>0.52</v>
      </c>
      <c r="C540" s="9" t="str">
        <f>IF(VLOOKUP((IF(MONTH($A540)=10,YEAR($A540),IF(MONTH($A540)=11,YEAR($A540),IF(MONTH($A540)=12, YEAR($A540),YEAR($A540)-1)))),A3R002_pt1.prn!$A$2:$AA$74,VLOOKUP(MONTH($A540),'Patch Conversion'!$A$1:$B$12,2),FALSE)="","",VLOOKUP((IF(MONTH($A540)=10,YEAR($A540),IF(MONTH($A540)=11,YEAR($A540),IF(MONTH($A540)=12, YEAR($A540),YEAR($A540)-1)))),A3R002_pt1.prn!$A$2:$AA$74,VLOOKUP(MONTH($A540),'Patch Conversion'!$A$1:$B$12,2),FALSE))</f>
        <v/>
      </c>
      <c r="G540" s="9">
        <f>VLOOKUP((IF(MONTH($A540)=10,YEAR($A540),IF(MONTH($A540)=11,YEAR($A540),IF(MONTH($A540)=12, YEAR($A540),YEAR($A540)-1)))),A3R002_FirstSim!$A$1:$Z$87,VLOOKUP(MONTH($A540),Conversion!$A$1:$B$12,2),FALSE)</f>
        <v>0.85</v>
      </c>
      <c r="K540" s="12" t="e">
        <f>VLOOKUP((IF(MONTH($A540)=10,YEAR($A540),IF(MONTH($A540)=11,YEAR($A540),IF(MONTH($A540)=12, YEAR($A540),YEAR($A540)-1)))),#REF!,VLOOKUP(MONTH($A540),Conversion!$A$1:$B$12,2),FALSE)</f>
        <v>#REF!</v>
      </c>
      <c r="L540" s="9" t="e">
        <f>VLOOKUP((IF(MONTH($A540)=10,YEAR($A540),IF(MONTH($A540)=11,YEAR($A540),IF(MONTH($A540)=12, YEAR($A540),YEAR($A540)-1)))),#REF!,VLOOKUP(MONTH($A540),'Patch Conversion'!$A$1:$B$12,2),FALSE)</f>
        <v>#REF!</v>
      </c>
      <c r="N540" s="11"/>
      <c r="O540" s="9">
        <f t="shared" si="51"/>
        <v>0.52</v>
      </c>
      <c r="P540" s="9" t="str">
        <f t="shared" si="52"/>
        <v/>
      </c>
      <c r="Q540" s="10" t="str">
        <f t="shared" si="53"/>
        <v/>
      </c>
      <c r="S540" s="17">
        <f>VLOOKUP((IF(MONTH($A540)=10,YEAR($A540),IF(MONTH($A540)=11,YEAR($A540),IF(MONTH($A540)=12, YEAR($A540),YEAR($A540)-1)))),'Final Sim'!$A$1:$O$84,VLOOKUP(MONTH($A540),'Conversion WRSM'!$A$1:$B$12,2),FALSE)</f>
        <v>102.1</v>
      </c>
      <c r="U540" s="9">
        <f t="shared" si="54"/>
        <v>0.52</v>
      </c>
      <c r="V540" s="9" t="str">
        <f t="shared" si="55"/>
        <v/>
      </c>
      <c r="W540" s="20" t="str">
        <f t="shared" si="56"/>
        <v/>
      </c>
    </row>
    <row r="541" spans="1:23" s="9" customFormat="1">
      <c r="A541" s="11">
        <v>29403</v>
      </c>
      <c r="B541" s="9">
        <f>VLOOKUP((IF(MONTH($A541)=10,YEAR($A541),IF(MONTH($A541)=11,YEAR($A541),IF(MONTH($A541)=12, YEAR($A541),YEAR($A541)-1)))),A3R002_pt1.prn!$A$2:$AA$74,VLOOKUP(MONTH($A541),Conversion!$A$1:$B$12,2),FALSE)</f>
        <v>0.56000000000000005</v>
      </c>
      <c r="C541" s="9" t="str">
        <f>IF(VLOOKUP((IF(MONTH($A541)=10,YEAR($A541),IF(MONTH($A541)=11,YEAR($A541),IF(MONTH($A541)=12, YEAR($A541),YEAR($A541)-1)))),A3R002_pt1.prn!$A$2:$AA$74,VLOOKUP(MONTH($A541),'Patch Conversion'!$A$1:$B$12,2),FALSE)="","",VLOOKUP((IF(MONTH($A541)=10,YEAR($A541),IF(MONTH($A541)=11,YEAR($A541),IF(MONTH($A541)=12, YEAR($A541),YEAR($A541)-1)))),A3R002_pt1.prn!$A$2:$AA$74,VLOOKUP(MONTH($A541),'Patch Conversion'!$A$1:$B$12,2),FALSE))</f>
        <v/>
      </c>
      <c r="G541" s="9">
        <f>VLOOKUP((IF(MONTH($A541)=10,YEAR($A541),IF(MONTH($A541)=11,YEAR($A541),IF(MONTH($A541)=12, YEAR($A541),YEAR($A541)-1)))),A3R002_FirstSim!$A$1:$Z$87,VLOOKUP(MONTH($A541),Conversion!$A$1:$B$12,2),FALSE)</f>
        <v>0.8</v>
      </c>
      <c r="K541" s="12" t="e">
        <f>VLOOKUP((IF(MONTH($A541)=10,YEAR($A541),IF(MONTH($A541)=11,YEAR($A541),IF(MONTH($A541)=12, YEAR($A541),YEAR($A541)-1)))),#REF!,VLOOKUP(MONTH($A541),Conversion!$A$1:$B$12,2),FALSE)</f>
        <v>#REF!</v>
      </c>
      <c r="L541" s="9" t="e">
        <f>VLOOKUP((IF(MONTH($A541)=10,YEAR($A541),IF(MONTH($A541)=11,YEAR($A541),IF(MONTH($A541)=12, YEAR($A541),YEAR($A541)-1)))),#REF!,VLOOKUP(MONTH($A541),'Patch Conversion'!$A$1:$B$12,2),FALSE)</f>
        <v>#REF!</v>
      </c>
      <c r="N541" s="11"/>
      <c r="O541" s="9">
        <f t="shared" si="51"/>
        <v>0.56000000000000005</v>
      </c>
      <c r="P541" s="9" t="str">
        <f t="shared" si="52"/>
        <v/>
      </c>
      <c r="Q541" s="10" t="str">
        <f t="shared" si="53"/>
        <v/>
      </c>
      <c r="S541" s="17">
        <f>VLOOKUP((IF(MONTH($A541)=10,YEAR($A541),IF(MONTH($A541)=11,YEAR($A541),IF(MONTH($A541)=12, YEAR($A541),YEAR($A541)-1)))),'Final Sim'!$A$1:$O$84,VLOOKUP(MONTH($A541),'Conversion WRSM'!$A$1:$B$12,2),FALSE)</f>
        <v>0</v>
      </c>
      <c r="U541" s="9">
        <f t="shared" si="54"/>
        <v>0.56000000000000005</v>
      </c>
      <c r="V541" s="9" t="str">
        <f t="shared" si="55"/>
        <v/>
      </c>
      <c r="W541" s="20" t="str">
        <f t="shared" si="56"/>
        <v/>
      </c>
    </row>
    <row r="542" spans="1:23" s="9" customFormat="1">
      <c r="A542" s="11">
        <v>29434</v>
      </c>
      <c r="B542" s="9">
        <f>VLOOKUP((IF(MONTH($A542)=10,YEAR($A542),IF(MONTH($A542)=11,YEAR($A542),IF(MONTH($A542)=12, YEAR($A542),YEAR($A542)-1)))),A3R002_pt1.prn!$A$2:$AA$74,VLOOKUP(MONTH($A542),Conversion!$A$1:$B$12,2),FALSE)</f>
        <v>0.57999999999999996</v>
      </c>
      <c r="C542" s="9" t="str">
        <f>IF(VLOOKUP((IF(MONTH($A542)=10,YEAR($A542),IF(MONTH($A542)=11,YEAR($A542),IF(MONTH($A542)=12, YEAR($A542),YEAR($A542)-1)))),A3R002_pt1.prn!$A$2:$AA$74,VLOOKUP(MONTH($A542),'Patch Conversion'!$A$1:$B$12,2),FALSE)="","",VLOOKUP((IF(MONTH($A542)=10,YEAR($A542),IF(MONTH($A542)=11,YEAR($A542),IF(MONTH($A542)=12, YEAR($A542),YEAR($A542)-1)))),A3R002_pt1.prn!$A$2:$AA$74,VLOOKUP(MONTH($A542),'Patch Conversion'!$A$1:$B$12,2),FALSE))</f>
        <v/>
      </c>
      <c r="G542" s="9">
        <f>VLOOKUP((IF(MONTH($A542)=10,YEAR($A542),IF(MONTH($A542)=11,YEAR($A542),IF(MONTH($A542)=12, YEAR($A542),YEAR($A542)-1)))),A3R002_FirstSim!$A$1:$Z$87,VLOOKUP(MONTH($A542),Conversion!$A$1:$B$12,2),FALSE)</f>
        <v>0.71</v>
      </c>
      <c r="K542" s="12" t="e">
        <f>VLOOKUP((IF(MONTH($A542)=10,YEAR($A542),IF(MONTH($A542)=11,YEAR($A542),IF(MONTH($A542)=12, YEAR($A542),YEAR($A542)-1)))),#REF!,VLOOKUP(MONTH($A542),Conversion!$A$1:$B$12,2),FALSE)</f>
        <v>#REF!</v>
      </c>
      <c r="L542" s="9" t="e">
        <f>VLOOKUP((IF(MONTH($A542)=10,YEAR($A542),IF(MONTH($A542)=11,YEAR($A542),IF(MONTH($A542)=12, YEAR($A542),YEAR($A542)-1)))),#REF!,VLOOKUP(MONTH($A542),'Patch Conversion'!$A$1:$B$12,2),FALSE)</f>
        <v>#REF!</v>
      </c>
      <c r="N542" s="11"/>
      <c r="O542" s="9">
        <f t="shared" si="51"/>
        <v>0.57999999999999996</v>
      </c>
      <c r="P542" s="9" t="str">
        <f t="shared" si="52"/>
        <v/>
      </c>
      <c r="Q542" s="10" t="str">
        <f t="shared" si="53"/>
        <v/>
      </c>
      <c r="S542" s="17">
        <f>VLOOKUP((IF(MONTH($A542)=10,YEAR($A542),IF(MONTH($A542)=11,YEAR($A542),IF(MONTH($A542)=12, YEAR($A542),YEAR($A542)-1)))),'Final Sim'!$A$1:$O$84,VLOOKUP(MONTH($A542),'Conversion WRSM'!$A$1:$B$12,2),FALSE)</f>
        <v>37.729999999999997</v>
      </c>
      <c r="U542" s="9">
        <f t="shared" si="54"/>
        <v>0.57999999999999996</v>
      </c>
      <c r="V542" s="9" t="str">
        <f t="shared" si="55"/>
        <v/>
      </c>
      <c r="W542" s="20" t="str">
        <f t="shared" si="56"/>
        <v/>
      </c>
    </row>
    <row r="543" spans="1:23" s="9" customFormat="1">
      <c r="A543" s="11">
        <v>29465</v>
      </c>
      <c r="B543" s="9">
        <f>VLOOKUP((IF(MONTH($A543)=10,YEAR($A543),IF(MONTH($A543)=11,YEAR($A543),IF(MONTH($A543)=12, YEAR($A543),YEAR($A543)-1)))),A3R002_pt1.prn!$A$2:$AA$74,VLOOKUP(MONTH($A543),Conversion!$A$1:$B$12,2),FALSE)</f>
        <v>0.67</v>
      </c>
      <c r="C543" s="9" t="str">
        <f>IF(VLOOKUP((IF(MONTH($A543)=10,YEAR($A543),IF(MONTH($A543)=11,YEAR($A543),IF(MONTH($A543)=12, YEAR($A543),YEAR($A543)-1)))),A3R002_pt1.prn!$A$2:$AA$74,VLOOKUP(MONTH($A543),'Patch Conversion'!$A$1:$B$12,2),FALSE)="","",VLOOKUP((IF(MONTH($A543)=10,YEAR($A543),IF(MONTH($A543)=11,YEAR($A543),IF(MONTH($A543)=12, YEAR($A543),YEAR($A543)-1)))),A3R002_pt1.prn!$A$2:$AA$74,VLOOKUP(MONTH($A543),'Patch Conversion'!$A$1:$B$12,2),FALSE))</f>
        <v>*</v>
      </c>
      <c r="G543" s="9">
        <f>VLOOKUP((IF(MONTH($A543)=10,YEAR($A543),IF(MONTH($A543)=11,YEAR($A543),IF(MONTH($A543)=12, YEAR($A543),YEAR($A543)-1)))),A3R002_FirstSim!$A$1:$Z$87,VLOOKUP(MONTH($A543),Conversion!$A$1:$B$12,2),FALSE)</f>
        <v>0.73</v>
      </c>
      <c r="K543" s="12" t="e">
        <f>VLOOKUP((IF(MONTH($A543)=10,YEAR($A543),IF(MONTH($A543)=11,YEAR($A543),IF(MONTH($A543)=12, YEAR($A543),YEAR($A543)-1)))),#REF!,VLOOKUP(MONTH($A543),Conversion!$A$1:$B$12,2),FALSE)</f>
        <v>#REF!</v>
      </c>
      <c r="L543" s="9" t="e">
        <f>VLOOKUP((IF(MONTH($A543)=10,YEAR($A543),IF(MONTH($A543)=11,YEAR($A543),IF(MONTH($A543)=12, YEAR($A543),YEAR($A543)-1)))),#REF!,VLOOKUP(MONTH($A543),'Patch Conversion'!$A$1:$B$12,2),FALSE)</f>
        <v>#REF!</v>
      </c>
      <c r="N543" s="11"/>
      <c r="O543" s="9">
        <f t="shared" si="51"/>
        <v>0.67</v>
      </c>
      <c r="P543" s="9" t="str">
        <f t="shared" si="52"/>
        <v>*</v>
      </c>
      <c r="Q543" s="10" t="str">
        <f t="shared" si="53"/>
        <v>Estimated</v>
      </c>
      <c r="S543" s="17">
        <f>VLOOKUP((IF(MONTH($A543)=10,YEAR($A543),IF(MONTH($A543)=11,YEAR($A543),IF(MONTH($A543)=12, YEAR($A543),YEAR($A543)-1)))),'Final Sim'!$A$1:$O$84,VLOOKUP(MONTH($A543),'Conversion WRSM'!$A$1:$B$12,2),FALSE)</f>
        <v>0</v>
      </c>
      <c r="U543" s="9">
        <f t="shared" si="54"/>
        <v>0.67</v>
      </c>
      <c r="V543" s="9" t="str">
        <f t="shared" si="55"/>
        <v>*</v>
      </c>
      <c r="W543" s="20" t="str">
        <f t="shared" si="56"/>
        <v>Estimated</v>
      </c>
    </row>
    <row r="544" spans="1:23" s="9" customFormat="1">
      <c r="A544" s="11">
        <v>29495</v>
      </c>
      <c r="B544" s="9">
        <f>VLOOKUP((IF(MONTH($A544)=10,YEAR($A544),IF(MONTH($A544)=11,YEAR($A544),IF(MONTH($A544)=12, YEAR($A544),YEAR($A544)-1)))),A3R002_pt1.prn!$A$2:$AA$74,VLOOKUP(MONTH($A544),Conversion!$A$1:$B$12,2),FALSE)</f>
        <v>0.09</v>
      </c>
      <c r="C544" s="9" t="str">
        <f>IF(VLOOKUP((IF(MONTH($A544)=10,YEAR($A544),IF(MONTH($A544)=11,YEAR($A544),IF(MONTH($A544)=12, YEAR($A544),YEAR($A544)-1)))),A3R002_pt1.prn!$A$2:$AA$74,VLOOKUP(MONTH($A544),'Patch Conversion'!$A$1:$B$12,2),FALSE)="","",VLOOKUP((IF(MONTH($A544)=10,YEAR($A544),IF(MONTH($A544)=11,YEAR($A544),IF(MONTH($A544)=12, YEAR($A544),YEAR($A544)-1)))),A3R002_pt1.prn!$A$2:$AA$74,VLOOKUP(MONTH($A544),'Patch Conversion'!$A$1:$B$12,2),FALSE))</f>
        <v>*</v>
      </c>
      <c r="G544" s="9">
        <f>VLOOKUP((IF(MONTH($A544)=10,YEAR($A544),IF(MONTH($A544)=11,YEAR($A544),IF(MONTH($A544)=12, YEAR($A544),YEAR($A544)-1)))),A3R002_FirstSim!$A$1:$Z$87,VLOOKUP(MONTH($A544),Conversion!$A$1:$B$12,2),FALSE)</f>
        <v>0.6</v>
      </c>
      <c r="K544" s="12" t="e">
        <f>VLOOKUP((IF(MONTH($A544)=10,YEAR($A544),IF(MONTH($A544)=11,YEAR($A544),IF(MONTH($A544)=12, YEAR($A544),YEAR($A544)-1)))),#REF!,VLOOKUP(MONTH($A544),Conversion!$A$1:$B$12,2),FALSE)</f>
        <v>#REF!</v>
      </c>
      <c r="L544" s="9" t="e">
        <f>VLOOKUP((IF(MONTH($A544)=10,YEAR($A544),IF(MONTH($A544)=11,YEAR($A544),IF(MONTH($A544)=12, YEAR($A544),YEAR($A544)-1)))),#REF!,VLOOKUP(MONTH($A544),'Patch Conversion'!$A$1:$B$12,2),FALSE)</f>
        <v>#REF!</v>
      </c>
      <c r="N544" s="11"/>
      <c r="O544" s="9">
        <f t="shared" si="51"/>
        <v>0.09</v>
      </c>
      <c r="P544" s="9" t="str">
        <f t="shared" si="52"/>
        <v>*</v>
      </c>
      <c r="Q544" s="10" t="str">
        <f t="shared" si="53"/>
        <v>Estimated</v>
      </c>
      <c r="S544" s="17">
        <f>VLOOKUP((IF(MONTH($A544)=10,YEAR($A544),IF(MONTH($A544)=11,YEAR($A544),IF(MONTH($A544)=12, YEAR($A544),YEAR($A544)-1)))),'Final Sim'!$A$1:$O$84,VLOOKUP(MONTH($A544),'Conversion WRSM'!$A$1:$B$12,2),FALSE)</f>
        <v>16.07</v>
      </c>
      <c r="U544" s="9">
        <f t="shared" si="54"/>
        <v>0.09</v>
      </c>
      <c r="V544" s="9" t="str">
        <f t="shared" si="55"/>
        <v>*</v>
      </c>
      <c r="W544" s="20" t="str">
        <f t="shared" si="56"/>
        <v>Estimated</v>
      </c>
    </row>
    <row r="545" spans="1:23" s="9" customFormat="1">
      <c r="A545" s="11">
        <v>29526</v>
      </c>
      <c r="B545" s="9">
        <f>VLOOKUP((IF(MONTH($A545)=10,YEAR($A545),IF(MONTH($A545)=11,YEAR($A545),IF(MONTH($A545)=12, YEAR($A545),YEAR($A545)-1)))),A3R002_pt1.prn!$A$2:$AA$74,VLOOKUP(MONTH($A545),Conversion!$A$1:$B$12,2),FALSE)</f>
        <v>0.79</v>
      </c>
      <c r="C545" s="9" t="str">
        <f>IF(VLOOKUP((IF(MONTH($A545)=10,YEAR($A545),IF(MONTH($A545)=11,YEAR($A545),IF(MONTH($A545)=12, YEAR($A545),YEAR($A545)-1)))),A3R002_pt1.prn!$A$2:$AA$74,VLOOKUP(MONTH($A545),'Patch Conversion'!$A$1:$B$12,2),FALSE)="","",VLOOKUP((IF(MONTH($A545)=10,YEAR($A545),IF(MONTH($A545)=11,YEAR($A545),IF(MONTH($A545)=12, YEAR($A545),YEAR($A545)-1)))),A3R002_pt1.prn!$A$2:$AA$74,VLOOKUP(MONTH($A545),'Patch Conversion'!$A$1:$B$12,2),FALSE))</f>
        <v>*</v>
      </c>
      <c r="G545" s="9">
        <f>VLOOKUP((IF(MONTH($A545)=10,YEAR($A545),IF(MONTH($A545)=11,YEAR($A545),IF(MONTH($A545)=12, YEAR($A545),YEAR($A545)-1)))),A3R002_FirstSim!$A$1:$Z$87,VLOOKUP(MONTH($A545),Conversion!$A$1:$B$12,2),FALSE)</f>
        <v>1.07</v>
      </c>
      <c r="K545" s="12" t="e">
        <f>VLOOKUP((IF(MONTH($A545)=10,YEAR($A545),IF(MONTH($A545)=11,YEAR($A545),IF(MONTH($A545)=12, YEAR($A545),YEAR($A545)-1)))),#REF!,VLOOKUP(MONTH($A545),Conversion!$A$1:$B$12,2),FALSE)</f>
        <v>#REF!</v>
      </c>
      <c r="L545" s="9" t="e">
        <f>VLOOKUP((IF(MONTH($A545)=10,YEAR($A545),IF(MONTH($A545)=11,YEAR($A545),IF(MONTH($A545)=12, YEAR($A545),YEAR($A545)-1)))),#REF!,VLOOKUP(MONTH($A545),'Patch Conversion'!$A$1:$B$12,2),FALSE)</f>
        <v>#REF!</v>
      </c>
      <c r="N545" s="11"/>
      <c r="O545" s="9">
        <f t="shared" si="51"/>
        <v>0.79</v>
      </c>
      <c r="P545" s="9" t="str">
        <f t="shared" si="52"/>
        <v>*</v>
      </c>
      <c r="Q545" s="10" t="str">
        <f t="shared" si="53"/>
        <v>Estimated</v>
      </c>
      <c r="S545" s="17">
        <f>VLOOKUP((IF(MONTH($A545)=10,YEAR($A545),IF(MONTH($A545)=11,YEAR($A545),IF(MONTH($A545)=12, YEAR($A545),YEAR($A545)-1)))),'Final Sim'!$A$1:$O$84,VLOOKUP(MONTH($A545),'Conversion WRSM'!$A$1:$B$12,2),FALSE)</f>
        <v>0</v>
      </c>
      <c r="U545" s="9">
        <f t="shared" si="54"/>
        <v>0.79</v>
      </c>
      <c r="V545" s="9" t="str">
        <f t="shared" si="55"/>
        <v>*</v>
      </c>
      <c r="W545" s="20" t="str">
        <f t="shared" si="56"/>
        <v>Estimated</v>
      </c>
    </row>
    <row r="546" spans="1:23" s="9" customFormat="1">
      <c r="A546" s="11">
        <v>29556</v>
      </c>
      <c r="B546" s="9">
        <f>VLOOKUP((IF(MONTH($A546)=10,YEAR($A546),IF(MONTH($A546)=11,YEAR($A546),IF(MONTH($A546)=12, YEAR($A546),YEAR($A546)-1)))),A3R002_pt1.prn!$A$2:$AA$74,VLOOKUP(MONTH($A546),Conversion!$A$1:$B$12,2),FALSE)</f>
        <v>1.1299999999999999</v>
      </c>
      <c r="C546" s="9" t="str">
        <f>IF(VLOOKUP((IF(MONTH($A546)=10,YEAR($A546),IF(MONTH($A546)=11,YEAR($A546),IF(MONTH($A546)=12, YEAR($A546),YEAR($A546)-1)))),A3R002_pt1.prn!$A$2:$AA$74,VLOOKUP(MONTH($A546),'Patch Conversion'!$A$1:$B$12,2),FALSE)="","",VLOOKUP((IF(MONTH($A546)=10,YEAR($A546),IF(MONTH($A546)=11,YEAR($A546),IF(MONTH($A546)=12, YEAR($A546),YEAR($A546)-1)))),A3R002_pt1.prn!$A$2:$AA$74,VLOOKUP(MONTH($A546),'Patch Conversion'!$A$1:$B$12,2),FALSE))</f>
        <v/>
      </c>
      <c r="G546" s="9">
        <f>VLOOKUP((IF(MONTH($A546)=10,YEAR($A546),IF(MONTH($A546)=11,YEAR($A546),IF(MONTH($A546)=12, YEAR($A546),YEAR($A546)-1)))),A3R002_FirstSim!$A$1:$Z$87,VLOOKUP(MONTH($A546),Conversion!$A$1:$B$12,2),FALSE)</f>
        <v>0.74</v>
      </c>
      <c r="K546" s="12" t="e">
        <f>VLOOKUP((IF(MONTH($A546)=10,YEAR($A546),IF(MONTH($A546)=11,YEAR($A546),IF(MONTH($A546)=12, YEAR($A546),YEAR($A546)-1)))),#REF!,VLOOKUP(MONTH($A546),Conversion!$A$1:$B$12,2),FALSE)</f>
        <v>#REF!</v>
      </c>
      <c r="L546" s="9" t="e">
        <f>VLOOKUP((IF(MONTH($A546)=10,YEAR($A546),IF(MONTH($A546)=11,YEAR($A546),IF(MONTH($A546)=12, YEAR($A546),YEAR($A546)-1)))),#REF!,VLOOKUP(MONTH($A546),'Patch Conversion'!$A$1:$B$12,2),FALSE)</f>
        <v>#REF!</v>
      </c>
      <c r="N546" s="11"/>
      <c r="O546" s="9">
        <f t="shared" si="51"/>
        <v>1.1299999999999999</v>
      </c>
      <c r="P546" s="9" t="str">
        <f t="shared" si="52"/>
        <v/>
      </c>
      <c r="Q546" s="10" t="str">
        <f t="shared" si="53"/>
        <v/>
      </c>
      <c r="S546" s="17">
        <f>VLOOKUP((IF(MONTH($A546)=10,YEAR($A546),IF(MONTH($A546)=11,YEAR($A546),IF(MONTH($A546)=12, YEAR($A546),YEAR($A546)-1)))),'Final Sim'!$A$1:$O$84,VLOOKUP(MONTH($A546),'Conversion WRSM'!$A$1:$B$12,2),FALSE)</f>
        <v>130.07</v>
      </c>
      <c r="U546" s="9">
        <f t="shared" si="54"/>
        <v>1.1299999999999999</v>
      </c>
      <c r="V546" s="9" t="str">
        <f t="shared" si="55"/>
        <v/>
      </c>
      <c r="W546" s="20" t="str">
        <f t="shared" si="56"/>
        <v/>
      </c>
    </row>
    <row r="547" spans="1:23" s="9" customFormat="1">
      <c r="A547" s="11">
        <v>29587</v>
      </c>
      <c r="B547" s="9">
        <f>VLOOKUP((IF(MONTH($A547)=10,YEAR($A547),IF(MONTH($A547)=11,YEAR($A547),IF(MONTH($A547)=12, YEAR($A547),YEAR($A547)-1)))),A3R002_pt1.prn!$A$2:$AA$74,VLOOKUP(MONTH($A547),Conversion!$A$1:$B$12,2),FALSE)</f>
        <v>4.4400000000000004</v>
      </c>
      <c r="C547" s="9" t="str">
        <f>IF(VLOOKUP((IF(MONTH($A547)=10,YEAR($A547),IF(MONTH($A547)=11,YEAR($A547),IF(MONTH($A547)=12, YEAR($A547),YEAR($A547)-1)))),A3R002_pt1.prn!$A$2:$AA$74,VLOOKUP(MONTH($A547),'Patch Conversion'!$A$1:$B$12,2),FALSE)="","",VLOOKUP((IF(MONTH($A547)=10,YEAR($A547),IF(MONTH($A547)=11,YEAR($A547),IF(MONTH($A547)=12, YEAR($A547),YEAR($A547)-1)))),A3R002_pt1.prn!$A$2:$AA$74,VLOOKUP(MONTH($A547),'Patch Conversion'!$A$1:$B$12,2),FALSE))</f>
        <v>*</v>
      </c>
      <c r="G547" s="9">
        <f>VLOOKUP((IF(MONTH($A547)=10,YEAR($A547),IF(MONTH($A547)=11,YEAR($A547),IF(MONTH($A547)=12, YEAR($A547),YEAR($A547)-1)))),A3R002_FirstSim!$A$1:$Z$87,VLOOKUP(MONTH($A547),Conversion!$A$1:$B$12,2),FALSE)</f>
        <v>2.95</v>
      </c>
      <c r="K547" s="12" t="e">
        <f>VLOOKUP((IF(MONTH($A547)=10,YEAR($A547),IF(MONTH($A547)=11,YEAR($A547),IF(MONTH($A547)=12, YEAR($A547),YEAR($A547)-1)))),#REF!,VLOOKUP(MONTH($A547),Conversion!$A$1:$B$12,2),FALSE)</f>
        <v>#REF!</v>
      </c>
      <c r="L547" s="9" t="e">
        <f>VLOOKUP((IF(MONTH($A547)=10,YEAR($A547),IF(MONTH($A547)=11,YEAR($A547),IF(MONTH($A547)=12, YEAR($A547),YEAR($A547)-1)))),#REF!,VLOOKUP(MONTH($A547),'Patch Conversion'!$A$1:$B$12,2),FALSE)</f>
        <v>#REF!</v>
      </c>
      <c r="N547" s="11"/>
      <c r="O547" s="9">
        <f t="shared" si="51"/>
        <v>4.4400000000000004</v>
      </c>
      <c r="P547" s="9" t="str">
        <f t="shared" si="52"/>
        <v>*</v>
      </c>
      <c r="Q547" s="10" t="str">
        <f t="shared" si="53"/>
        <v>Estimated</v>
      </c>
      <c r="S547" s="17">
        <f>VLOOKUP((IF(MONTH($A547)=10,YEAR($A547),IF(MONTH($A547)=11,YEAR($A547),IF(MONTH($A547)=12, YEAR($A547),YEAR($A547)-1)))),'Final Sim'!$A$1:$O$84,VLOOKUP(MONTH($A547),'Conversion WRSM'!$A$1:$B$12,2),FALSE)</f>
        <v>0</v>
      </c>
      <c r="U547" s="9">
        <f t="shared" si="54"/>
        <v>4.4400000000000004</v>
      </c>
      <c r="V547" s="9" t="str">
        <f t="shared" si="55"/>
        <v>*</v>
      </c>
      <c r="W547" s="20" t="str">
        <f t="shared" si="56"/>
        <v>Estimated</v>
      </c>
    </row>
    <row r="548" spans="1:23" s="9" customFormat="1">
      <c r="A548" s="11">
        <v>29618</v>
      </c>
      <c r="B548" s="9">
        <f>VLOOKUP((IF(MONTH($A548)=10,YEAR($A548),IF(MONTH($A548)=11,YEAR($A548),IF(MONTH($A548)=12, YEAR($A548),YEAR($A548)-1)))),A3R002_pt1.prn!$A$2:$AA$74,VLOOKUP(MONTH($A548),Conversion!$A$1:$B$12,2),FALSE)</f>
        <v>5.46</v>
      </c>
      <c r="C548" s="9" t="str">
        <f>IF(VLOOKUP((IF(MONTH($A548)=10,YEAR($A548),IF(MONTH($A548)=11,YEAR($A548),IF(MONTH($A548)=12, YEAR($A548),YEAR($A548)-1)))),A3R002_pt1.prn!$A$2:$AA$74,VLOOKUP(MONTH($A548),'Patch Conversion'!$A$1:$B$12,2),FALSE)="","",VLOOKUP((IF(MONTH($A548)=10,YEAR($A548),IF(MONTH($A548)=11,YEAR($A548),IF(MONTH($A548)=12, YEAR($A548),YEAR($A548)-1)))),A3R002_pt1.prn!$A$2:$AA$74,VLOOKUP(MONTH($A548),'Patch Conversion'!$A$1:$B$12,2),FALSE))</f>
        <v>*</v>
      </c>
      <c r="G548" s="9">
        <f>VLOOKUP((IF(MONTH($A548)=10,YEAR($A548),IF(MONTH($A548)=11,YEAR($A548),IF(MONTH($A548)=12, YEAR($A548),YEAR($A548)-1)))),A3R002_FirstSim!$A$1:$Z$87,VLOOKUP(MONTH($A548),Conversion!$A$1:$B$12,2),FALSE)</f>
        <v>1.86</v>
      </c>
      <c r="K548" s="12" t="e">
        <f>VLOOKUP((IF(MONTH($A548)=10,YEAR($A548),IF(MONTH($A548)=11,YEAR($A548),IF(MONTH($A548)=12, YEAR($A548),YEAR($A548)-1)))),#REF!,VLOOKUP(MONTH($A548),Conversion!$A$1:$B$12,2),FALSE)</f>
        <v>#REF!</v>
      </c>
      <c r="L548" s="9" t="e">
        <f>VLOOKUP((IF(MONTH($A548)=10,YEAR($A548),IF(MONTH($A548)=11,YEAR($A548),IF(MONTH($A548)=12, YEAR($A548),YEAR($A548)-1)))),#REF!,VLOOKUP(MONTH($A548),'Patch Conversion'!$A$1:$B$12,2),FALSE)</f>
        <v>#REF!</v>
      </c>
      <c r="N548" s="11"/>
      <c r="O548" s="9">
        <f t="shared" si="51"/>
        <v>5.46</v>
      </c>
      <c r="P548" s="9" t="str">
        <f t="shared" si="52"/>
        <v>*</v>
      </c>
      <c r="Q548" s="10" t="str">
        <f t="shared" si="53"/>
        <v>Estimated</v>
      </c>
      <c r="S548" s="17">
        <f>VLOOKUP((IF(MONTH($A548)=10,YEAR($A548),IF(MONTH($A548)=11,YEAR($A548),IF(MONTH($A548)=12, YEAR($A548),YEAR($A548)-1)))),'Final Sim'!$A$1:$O$84,VLOOKUP(MONTH($A548),'Conversion WRSM'!$A$1:$B$12,2),FALSE)</f>
        <v>48.67</v>
      </c>
      <c r="U548" s="9">
        <f t="shared" si="54"/>
        <v>5.46</v>
      </c>
      <c r="V548" s="9" t="str">
        <f t="shared" si="55"/>
        <v>*</v>
      </c>
      <c r="W548" s="20" t="str">
        <f t="shared" si="56"/>
        <v>Estimated</v>
      </c>
    </row>
    <row r="549" spans="1:23" s="9" customFormat="1">
      <c r="A549" s="11">
        <v>29646</v>
      </c>
      <c r="B549" s="9">
        <f>VLOOKUP((IF(MONTH($A549)=10,YEAR($A549),IF(MONTH($A549)=11,YEAR($A549),IF(MONTH($A549)=12, YEAR($A549),YEAR($A549)-1)))),A3R002_pt1.prn!$A$2:$AA$74,VLOOKUP(MONTH($A549),Conversion!$A$1:$B$12,2),FALSE)</f>
        <v>5.59</v>
      </c>
      <c r="C549" s="9" t="str">
        <f>IF(VLOOKUP((IF(MONTH($A549)=10,YEAR($A549),IF(MONTH($A549)=11,YEAR($A549),IF(MONTH($A549)=12, YEAR($A549),YEAR($A549)-1)))),A3R002_pt1.prn!$A$2:$AA$74,VLOOKUP(MONTH($A549),'Patch Conversion'!$A$1:$B$12,2),FALSE)="","",VLOOKUP((IF(MONTH($A549)=10,YEAR($A549),IF(MONTH($A549)=11,YEAR($A549),IF(MONTH($A549)=12, YEAR($A549),YEAR($A549)-1)))),A3R002_pt1.prn!$A$2:$AA$74,VLOOKUP(MONTH($A549),'Patch Conversion'!$A$1:$B$12,2),FALSE))</f>
        <v/>
      </c>
      <c r="G549" s="9">
        <f>VLOOKUP((IF(MONTH($A549)=10,YEAR($A549),IF(MONTH($A549)=11,YEAR($A549),IF(MONTH($A549)=12, YEAR($A549),YEAR($A549)-1)))),A3R002_FirstSim!$A$1:$Z$87,VLOOKUP(MONTH($A549),Conversion!$A$1:$B$12,2),FALSE)</f>
        <v>1.24</v>
      </c>
      <c r="K549" s="12" t="e">
        <f>VLOOKUP((IF(MONTH($A549)=10,YEAR($A549),IF(MONTH($A549)=11,YEAR($A549),IF(MONTH($A549)=12, YEAR($A549),YEAR($A549)-1)))),#REF!,VLOOKUP(MONTH($A549),Conversion!$A$1:$B$12,2),FALSE)</f>
        <v>#REF!</v>
      </c>
      <c r="L549" s="9" t="e">
        <f>VLOOKUP((IF(MONTH($A549)=10,YEAR($A549),IF(MONTH($A549)=11,YEAR($A549),IF(MONTH($A549)=12, YEAR($A549),YEAR($A549)-1)))),#REF!,VLOOKUP(MONTH($A549),'Patch Conversion'!$A$1:$B$12,2),FALSE)</f>
        <v>#REF!</v>
      </c>
      <c r="N549" s="11"/>
      <c r="O549" s="9">
        <f t="shared" si="51"/>
        <v>5.59</v>
      </c>
      <c r="P549" s="9" t="str">
        <f t="shared" si="52"/>
        <v/>
      </c>
      <c r="Q549" s="10" t="str">
        <f t="shared" si="53"/>
        <v/>
      </c>
      <c r="S549" s="17">
        <f>VLOOKUP((IF(MONTH($A549)=10,YEAR($A549),IF(MONTH($A549)=11,YEAR($A549),IF(MONTH($A549)=12, YEAR($A549),YEAR($A549)-1)))),'Final Sim'!$A$1:$O$84,VLOOKUP(MONTH($A549),'Conversion WRSM'!$A$1:$B$12,2),FALSE)</f>
        <v>0</v>
      </c>
      <c r="U549" s="9">
        <f t="shared" si="54"/>
        <v>5.59</v>
      </c>
      <c r="V549" s="9" t="str">
        <f t="shared" si="55"/>
        <v/>
      </c>
      <c r="W549" s="20" t="str">
        <f t="shared" si="56"/>
        <v/>
      </c>
    </row>
    <row r="550" spans="1:23" s="9" customFormat="1">
      <c r="A550" s="11">
        <v>29677</v>
      </c>
      <c r="B550" s="9">
        <f>VLOOKUP((IF(MONTH($A550)=10,YEAR($A550),IF(MONTH($A550)=11,YEAR($A550),IF(MONTH($A550)=12, YEAR($A550),YEAR($A550)-1)))),A3R002_pt1.prn!$A$2:$AA$74,VLOOKUP(MONTH($A550),Conversion!$A$1:$B$12,2),FALSE)</f>
        <v>4.58</v>
      </c>
      <c r="C550" s="9" t="str">
        <f>IF(VLOOKUP((IF(MONTH($A550)=10,YEAR($A550),IF(MONTH($A550)=11,YEAR($A550),IF(MONTH($A550)=12, YEAR($A550),YEAR($A550)-1)))),A3R002_pt1.prn!$A$2:$AA$74,VLOOKUP(MONTH($A550),'Patch Conversion'!$A$1:$B$12,2),FALSE)="","",VLOOKUP((IF(MONTH($A550)=10,YEAR($A550),IF(MONTH($A550)=11,YEAR($A550),IF(MONTH($A550)=12, YEAR($A550),YEAR($A550)-1)))),A3R002_pt1.prn!$A$2:$AA$74,VLOOKUP(MONTH($A550),'Patch Conversion'!$A$1:$B$12,2),FALSE))</f>
        <v/>
      </c>
      <c r="G550" s="9">
        <f>VLOOKUP((IF(MONTH($A550)=10,YEAR($A550),IF(MONTH($A550)=11,YEAR($A550),IF(MONTH($A550)=12, YEAR($A550),YEAR($A550)-1)))),A3R002_FirstSim!$A$1:$Z$87,VLOOKUP(MONTH($A550),Conversion!$A$1:$B$12,2),FALSE)</f>
        <v>1.1499999999999999</v>
      </c>
      <c r="K550" s="12" t="e">
        <f>VLOOKUP((IF(MONTH($A550)=10,YEAR($A550),IF(MONTH($A550)=11,YEAR($A550),IF(MONTH($A550)=12, YEAR($A550),YEAR($A550)-1)))),#REF!,VLOOKUP(MONTH($A550),Conversion!$A$1:$B$12,2),FALSE)</f>
        <v>#REF!</v>
      </c>
      <c r="L550" s="9" t="e">
        <f>VLOOKUP((IF(MONTH($A550)=10,YEAR($A550),IF(MONTH($A550)=11,YEAR($A550),IF(MONTH($A550)=12, YEAR($A550),YEAR($A550)-1)))),#REF!,VLOOKUP(MONTH($A550),'Patch Conversion'!$A$1:$B$12,2),FALSE)</f>
        <v>#REF!</v>
      </c>
      <c r="N550" s="11"/>
      <c r="O550" s="9">
        <f t="shared" si="51"/>
        <v>4.58</v>
      </c>
      <c r="P550" s="9" t="str">
        <f t="shared" si="52"/>
        <v/>
      </c>
      <c r="Q550" s="10" t="str">
        <f t="shared" si="53"/>
        <v/>
      </c>
      <c r="S550" s="17">
        <f>VLOOKUP((IF(MONTH($A550)=10,YEAR($A550),IF(MONTH($A550)=11,YEAR($A550),IF(MONTH($A550)=12, YEAR($A550),YEAR($A550)-1)))),'Final Sim'!$A$1:$O$84,VLOOKUP(MONTH($A550),'Conversion WRSM'!$A$1:$B$12,2),FALSE)</f>
        <v>775.74</v>
      </c>
      <c r="U550" s="9">
        <f t="shared" si="54"/>
        <v>4.58</v>
      </c>
      <c r="V550" s="9" t="str">
        <f t="shared" si="55"/>
        <v/>
      </c>
      <c r="W550" s="20" t="str">
        <f t="shared" si="56"/>
        <v/>
      </c>
    </row>
    <row r="551" spans="1:23" s="9" customFormat="1">
      <c r="A551" s="11">
        <v>29707</v>
      </c>
      <c r="B551" s="9">
        <f>VLOOKUP((IF(MONTH($A551)=10,YEAR($A551),IF(MONTH($A551)=11,YEAR($A551),IF(MONTH($A551)=12, YEAR($A551),YEAR($A551)-1)))),A3R002_pt1.prn!$A$2:$AA$74,VLOOKUP(MONTH($A551),Conversion!$A$1:$B$12,2),FALSE)</f>
        <v>6.93</v>
      </c>
      <c r="C551" s="9" t="str">
        <f>IF(VLOOKUP((IF(MONTH($A551)=10,YEAR($A551),IF(MONTH($A551)=11,YEAR($A551),IF(MONTH($A551)=12, YEAR($A551),YEAR($A551)-1)))),A3R002_pt1.prn!$A$2:$AA$74,VLOOKUP(MONTH($A551),'Patch Conversion'!$A$1:$B$12,2),FALSE)="","",VLOOKUP((IF(MONTH($A551)=10,YEAR($A551),IF(MONTH($A551)=11,YEAR($A551),IF(MONTH($A551)=12, YEAR($A551),YEAR($A551)-1)))),A3R002_pt1.prn!$A$2:$AA$74,VLOOKUP(MONTH($A551),'Patch Conversion'!$A$1:$B$12,2),FALSE))</f>
        <v/>
      </c>
      <c r="G551" s="9">
        <f>VLOOKUP((IF(MONTH($A551)=10,YEAR($A551),IF(MONTH($A551)=11,YEAR($A551),IF(MONTH($A551)=12, YEAR($A551),YEAR($A551)-1)))),A3R002_FirstSim!$A$1:$Z$87,VLOOKUP(MONTH($A551),Conversion!$A$1:$B$12,2),FALSE)</f>
        <v>1.01</v>
      </c>
      <c r="K551" s="12" t="e">
        <f>VLOOKUP((IF(MONTH($A551)=10,YEAR($A551),IF(MONTH($A551)=11,YEAR($A551),IF(MONTH($A551)=12, YEAR($A551),YEAR($A551)-1)))),#REF!,VLOOKUP(MONTH($A551),Conversion!$A$1:$B$12,2),FALSE)</f>
        <v>#REF!</v>
      </c>
      <c r="L551" s="9" t="e">
        <f>VLOOKUP((IF(MONTH($A551)=10,YEAR($A551),IF(MONTH($A551)=11,YEAR($A551),IF(MONTH($A551)=12, YEAR($A551),YEAR($A551)-1)))),#REF!,VLOOKUP(MONTH($A551),'Patch Conversion'!$A$1:$B$12,2),FALSE)</f>
        <v>#REF!</v>
      </c>
      <c r="N551" s="11"/>
      <c r="O551" s="9">
        <f t="shared" si="51"/>
        <v>6.93</v>
      </c>
      <c r="P551" s="9" t="str">
        <f t="shared" si="52"/>
        <v/>
      </c>
      <c r="Q551" s="10" t="str">
        <f t="shared" si="53"/>
        <v/>
      </c>
      <c r="S551" s="17">
        <f>VLOOKUP((IF(MONTH($A551)=10,YEAR($A551),IF(MONTH($A551)=11,YEAR($A551),IF(MONTH($A551)=12, YEAR($A551),YEAR($A551)-1)))),'Final Sim'!$A$1:$O$84,VLOOKUP(MONTH($A551),'Conversion WRSM'!$A$1:$B$12,2),FALSE)</f>
        <v>0</v>
      </c>
      <c r="U551" s="9">
        <f t="shared" si="54"/>
        <v>6.93</v>
      </c>
      <c r="V551" s="9" t="str">
        <f t="shared" si="55"/>
        <v/>
      </c>
      <c r="W551" s="20" t="str">
        <f t="shared" si="56"/>
        <v/>
      </c>
    </row>
    <row r="552" spans="1:23" s="9" customFormat="1">
      <c r="A552" s="11">
        <v>29738</v>
      </c>
      <c r="B552" s="9">
        <f>VLOOKUP((IF(MONTH($A552)=10,YEAR($A552),IF(MONTH($A552)=11,YEAR($A552),IF(MONTH($A552)=12, YEAR($A552),YEAR($A552)-1)))),A3R002_pt1.prn!$A$2:$AA$74,VLOOKUP(MONTH($A552),Conversion!$A$1:$B$12,2),FALSE)</f>
        <v>5.25</v>
      </c>
      <c r="C552" s="9" t="str">
        <f>IF(VLOOKUP((IF(MONTH($A552)=10,YEAR($A552),IF(MONTH($A552)=11,YEAR($A552),IF(MONTH($A552)=12, YEAR($A552),YEAR($A552)-1)))),A3R002_pt1.prn!$A$2:$AA$74,VLOOKUP(MONTH($A552),'Patch Conversion'!$A$1:$B$12,2),FALSE)="","",VLOOKUP((IF(MONTH($A552)=10,YEAR($A552),IF(MONTH($A552)=11,YEAR($A552),IF(MONTH($A552)=12, YEAR($A552),YEAR($A552)-1)))),A3R002_pt1.prn!$A$2:$AA$74,VLOOKUP(MONTH($A552),'Patch Conversion'!$A$1:$B$12,2),FALSE))</f>
        <v/>
      </c>
      <c r="G552" s="9">
        <f>VLOOKUP((IF(MONTH($A552)=10,YEAR($A552),IF(MONTH($A552)=11,YEAR($A552),IF(MONTH($A552)=12, YEAR($A552),YEAR($A552)-1)))),A3R002_FirstSim!$A$1:$Z$87,VLOOKUP(MONTH($A552),Conversion!$A$1:$B$12,2),FALSE)</f>
        <v>0.97</v>
      </c>
      <c r="K552" s="12" t="e">
        <f>VLOOKUP((IF(MONTH($A552)=10,YEAR($A552),IF(MONTH($A552)=11,YEAR($A552),IF(MONTH($A552)=12, YEAR($A552),YEAR($A552)-1)))),#REF!,VLOOKUP(MONTH($A552),Conversion!$A$1:$B$12,2),FALSE)</f>
        <v>#REF!</v>
      </c>
      <c r="L552" s="9" t="e">
        <f>VLOOKUP((IF(MONTH($A552)=10,YEAR($A552),IF(MONTH($A552)=11,YEAR($A552),IF(MONTH($A552)=12, YEAR($A552),YEAR($A552)-1)))),#REF!,VLOOKUP(MONTH($A552),'Patch Conversion'!$A$1:$B$12,2),FALSE)</f>
        <v>#REF!</v>
      </c>
      <c r="N552" s="11"/>
      <c r="O552" s="9">
        <f t="shared" si="51"/>
        <v>5.25</v>
      </c>
      <c r="P552" s="9" t="str">
        <f t="shared" si="52"/>
        <v/>
      </c>
      <c r="Q552" s="10" t="str">
        <f t="shared" si="53"/>
        <v/>
      </c>
      <c r="S552" s="17">
        <f>VLOOKUP((IF(MONTH($A552)=10,YEAR($A552),IF(MONTH($A552)=11,YEAR($A552),IF(MONTH($A552)=12, YEAR($A552),YEAR($A552)-1)))),'Final Sim'!$A$1:$O$84,VLOOKUP(MONTH($A552),'Conversion WRSM'!$A$1:$B$12,2),FALSE)</f>
        <v>404.53</v>
      </c>
      <c r="U552" s="9">
        <f t="shared" si="54"/>
        <v>5.25</v>
      </c>
      <c r="V552" s="9" t="str">
        <f t="shared" si="55"/>
        <v/>
      </c>
      <c r="W552" s="20" t="str">
        <f t="shared" si="56"/>
        <v/>
      </c>
    </row>
    <row r="553" spans="1:23" s="9" customFormat="1">
      <c r="A553" s="11">
        <v>29768</v>
      </c>
      <c r="B553" s="9">
        <f>VLOOKUP((IF(MONTH($A553)=10,YEAR($A553),IF(MONTH($A553)=11,YEAR($A553),IF(MONTH($A553)=12, YEAR($A553),YEAR($A553)-1)))),A3R002_pt1.prn!$A$2:$AA$74,VLOOKUP(MONTH($A553),Conversion!$A$1:$B$12,2),FALSE)</f>
        <v>5.27</v>
      </c>
      <c r="C553" s="9" t="str">
        <f>IF(VLOOKUP((IF(MONTH($A553)=10,YEAR($A553),IF(MONTH($A553)=11,YEAR($A553),IF(MONTH($A553)=12, YEAR($A553),YEAR($A553)-1)))),A3R002_pt1.prn!$A$2:$AA$74,VLOOKUP(MONTH($A553),'Patch Conversion'!$A$1:$B$12,2),FALSE)="","",VLOOKUP((IF(MONTH($A553)=10,YEAR($A553),IF(MONTH($A553)=11,YEAR($A553),IF(MONTH($A553)=12, YEAR($A553),YEAR($A553)-1)))),A3R002_pt1.prn!$A$2:$AA$74,VLOOKUP(MONTH($A553),'Patch Conversion'!$A$1:$B$12,2),FALSE))</f>
        <v>*</v>
      </c>
      <c r="G553" s="9">
        <f>VLOOKUP((IF(MONTH($A553)=10,YEAR($A553),IF(MONTH($A553)=11,YEAR($A553),IF(MONTH($A553)=12, YEAR($A553),YEAR($A553)-1)))),A3R002_FirstSim!$A$1:$Z$87,VLOOKUP(MONTH($A553),Conversion!$A$1:$B$12,2),FALSE)</f>
        <v>0.94</v>
      </c>
      <c r="K553" s="12" t="e">
        <f>VLOOKUP((IF(MONTH($A553)=10,YEAR($A553),IF(MONTH($A553)=11,YEAR($A553),IF(MONTH($A553)=12, YEAR($A553),YEAR($A553)-1)))),#REF!,VLOOKUP(MONTH($A553),Conversion!$A$1:$B$12,2),FALSE)</f>
        <v>#REF!</v>
      </c>
      <c r="L553" s="9" t="e">
        <f>VLOOKUP((IF(MONTH($A553)=10,YEAR($A553),IF(MONTH($A553)=11,YEAR($A553),IF(MONTH($A553)=12, YEAR($A553),YEAR($A553)-1)))),#REF!,VLOOKUP(MONTH($A553),'Patch Conversion'!$A$1:$B$12,2),FALSE)</f>
        <v>#REF!</v>
      </c>
      <c r="N553" s="11"/>
      <c r="O553" s="9">
        <f t="shared" si="51"/>
        <v>5.27</v>
      </c>
      <c r="P553" s="9" t="str">
        <f t="shared" si="52"/>
        <v>*</v>
      </c>
      <c r="Q553" s="10" t="str">
        <f t="shared" si="53"/>
        <v>Estimated</v>
      </c>
      <c r="S553" s="17">
        <f>VLOOKUP((IF(MONTH($A553)=10,YEAR($A553),IF(MONTH($A553)=11,YEAR($A553),IF(MONTH($A553)=12, YEAR($A553),YEAR($A553)-1)))),'Final Sim'!$A$1:$O$84,VLOOKUP(MONTH($A553),'Conversion WRSM'!$A$1:$B$12,2),FALSE)</f>
        <v>0</v>
      </c>
      <c r="U553" s="9">
        <f t="shared" si="54"/>
        <v>5.27</v>
      </c>
      <c r="V553" s="9" t="str">
        <f t="shared" si="55"/>
        <v>*</v>
      </c>
      <c r="W553" s="20" t="str">
        <f t="shared" si="56"/>
        <v>Estimated</v>
      </c>
    </row>
    <row r="554" spans="1:23" s="9" customFormat="1">
      <c r="A554" s="11">
        <v>29799</v>
      </c>
      <c r="B554" s="9">
        <f>VLOOKUP((IF(MONTH($A554)=10,YEAR($A554),IF(MONTH($A554)=11,YEAR($A554),IF(MONTH($A554)=12, YEAR($A554),YEAR($A554)-1)))),A3R002_pt1.prn!$A$2:$AA$74,VLOOKUP(MONTH($A554),Conversion!$A$1:$B$12,2),FALSE)</f>
        <v>3.88</v>
      </c>
      <c r="C554" s="9" t="str">
        <f>IF(VLOOKUP((IF(MONTH($A554)=10,YEAR($A554),IF(MONTH($A554)=11,YEAR($A554),IF(MONTH($A554)=12, YEAR($A554),YEAR($A554)-1)))),A3R002_pt1.prn!$A$2:$AA$74,VLOOKUP(MONTH($A554),'Patch Conversion'!$A$1:$B$12,2),FALSE)="","",VLOOKUP((IF(MONTH($A554)=10,YEAR($A554),IF(MONTH($A554)=11,YEAR($A554),IF(MONTH($A554)=12, YEAR($A554),YEAR($A554)-1)))),A3R002_pt1.prn!$A$2:$AA$74,VLOOKUP(MONTH($A554),'Patch Conversion'!$A$1:$B$12,2),FALSE))</f>
        <v>*</v>
      </c>
      <c r="G554" s="9">
        <f>VLOOKUP((IF(MONTH($A554)=10,YEAR($A554),IF(MONTH($A554)=11,YEAR($A554),IF(MONTH($A554)=12, YEAR($A554),YEAR($A554)-1)))),A3R002_FirstSim!$A$1:$Z$87,VLOOKUP(MONTH($A554),Conversion!$A$1:$B$12,2),FALSE)</f>
        <v>0.93</v>
      </c>
      <c r="K554" s="12" t="e">
        <f>VLOOKUP((IF(MONTH($A554)=10,YEAR($A554),IF(MONTH($A554)=11,YEAR($A554),IF(MONTH($A554)=12, YEAR($A554),YEAR($A554)-1)))),#REF!,VLOOKUP(MONTH($A554),Conversion!$A$1:$B$12,2),FALSE)</f>
        <v>#REF!</v>
      </c>
      <c r="L554" s="9" t="e">
        <f>VLOOKUP((IF(MONTH($A554)=10,YEAR($A554),IF(MONTH($A554)=11,YEAR($A554),IF(MONTH($A554)=12, YEAR($A554),YEAR($A554)-1)))),#REF!,VLOOKUP(MONTH($A554),'Patch Conversion'!$A$1:$B$12,2),FALSE)</f>
        <v>#REF!</v>
      </c>
      <c r="N554" s="11"/>
      <c r="O554" s="9">
        <f t="shared" si="51"/>
        <v>3.88</v>
      </c>
      <c r="P554" s="9" t="str">
        <f t="shared" si="52"/>
        <v>*</v>
      </c>
      <c r="Q554" s="10" t="str">
        <f t="shared" si="53"/>
        <v>Estimated</v>
      </c>
      <c r="S554" s="17">
        <f>VLOOKUP((IF(MONTH($A554)=10,YEAR($A554),IF(MONTH($A554)=11,YEAR($A554),IF(MONTH($A554)=12, YEAR($A554),YEAR($A554)-1)))),'Final Sim'!$A$1:$O$84,VLOOKUP(MONTH($A554),'Conversion WRSM'!$A$1:$B$12,2),FALSE)</f>
        <v>76.7</v>
      </c>
      <c r="U554" s="9">
        <f t="shared" si="54"/>
        <v>3.88</v>
      </c>
      <c r="V554" s="9" t="str">
        <f t="shared" si="55"/>
        <v>*</v>
      </c>
      <c r="W554" s="20" t="str">
        <f t="shared" si="56"/>
        <v>Estimated</v>
      </c>
    </row>
    <row r="555" spans="1:23" s="9" customFormat="1">
      <c r="A555" s="11">
        <v>29830</v>
      </c>
      <c r="B555" s="9">
        <f>VLOOKUP((IF(MONTH($A555)=10,YEAR($A555),IF(MONTH($A555)=11,YEAR($A555),IF(MONTH($A555)=12, YEAR($A555),YEAR($A555)-1)))),A3R002_pt1.prn!$A$2:$AA$74,VLOOKUP(MONTH($A555),Conversion!$A$1:$B$12,2),FALSE)</f>
        <v>1.29</v>
      </c>
      <c r="C555" s="9" t="str">
        <f>IF(VLOOKUP((IF(MONTH($A555)=10,YEAR($A555),IF(MONTH($A555)=11,YEAR($A555),IF(MONTH($A555)=12, YEAR($A555),YEAR($A555)-1)))),A3R002_pt1.prn!$A$2:$AA$74,VLOOKUP(MONTH($A555),'Patch Conversion'!$A$1:$B$12,2),FALSE)="","",VLOOKUP((IF(MONTH($A555)=10,YEAR($A555),IF(MONTH($A555)=11,YEAR($A555),IF(MONTH($A555)=12, YEAR($A555),YEAR($A555)-1)))),A3R002_pt1.prn!$A$2:$AA$74,VLOOKUP(MONTH($A555),'Patch Conversion'!$A$1:$B$12,2),FALSE))</f>
        <v>*</v>
      </c>
      <c r="G555" s="9">
        <f>VLOOKUP((IF(MONTH($A555)=10,YEAR($A555),IF(MONTH($A555)=11,YEAR($A555),IF(MONTH($A555)=12, YEAR($A555),YEAR($A555)-1)))),A3R002_FirstSim!$A$1:$Z$87,VLOOKUP(MONTH($A555),Conversion!$A$1:$B$12,2),FALSE)</f>
        <v>0.77</v>
      </c>
      <c r="K555" s="12" t="e">
        <f>VLOOKUP((IF(MONTH($A555)=10,YEAR($A555),IF(MONTH($A555)=11,YEAR($A555),IF(MONTH($A555)=12, YEAR($A555),YEAR($A555)-1)))),#REF!,VLOOKUP(MONTH($A555),Conversion!$A$1:$B$12,2),FALSE)</f>
        <v>#REF!</v>
      </c>
      <c r="L555" s="9" t="e">
        <f>VLOOKUP((IF(MONTH($A555)=10,YEAR($A555),IF(MONTH($A555)=11,YEAR($A555),IF(MONTH($A555)=12, YEAR($A555),YEAR($A555)-1)))),#REF!,VLOOKUP(MONTH($A555),'Patch Conversion'!$A$1:$B$12,2),FALSE)</f>
        <v>#REF!</v>
      </c>
      <c r="N555" s="11"/>
      <c r="O555" s="9">
        <f t="shared" si="51"/>
        <v>1.29</v>
      </c>
      <c r="P555" s="9" t="str">
        <f t="shared" si="52"/>
        <v>*</v>
      </c>
      <c r="Q555" s="10" t="str">
        <f t="shared" si="53"/>
        <v>Estimated</v>
      </c>
      <c r="S555" s="17">
        <f>VLOOKUP((IF(MONTH($A555)=10,YEAR($A555),IF(MONTH($A555)=11,YEAR($A555),IF(MONTH($A555)=12, YEAR($A555),YEAR($A555)-1)))),'Final Sim'!$A$1:$O$84,VLOOKUP(MONTH($A555),'Conversion WRSM'!$A$1:$B$12,2),FALSE)</f>
        <v>0</v>
      </c>
      <c r="U555" s="9">
        <f t="shared" si="54"/>
        <v>1.29</v>
      </c>
      <c r="V555" s="9" t="str">
        <f t="shared" si="55"/>
        <v>*</v>
      </c>
      <c r="W555" s="20" t="str">
        <f t="shared" si="56"/>
        <v>Estimated</v>
      </c>
    </row>
    <row r="556" spans="1:23" s="9" customFormat="1">
      <c r="A556" s="11">
        <v>29860</v>
      </c>
      <c r="B556" s="9">
        <f>VLOOKUP((IF(MONTH($A556)=10,YEAR($A556),IF(MONTH($A556)=11,YEAR($A556),IF(MONTH($A556)=12, YEAR($A556),YEAR($A556)-1)))),A3R002_pt1.prn!$A$2:$AA$74,VLOOKUP(MONTH($A556),Conversion!$A$1:$B$12,2),FALSE)</f>
        <v>0.61</v>
      </c>
      <c r="C556" s="9" t="str">
        <f>IF(VLOOKUP((IF(MONTH($A556)=10,YEAR($A556),IF(MONTH($A556)=11,YEAR($A556),IF(MONTH($A556)=12, YEAR($A556),YEAR($A556)-1)))),A3R002_pt1.prn!$A$2:$AA$74,VLOOKUP(MONTH($A556),'Patch Conversion'!$A$1:$B$12,2),FALSE)="","",VLOOKUP((IF(MONTH($A556)=10,YEAR($A556),IF(MONTH($A556)=11,YEAR($A556),IF(MONTH($A556)=12, YEAR($A556),YEAR($A556)-1)))),A3R002_pt1.prn!$A$2:$AA$74,VLOOKUP(MONTH($A556),'Patch Conversion'!$A$1:$B$12,2),FALSE))</f>
        <v/>
      </c>
      <c r="G556" s="9">
        <f>VLOOKUP((IF(MONTH($A556)=10,YEAR($A556),IF(MONTH($A556)=11,YEAR($A556),IF(MONTH($A556)=12, YEAR($A556),YEAR($A556)-1)))),A3R002_FirstSim!$A$1:$Z$87,VLOOKUP(MONTH($A556),Conversion!$A$1:$B$12,2),FALSE)</f>
        <v>0.59</v>
      </c>
      <c r="K556" s="12" t="e">
        <f>VLOOKUP((IF(MONTH($A556)=10,YEAR($A556),IF(MONTH($A556)=11,YEAR($A556),IF(MONTH($A556)=12, YEAR($A556),YEAR($A556)-1)))),#REF!,VLOOKUP(MONTH($A556),Conversion!$A$1:$B$12,2),FALSE)</f>
        <v>#REF!</v>
      </c>
      <c r="L556" s="9" t="e">
        <f>VLOOKUP((IF(MONTH($A556)=10,YEAR($A556),IF(MONTH($A556)=11,YEAR($A556),IF(MONTH($A556)=12, YEAR($A556),YEAR($A556)-1)))),#REF!,VLOOKUP(MONTH($A556),'Patch Conversion'!$A$1:$B$12,2),FALSE)</f>
        <v>#REF!</v>
      </c>
      <c r="N556" s="11"/>
      <c r="O556" s="9">
        <f t="shared" si="51"/>
        <v>0.61</v>
      </c>
      <c r="P556" s="9" t="str">
        <f t="shared" si="52"/>
        <v/>
      </c>
      <c r="Q556" s="10" t="str">
        <f t="shared" si="53"/>
        <v/>
      </c>
      <c r="S556" s="17">
        <f>VLOOKUP((IF(MONTH($A556)=10,YEAR($A556),IF(MONTH($A556)=11,YEAR($A556),IF(MONTH($A556)=12, YEAR($A556),YEAR($A556)-1)))),'Final Sim'!$A$1:$O$84,VLOOKUP(MONTH($A556),'Conversion WRSM'!$A$1:$B$12,2),FALSE)</f>
        <v>4.71</v>
      </c>
      <c r="U556" s="9">
        <f t="shared" si="54"/>
        <v>0.61</v>
      </c>
      <c r="V556" s="9" t="str">
        <f t="shared" si="55"/>
        <v/>
      </c>
      <c r="W556" s="20" t="str">
        <f t="shared" si="56"/>
        <v/>
      </c>
    </row>
    <row r="557" spans="1:23" s="9" customFormat="1">
      <c r="A557" s="11">
        <v>29891</v>
      </c>
      <c r="B557" s="9">
        <f>VLOOKUP((IF(MONTH($A557)=10,YEAR($A557),IF(MONTH($A557)=11,YEAR($A557),IF(MONTH($A557)=12, YEAR($A557),YEAR($A557)-1)))),A3R002_pt1.prn!$A$2:$AA$74,VLOOKUP(MONTH($A557),Conversion!$A$1:$B$12,2),FALSE)</f>
        <v>0.6</v>
      </c>
      <c r="C557" s="9" t="str">
        <f>IF(VLOOKUP((IF(MONTH($A557)=10,YEAR($A557),IF(MONTH($A557)=11,YEAR($A557),IF(MONTH($A557)=12, YEAR($A557),YEAR($A557)-1)))),A3R002_pt1.prn!$A$2:$AA$74,VLOOKUP(MONTH($A557),'Patch Conversion'!$A$1:$B$12,2),FALSE)="","",VLOOKUP((IF(MONTH($A557)=10,YEAR($A557),IF(MONTH($A557)=11,YEAR($A557),IF(MONTH($A557)=12, YEAR($A557),YEAR($A557)-1)))),A3R002_pt1.prn!$A$2:$AA$74,VLOOKUP(MONTH($A557),'Patch Conversion'!$A$1:$B$12,2),FALSE))</f>
        <v>*</v>
      </c>
      <c r="G557" s="9">
        <f>VLOOKUP((IF(MONTH($A557)=10,YEAR($A557),IF(MONTH($A557)=11,YEAR($A557),IF(MONTH($A557)=12, YEAR($A557),YEAR($A557)-1)))),A3R002_FirstSim!$A$1:$Z$87,VLOOKUP(MONTH($A557),Conversion!$A$1:$B$12,2),FALSE)</f>
        <v>0.48</v>
      </c>
      <c r="K557" s="12" t="e">
        <f>VLOOKUP((IF(MONTH($A557)=10,YEAR($A557),IF(MONTH($A557)=11,YEAR($A557),IF(MONTH($A557)=12, YEAR($A557),YEAR($A557)-1)))),#REF!,VLOOKUP(MONTH($A557),Conversion!$A$1:$B$12,2),FALSE)</f>
        <v>#REF!</v>
      </c>
      <c r="L557" s="9" t="e">
        <f>VLOOKUP((IF(MONTH($A557)=10,YEAR($A557),IF(MONTH($A557)=11,YEAR($A557),IF(MONTH($A557)=12, YEAR($A557),YEAR($A557)-1)))),#REF!,VLOOKUP(MONTH($A557),'Patch Conversion'!$A$1:$B$12,2),FALSE)</f>
        <v>#REF!</v>
      </c>
      <c r="N557" s="11"/>
      <c r="O557" s="9">
        <f t="shared" si="51"/>
        <v>0.6</v>
      </c>
      <c r="P557" s="9" t="str">
        <f t="shared" si="52"/>
        <v>*</v>
      </c>
      <c r="Q557" s="10" t="str">
        <f t="shared" si="53"/>
        <v>Estimated</v>
      </c>
      <c r="S557" s="17">
        <f>VLOOKUP((IF(MONTH($A557)=10,YEAR($A557),IF(MONTH($A557)=11,YEAR($A557),IF(MONTH($A557)=12, YEAR($A557),YEAR($A557)-1)))),'Final Sim'!$A$1:$O$84,VLOOKUP(MONTH($A557),'Conversion WRSM'!$A$1:$B$12,2),FALSE)</f>
        <v>0</v>
      </c>
      <c r="U557" s="9">
        <f t="shared" si="54"/>
        <v>0.6</v>
      </c>
      <c r="V557" s="9" t="str">
        <f t="shared" si="55"/>
        <v>*</v>
      </c>
      <c r="W557" s="20" t="str">
        <f t="shared" si="56"/>
        <v>Estimated</v>
      </c>
    </row>
    <row r="558" spans="1:23" s="9" customFormat="1">
      <c r="A558" s="11">
        <v>29921</v>
      </c>
      <c r="B558" s="9">
        <f>VLOOKUP((IF(MONTH($A558)=10,YEAR($A558),IF(MONTH($A558)=11,YEAR($A558),IF(MONTH($A558)=12, YEAR($A558),YEAR($A558)-1)))),A3R002_pt1.prn!$A$2:$AA$74,VLOOKUP(MONTH($A558),Conversion!$A$1:$B$12,2),FALSE)</f>
        <v>0.54</v>
      </c>
      <c r="C558" s="9" t="str">
        <f>IF(VLOOKUP((IF(MONTH($A558)=10,YEAR($A558),IF(MONTH($A558)=11,YEAR($A558),IF(MONTH($A558)=12, YEAR($A558),YEAR($A558)-1)))),A3R002_pt1.prn!$A$2:$AA$74,VLOOKUP(MONTH($A558),'Patch Conversion'!$A$1:$B$12,2),FALSE)="","",VLOOKUP((IF(MONTH($A558)=10,YEAR($A558),IF(MONTH($A558)=11,YEAR($A558),IF(MONTH($A558)=12, YEAR($A558),YEAR($A558)-1)))),A3R002_pt1.prn!$A$2:$AA$74,VLOOKUP(MONTH($A558),'Patch Conversion'!$A$1:$B$12,2),FALSE))</f>
        <v>*</v>
      </c>
      <c r="D558" s="9">
        <f>IF(C558="","",B558)</f>
        <v>0.54</v>
      </c>
      <c r="G558" s="9">
        <f>VLOOKUP((IF(MONTH($A558)=10,YEAR($A558),IF(MONTH($A558)=11,YEAR($A558),IF(MONTH($A558)=12, YEAR($A558),YEAR($A558)-1)))),A3R002_FirstSim!$A$1:$Z$87,VLOOKUP(MONTH($A558),Conversion!$A$1:$B$12,2),FALSE)</f>
        <v>0.5</v>
      </c>
      <c r="K558" s="12" t="e">
        <f>VLOOKUP((IF(MONTH($A558)=10,YEAR($A558),IF(MONTH($A558)=11,YEAR($A558),IF(MONTH($A558)=12, YEAR($A558),YEAR($A558)-1)))),#REF!,VLOOKUP(MONTH($A558),Conversion!$A$1:$B$12,2),FALSE)</f>
        <v>#REF!</v>
      </c>
      <c r="L558" s="9" t="e">
        <f>VLOOKUP((IF(MONTH($A558)=10,YEAR($A558),IF(MONTH($A558)=11,YEAR($A558),IF(MONTH($A558)=12, YEAR($A558),YEAR($A558)-1)))),#REF!,VLOOKUP(MONTH($A558),'Patch Conversion'!$A$1:$B$12,2),FALSE)</f>
        <v>#REF!</v>
      </c>
      <c r="N558" s="11"/>
      <c r="O558" s="9">
        <f t="shared" si="51"/>
        <v>0.54</v>
      </c>
      <c r="P558" s="9" t="str">
        <f t="shared" si="52"/>
        <v>*</v>
      </c>
      <c r="Q558" s="10" t="str">
        <f t="shared" si="53"/>
        <v>Estimated</v>
      </c>
      <c r="S558" s="17">
        <f>VLOOKUP((IF(MONTH($A558)=10,YEAR($A558),IF(MONTH($A558)=11,YEAR($A558),IF(MONTH($A558)=12, YEAR($A558),YEAR($A558)-1)))),'Final Sim'!$A$1:$O$84,VLOOKUP(MONTH($A558),'Conversion WRSM'!$A$1:$B$12,2),FALSE)</f>
        <v>33.340000000000003</v>
      </c>
      <c r="U558" s="9">
        <f t="shared" si="54"/>
        <v>0.54</v>
      </c>
      <c r="V558" s="9" t="str">
        <f t="shared" si="55"/>
        <v>*</v>
      </c>
      <c r="W558" s="20" t="str">
        <f t="shared" si="56"/>
        <v>Estimated</v>
      </c>
    </row>
    <row r="559" spans="1:23" s="9" customFormat="1">
      <c r="A559" s="11">
        <v>29952</v>
      </c>
      <c r="B559" s="9">
        <f>VLOOKUP((IF(MONTH($A559)=10,YEAR($A559),IF(MONTH($A559)=11,YEAR($A559),IF(MONTH($A559)=12, YEAR($A559),YEAR($A559)-1)))),A3R002_pt1.prn!$A$2:$AA$74,VLOOKUP(MONTH($A559),Conversion!$A$1:$B$12,2),FALSE)</f>
        <v>0.44</v>
      </c>
      <c r="C559" s="9" t="str">
        <f>IF(VLOOKUP((IF(MONTH($A559)=10,YEAR($A559),IF(MONTH($A559)=11,YEAR($A559),IF(MONTH($A559)=12, YEAR($A559),YEAR($A559)-1)))),A3R002_pt1.prn!$A$2:$AA$74,VLOOKUP(MONTH($A559),'Patch Conversion'!$A$1:$B$12,2),FALSE)="","",VLOOKUP((IF(MONTH($A559)=10,YEAR($A559),IF(MONTH($A559)=11,YEAR($A559),IF(MONTH($A559)=12, YEAR($A559),YEAR($A559)-1)))),A3R002_pt1.prn!$A$2:$AA$74,VLOOKUP(MONTH($A559),'Patch Conversion'!$A$1:$B$12,2),FALSE))</f>
        <v>*</v>
      </c>
      <c r="D559" s="9">
        <f>IF(C559="","",B559)</f>
        <v>0.44</v>
      </c>
      <c r="G559" s="9">
        <f>VLOOKUP((IF(MONTH($A559)=10,YEAR($A559),IF(MONTH($A559)=11,YEAR($A559),IF(MONTH($A559)=12, YEAR($A559),YEAR($A559)-1)))),A3R002_FirstSim!$A$1:$Z$87,VLOOKUP(MONTH($A559),Conversion!$A$1:$B$12,2),FALSE)</f>
        <v>0.44</v>
      </c>
      <c r="K559" s="12" t="e">
        <f>VLOOKUP((IF(MONTH($A559)=10,YEAR($A559),IF(MONTH($A559)=11,YEAR($A559),IF(MONTH($A559)=12, YEAR($A559),YEAR($A559)-1)))),#REF!,VLOOKUP(MONTH($A559),Conversion!$A$1:$B$12,2),FALSE)</f>
        <v>#REF!</v>
      </c>
      <c r="L559" s="9" t="e">
        <f>VLOOKUP((IF(MONTH($A559)=10,YEAR($A559),IF(MONTH($A559)=11,YEAR($A559),IF(MONTH($A559)=12, YEAR($A559),YEAR($A559)-1)))),#REF!,VLOOKUP(MONTH($A559),'Patch Conversion'!$A$1:$B$12,2),FALSE)</f>
        <v>#REF!</v>
      </c>
      <c r="N559" s="11"/>
      <c r="O559" s="9">
        <f t="shared" si="51"/>
        <v>0.44</v>
      </c>
      <c r="P559" s="9" t="str">
        <f t="shared" si="52"/>
        <v>*</v>
      </c>
      <c r="Q559" s="10" t="str">
        <f t="shared" si="53"/>
        <v>Estimated</v>
      </c>
      <c r="S559" s="17">
        <f>VLOOKUP((IF(MONTH($A559)=10,YEAR($A559),IF(MONTH($A559)=11,YEAR($A559),IF(MONTH($A559)=12, YEAR($A559),YEAR($A559)-1)))),'Final Sim'!$A$1:$O$84,VLOOKUP(MONTH($A559),'Conversion WRSM'!$A$1:$B$12,2),FALSE)</f>
        <v>0</v>
      </c>
      <c r="U559" s="9">
        <f t="shared" si="54"/>
        <v>0.44</v>
      </c>
      <c r="V559" s="9" t="str">
        <f t="shared" si="55"/>
        <v>*</v>
      </c>
      <c r="W559" s="20" t="str">
        <f t="shared" si="56"/>
        <v>Estimated</v>
      </c>
    </row>
    <row r="560" spans="1:23" s="9" customFormat="1">
      <c r="A560" s="11">
        <v>29983</v>
      </c>
      <c r="B560" s="9">
        <f>VLOOKUP((IF(MONTH($A560)=10,YEAR($A560),IF(MONTH($A560)=11,YEAR($A560),IF(MONTH($A560)=12, YEAR($A560),YEAR($A560)-1)))),A3R002_pt1.prn!$A$2:$AA$74,VLOOKUP(MONTH($A560),Conversion!$A$1:$B$12,2),FALSE)</f>
        <v>0.16</v>
      </c>
      <c r="C560" s="9" t="str">
        <f>IF(VLOOKUP((IF(MONTH($A560)=10,YEAR($A560),IF(MONTH($A560)=11,YEAR($A560),IF(MONTH($A560)=12, YEAR($A560),YEAR($A560)-1)))),A3R002_pt1.prn!$A$2:$AA$74,VLOOKUP(MONTH($A560),'Patch Conversion'!$A$1:$B$12,2),FALSE)="","",VLOOKUP((IF(MONTH($A560)=10,YEAR($A560),IF(MONTH($A560)=11,YEAR($A560),IF(MONTH($A560)=12, YEAR($A560),YEAR($A560)-1)))),A3R002_pt1.prn!$A$2:$AA$74,VLOOKUP(MONTH($A560),'Patch Conversion'!$A$1:$B$12,2),FALSE))</f>
        <v/>
      </c>
      <c r="D560" s="9" t="str">
        <f>IF(C560="","",B560)</f>
        <v/>
      </c>
      <c r="G560" s="9">
        <f>VLOOKUP((IF(MONTH($A560)=10,YEAR($A560),IF(MONTH($A560)=11,YEAR($A560),IF(MONTH($A560)=12, YEAR($A560),YEAR($A560)-1)))),A3R002_FirstSim!$A$1:$Z$87,VLOOKUP(MONTH($A560),Conversion!$A$1:$B$12,2),FALSE)</f>
        <v>0.41</v>
      </c>
      <c r="K560" s="12" t="e">
        <f>VLOOKUP((IF(MONTH($A560)=10,YEAR($A560),IF(MONTH($A560)=11,YEAR($A560),IF(MONTH($A560)=12, YEAR($A560),YEAR($A560)-1)))),#REF!,VLOOKUP(MONTH($A560),Conversion!$A$1:$B$12,2),FALSE)</f>
        <v>#REF!</v>
      </c>
      <c r="L560" s="9" t="e">
        <f>VLOOKUP((IF(MONTH($A560)=10,YEAR($A560),IF(MONTH($A560)=11,YEAR($A560),IF(MONTH($A560)=12, YEAR($A560),YEAR($A560)-1)))),#REF!,VLOOKUP(MONTH($A560),'Patch Conversion'!$A$1:$B$12,2),FALSE)</f>
        <v>#REF!</v>
      </c>
      <c r="N560" s="11"/>
      <c r="O560" s="9">
        <f t="shared" si="51"/>
        <v>0.16</v>
      </c>
      <c r="P560" s="9" t="str">
        <f t="shared" si="52"/>
        <v/>
      </c>
      <c r="Q560" s="10" t="str">
        <f t="shared" si="53"/>
        <v/>
      </c>
      <c r="S560" s="17">
        <f>VLOOKUP((IF(MONTH($A560)=10,YEAR($A560),IF(MONTH($A560)=11,YEAR($A560),IF(MONTH($A560)=12, YEAR($A560),YEAR($A560)-1)))),'Final Sim'!$A$1:$O$84,VLOOKUP(MONTH($A560),'Conversion WRSM'!$A$1:$B$12,2),FALSE)</f>
        <v>141.59</v>
      </c>
      <c r="U560" s="9">
        <f t="shared" si="54"/>
        <v>0.16</v>
      </c>
      <c r="V560" s="9" t="str">
        <f t="shared" si="55"/>
        <v/>
      </c>
      <c r="W560" s="20" t="str">
        <f t="shared" si="56"/>
        <v/>
      </c>
    </row>
    <row r="561" spans="1:23" s="9" customFormat="1">
      <c r="A561" s="11">
        <v>30011</v>
      </c>
      <c r="B561" s="9">
        <f>VLOOKUP((IF(MONTH($A561)=10,YEAR($A561),IF(MONTH($A561)=11,YEAR($A561),IF(MONTH($A561)=12, YEAR($A561),YEAR($A561)-1)))),A3R002_pt1.prn!$A$2:$AA$74,VLOOKUP(MONTH($A561),Conversion!$A$1:$B$12,2),FALSE)</f>
        <v>0.67</v>
      </c>
      <c r="C561" s="9" t="str">
        <f>IF(VLOOKUP((IF(MONTH($A561)=10,YEAR($A561),IF(MONTH($A561)=11,YEAR($A561),IF(MONTH($A561)=12, YEAR($A561),YEAR($A561)-1)))),A3R002_pt1.prn!$A$2:$AA$74,VLOOKUP(MONTH($A561),'Patch Conversion'!$A$1:$B$12,2),FALSE)="","",VLOOKUP((IF(MONTH($A561)=10,YEAR($A561),IF(MONTH($A561)=11,YEAR($A561),IF(MONTH($A561)=12, YEAR($A561),YEAR($A561)-1)))),A3R002_pt1.prn!$A$2:$AA$74,VLOOKUP(MONTH($A561),'Patch Conversion'!$A$1:$B$12,2),FALSE))</f>
        <v>*</v>
      </c>
      <c r="D561" s="9">
        <f>IF(C561="","",B561)</f>
        <v>0.67</v>
      </c>
      <c r="G561" s="9">
        <f>VLOOKUP((IF(MONTH($A561)=10,YEAR($A561),IF(MONTH($A561)=11,YEAR($A561),IF(MONTH($A561)=12, YEAR($A561),YEAR($A561)-1)))),A3R002_FirstSim!$A$1:$Z$87,VLOOKUP(MONTH($A561),Conversion!$A$1:$B$12,2),FALSE)</f>
        <v>0.6</v>
      </c>
      <c r="K561" s="12" t="e">
        <f>VLOOKUP((IF(MONTH($A561)=10,YEAR($A561),IF(MONTH($A561)=11,YEAR($A561),IF(MONTH($A561)=12, YEAR($A561),YEAR($A561)-1)))),#REF!,VLOOKUP(MONTH($A561),Conversion!$A$1:$B$12,2),FALSE)</f>
        <v>#REF!</v>
      </c>
      <c r="L561" s="9" t="e">
        <f>VLOOKUP((IF(MONTH($A561)=10,YEAR($A561),IF(MONTH($A561)=11,YEAR($A561),IF(MONTH($A561)=12, YEAR($A561),YEAR($A561)-1)))),#REF!,VLOOKUP(MONTH($A561),'Patch Conversion'!$A$1:$B$12,2),FALSE)</f>
        <v>#REF!</v>
      </c>
      <c r="N561" s="11"/>
      <c r="O561" s="9">
        <f t="shared" si="51"/>
        <v>0.67</v>
      </c>
      <c r="P561" s="9" t="str">
        <f t="shared" si="52"/>
        <v>*</v>
      </c>
      <c r="Q561" s="10" t="str">
        <f t="shared" si="53"/>
        <v>Estimated</v>
      </c>
      <c r="S561" s="17">
        <f>VLOOKUP((IF(MONTH($A561)=10,YEAR($A561),IF(MONTH($A561)=11,YEAR($A561),IF(MONTH($A561)=12, YEAR($A561),YEAR($A561)-1)))),'Final Sim'!$A$1:$O$84,VLOOKUP(MONTH($A561),'Conversion WRSM'!$A$1:$B$12,2),FALSE)</f>
        <v>0</v>
      </c>
      <c r="U561" s="9">
        <f t="shared" si="54"/>
        <v>0.67</v>
      </c>
      <c r="V561" s="9" t="str">
        <f t="shared" si="55"/>
        <v>*</v>
      </c>
      <c r="W561" s="20" t="str">
        <f t="shared" si="56"/>
        <v>Estimated</v>
      </c>
    </row>
    <row r="562" spans="1:23" s="9" customFormat="1">
      <c r="A562" s="11">
        <v>30042</v>
      </c>
      <c r="B562" s="9">
        <f>VLOOKUP((IF(MONTH($A562)=10,YEAR($A562),IF(MONTH($A562)=11,YEAR($A562),IF(MONTH($A562)=12, YEAR($A562),YEAR($A562)-1)))),A3R002_pt1.prn!$A$2:$AA$74,VLOOKUP(MONTH($A562),Conversion!$A$1:$B$12,2),FALSE)</f>
        <v>2.02</v>
      </c>
      <c r="C562" s="9" t="str">
        <f>IF(VLOOKUP((IF(MONTH($A562)=10,YEAR($A562),IF(MONTH($A562)=11,YEAR($A562),IF(MONTH($A562)=12, YEAR($A562),YEAR($A562)-1)))),A3R002_pt1.prn!$A$2:$AA$74,VLOOKUP(MONTH($A562),'Patch Conversion'!$A$1:$B$12,2),FALSE)="","",VLOOKUP((IF(MONTH($A562)=10,YEAR($A562),IF(MONTH($A562)=11,YEAR($A562),IF(MONTH($A562)=12, YEAR($A562),YEAR($A562)-1)))),A3R002_pt1.prn!$A$2:$AA$74,VLOOKUP(MONTH($A562),'Patch Conversion'!$A$1:$B$12,2),FALSE))</f>
        <v/>
      </c>
      <c r="G562" s="9">
        <f>VLOOKUP((IF(MONTH($A562)=10,YEAR($A562),IF(MONTH($A562)=11,YEAR($A562),IF(MONTH($A562)=12, YEAR($A562),YEAR($A562)-1)))),A3R002_FirstSim!$A$1:$Z$87,VLOOKUP(MONTH($A562),Conversion!$A$1:$B$12,2),FALSE)</f>
        <v>0.76</v>
      </c>
      <c r="K562" s="12" t="e">
        <f>VLOOKUP((IF(MONTH($A562)=10,YEAR($A562),IF(MONTH($A562)=11,YEAR($A562),IF(MONTH($A562)=12, YEAR($A562),YEAR($A562)-1)))),#REF!,VLOOKUP(MONTH($A562),Conversion!$A$1:$B$12,2),FALSE)</f>
        <v>#REF!</v>
      </c>
      <c r="L562" s="9" t="e">
        <f>VLOOKUP((IF(MONTH($A562)=10,YEAR($A562),IF(MONTH($A562)=11,YEAR($A562),IF(MONTH($A562)=12, YEAR($A562),YEAR($A562)-1)))),#REF!,VLOOKUP(MONTH($A562),'Patch Conversion'!$A$1:$B$12,2),FALSE)</f>
        <v>#REF!</v>
      </c>
      <c r="N562" s="11"/>
      <c r="O562" s="9">
        <f t="shared" si="51"/>
        <v>2.02</v>
      </c>
      <c r="P562" s="9" t="str">
        <f t="shared" si="52"/>
        <v/>
      </c>
      <c r="Q562" s="10" t="str">
        <f t="shared" si="53"/>
        <v/>
      </c>
      <c r="S562" s="17">
        <f>VLOOKUP((IF(MONTH($A562)=10,YEAR($A562),IF(MONTH($A562)=11,YEAR($A562),IF(MONTH($A562)=12, YEAR($A562),YEAR($A562)-1)))),'Final Sim'!$A$1:$O$84,VLOOKUP(MONTH($A562),'Conversion WRSM'!$A$1:$B$12,2),FALSE)</f>
        <v>56.86</v>
      </c>
      <c r="U562" s="9">
        <f t="shared" si="54"/>
        <v>2.02</v>
      </c>
      <c r="V562" s="9" t="str">
        <f t="shared" si="55"/>
        <v/>
      </c>
      <c r="W562" s="20" t="str">
        <f t="shared" si="56"/>
        <v/>
      </c>
    </row>
    <row r="563" spans="1:23" s="9" customFormat="1">
      <c r="A563" s="11">
        <v>30072</v>
      </c>
      <c r="B563" s="9">
        <f>VLOOKUP((IF(MONTH($A563)=10,YEAR($A563),IF(MONTH($A563)=11,YEAR($A563),IF(MONTH($A563)=12, YEAR($A563),YEAR($A563)-1)))),A3R002_pt1.prn!$A$2:$AA$74,VLOOKUP(MONTH($A563),Conversion!$A$1:$B$12,2),FALSE)</f>
        <v>0.93</v>
      </c>
      <c r="C563" s="9" t="str">
        <f>IF(VLOOKUP((IF(MONTH($A563)=10,YEAR($A563),IF(MONTH($A563)=11,YEAR($A563),IF(MONTH($A563)=12, YEAR($A563),YEAR($A563)-1)))),A3R002_pt1.prn!$A$2:$AA$74,VLOOKUP(MONTH($A563),'Patch Conversion'!$A$1:$B$12,2),FALSE)="","",VLOOKUP((IF(MONTH($A563)=10,YEAR($A563),IF(MONTH($A563)=11,YEAR($A563),IF(MONTH($A563)=12, YEAR($A563),YEAR($A563)-1)))),A3R002_pt1.prn!$A$2:$AA$74,VLOOKUP(MONTH($A563),'Patch Conversion'!$A$1:$B$12,2),FALSE))</f>
        <v/>
      </c>
      <c r="G563" s="9">
        <f>VLOOKUP((IF(MONTH($A563)=10,YEAR($A563),IF(MONTH($A563)=11,YEAR($A563),IF(MONTH($A563)=12, YEAR($A563),YEAR($A563)-1)))),A3R002_FirstSim!$A$1:$Z$87,VLOOKUP(MONTH($A563),Conversion!$A$1:$B$12,2),FALSE)</f>
        <v>0.7</v>
      </c>
      <c r="K563" s="12" t="e">
        <f>VLOOKUP((IF(MONTH($A563)=10,YEAR($A563),IF(MONTH($A563)=11,YEAR($A563),IF(MONTH($A563)=12, YEAR($A563),YEAR($A563)-1)))),#REF!,VLOOKUP(MONTH($A563),Conversion!$A$1:$B$12,2),FALSE)</f>
        <v>#REF!</v>
      </c>
      <c r="L563" s="9" t="e">
        <f>VLOOKUP((IF(MONTH($A563)=10,YEAR($A563),IF(MONTH($A563)=11,YEAR($A563),IF(MONTH($A563)=12, YEAR($A563),YEAR($A563)-1)))),#REF!,VLOOKUP(MONTH($A563),'Patch Conversion'!$A$1:$B$12,2),FALSE)</f>
        <v>#REF!</v>
      </c>
      <c r="N563" s="11"/>
      <c r="O563" s="9">
        <f t="shared" si="51"/>
        <v>0.93</v>
      </c>
      <c r="P563" s="9" t="str">
        <f t="shared" si="52"/>
        <v/>
      </c>
      <c r="Q563" s="10" t="str">
        <f t="shared" si="53"/>
        <v/>
      </c>
      <c r="S563" s="17">
        <f>VLOOKUP((IF(MONTH($A563)=10,YEAR($A563),IF(MONTH($A563)=11,YEAR($A563),IF(MONTH($A563)=12, YEAR($A563),YEAR($A563)-1)))),'Final Sim'!$A$1:$O$84,VLOOKUP(MONTH($A563),'Conversion WRSM'!$A$1:$B$12,2),FALSE)</f>
        <v>0</v>
      </c>
      <c r="U563" s="9">
        <f t="shared" si="54"/>
        <v>0.93</v>
      </c>
      <c r="V563" s="9" t="str">
        <f t="shared" si="55"/>
        <v/>
      </c>
      <c r="W563" s="20" t="str">
        <f t="shared" si="56"/>
        <v/>
      </c>
    </row>
    <row r="564" spans="1:23" s="9" customFormat="1">
      <c r="A564" s="11">
        <v>30103</v>
      </c>
      <c r="B564" s="9">
        <f>VLOOKUP((IF(MONTH($A564)=10,YEAR($A564),IF(MONTH($A564)=11,YEAR($A564),IF(MONTH($A564)=12, YEAR($A564),YEAR($A564)-1)))),A3R002_pt1.prn!$A$2:$AA$74,VLOOKUP(MONTH($A564),Conversion!$A$1:$B$12,2),FALSE)</f>
        <v>0.56999999999999995</v>
      </c>
      <c r="C564" s="9" t="str">
        <f>IF(VLOOKUP((IF(MONTH($A564)=10,YEAR($A564),IF(MONTH($A564)=11,YEAR($A564),IF(MONTH($A564)=12, YEAR($A564),YEAR($A564)-1)))),A3R002_pt1.prn!$A$2:$AA$74,VLOOKUP(MONTH($A564),'Patch Conversion'!$A$1:$B$12,2),FALSE)="","",VLOOKUP((IF(MONTH($A564)=10,YEAR($A564),IF(MONTH($A564)=11,YEAR($A564),IF(MONTH($A564)=12, YEAR($A564),YEAR($A564)-1)))),A3R002_pt1.prn!$A$2:$AA$74,VLOOKUP(MONTH($A564),'Patch Conversion'!$A$1:$B$12,2),FALSE))</f>
        <v/>
      </c>
      <c r="G564" s="9">
        <f>VLOOKUP((IF(MONTH($A564)=10,YEAR($A564),IF(MONTH($A564)=11,YEAR($A564),IF(MONTH($A564)=12, YEAR($A564),YEAR($A564)-1)))),A3R002_FirstSim!$A$1:$Z$87,VLOOKUP(MONTH($A564),Conversion!$A$1:$B$12,2),FALSE)</f>
        <v>0.63</v>
      </c>
      <c r="K564" s="12" t="e">
        <f>VLOOKUP((IF(MONTH($A564)=10,YEAR($A564),IF(MONTH($A564)=11,YEAR($A564),IF(MONTH($A564)=12, YEAR($A564),YEAR($A564)-1)))),#REF!,VLOOKUP(MONTH($A564),Conversion!$A$1:$B$12,2),FALSE)</f>
        <v>#REF!</v>
      </c>
      <c r="L564" s="9" t="e">
        <f>VLOOKUP((IF(MONTH($A564)=10,YEAR($A564),IF(MONTH($A564)=11,YEAR($A564),IF(MONTH($A564)=12, YEAR($A564),YEAR($A564)-1)))),#REF!,VLOOKUP(MONTH($A564),'Patch Conversion'!$A$1:$B$12,2),FALSE)</f>
        <v>#REF!</v>
      </c>
      <c r="N564" s="11"/>
      <c r="O564" s="9">
        <f t="shared" si="51"/>
        <v>0.56999999999999995</v>
      </c>
      <c r="P564" s="9" t="str">
        <f t="shared" si="52"/>
        <v/>
      </c>
      <c r="Q564" s="10" t="str">
        <f t="shared" si="53"/>
        <v/>
      </c>
      <c r="S564" s="17">
        <f>VLOOKUP((IF(MONTH($A564)=10,YEAR($A564),IF(MONTH($A564)=11,YEAR($A564),IF(MONTH($A564)=12, YEAR($A564),YEAR($A564)-1)))),'Final Sim'!$A$1:$O$84,VLOOKUP(MONTH($A564),'Conversion WRSM'!$A$1:$B$12,2),FALSE)</f>
        <v>8.3800000000000008</v>
      </c>
      <c r="U564" s="9">
        <f t="shared" si="54"/>
        <v>0.56999999999999995</v>
      </c>
      <c r="V564" s="9" t="str">
        <f t="shared" si="55"/>
        <v/>
      </c>
      <c r="W564" s="20" t="str">
        <f t="shared" si="56"/>
        <v/>
      </c>
    </row>
    <row r="565" spans="1:23" s="9" customFormat="1">
      <c r="A565" s="11">
        <v>30133</v>
      </c>
      <c r="B565" s="9">
        <f>VLOOKUP((IF(MONTH($A565)=10,YEAR($A565),IF(MONTH($A565)=11,YEAR($A565),IF(MONTH($A565)=12, YEAR($A565),YEAR($A565)-1)))),A3R002_pt1.prn!$A$2:$AA$74,VLOOKUP(MONTH($A565),Conversion!$A$1:$B$12,2),FALSE)</f>
        <v>0.72</v>
      </c>
      <c r="C565" s="9" t="str">
        <f>IF(VLOOKUP((IF(MONTH($A565)=10,YEAR($A565),IF(MONTH($A565)=11,YEAR($A565),IF(MONTH($A565)=12, YEAR($A565),YEAR($A565)-1)))),A3R002_pt1.prn!$A$2:$AA$74,VLOOKUP(MONTH($A565),'Patch Conversion'!$A$1:$B$12,2),FALSE)="","",VLOOKUP((IF(MONTH($A565)=10,YEAR($A565),IF(MONTH($A565)=11,YEAR($A565),IF(MONTH($A565)=12, YEAR($A565),YEAR($A565)-1)))),A3R002_pt1.prn!$A$2:$AA$74,VLOOKUP(MONTH($A565),'Patch Conversion'!$A$1:$B$12,2),FALSE))</f>
        <v/>
      </c>
      <c r="G565" s="9">
        <f>VLOOKUP((IF(MONTH($A565)=10,YEAR($A565),IF(MONTH($A565)=11,YEAR($A565),IF(MONTH($A565)=12, YEAR($A565),YEAR($A565)-1)))),A3R002_FirstSim!$A$1:$Z$87,VLOOKUP(MONTH($A565),Conversion!$A$1:$B$12,2),FALSE)</f>
        <v>0.61</v>
      </c>
      <c r="K565" s="12" t="e">
        <f>VLOOKUP((IF(MONTH($A565)=10,YEAR($A565),IF(MONTH($A565)=11,YEAR($A565),IF(MONTH($A565)=12, YEAR($A565),YEAR($A565)-1)))),#REF!,VLOOKUP(MONTH($A565),Conversion!$A$1:$B$12,2),FALSE)</f>
        <v>#REF!</v>
      </c>
      <c r="L565" s="9" t="e">
        <f>VLOOKUP((IF(MONTH($A565)=10,YEAR($A565),IF(MONTH($A565)=11,YEAR($A565),IF(MONTH($A565)=12, YEAR($A565),YEAR($A565)-1)))),#REF!,VLOOKUP(MONTH($A565),'Patch Conversion'!$A$1:$B$12,2),FALSE)</f>
        <v>#REF!</v>
      </c>
      <c r="N565" s="11"/>
      <c r="O565" s="9">
        <f t="shared" si="51"/>
        <v>0.72</v>
      </c>
      <c r="P565" s="9" t="str">
        <f t="shared" si="52"/>
        <v/>
      </c>
      <c r="Q565" s="10" t="str">
        <f t="shared" si="53"/>
        <v/>
      </c>
      <c r="S565" s="17">
        <f>VLOOKUP((IF(MONTH($A565)=10,YEAR($A565),IF(MONTH($A565)=11,YEAR($A565),IF(MONTH($A565)=12, YEAR($A565),YEAR($A565)-1)))),'Final Sim'!$A$1:$O$84,VLOOKUP(MONTH($A565),'Conversion WRSM'!$A$1:$B$12,2),FALSE)</f>
        <v>0</v>
      </c>
      <c r="U565" s="9">
        <f t="shared" si="54"/>
        <v>0.72</v>
      </c>
      <c r="V565" s="9" t="str">
        <f t="shared" si="55"/>
        <v/>
      </c>
      <c r="W565" s="20" t="str">
        <f t="shared" si="56"/>
        <v/>
      </c>
    </row>
    <row r="566" spans="1:23" s="9" customFormat="1">
      <c r="A566" s="11">
        <v>30164</v>
      </c>
      <c r="B566" s="9">
        <f>VLOOKUP((IF(MONTH($A566)=10,YEAR($A566),IF(MONTH($A566)=11,YEAR($A566),IF(MONTH($A566)=12, YEAR($A566),YEAR($A566)-1)))),A3R002_pt1.prn!$A$2:$AA$74,VLOOKUP(MONTH($A566),Conversion!$A$1:$B$12,2),FALSE)</f>
        <v>0.51</v>
      </c>
      <c r="C566" s="9" t="str">
        <f>IF(VLOOKUP((IF(MONTH($A566)=10,YEAR($A566),IF(MONTH($A566)=11,YEAR($A566),IF(MONTH($A566)=12, YEAR($A566),YEAR($A566)-1)))),A3R002_pt1.prn!$A$2:$AA$74,VLOOKUP(MONTH($A566),'Patch Conversion'!$A$1:$B$12,2),FALSE)="","",VLOOKUP((IF(MONTH($A566)=10,YEAR($A566),IF(MONTH($A566)=11,YEAR($A566),IF(MONTH($A566)=12, YEAR($A566),YEAR($A566)-1)))),A3R002_pt1.prn!$A$2:$AA$74,VLOOKUP(MONTH($A566),'Patch Conversion'!$A$1:$B$12,2),FALSE))</f>
        <v/>
      </c>
      <c r="G566" s="9">
        <f>VLOOKUP((IF(MONTH($A566)=10,YEAR($A566),IF(MONTH($A566)=11,YEAR($A566),IF(MONTH($A566)=12, YEAR($A566),YEAR($A566)-1)))),A3R002_FirstSim!$A$1:$Z$87,VLOOKUP(MONTH($A566),Conversion!$A$1:$B$12,2),FALSE)</f>
        <v>0.52</v>
      </c>
      <c r="K566" s="12" t="e">
        <f>VLOOKUP((IF(MONTH($A566)=10,YEAR($A566),IF(MONTH($A566)=11,YEAR($A566),IF(MONTH($A566)=12, YEAR($A566),YEAR($A566)-1)))),#REF!,VLOOKUP(MONTH($A566),Conversion!$A$1:$B$12,2),FALSE)</f>
        <v>#REF!</v>
      </c>
      <c r="L566" s="9" t="e">
        <f>VLOOKUP((IF(MONTH($A566)=10,YEAR($A566),IF(MONTH($A566)=11,YEAR($A566),IF(MONTH($A566)=12, YEAR($A566),YEAR($A566)-1)))),#REF!,VLOOKUP(MONTH($A566),'Patch Conversion'!$A$1:$B$12,2),FALSE)</f>
        <v>#REF!</v>
      </c>
      <c r="N566" s="11"/>
      <c r="O566" s="9">
        <f t="shared" si="51"/>
        <v>0.51</v>
      </c>
      <c r="P566" s="9" t="str">
        <f t="shared" si="52"/>
        <v/>
      </c>
      <c r="Q566" s="10" t="str">
        <f t="shared" si="53"/>
        <v/>
      </c>
      <c r="S566" s="17">
        <f>VLOOKUP((IF(MONTH($A566)=10,YEAR($A566),IF(MONTH($A566)=11,YEAR($A566),IF(MONTH($A566)=12, YEAR($A566),YEAR($A566)-1)))),'Final Sim'!$A$1:$O$84,VLOOKUP(MONTH($A566),'Conversion WRSM'!$A$1:$B$12,2),FALSE)</f>
        <v>5.73</v>
      </c>
      <c r="U566" s="9">
        <f t="shared" si="54"/>
        <v>0.51</v>
      </c>
      <c r="V566" s="9" t="str">
        <f t="shared" si="55"/>
        <v/>
      </c>
      <c r="W566" s="20" t="str">
        <f t="shared" si="56"/>
        <v/>
      </c>
    </row>
    <row r="567" spans="1:23" s="9" customFormat="1">
      <c r="A567" s="11">
        <v>30195</v>
      </c>
      <c r="B567" s="9">
        <f>VLOOKUP((IF(MONTH($A567)=10,YEAR($A567),IF(MONTH($A567)=11,YEAR($A567),IF(MONTH($A567)=12, YEAR($A567),YEAR($A567)-1)))),A3R002_pt1.prn!$A$2:$AA$74,VLOOKUP(MONTH($A567),Conversion!$A$1:$B$12,2),FALSE)</f>
        <v>0</v>
      </c>
      <c r="C567" s="9" t="str">
        <f>IF(VLOOKUP((IF(MONTH($A567)=10,YEAR($A567),IF(MONTH($A567)=11,YEAR($A567),IF(MONTH($A567)=12, YEAR($A567),YEAR($A567)-1)))),A3R002_pt1.prn!$A$2:$AA$74,VLOOKUP(MONTH($A567),'Patch Conversion'!$A$1:$B$12,2),FALSE)="","",VLOOKUP((IF(MONTH($A567)=10,YEAR($A567),IF(MONTH($A567)=11,YEAR($A567),IF(MONTH($A567)=12, YEAR($A567),YEAR($A567)-1)))),A3R002_pt1.prn!$A$2:$AA$74,VLOOKUP(MONTH($A567),'Patch Conversion'!$A$1:$B$12,2),FALSE))</f>
        <v>#</v>
      </c>
      <c r="G567" s="9">
        <f>VLOOKUP((IF(MONTH($A567)=10,YEAR($A567),IF(MONTH($A567)=11,YEAR($A567),IF(MONTH($A567)=12, YEAR($A567),YEAR($A567)-1)))),A3R002_FirstSim!$A$1:$Z$87,VLOOKUP(MONTH($A567),Conversion!$A$1:$B$12,2),FALSE)</f>
        <v>0.36</v>
      </c>
      <c r="K567" s="12" t="e">
        <f>VLOOKUP((IF(MONTH($A567)=10,YEAR($A567),IF(MONTH($A567)=11,YEAR($A567),IF(MONTH($A567)=12, YEAR($A567),YEAR($A567)-1)))),#REF!,VLOOKUP(MONTH($A567),Conversion!$A$1:$B$12,2),FALSE)</f>
        <v>#REF!</v>
      </c>
      <c r="L567" s="9" t="e">
        <f>VLOOKUP((IF(MONTH($A567)=10,YEAR($A567),IF(MONTH($A567)=11,YEAR($A567),IF(MONTH($A567)=12, YEAR($A567),YEAR($A567)-1)))),#REF!,VLOOKUP(MONTH($A567),'Patch Conversion'!$A$1:$B$12,2),FALSE)</f>
        <v>#REF!</v>
      </c>
      <c r="N567" s="11"/>
      <c r="O567" s="9">
        <f t="shared" si="51"/>
        <v>0.36</v>
      </c>
      <c r="P567" s="9" t="str">
        <f t="shared" si="52"/>
        <v>*</v>
      </c>
      <c r="Q567" s="10" t="str">
        <f t="shared" si="53"/>
        <v>First Silumation patch</v>
      </c>
      <c r="S567" s="17">
        <f>VLOOKUP((IF(MONTH($A567)=10,YEAR($A567),IF(MONTH($A567)=11,YEAR($A567),IF(MONTH($A567)=12, YEAR($A567),YEAR($A567)-1)))),'Final Sim'!$A$1:$O$84,VLOOKUP(MONTH($A567),'Conversion WRSM'!$A$1:$B$12,2),FALSE)</f>
        <v>0</v>
      </c>
      <c r="U567" s="9">
        <f t="shared" si="54"/>
        <v>0</v>
      </c>
      <c r="V567" s="9" t="str">
        <f t="shared" si="55"/>
        <v>#</v>
      </c>
      <c r="W567" s="20" t="str">
        <f t="shared" si="56"/>
        <v>Observed Estimate Used</v>
      </c>
    </row>
    <row r="568" spans="1:23" s="9" customFormat="1">
      <c r="A568" s="11">
        <v>30225</v>
      </c>
      <c r="B568" s="9">
        <f>VLOOKUP((IF(MONTH($A568)=10,YEAR($A568),IF(MONTH($A568)=11,YEAR($A568),IF(MONTH($A568)=12, YEAR($A568),YEAR($A568)-1)))),A3R002_pt1.prn!$A$2:$AA$74,VLOOKUP(MONTH($A568),Conversion!$A$1:$B$12,2),FALSE)</f>
        <v>0.68</v>
      </c>
      <c r="C568" s="9" t="str">
        <f>IF(VLOOKUP((IF(MONTH($A568)=10,YEAR($A568),IF(MONTH($A568)=11,YEAR($A568),IF(MONTH($A568)=12, YEAR($A568),YEAR($A568)-1)))),A3R002_pt1.prn!$A$2:$AA$74,VLOOKUP(MONTH($A568),'Patch Conversion'!$A$1:$B$12,2),FALSE)="","",VLOOKUP((IF(MONTH($A568)=10,YEAR($A568),IF(MONTH($A568)=11,YEAR($A568),IF(MONTH($A568)=12, YEAR($A568),YEAR($A568)-1)))),A3R002_pt1.prn!$A$2:$AA$74,VLOOKUP(MONTH($A568),'Patch Conversion'!$A$1:$B$12,2),FALSE))</f>
        <v>*</v>
      </c>
      <c r="G568" s="9">
        <f>VLOOKUP((IF(MONTH($A568)=10,YEAR($A568),IF(MONTH($A568)=11,YEAR($A568),IF(MONTH($A568)=12, YEAR($A568),YEAR($A568)-1)))),A3R002_FirstSim!$A$1:$Z$87,VLOOKUP(MONTH($A568),Conversion!$A$1:$B$12,2),FALSE)</f>
        <v>0.47</v>
      </c>
      <c r="K568" s="12" t="e">
        <f>VLOOKUP((IF(MONTH($A568)=10,YEAR($A568),IF(MONTH($A568)=11,YEAR($A568),IF(MONTH($A568)=12, YEAR($A568),YEAR($A568)-1)))),#REF!,VLOOKUP(MONTH($A568),Conversion!$A$1:$B$12,2),FALSE)</f>
        <v>#REF!</v>
      </c>
      <c r="L568" s="9" t="e">
        <f>VLOOKUP((IF(MONTH($A568)=10,YEAR($A568),IF(MONTH($A568)=11,YEAR($A568),IF(MONTH($A568)=12, YEAR($A568),YEAR($A568)-1)))),#REF!,VLOOKUP(MONTH($A568),'Patch Conversion'!$A$1:$B$12,2),FALSE)</f>
        <v>#REF!</v>
      </c>
      <c r="N568" s="11"/>
      <c r="O568" s="9">
        <f t="shared" si="51"/>
        <v>0.68</v>
      </c>
      <c r="P568" s="9" t="str">
        <f t="shared" si="52"/>
        <v>*</v>
      </c>
      <c r="Q568" s="10" t="str">
        <f t="shared" si="53"/>
        <v>Estimated</v>
      </c>
      <c r="S568" s="17">
        <f>VLOOKUP((IF(MONTH($A568)=10,YEAR($A568),IF(MONTH($A568)=11,YEAR($A568),IF(MONTH($A568)=12, YEAR($A568),YEAR($A568)-1)))),'Final Sim'!$A$1:$O$84,VLOOKUP(MONTH($A568),'Conversion WRSM'!$A$1:$B$12,2),FALSE)</f>
        <v>115.21</v>
      </c>
      <c r="U568" s="9">
        <f t="shared" si="54"/>
        <v>0.68</v>
      </c>
      <c r="V568" s="9" t="str">
        <f t="shared" si="55"/>
        <v>*</v>
      </c>
      <c r="W568" s="20" t="str">
        <f t="shared" si="56"/>
        <v>Estimated</v>
      </c>
    </row>
    <row r="569" spans="1:23" s="9" customFormat="1">
      <c r="A569" s="11">
        <v>30256</v>
      </c>
      <c r="B569" s="9">
        <f>VLOOKUP((IF(MONTH($A569)=10,YEAR($A569),IF(MONTH($A569)=11,YEAR($A569),IF(MONTH($A569)=12, YEAR($A569),YEAR($A569)-1)))),A3R002_pt1.prn!$A$2:$AA$74,VLOOKUP(MONTH($A569),Conversion!$A$1:$B$12,2),FALSE)</f>
        <v>0.56000000000000005</v>
      </c>
      <c r="C569" s="9" t="str">
        <f>IF(VLOOKUP((IF(MONTH($A569)=10,YEAR($A569),IF(MONTH($A569)=11,YEAR($A569),IF(MONTH($A569)=12, YEAR($A569),YEAR($A569)-1)))),A3R002_pt1.prn!$A$2:$AA$74,VLOOKUP(MONTH($A569),'Patch Conversion'!$A$1:$B$12,2),FALSE)="","",VLOOKUP((IF(MONTH($A569)=10,YEAR($A569),IF(MONTH($A569)=11,YEAR($A569),IF(MONTH($A569)=12, YEAR($A569),YEAR($A569)-1)))),A3R002_pt1.prn!$A$2:$AA$74,VLOOKUP(MONTH($A569),'Patch Conversion'!$A$1:$B$12,2),FALSE))</f>
        <v>*</v>
      </c>
      <c r="G569" s="9">
        <f>VLOOKUP((IF(MONTH($A569)=10,YEAR($A569),IF(MONTH($A569)=11,YEAR($A569),IF(MONTH($A569)=12, YEAR($A569),YEAR($A569)-1)))),A3R002_FirstSim!$A$1:$Z$87,VLOOKUP(MONTH($A569),Conversion!$A$1:$B$12,2),FALSE)</f>
        <v>0.37</v>
      </c>
      <c r="K569" s="12" t="e">
        <f>VLOOKUP((IF(MONTH($A569)=10,YEAR($A569),IF(MONTH($A569)=11,YEAR($A569),IF(MONTH($A569)=12, YEAR($A569),YEAR($A569)-1)))),#REF!,VLOOKUP(MONTH($A569),Conversion!$A$1:$B$12,2),FALSE)</f>
        <v>#REF!</v>
      </c>
      <c r="L569" s="9" t="e">
        <f>VLOOKUP((IF(MONTH($A569)=10,YEAR($A569),IF(MONTH($A569)=11,YEAR($A569),IF(MONTH($A569)=12, YEAR($A569),YEAR($A569)-1)))),#REF!,VLOOKUP(MONTH($A569),'Patch Conversion'!$A$1:$B$12,2),FALSE)</f>
        <v>#REF!</v>
      </c>
      <c r="N569" s="11"/>
      <c r="O569" s="9">
        <f t="shared" si="51"/>
        <v>0.56000000000000005</v>
      </c>
      <c r="P569" s="9" t="str">
        <f t="shared" si="52"/>
        <v>*</v>
      </c>
      <c r="Q569" s="10" t="str">
        <f t="shared" si="53"/>
        <v>Estimated</v>
      </c>
      <c r="S569" s="17">
        <f>VLOOKUP((IF(MONTH($A569)=10,YEAR($A569),IF(MONTH($A569)=11,YEAR($A569),IF(MONTH($A569)=12, YEAR($A569),YEAR($A569)-1)))),'Final Sim'!$A$1:$O$84,VLOOKUP(MONTH($A569),'Conversion WRSM'!$A$1:$B$12,2),FALSE)</f>
        <v>0</v>
      </c>
      <c r="U569" s="9">
        <f t="shared" si="54"/>
        <v>0.56000000000000005</v>
      </c>
      <c r="V569" s="9" t="str">
        <f t="shared" si="55"/>
        <v>*</v>
      </c>
      <c r="W569" s="20" t="str">
        <f t="shared" si="56"/>
        <v>Estimated</v>
      </c>
    </row>
    <row r="570" spans="1:23" s="9" customFormat="1">
      <c r="A570" s="11">
        <v>30286</v>
      </c>
      <c r="B570" s="9">
        <f>VLOOKUP((IF(MONTH($A570)=10,YEAR($A570),IF(MONTH($A570)=11,YEAR($A570),IF(MONTH($A570)=12, YEAR($A570),YEAR($A570)-1)))),A3R002_pt1.prn!$A$2:$AA$74,VLOOKUP(MONTH($A570),Conversion!$A$1:$B$12,2),FALSE)</f>
        <v>0.14000000000000001</v>
      </c>
      <c r="C570" s="9" t="str">
        <f>IF(VLOOKUP((IF(MONTH($A570)=10,YEAR($A570),IF(MONTH($A570)=11,YEAR($A570),IF(MONTH($A570)=12, YEAR($A570),YEAR($A570)-1)))),A3R002_pt1.prn!$A$2:$AA$74,VLOOKUP(MONTH($A570),'Patch Conversion'!$A$1:$B$12,2),FALSE)="","",VLOOKUP((IF(MONTH($A570)=10,YEAR($A570),IF(MONTH($A570)=11,YEAR($A570),IF(MONTH($A570)=12, YEAR($A570),YEAR($A570)-1)))),A3R002_pt1.prn!$A$2:$AA$74,VLOOKUP(MONTH($A570),'Patch Conversion'!$A$1:$B$12,2),FALSE))</f>
        <v>*</v>
      </c>
      <c r="G570" s="9">
        <f>VLOOKUP((IF(MONTH($A570)=10,YEAR($A570),IF(MONTH($A570)=11,YEAR($A570),IF(MONTH($A570)=12, YEAR($A570),YEAR($A570)-1)))),A3R002_FirstSim!$A$1:$Z$87,VLOOKUP(MONTH($A570),Conversion!$A$1:$B$12,2),FALSE)</f>
        <v>0.34</v>
      </c>
      <c r="K570" s="12" t="e">
        <f>VLOOKUP((IF(MONTH($A570)=10,YEAR($A570),IF(MONTH($A570)=11,YEAR($A570),IF(MONTH($A570)=12, YEAR($A570),YEAR($A570)-1)))),#REF!,VLOOKUP(MONTH($A570),Conversion!$A$1:$B$12,2),FALSE)</f>
        <v>#REF!</v>
      </c>
      <c r="L570" s="9" t="e">
        <f>VLOOKUP((IF(MONTH($A570)=10,YEAR($A570),IF(MONTH($A570)=11,YEAR($A570),IF(MONTH($A570)=12, YEAR($A570),YEAR($A570)-1)))),#REF!,VLOOKUP(MONTH($A570),'Patch Conversion'!$A$1:$B$12,2),FALSE)</f>
        <v>#REF!</v>
      </c>
      <c r="N570" s="11"/>
      <c r="O570" s="9">
        <f t="shared" si="51"/>
        <v>0.14000000000000001</v>
      </c>
      <c r="P570" s="9" t="str">
        <f t="shared" si="52"/>
        <v>*</v>
      </c>
      <c r="Q570" s="10" t="str">
        <f t="shared" si="53"/>
        <v>Estimated</v>
      </c>
      <c r="S570" s="17">
        <f>VLOOKUP((IF(MONTH($A570)=10,YEAR($A570),IF(MONTH($A570)=11,YEAR($A570),IF(MONTH($A570)=12, YEAR($A570),YEAR($A570)-1)))),'Final Sim'!$A$1:$O$84,VLOOKUP(MONTH($A570),'Conversion WRSM'!$A$1:$B$12,2),FALSE)</f>
        <v>80.150000000000006</v>
      </c>
      <c r="U570" s="9">
        <f t="shared" si="54"/>
        <v>0.14000000000000001</v>
      </c>
      <c r="V570" s="9" t="str">
        <f t="shared" si="55"/>
        <v>*</v>
      </c>
      <c r="W570" s="20" t="str">
        <f t="shared" si="56"/>
        <v>Estimated</v>
      </c>
    </row>
    <row r="571" spans="1:23" s="9" customFormat="1">
      <c r="A571" s="11">
        <v>30317</v>
      </c>
      <c r="B571" s="9">
        <f>VLOOKUP((IF(MONTH($A571)=10,YEAR($A571),IF(MONTH($A571)=11,YEAR($A571),IF(MONTH($A571)=12, YEAR($A571),YEAR($A571)-1)))),A3R002_pt1.prn!$A$2:$AA$74,VLOOKUP(MONTH($A571),Conversion!$A$1:$B$12,2),FALSE)</f>
        <v>0.17</v>
      </c>
      <c r="C571" s="9" t="str">
        <f>IF(VLOOKUP((IF(MONTH($A571)=10,YEAR($A571),IF(MONTH($A571)=11,YEAR($A571),IF(MONTH($A571)=12, YEAR($A571),YEAR($A571)-1)))),A3R002_pt1.prn!$A$2:$AA$74,VLOOKUP(MONTH($A571),'Patch Conversion'!$A$1:$B$12,2),FALSE)="","",VLOOKUP((IF(MONTH($A571)=10,YEAR($A571),IF(MONTH($A571)=11,YEAR($A571),IF(MONTH($A571)=12, YEAR($A571),YEAR($A571)-1)))),A3R002_pt1.prn!$A$2:$AA$74,VLOOKUP(MONTH($A571),'Patch Conversion'!$A$1:$B$12,2),FALSE))</f>
        <v>*</v>
      </c>
      <c r="D571" s="9">
        <f>IF(C571="","",B571)</f>
        <v>0.17</v>
      </c>
      <c r="G571" s="9">
        <f>VLOOKUP((IF(MONTH($A571)=10,YEAR($A571),IF(MONTH($A571)=11,YEAR($A571),IF(MONTH($A571)=12, YEAR($A571),YEAR($A571)-1)))),A3R002_FirstSim!$A$1:$Z$87,VLOOKUP(MONTH($A571),Conversion!$A$1:$B$12,2),FALSE)</f>
        <v>0.33</v>
      </c>
      <c r="K571" s="12" t="e">
        <f>VLOOKUP((IF(MONTH($A571)=10,YEAR($A571),IF(MONTH($A571)=11,YEAR($A571),IF(MONTH($A571)=12, YEAR($A571),YEAR($A571)-1)))),#REF!,VLOOKUP(MONTH($A571),Conversion!$A$1:$B$12,2),FALSE)</f>
        <v>#REF!</v>
      </c>
      <c r="L571" s="9" t="e">
        <f>VLOOKUP((IF(MONTH($A571)=10,YEAR($A571),IF(MONTH($A571)=11,YEAR($A571),IF(MONTH($A571)=12, YEAR($A571),YEAR($A571)-1)))),#REF!,VLOOKUP(MONTH($A571),'Patch Conversion'!$A$1:$B$12,2),FALSE)</f>
        <v>#REF!</v>
      </c>
      <c r="N571" s="11"/>
      <c r="O571" s="9">
        <f t="shared" si="51"/>
        <v>0.17</v>
      </c>
      <c r="P571" s="9" t="str">
        <f t="shared" si="52"/>
        <v>*</v>
      </c>
      <c r="Q571" s="10" t="str">
        <f t="shared" si="53"/>
        <v>Estimated</v>
      </c>
      <c r="S571" s="17">
        <f>VLOOKUP((IF(MONTH($A571)=10,YEAR($A571),IF(MONTH($A571)=11,YEAR($A571),IF(MONTH($A571)=12, YEAR($A571),YEAR($A571)-1)))),'Final Sim'!$A$1:$O$84,VLOOKUP(MONTH($A571),'Conversion WRSM'!$A$1:$B$12,2),FALSE)</f>
        <v>0</v>
      </c>
      <c r="U571" s="9">
        <f t="shared" si="54"/>
        <v>0.17</v>
      </c>
      <c r="V571" s="9" t="str">
        <f t="shared" si="55"/>
        <v>*</v>
      </c>
      <c r="W571" s="20" t="str">
        <f t="shared" si="56"/>
        <v>Estimated</v>
      </c>
    </row>
    <row r="572" spans="1:23" s="9" customFormat="1">
      <c r="A572" s="11">
        <v>30348</v>
      </c>
      <c r="B572" s="9">
        <f>VLOOKUP((IF(MONTH($A572)=10,YEAR($A572),IF(MONTH($A572)=11,YEAR($A572),IF(MONTH($A572)=12, YEAR($A572),YEAR($A572)-1)))),A3R002_pt1.prn!$A$2:$AA$74,VLOOKUP(MONTH($A572),Conversion!$A$1:$B$12,2),FALSE)</f>
        <v>0.03</v>
      </c>
      <c r="C572" s="9" t="str">
        <f>IF(VLOOKUP((IF(MONTH($A572)=10,YEAR($A572),IF(MONTH($A572)=11,YEAR($A572),IF(MONTH($A572)=12, YEAR($A572),YEAR($A572)-1)))),A3R002_pt1.prn!$A$2:$AA$74,VLOOKUP(MONTH($A572),'Patch Conversion'!$A$1:$B$12,2),FALSE)="","",VLOOKUP((IF(MONTH($A572)=10,YEAR($A572),IF(MONTH($A572)=11,YEAR($A572),IF(MONTH($A572)=12, YEAR($A572),YEAR($A572)-1)))),A3R002_pt1.prn!$A$2:$AA$74,VLOOKUP(MONTH($A572),'Patch Conversion'!$A$1:$B$12,2),FALSE))</f>
        <v>*</v>
      </c>
      <c r="G572" s="9">
        <f>VLOOKUP((IF(MONTH($A572)=10,YEAR($A572),IF(MONTH($A572)=11,YEAR($A572),IF(MONTH($A572)=12, YEAR($A572),YEAR($A572)-1)))),A3R002_FirstSim!$A$1:$Z$87,VLOOKUP(MONTH($A572),Conversion!$A$1:$B$12,2),FALSE)</f>
        <v>0.34</v>
      </c>
      <c r="K572" s="12" t="e">
        <f>VLOOKUP((IF(MONTH($A572)=10,YEAR($A572),IF(MONTH($A572)=11,YEAR($A572),IF(MONTH($A572)=12, YEAR($A572),YEAR($A572)-1)))),#REF!,VLOOKUP(MONTH($A572),Conversion!$A$1:$B$12,2),FALSE)</f>
        <v>#REF!</v>
      </c>
      <c r="L572" s="9" t="e">
        <f>VLOOKUP((IF(MONTH($A572)=10,YEAR($A572),IF(MONTH($A572)=11,YEAR($A572),IF(MONTH($A572)=12, YEAR($A572),YEAR($A572)-1)))),#REF!,VLOOKUP(MONTH($A572),'Patch Conversion'!$A$1:$B$12,2),FALSE)</f>
        <v>#REF!</v>
      </c>
      <c r="N572" s="11"/>
      <c r="O572" s="9">
        <f t="shared" si="51"/>
        <v>0.03</v>
      </c>
      <c r="P572" s="9" t="str">
        <f t="shared" si="52"/>
        <v>*</v>
      </c>
      <c r="Q572" s="10" t="str">
        <f t="shared" si="53"/>
        <v>Estimated</v>
      </c>
      <c r="S572" s="17">
        <f>VLOOKUP((IF(MONTH($A572)=10,YEAR($A572),IF(MONTH($A572)=11,YEAR($A572),IF(MONTH($A572)=12, YEAR($A572),YEAR($A572)-1)))),'Final Sim'!$A$1:$O$84,VLOOKUP(MONTH($A572),'Conversion WRSM'!$A$1:$B$12,2),FALSE)</f>
        <v>17.05</v>
      </c>
      <c r="U572" s="9">
        <f t="shared" si="54"/>
        <v>0.03</v>
      </c>
      <c r="V572" s="9" t="str">
        <f t="shared" si="55"/>
        <v>*</v>
      </c>
      <c r="W572" s="20" t="str">
        <f t="shared" si="56"/>
        <v>Estimated</v>
      </c>
    </row>
    <row r="573" spans="1:23" s="9" customFormat="1">
      <c r="A573" s="11">
        <v>30376</v>
      </c>
      <c r="B573" s="9">
        <f>VLOOKUP((IF(MONTH($A573)=10,YEAR($A573),IF(MONTH($A573)=11,YEAR($A573),IF(MONTH($A573)=12, YEAR($A573),YEAR($A573)-1)))),A3R002_pt1.prn!$A$2:$AA$74,VLOOKUP(MONTH($A573),Conversion!$A$1:$B$12,2),FALSE)</f>
        <v>0.05</v>
      </c>
      <c r="C573" s="9" t="str">
        <f>IF(VLOOKUP((IF(MONTH($A573)=10,YEAR($A573),IF(MONTH($A573)=11,YEAR($A573),IF(MONTH($A573)=12, YEAR($A573),YEAR($A573)-1)))),A3R002_pt1.prn!$A$2:$AA$74,VLOOKUP(MONTH($A573),'Patch Conversion'!$A$1:$B$12,2),FALSE)="","",VLOOKUP((IF(MONTH($A573)=10,YEAR($A573),IF(MONTH($A573)=11,YEAR($A573),IF(MONTH($A573)=12, YEAR($A573),YEAR($A573)-1)))),A3R002_pt1.prn!$A$2:$AA$74,VLOOKUP(MONTH($A573),'Patch Conversion'!$A$1:$B$12,2),FALSE))</f>
        <v/>
      </c>
      <c r="D573" s="9" t="str">
        <f>IF(C573="","",B573)</f>
        <v/>
      </c>
      <c r="G573" s="9">
        <f>VLOOKUP((IF(MONTH($A573)=10,YEAR($A573),IF(MONTH($A573)=11,YEAR($A573),IF(MONTH($A573)=12, YEAR($A573),YEAR($A573)-1)))),A3R002_FirstSim!$A$1:$Z$87,VLOOKUP(MONTH($A573),Conversion!$A$1:$B$12,2),FALSE)</f>
        <v>0.31</v>
      </c>
      <c r="K573" s="12" t="e">
        <f>VLOOKUP((IF(MONTH($A573)=10,YEAR($A573),IF(MONTH($A573)=11,YEAR($A573),IF(MONTH($A573)=12, YEAR($A573),YEAR($A573)-1)))),#REF!,VLOOKUP(MONTH($A573),Conversion!$A$1:$B$12,2),FALSE)</f>
        <v>#REF!</v>
      </c>
      <c r="L573" s="9" t="e">
        <f>VLOOKUP((IF(MONTH($A573)=10,YEAR($A573),IF(MONTH($A573)=11,YEAR($A573),IF(MONTH($A573)=12, YEAR($A573),YEAR($A573)-1)))),#REF!,VLOOKUP(MONTH($A573),'Patch Conversion'!$A$1:$B$12,2),FALSE)</f>
        <v>#REF!</v>
      </c>
      <c r="N573" s="11"/>
      <c r="O573" s="9">
        <f t="shared" si="51"/>
        <v>0.05</v>
      </c>
      <c r="P573" s="9" t="str">
        <f t="shared" si="52"/>
        <v/>
      </c>
      <c r="Q573" s="10" t="str">
        <f t="shared" si="53"/>
        <v/>
      </c>
      <c r="S573" s="17">
        <f>VLOOKUP((IF(MONTH($A573)=10,YEAR($A573),IF(MONTH($A573)=11,YEAR($A573),IF(MONTH($A573)=12, YEAR($A573),YEAR($A573)-1)))),'Final Sim'!$A$1:$O$84,VLOOKUP(MONTH($A573),'Conversion WRSM'!$A$1:$B$12,2),FALSE)</f>
        <v>0</v>
      </c>
      <c r="U573" s="9">
        <f t="shared" si="54"/>
        <v>0.05</v>
      </c>
      <c r="V573" s="9" t="str">
        <f t="shared" si="55"/>
        <v/>
      </c>
      <c r="W573" s="20" t="str">
        <f t="shared" si="56"/>
        <v/>
      </c>
    </row>
    <row r="574" spans="1:23" s="9" customFormat="1">
      <c r="A574" s="11">
        <v>30407</v>
      </c>
      <c r="B574" s="9">
        <f>VLOOKUP((IF(MONTH($A574)=10,YEAR($A574),IF(MONTH($A574)=11,YEAR($A574),IF(MONTH($A574)=12, YEAR($A574),YEAR($A574)-1)))),A3R002_pt1.prn!$A$2:$AA$74,VLOOKUP(MONTH($A574),Conversion!$A$1:$B$12,2),FALSE)</f>
        <v>0</v>
      </c>
      <c r="C574" s="9" t="str">
        <f>IF(VLOOKUP((IF(MONTH($A574)=10,YEAR($A574),IF(MONTH($A574)=11,YEAR($A574),IF(MONTH($A574)=12, YEAR($A574),YEAR($A574)-1)))),A3R002_pt1.prn!$A$2:$AA$74,VLOOKUP(MONTH($A574),'Patch Conversion'!$A$1:$B$12,2),FALSE)="","",VLOOKUP((IF(MONTH($A574)=10,YEAR($A574),IF(MONTH($A574)=11,YEAR($A574),IF(MONTH($A574)=12, YEAR($A574),YEAR($A574)-1)))),A3R002_pt1.prn!$A$2:$AA$74,VLOOKUP(MONTH($A574),'Patch Conversion'!$A$1:$B$12,2),FALSE))</f>
        <v>#</v>
      </c>
      <c r="G574" s="9">
        <f>VLOOKUP((IF(MONTH($A574)=10,YEAR($A574),IF(MONTH($A574)=11,YEAR($A574),IF(MONTH($A574)=12, YEAR($A574),YEAR($A574)-1)))),A3R002_FirstSim!$A$1:$Z$87,VLOOKUP(MONTH($A574),Conversion!$A$1:$B$12,2),FALSE)</f>
        <v>0.3</v>
      </c>
      <c r="K574" s="12" t="e">
        <f>VLOOKUP((IF(MONTH($A574)=10,YEAR($A574),IF(MONTH($A574)=11,YEAR($A574),IF(MONTH($A574)=12, YEAR($A574),YEAR($A574)-1)))),#REF!,VLOOKUP(MONTH($A574),Conversion!$A$1:$B$12,2),FALSE)</f>
        <v>#REF!</v>
      </c>
      <c r="L574" s="9" t="e">
        <f>VLOOKUP((IF(MONTH($A574)=10,YEAR($A574),IF(MONTH($A574)=11,YEAR($A574),IF(MONTH($A574)=12, YEAR($A574),YEAR($A574)-1)))),#REF!,VLOOKUP(MONTH($A574),'Patch Conversion'!$A$1:$B$12,2),FALSE)</f>
        <v>#REF!</v>
      </c>
      <c r="N574" s="11"/>
      <c r="O574" s="9">
        <f t="shared" si="51"/>
        <v>0.3</v>
      </c>
      <c r="P574" s="9" t="str">
        <f t="shared" si="52"/>
        <v>*</v>
      </c>
      <c r="Q574" s="10" t="str">
        <f t="shared" si="53"/>
        <v>First Silumation patch</v>
      </c>
      <c r="S574" s="17">
        <f>VLOOKUP((IF(MONTH($A574)=10,YEAR($A574),IF(MONTH($A574)=11,YEAR($A574),IF(MONTH($A574)=12, YEAR($A574),YEAR($A574)-1)))),'Final Sim'!$A$1:$O$84,VLOOKUP(MONTH($A574),'Conversion WRSM'!$A$1:$B$12,2),FALSE)</f>
        <v>3.58</v>
      </c>
      <c r="U574" s="9">
        <f t="shared" si="54"/>
        <v>3.58</v>
      </c>
      <c r="V574" s="9" t="str">
        <f t="shared" si="55"/>
        <v>*</v>
      </c>
      <c r="W574" s="20" t="str">
        <f t="shared" si="56"/>
        <v>Simulated value used</v>
      </c>
    </row>
    <row r="575" spans="1:23" s="9" customFormat="1">
      <c r="A575" s="11">
        <v>30437</v>
      </c>
      <c r="B575" s="9">
        <f>VLOOKUP((IF(MONTH($A575)=10,YEAR($A575),IF(MONTH($A575)=11,YEAR($A575),IF(MONTH($A575)=12, YEAR($A575),YEAR($A575)-1)))),A3R002_pt1.prn!$A$2:$AA$74,VLOOKUP(MONTH($A575),Conversion!$A$1:$B$12,2),FALSE)</f>
        <v>0.06</v>
      </c>
      <c r="C575" s="9" t="str">
        <f>IF(VLOOKUP((IF(MONTH($A575)=10,YEAR($A575),IF(MONTH($A575)=11,YEAR($A575),IF(MONTH($A575)=12, YEAR($A575),YEAR($A575)-1)))),A3R002_pt1.prn!$A$2:$AA$74,VLOOKUP(MONTH($A575),'Patch Conversion'!$A$1:$B$12,2),FALSE)="","",VLOOKUP((IF(MONTH($A575)=10,YEAR($A575),IF(MONTH($A575)=11,YEAR($A575),IF(MONTH($A575)=12, YEAR($A575),YEAR($A575)-1)))),A3R002_pt1.prn!$A$2:$AA$74,VLOOKUP(MONTH($A575),'Patch Conversion'!$A$1:$B$12,2),FALSE))</f>
        <v/>
      </c>
      <c r="D575" s="9" t="str">
        <f>IF(C575="","",B575)</f>
        <v/>
      </c>
      <c r="G575" s="9">
        <f>VLOOKUP((IF(MONTH($A575)=10,YEAR($A575),IF(MONTH($A575)=11,YEAR($A575),IF(MONTH($A575)=12, YEAR($A575),YEAR($A575)-1)))),A3R002_FirstSim!$A$1:$Z$87,VLOOKUP(MONTH($A575),Conversion!$A$1:$B$12,2),FALSE)</f>
        <v>0.28000000000000003</v>
      </c>
      <c r="K575" s="12" t="e">
        <f>VLOOKUP((IF(MONTH($A575)=10,YEAR($A575),IF(MONTH($A575)=11,YEAR($A575),IF(MONTH($A575)=12, YEAR($A575),YEAR($A575)-1)))),#REF!,VLOOKUP(MONTH($A575),Conversion!$A$1:$B$12,2),FALSE)</f>
        <v>#REF!</v>
      </c>
      <c r="L575" s="9" t="e">
        <f>VLOOKUP((IF(MONTH($A575)=10,YEAR($A575),IF(MONTH($A575)=11,YEAR($A575),IF(MONTH($A575)=12, YEAR($A575),YEAR($A575)-1)))),#REF!,VLOOKUP(MONTH($A575),'Patch Conversion'!$A$1:$B$12,2),FALSE)</f>
        <v>#REF!</v>
      </c>
      <c r="N575" s="11"/>
      <c r="O575" s="9">
        <f t="shared" si="51"/>
        <v>0.06</v>
      </c>
      <c r="P575" s="9" t="str">
        <f t="shared" si="52"/>
        <v/>
      </c>
      <c r="Q575" s="10" t="str">
        <f t="shared" si="53"/>
        <v/>
      </c>
      <c r="S575" s="17">
        <f>VLOOKUP((IF(MONTH($A575)=10,YEAR($A575),IF(MONTH($A575)=11,YEAR($A575),IF(MONTH($A575)=12, YEAR($A575),YEAR($A575)-1)))),'Final Sim'!$A$1:$O$84,VLOOKUP(MONTH($A575),'Conversion WRSM'!$A$1:$B$12,2),FALSE)</f>
        <v>0</v>
      </c>
      <c r="U575" s="9">
        <f t="shared" si="54"/>
        <v>0.06</v>
      </c>
      <c r="V575" s="9" t="str">
        <f t="shared" si="55"/>
        <v/>
      </c>
      <c r="W575" s="20" t="str">
        <f t="shared" si="56"/>
        <v/>
      </c>
    </row>
    <row r="576" spans="1:23" s="9" customFormat="1">
      <c r="A576" s="11">
        <v>30468</v>
      </c>
      <c r="B576" s="9">
        <f>VLOOKUP((IF(MONTH($A576)=10,YEAR($A576),IF(MONTH($A576)=11,YEAR($A576),IF(MONTH($A576)=12, YEAR($A576),YEAR($A576)-1)))),A3R002_pt1.prn!$A$2:$AA$74,VLOOKUP(MONTH($A576),Conversion!$A$1:$B$12,2),FALSE)</f>
        <v>0.14000000000000001</v>
      </c>
      <c r="C576" s="9" t="str">
        <f>IF(VLOOKUP((IF(MONTH($A576)=10,YEAR($A576),IF(MONTH($A576)=11,YEAR($A576),IF(MONTH($A576)=12, YEAR($A576),YEAR($A576)-1)))),A3R002_pt1.prn!$A$2:$AA$74,VLOOKUP(MONTH($A576),'Patch Conversion'!$A$1:$B$12,2),FALSE)="","",VLOOKUP((IF(MONTH($A576)=10,YEAR($A576),IF(MONTH($A576)=11,YEAR($A576),IF(MONTH($A576)=12, YEAR($A576),YEAR($A576)-1)))),A3R002_pt1.prn!$A$2:$AA$74,VLOOKUP(MONTH($A576),'Patch Conversion'!$A$1:$B$12,2),FALSE))</f>
        <v/>
      </c>
      <c r="G576" s="9">
        <f>VLOOKUP((IF(MONTH($A576)=10,YEAR($A576),IF(MONTH($A576)=11,YEAR($A576),IF(MONTH($A576)=12, YEAR($A576),YEAR($A576)-1)))),A3R002_FirstSim!$A$1:$Z$87,VLOOKUP(MONTH($A576),Conversion!$A$1:$B$12,2),FALSE)</f>
        <v>0.28000000000000003</v>
      </c>
      <c r="K576" s="12" t="e">
        <f>VLOOKUP((IF(MONTH($A576)=10,YEAR($A576),IF(MONTH($A576)=11,YEAR($A576),IF(MONTH($A576)=12, YEAR($A576),YEAR($A576)-1)))),#REF!,VLOOKUP(MONTH($A576),Conversion!$A$1:$B$12,2),FALSE)</f>
        <v>#REF!</v>
      </c>
      <c r="L576" s="9" t="e">
        <f>VLOOKUP((IF(MONTH($A576)=10,YEAR($A576),IF(MONTH($A576)=11,YEAR($A576),IF(MONTH($A576)=12, YEAR($A576),YEAR($A576)-1)))),#REF!,VLOOKUP(MONTH($A576),'Patch Conversion'!$A$1:$B$12,2),FALSE)</f>
        <v>#REF!</v>
      </c>
      <c r="N576" s="11"/>
      <c r="O576" s="9">
        <f t="shared" si="51"/>
        <v>0.14000000000000001</v>
      </c>
      <c r="P576" s="9" t="str">
        <f t="shared" si="52"/>
        <v/>
      </c>
      <c r="Q576" s="10" t="str">
        <f t="shared" si="53"/>
        <v/>
      </c>
      <c r="S576" s="17">
        <f>VLOOKUP((IF(MONTH($A576)=10,YEAR($A576),IF(MONTH($A576)=11,YEAR($A576),IF(MONTH($A576)=12, YEAR($A576),YEAR($A576)-1)))),'Final Sim'!$A$1:$O$84,VLOOKUP(MONTH($A576),'Conversion WRSM'!$A$1:$B$12,2),FALSE)</f>
        <v>7.75</v>
      </c>
      <c r="U576" s="9">
        <f t="shared" si="54"/>
        <v>0.14000000000000001</v>
      </c>
      <c r="V576" s="9" t="str">
        <f t="shared" si="55"/>
        <v/>
      </c>
      <c r="W576" s="20" t="str">
        <f t="shared" si="56"/>
        <v/>
      </c>
    </row>
    <row r="577" spans="1:23" s="9" customFormat="1">
      <c r="A577" s="11">
        <v>30498</v>
      </c>
      <c r="B577" s="9">
        <f>VLOOKUP((IF(MONTH($A577)=10,YEAR($A577),IF(MONTH($A577)=11,YEAR($A577),IF(MONTH($A577)=12, YEAR($A577),YEAR($A577)-1)))),A3R002_pt1.prn!$A$2:$AA$74,VLOOKUP(MONTH($A577),Conversion!$A$1:$B$12,2),FALSE)</f>
        <v>0.18</v>
      </c>
      <c r="C577" s="9" t="str">
        <f>IF(VLOOKUP((IF(MONTH($A577)=10,YEAR($A577),IF(MONTH($A577)=11,YEAR($A577),IF(MONTH($A577)=12, YEAR($A577),YEAR($A577)-1)))),A3R002_pt1.prn!$A$2:$AA$74,VLOOKUP(MONTH($A577),'Patch Conversion'!$A$1:$B$12,2),FALSE)="","",VLOOKUP((IF(MONTH($A577)=10,YEAR($A577),IF(MONTH($A577)=11,YEAR($A577),IF(MONTH($A577)=12, YEAR($A577),YEAR($A577)-1)))),A3R002_pt1.prn!$A$2:$AA$74,VLOOKUP(MONTH($A577),'Patch Conversion'!$A$1:$B$12,2),FALSE))</f>
        <v/>
      </c>
      <c r="G577" s="9">
        <f>VLOOKUP((IF(MONTH($A577)=10,YEAR($A577),IF(MONTH($A577)=11,YEAR($A577),IF(MONTH($A577)=12, YEAR($A577),YEAR($A577)-1)))),A3R002_FirstSim!$A$1:$Z$87,VLOOKUP(MONTH($A577),Conversion!$A$1:$B$12,2),FALSE)</f>
        <v>0.28000000000000003</v>
      </c>
      <c r="K577" s="12" t="e">
        <f>VLOOKUP((IF(MONTH($A577)=10,YEAR($A577),IF(MONTH($A577)=11,YEAR($A577),IF(MONTH($A577)=12, YEAR($A577),YEAR($A577)-1)))),#REF!,VLOOKUP(MONTH($A577),Conversion!$A$1:$B$12,2),FALSE)</f>
        <v>#REF!</v>
      </c>
      <c r="L577" s="9" t="e">
        <f>VLOOKUP((IF(MONTH($A577)=10,YEAR($A577),IF(MONTH($A577)=11,YEAR($A577),IF(MONTH($A577)=12, YEAR($A577),YEAR($A577)-1)))),#REF!,VLOOKUP(MONTH($A577),'Patch Conversion'!$A$1:$B$12,2),FALSE)</f>
        <v>#REF!</v>
      </c>
      <c r="N577" s="11"/>
      <c r="O577" s="9">
        <f t="shared" si="51"/>
        <v>0.18</v>
      </c>
      <c r="P577" s="9" t="str">
        <f t="shared" si="52"/>
        <v/>
      </c>
      <c r="Q577" s="10" t="str">
        <f t="shared" si="53"/>
        <v/>
      </c>
      <c r="S577" s="17">
        <f>VLOOKUP((IF(MONTH($A577)=10,YEAR($A577),IF(MONTH($A577)=11,YEAR($A577),IF(MONTH($A577)=12, YEAR($A577),YEAR($A577)-1)))),'Final Sim'!$A$1:$O$84,VLOOKUP(MONTH($A577),'Conversion WRSM'!$A$1:$B$12,2),FALSE)</f>
        <v>0</v>
      </c>
      <c r="U577" s="9">
        <f t="shared" si="54"/>
        <v>0.18</v>
      </c>
      <c r="V577" s="9" t="str">
        <f t="shared" si="55"/>
        <v/>
      </c>
      <c r="W577" s="20" t="str">
        <f t="shared" si="56"/>
        <v/>
      </c>
    </row>
    <row r="578" spans="1:23" s="9" customFormat="1">
      <c r="A578" s="11">
        <v>30529</v>
      </c>
      <c r="B578" s="9">
        <f>VLOOKUP((IF(MONTH($A578)=10,YEAR($A578),IF(MONTH($A578)=11,YEAR($A578),IF(MONTH($A578)=12, YEAR($A578),YEAR($A578)-1)))),A3R002_pt1.prn!$A$2:$AA$74,VLOOKUP(MONTH($A578),Conversion!$A$1:$B$12,2),FALSE)</f>
        <v>0.12</v>
      </c>
      <c r="C578" s="9" t="str">
        <f>IF(VLOOKUP((IF(MONTH($A578)=10,YEAR($A578),IF(MONTH($A578)=11,YEAR($A578),IF(MONTH($A578)=12, YEAR($A578),YEAR($A578)-1)))),A3R002_pt1.prn!$A$2:$AA$74,VLOOKUP(MONTH($A578),'Patch Conversion'!$A$1:$B$12,2),FALSE)="","",VLOOKUP((IF(MONTH($A578)=10,YEAR($A578),IF(MONTH($A578)=11,YEAR($A578),IF(MONTH($A578)=12, YEAR($A578),YEAR($A578)-1)))),A3R002_pt1.prn!$A$2:$AA$74,VLOOKUP(MONTH($A578),'Patch Conversion'!$A$1:$B$12,2),FALSE))</f>
        <v/>
      </c>
      <c r="G578" s="9">
        <f>VLOOKUP((IF(MONTH($A578)=10,YEAR($A578),IF(MONTH($A578)=11,YEAR($A578),IF(MONTH($A578)=12, YEAR($A578),YEAR($A578)-1)))),A3R002_FirstSim!$A$1:$Z$87,VLOOKUP(MONTH($A578),Conversion!$A$1:$B$12,2),FALSE)</f>
        <v>0.24</v>
      </c>
      <c r="K578" s="12" t="e">
        <f>VLOOKUP((IF(MONTH($A578)=10,YEAR($A578),IF(MONTH($A578)=11,YEAR($A578),IF(MONTH($A578)=12, YEAR($A578),YEAR($A578)-1)))),#REF!,VLOOKUP(MONTH($A578),Conversion!$A$1:$B$12,2),FALSE)</f>
        <v>#REF!</v>
      </c>
      <c r="L578" s="9" t="e">
        <f>VLOOKUP((IF(MONTH($A578)=10,YEAR($A578),IF(MONTH($A578)=11,YEAR($A578),IF(MONTH($A578)=12, YEAR($A578),YEAR($A578)-1)))),#REF!,VLOOKUP(MONTH($A578),'Patch Conversion'!$A$1:$B$12,2),FALSE)</f>
        <v>#REF!</v>
      </c>
      <c r="N578" s="11"/>
      <c r="O578" s="9">
        <f t="shared" si="51"/>
        <v>0.12</v>
      </c>
      <c r="P578" s="9" t="str">
        <f t="shared" si="52"/>
        <v/>
      </c>
      <c r="Q578" s="10" t="str">
        <f t="shared" si="53"/>
        <v/>
      </c>
      <c r="S578" s="17">
        <f>VLOOKUP((IF(MONTH($A578)=10,YEAR($A578),IF(MONTH($A578)=11,YEAR($A578),IF(MONTH($A578)=12, YEAR($A578),YEAR($A578)-1)))),'Final Sim'!$A$1:$O$84,VLOOKUP(MONTH($A578),'Conversion WRSM'!$A$1:$B$12,2),FALSE)</f>
        <v>12.12</v>
      </c>
      <c r="U578" s="9">
        <f t="shared" si="54"/>
        <v>0.12</v>
      </c>
      <c r="V578" s="9" t="str">
        <f t="shared" si="55"/>
        <v/>
      </c>
      <c r="W578" s="20" t="str">
        <f t="shared" si="56"/>
        <v/>
      </c>
    </row>
    <row r="579" spans="1:23" s="9" customFormat="1">
      <c r="A579" s="11">
        <v>30560</v>
      </c>
      <c r="B579" s="9">
        <f>VLOOKUP((IF(MONTH($A579)=10,YEAR($A579),IF(MONTH($A579)=11,YEAR($A579),IF(MONTH($A579)=12, YEAR($A579),YEAR($A579)-1)))),A3R002_pt1.prn!$A$2:$AA$74,VLOOKUP(MONTH($A579),Conversion!$A$1:$B$12,2),FALSE)</f>
        <v>0</v>
      </c>
      <c r="C579" s="9" t="str">
        <f>IF(VLOOKUP((IF(MONTH($A579)=10,YEAR($A579),IF(MONTH($A579)=11,YEAR($A579),IF(MONTH($A579)=12, YEAR($A579),YEAR($A579)-1)))),A3R002_pt1.prn!$A$2:$AA$74,VLOOKUP(MONTH($A579),'Patch Conversion'!$A$1:$B$12,2),FALSE)="","",VLOOKUP((IF(MONTH($A579)=10,YEAR($A579),IF(MONTH($A579)=11,YEAR($A579),IF(MONTH($A579)=12, YEAR($A579),YEAR($A579)-1)))),A3R002_pt1.prn!$A$2:$AA$74,VLOOKUP(MONTH($A579),'Patch Conversion'!$A$1:$B$12,2),FALSE))</f>
        <v>#</v>
      </c>
      <c r="G579" s="9">
        <f>VLOOKUP((IF(MONTH($A579)=10,YEAR($A579),IF(MONTH($A579)=11,YEAR($A579),IF(MONTH($A579)=12, YEAR($A579),YEAR($A579)-1)))),A3R002_FirstSim!$A$1:$Z$87,VLOOKUP(MONTH($A579),Conversion!$A$1:$B$12,2),FALSE)</f>
        <v>0.19</v>
      </c>
      <c r="K579" s="12" t="e">
        <f>VLOOKUP((IF(MONTH($A579)=10,YEAR($A579),IF(MONTH($A579)=11,YEAR($A579),IF(MONTH($A579)=12, YEAR($A579),YEAR($A579)-1)))),#REF!,VLOOKUP(MONTH($A579),Conversion!$A$1:$B$12,2),FALSE)</f>
        <v>#REF!</v>
      </c>
      <c r="L579" s="9" t="e">
        <f>VLOOKUP((IF(MONTH($A579)=10,YEAR($A579),IF(MONTH($A579)=11,YEAR($A579),IF(MONTH($A579)=12, YEAR($A579),YEAR($A579)-1)))),#REF!,VLOOKUP(MONTH($A579),'Patch Conversion'!$A$1:$B$12,2),FALSE)</f>
        <v>#REF!</v>
      </c>
      <c r="N579" s="11"/>
      <c r="O579" s="9">
        <f t="shared" si="51"/>
        <v>0.19</v>
      </c>
      <c r="P579" s="9" t="str">
        <f t="shared" si="52"/>
        <v>*</v>
      </c>
      <c r="Q579" s="10" t="str">
        <f t="shared" si="53"/>
        <v>First Silumation patch</v>
      </c>
      <c r="S579" s="17">
        <f>VLOOKUP((IF(MONTH($A579)=10,YEAR($A579),IF(MONTH($A579)=11,YEAR($A579),IF(MONTH($A579)=12, YEAR($A579),YEAR($A579)-1)))),'Final Sim'!$A$1:$O$84,VLOOKUP(MONTH($A579),'Conversion WRSM'!$A$1:$B$12,2),FALSE)</f>
        <v>0</v>
      </c>
      <c r="U579" s="9">
        <f t="shared" si="54"/>
        <v>0</v>
      </c>
      <c r="V579" s="9" t="str">
        <f t="shared" si="55"/>
        <v>#</v>
      </c>
      <c r="W579" s="20" t="str">
        <f t="shared" si="56"/>
        <v>Observed Estimate Used</v>
      </c>
    </row>
    <row r="580" spans="1:23" s="9" customFormat="1">
      <c r="A580" s="11">
        <v>30590</v>
      </c>
      <c r="B580" s="9">
        <f>VLOOKUP((IF(MONTH($A580)=10,YEAR($A580),IF(MONTH($A580)=11,YEAR($A580),IF(MONTH($A580)=12, YEAR($A580),YEAR($A580)-1)))),A3R002_pt1.prn!$A$2:$AA$74,VLOOKUP(MONTH($A580),Conversion!$A$1:$B$12,2),FALSE)</f>
        <v>0.25</v>
      </c>
      <c r="C580" s="9" t="str">
        <f>IF(VLOOKUP((IF(MONTH($A580)=10,YEAR($A580),IF(MONTH($A580)=11,YEAR($A580),IF(MONTH($A580)=12, YEAR($A580),YEAR($A580)-1)))),A3R002_pt1.prn!$A$2:$AA$74,VLOOKUP(MONTH($A580),'Patch Conversion'!$A$1:$B$12,2),FALSE)="","",VLOOKUP((IF(MONTH($A580)=10,YEAR($A580),IF(MONTH($A580)=11,YEAR($A580),IF(MONTH($A580)=12, YEAR($A580),YEAR($A580)-1)))),A3R002_pt1.prn!$A$2:$AA$74,VLOOKUP(MONTH($A580),'Patch Conversion'!$A$1:$B$12,2),FALSE))</f>
        <v/>
      </c>
      <c r="G580" s="9">
        <f>VLOOKUP((IF(MONTH($A580)=10,YEAR($A580),IF(MONTH($A580)=11,YEAR($A580),IF(MONTH($A580)=12, YEAR($A580),YEAR($A580)-1)))),A3R002_FirstSim!$A$1:$Z$87,VLOOKUP(MONTH($A580),Conversion!$A$1:$B$12,2),FALSE)</f>
        <v>0.16</v>
      </c>
      <c r="K580" s="12" t="e">
        <f>VLOOKUP((IF(MONTH($A580)=10,YEAR($A580),IF(MONTH($A580)=11,YEAR($A580),IF(MONTH($A580)=12, YEAR($A580),YEAR($A580)-1)))),#REF!,VLOOKUP(MONTH($A580),Conversion!$A$1:$B$12,2),FALSE)</f>
        <v>#REF!</v>
      </c>
      <c r="L580" s="9" t="e">
        <f>VLOOKUP((IF(MONTH($A580)=10,YEAR($A580),IF(MONTH($A580)=11,YEAR($A580),IF(MONTH($A580)=12, YEAR($A580),YEAR($A580)-1)))),#REF!,VLOOKUP(MONTH($A580),'Patch Conversion'!$A$1:$B$12,2),FALSE)</f>
        <v>#REF!</v>
      </c>
      <c r="N580" s="11"/>
      <c r="O580" s="9">
        <f t="shared" ref="O580:O643" si="57">IF(C580="",B580,IF(C580="*",B580,IF(G580&lt;B580,B580,G580)))</f>
        <v>0.25</v>
      </c>
      <c r="P580" s="9" t="str">
        <f t="shared" ref="P580:P643" si="58">IF(C580="",C580,IF(C580="*",C580,IF(G580&lt;B580,C580,"*")))</f>
        <v/>
      </c>
      <c r="Q580" s="10" t="str">
        <f t="shared" ref="Q580:Q643" si="59">IF(C580="","",IF(C580="*","Estimated",IF(G580&lt;B580,"First Simulation&lt;Observed, Observed Used","First Silumation patch")))</f>
        <v/>
      </c>
      <c r="S580" s="17">
        <f>VLOOKUP((IF(MONTH($A580)=10,YEAR($A580),IF(MONTH($A580)=11,YEAR($A580),IF(MONTH($A580)=12, YEAR($A580),YEAR($A580)-1)))),'Final Sim'!$A$1:$O$84,VLOOKUP(MONTH($A580),'Conversion WRSM'!$A$1:$B$12,2),FALSE)</f>
        <v>30.52</v>
      </c>
      <c r="U580" s="9">
        <f t="shared" ref="U580:U643" si="60">IF(C580="",B580,IF(C580="*",B580,IF(S580&gt;B580,S580,B580)))</f>
        <v>0.25</v>
      </c>
      <c r="V580" s="9" t="str">
        <f t="shared" ref="V580:V643" si="61">IF(C580="","",IF(C580="*","*",IF(S580&gt;B580,"*",C580)))</f>
        <v/>
      </c>
      <c r="W580" s="20" t="str">
        <f t="shared" ref="W580:W643" si="62">IF(C580="","",IF(C580="*","Estimated",IF(S580&gt;B580,"Simulated value used","Observed Estimate Used")))</f>
        <v/>
      </c>
    </row>
    <row r="581" spans="1:23" s="9" customFormat="1">
      <c r="A581" s="11">
        <v>30621</v>
      </c>
      <c r="B581" s="9">
        <f>VLOOKUP((IF(MONTH($A581)=10,YEAR($A581),IF(MONTH($A581)=11,YEAR($A581),IF(MONTH($A581)=12, YEAR($A581),YEAR($A581)-1)))),A3R002_pt1.prn!$A$2:$AA$74,VLOOKUP(MONTH($A581),Conversion!$A$1:$B$12,2),FALSE)</f>
        <v>0.15</v>
      </c>
      <c r="C581" s="9" t="str">
        <f>IF(VLOOKUP((IF(MONTH($A581)=10,YEAR($A581),IF(MONTH($A581)=11,YEAR($A581),IF(MONTH($A581)=12, YEAR($A581),YEAR($A581)-1)))),A3R002_pt1.prn!$A$2:$AA$74,VLOOKUP(MONTH($A581),'Patch Conversion'!$A$1:$B$12,2),FALSE)="","",VLOOKUP((IF(MONTH($A581)=10,YEAR($A581),IF(MONTH($A581)=11,YEAR($A581),IF(MONTH($A581)=12, YEAR($A581),YEAR($A581)-1)))),A3R002_pt1.prn!$A$2:$AA$74,VLOOKUP(MONTH($A581),'Patch Conversion'!$A$1:$B$12,2),FALSE))</f>
        <v/>
      </c>
      <c r="G581" s="9">
        <f>VLOOKUP((IF(MONTH($A581)=10,YEAR($A581),IF(MONTH($A581)=11,YEAR($A581),IF(MONTH($A581)=12, YEAR($A581),YEAR($A581)-1)))),A3R002_FirstSim!$A$1:$Z$87,VLOOKUP(MONTH($A581),Conversion!$A$1:$B$12,2),FALSE)</f>
        <v>0.13</v>
      </c>
      <c r="K581" s="12" t="e">
        <f>VLOOKUP((IF(MONTH($A581)=10,YEAR($A581),IF(MONTH($A581)=11,YEAR($A581),IF(MONTH($A581)=12, YEAR($A581),YEAR($A581)-1)))),#REF!,VLOOKUP(MONTH($A581),Conversion!$A$1:$B$12,2),FALSE)</f>
        <v>#REF!</v>
      </c>
      <c r="L581" s="9" t="e">
        <f>VLOOKUP((IF(MONTH($A581)=10,YEAR($A581),IF(MONTH($A581)=11,YEAR($A581),IF(MONTH($A581)=12, YEAR($A581),YEAR($A581)-1)))),#REF!,VLOOKUP(MONTH($A581),'Patch Conversion'!$A$1:$B$12,2),FALSE)</f>
        <v>#REF!</v>
      </c>
      <c r="N581" s="11"/>
      <c r="O581" s="9">
        <f t="shared" si="57"/>
        <v>0.15</v>
      </c>
      <c r="P581" s="9" t="str">
        <f t="shared" si="58"/>
        <v/>
      </c>
      <c r="Q581" s="10" t="str">
        <f t="shared" si="59"/>
        <v/>
      </c>
      <c r="S581" s="17">
        <f>VLOOKUP((IF(MONTH($A581)=10,YEAR($A581),IF(MONTH($A581)=11,YEAR($A581),IF(MONTH($A581)=12, YEAR($A581),YEAR($A581)-1)))),'Final Sim'!$A$1:$O$84,VLOOKUP(MONTH($A581),'Conversion WRSM'!$A$1:$B$12,2),FALSE)</f>
        <v>0</v>
      </c>
      <c r="U581" s="9">
        <f t="shared" si="60"/>
        <v>0.15</v>
      </c>
      <c r="V581" s="9" t="str">
        <f t="shared" si="61"/>
        <v/>
      </c>
      <c r="W581" s="20" t="str">
        <f t="shared" si="62"/>
        <v/>
      </c>
    </row>
    <row r="582" spans="1:23" s="9" customFormat="1">
      <c r="A582" s="11">
        <v>30651</v>
      </c>
      <c r="B582" s="9">
        <f>VLOOKUP((IF(MONTH($A582)=10,YEAR($A582),IF(MONTH($A582)=11,YEAR($A582),IF(MONTH($A582)=12, YEAR($A582),YEAR($A582)-1)))),A3R002_pt1.prn!$A$2:$AA$74,VLOOKUP(MONTH($A582),Conversion!$A$1:$B$12,2),FALSE)</f>
        <v>0</v>
      </c>
      <c r="C582" s="9" t="str">
        <f>IF(VLOOKUP((IF(MONTH($A582)=10,YEAR($A582),IF(MONTH($A582)=11,YEAR($A582),IF(MONTH($A582)=12, YEAR($A582),YEAR($A582)-1)))),A3R002_pt1.prn!$A$2:$AA$74,VLOOKUP(MONTH($A582),'Patch Conversion'!$A$1:$B$12,2),FALSE)="","",VLOOKUP((IF(MONTH($A582)=10,YEAR($A582),IF(MONTH($A582)=11,YEAR($A582),IF(MONTH($A582)=12, YEAR($A582),YEAR($A582)-1)))),A3R002_pt1.prn!$A$2:$AA$74,VLOOKUP(MONTH($A582),'Patch Conversion'!$A$1:$B$12,2),FALSE))</f>
        <v>#</v>
      </c>
      <c r="G582" s="9">
        <f>VLOOKUP((IF(MONTH($A582)=10,YEAR($A582),IF(MONTH($A582)=11,YEAR($A582),IF(MONTH($A582)=12, YEAR($A582),YEAR($A582)-1)))),A3R002_FirstSim!$A$1:$Z$87,VLOOKUP(MONTH($A582),Conversion!$A$1:$B$12,2),FALSE)</f>
        <v>0.39</v>
      </c>
      <c r="K582" s="12" t="e">
        <f>VLOOKUP((IF(MONTH($A582)=10,YEAR($A582),IF(MONTH($A582)=11,YEAR($A582),IF(MONTH($A582)=12, YEAR($A582),YEAR($A582)-1)))),#REF!,VLOOKUP(MONTH($A582),Conversion!$A$1:$B$12,2),FALSE)</f>
        <v>#REF!</v>
      </c>
      <c r="L582" s="9" t="e">
        <f>VLOOKUP((IF(MONTH($A582)=10,YEAR($A582),IF(MONTH($A582)=11,YEAR($A582),IF(MONTH($A582)=12, YEAR($A582),YEAR($A582)-1)))),#REF!,VLOOKUP(MONTH($A582),'Patch Conversion'!$A$1:$B$12,2),FALSE)</f>
        <v>#REF!</v>
      </c>
      <c r="N582" s="11"/>
      <c r="O582" s="9">
        <f t="shared" si="57"/>
        <v>0.39</v>
      </c>
      <c r="P582" s="9" t="str">
        <f t="shared" si="58"/>
        <v>*</v>
      </c>
      <c r="Q582" s="10" t="str">
        <f t="shared" si="59"/>
        <v>First Silumation patch</v>
      </c>
      <c r="S582" s="17">
        <f>VLOOKUP((IF(MONTH($A582)=10,YEAR($A582),IF(MONTH($A582)=11,YEAR($A582),IF(MONTH($A582)=12, YEAR($A582),YEAR($A582)-1)))),'Final Sim'!$A$1:$O$84,VLOOKUP(MONTH($A582),'Conversion WRSM'!$A$1:$B$12,2),FALSE)</f>
        <v>158.11000000000001</v>
      </c>
      <c r="U582" s="9">
        <f t="shared" si="60"/>
        <v>158.11000000000001</v>
      </c>
      <c r="V582" s="9" t="str">
        <f t="shared" si="61"/>
        <v>*</v>
      </c>
      <c r="W582" s="20" t="str">
        <f t="shared" si="62"/>
        <v>Simulated value used</v>
      </c>
    </row>
    <row r="583" spans="1:23" s="9" customFormat="1">
      <c r="A583" s="11">
        <v>30682</v>
      </c>
      <c r="B583" s="9">
        <f>VLOOKUP((IF(MONTH($A583)=10,YEAR($A583),IF(MONTH($A583)=11,YEAR($A583),IF(MONTH($A583)=12, YEAR($A583),YEAR($A583)-1)))),A3R002_pt1.prn!$A$2:$AA$74,VLOOKUP(MONTH($A583),Conversion!$A$1:$B$12,2),FALSE)</f>
        <v>0</v>
      </c>
      <c r="C583" s="9" t="str">
        <f>IF(VLOOKUP((IF(MONTH($A583)=10,YEAR($A583),IF(MONTH($A583)=11,YEAR($A583),IF(MONTH($A583)=12, YEAR($A583),YEAR($A583)-1)))),A3R002_pt1.prn!$A$2:$AA$74,VLOOKUP(MONTH($A583),'Patch Conversion'!$A$1:$B$12,2),FALSE)="","",VLOOKUP((IF(MONTH($A583)=10,YEAR($A583),IF(MONTH($A583)=11,YEAR($A583),IF(MONTH($A583)=12, YEAR($A583),YEAR($A583)-1)))),A3R002_pt1.prn!$A$2:$AA$74,VLOOKUP(MONTH($A583),'Patch Conversion'!$A$1:$B$12,2),FALSE))</f>
        <v>#</v>
      </c>
      <c r="D583" s="9">
        <f>IF(C583="","",B583)</f>
        <v>0</v>
      </c>
      <c r="G583" s="9">
        <f>VLOOKUP((IF(MONTH($A583)=10,YEAR($A583),IF(MONTH($A583)=11,YEAR($A583),IF(MONTH($A583)=12, YEAR($A583),YEAR($A583)-1)))),A3R002_FirstSim!$A$1:$Z$87,VLOOKUP(MONTH($A583),Conversion!$A$1:$B$12,2),FALSE)</f>
        <v>0.19</v>
      </c>
      <c r="K583" s="12" t="e">
        <f>VLOOKUP((IF(MONTH($A583)=10,YEAR($A583),IF(MONTH($A583)=11,YEAR($A583),IF(MONTH($A583)=12, YEAR($A583),YEAR($A583)-1)))),#REF!,VLOOKUP(MONTH($A583),Conversion!$A$1:$B$12,2),FALSE)</f>
        <v>#REF!</v>
      </c>
      <c r="L583" s="9" t="e">
        <f>VLOOKUP((IF(MONTH($A583)=10,YEAR($A583),IF(MONTH($A583)=11,YEAR($A583),IF(MONTH($A583)=12, YEAR($A583),YEAR($A583)-1)))),#REF!,VLOOKUP(MONTH($A583),'Patch Conversion'!$A$1:$B$12,2),FALSE)</f>
        <v>#REF!</v>
      </c>
      <c r="N583" s="11"/>
      <c r="O583" s="9">
        <f t="shared" si="57"/>
        <v>0.19</v>
      </c>
      <c r="P583" s="9" t="str">
        <f t="shared" si="58"/>
        <v>*</v>
      </c>
      <c r="Q583" s="10" t="str">
        <f t="shared" si="59"/>
        <v>First Silumation patch</v>
      </c>
      <c r="S583" s="17">
        <f>VLOOKUP((IF(MONTH($A583)=10,YEAR($A583),IF(MONTH($A583)=11,YEAR($A583),IF(MONTH($A583)=12, YEAR($A583),YEAR($A583)-1)))),'Final Sim'!$A$1:$O$84,VLOOKUP(MONTH($A583),'Conversion WRSM'!$A$1:$B$12,2),FALSE)</f>
        <v>0</v>
      </c>
      <c r="U583" s="9">
        <f t="shared" si="60"/>
        <v>0</v>
      </c>
      <c r="V583" s="9" t="str">
        <f t="shared" si="61"/>
        <v>#</v>
      </c>
      <c r="W583" s="20" t="str">
        <f t="shared" si="62"/>
        <v>Observed Estimate Used</v>
      </c>
    </row>
    <row r="584" spans="1:23" s="9" customFormat="1">
      <c r="A584" s="11">
        <v>30713</v>
      </c>
      <c r="B584" s="9">
        <f>VLOOKUP((IF(MONTH($A584)=10,YEAR($A584),IF(MONTH($A584)=11,YEAR($A584),IF(MONTH($A584)=12, YEAR($A584),YEAR($A584)-1)))),A3R002_pt1.prn!$A$2:$AA$74,VLOOKUP(MONTH($A584),Conversion!$A$1:$B$12,2),FALSE)</f>
        <v>0</v>
      </c>
      <c r="C584" s="9" t="str">
        <f>IF(VLOOKUP((IF(MONTH($A584)=10,YEAR($A584),IF(MONTH($A584)=11,YEAR($A584),IF(MONTH($A584)=12, YEAR($A584),YEAR($A584)-1)))),A3R002_pt1.prn!$A$2:$AA$74,VLOOKUP(MONTH($A584),'Patch Conversion'!$A$1:$B$12,2),FALSE)="","",VLOOKUP((IF(MONTH($A584)=10,YEAR($A584),IF(MONTH($A584)=11,YEAR($A584),IF(MONTH($A584)=12, YEAR($A584),YEAR($A584)-1)))),A3R002_pt1.prn!$A$2:$AA$74,VLOOKUP(MONTH($A584),'Patch Conversion'!$A$1:$B$12,2),FALSE))</f>
        <v>#</v>
      </c>
      <c r="G584" s="9">
        <f>VLOOKUP((IF(MONTH($A584)=10,YEAR($A584),IF(MONTH($A584)=11,YEAR($A584),IF(MONTH($A584)=12, YEAR($A584),YEAR($A584)-1)))),A3R002_FirstSim!$A$1:$Z$87,VLOOKUP(MONTH($A584),Conversion!$A$1:$B$12,2),FALSE)</f>
        <v>0.1</v>
      </c>
      <c r="K584" s="12" t="e">
        <f>VLOOKUP((IF(MONTH($A584)=10,YEAR($A584),IF(MONTH($A584)=11,YEAR($A584),IF(MONTH($A584)=12, YEAR($A584),YEAR($A584)-1)))),#REF!,VLOOKUP(MONTH($A584),Conversion!$A$1:$B$12,2),FALSE)</f>
        <v>#REF!</v>
      </c>
      <c r="L584" s="9" t="e">
        <f>VLOOKUP((IF(MONTH($A584)=10,YEAR($A584),IF(MONTH($A584)=11,YEAR($A584),IF(MONTH($A584)=12, YEAR($A584),YEAR($A584)-1)))),#REF!,VLOOKUP(MONTH($A584),'Patch Conversion'!$A$1:$B$12,2),FALSE)</f>
        <v>#REF!</v>
      </c>
      <c r="N584" s="11"/>
      <c r="O584" s="9">
        <f t="shared" si="57"/>
        <v>0.1</v>
      </c>
      <c r="P584" s="9" t="str">
        <f t="shared" si="58"/>
        <v>*</v>
      </c>
      <c r="Q584" s="10" t="str">
        <f t="shared" si="59"/>
        <v>First Silumation patch</v>
      </c>
      <c r="S584" s="17">
        <f>VLOOKUP((IF(MONTH($A584)=10,YEAR($A584),IF(MONTH($A584)=11,YEAR($A584),IF(MONTH($A584)=12, YEAR($A584),YEAR($A584)-1)))),'Final Sim'!$A$1:$O$84,VLOOKUP(MONTH($A584),'Conversion WRSM'!$A$1:$B$12,2),FALSE)</f>
        <v>89.26</v>
      </c>
      <c r="U584" s="9">
        <f t="shared" si="60"/>
        <v>89.26</v>
      </c>
      <c r="V584" s="9" t="str">
        <f t="shared" si="61"/>
        <v>*</v>
      </c>
      <c r="W584" s="20" t="str">
        <f t="shared" si="62"/>
        <v>Simulated value used</v>
      </c>
    </row>
    <row r="585" spans="1:23" s="9" customFormat="1">
      <c r="A585" s="11">
        <v>30742</v>
      </c>
      <c r="B585" s="9">
        <f>VLOOKUP((IF(MONTH($A585)=10,YEAR($A585),IF(MONTH($A585)=11,YEAR($A585),IF(MONTH($A585)=12, YEAR($A585),YEAR($A585)-1)))),A3R002_pt1.prn!$A$2:$AA$74,VLOOKUP(MONTH($A585),Conversion!$A$1:$B$12,2),FALSE)</f>
        <v>0</v>
      </c>
      <c r="C585" s="9" t="str">
        <f>IF(VLOOKUP((IF(MONTH($A585)=10,YEAR($A585),IF(MONTH($A585)=11,YEAR($A585),IF(MONTH($A585)=12, YEAR($A585),YEAR($A585)-1)))),A3R002_pt1.prn!$A$2:$AA$74,VLOOKUP(MONTH($A585),'Patch Conversion'!$A$1:$B$12,2),FALSE)="","",VLOOKUP((IF(MONTH($A585)=10,YEAR($A585),IF(MONTH($A585)=11,YEAR($A585),IF(MONTH($A585)=12, YEAR($A585),YEAR($A585)-1)))),A3R002_pt1.prn!$A$2:$AA$74,VLOOKUP(MONTH($A585),'Patch Conversion'!$A$1:$B$12,2),FALSE))</f>
        <v>#</v>
      </c>
      <c r="G585" s="9">
        <f>VLOOKUP((IF(MONTH($A585)=10,YEAR($A585),IF(MONTH($A585)=11,YEAR($A585),IF(MONTH($A585)=12, YEAR($A585),YEAR($A585)-1)))),A3R002_FirstSim!$A$1:$Z$87,VLOOKUP(MONTH($A585),Conversion!$A$1:$B$12,2),FALSE)</f>
        <v>0.15</v>
      </c>
      <c r="K585" s="12" t="e">
        <f>VLOOKUP((IF(MONTH($A585)=10,YEAR($A585),IF(MONTH($A585)=11,YEAR($A585),IF(MONTH($A585)=12, YEAR($A585),YEAR($A585)-1)))),#REF!,VLOOKUP(MONTH($A585),Conversion!$A$1:$B$12,2),FALSE)</f>
        <v>#REF!</v>
      </c>
      <c r="L585" s="9" t="e">
        <f>VLOOKUP((IF(MONTH($A585)=10,YEAR($A585),IF(MONTH($A585)=11,YEAR($A585),IF(MONTH($A585)=12, YEAR($A585),YEAR($A585)-1)))),#REF!,VLOOKUP(MONTH($A585),'Patch Conversion'!$A$1:$B$12,2),FALSE)</f>
        <v>#REF!</v>
      </c>
      <c r="N585" s="11"/>
      <c r="O585" s="9">
        <f t="shared" si="57"/>
        <v>0.15</v>
      </c>
      <c r="P585" s="9" t="str">
        <f t="shared" si="58"/>
        <v>*</v>
      </c>
      <c r="Q585" s="10" t="str">
        <f t="shared" si="59"/>
        <v>First Silumation patch</v>
      </c>
      <c r="S585" s="17">
        <f>VLOOKUP((IF(MONTH($A585)=10,YEAR($A585),IF(MONTH($A585)=11,YEAR($A585),IF(MONTH($A585)=12, YEAR($A585),YEAR($A585)-1)))),'Final Sim'!$A$1:$O$84,VLOOKUP(MONTH($A585),'Conversion WRSM'!$A$1:$B$12,2),FALSE)</f>
        <v>0</v>
      </c>
      <c r="U585" s="9">
        <f t="shared" si="60"/>
        <v>0</v>
      </c>
      <c r="V585" s="9" t="str">
        <f t="shared" si="61"/>
        <v>#</v>
      </c>
      <c r="W585" s="20" t="str">
        <f t="shared" si="62"/>
        <v>Observed Estimate Used</v>
      </c>
    </row>
    <row r="586" spans="1:23" s="9" customFormat="1">
      <c r="A586" s="11">
        <v>30773</v>
      </c>
      <c r="B586" s="9">
        <f>VLOOKUP((IF(MONTH($A586)=10,YEAR($A586),IF(MONTH($A586)=11,YEAR($A586),IF(MONTH($A586)=12, YEAR($A586),YEAR($A586)-1)))),A3R002_pt1.prn!$A$2:$AA$74,VLOOKUP(MONTH($A586),Conversion!$A$1:$B$12,2),FALSE)</f>
        <v>0.06</v>
      </c>
      <c r="C586" s="9" t="str">
        <f>IF(VLOOKUP((IF(MONTH($A586)=10,YEAR($A586),IF(MONTH($A586)=11,YEAR($A586),IF(MONTH($A586)=12, YEAR($A586),YEAR($A586)-1)))),A3R002_pt1.prn!$A$2:$AA$74,VLOOKUP(MONTH($A586),'Patch Conversion'!$A$1:$B$12,2),FALSE)="","",VLOOKUP((IF(MONTH($A586)=10,YEAR($A586),IF(MONTH($A586)=11,YEAR($A586),IF(MONTH($A586)=12, YEAR($A586),YEAR($A586)-1)))),A3R002_pt1.prn!$A$2:$AA$74,VLOOKUP(MONTH($A586),'Patch Conversion'!$A$1:$B$12,2),FALSE))</f>
        <v/>
      </c>
      <c r="G586" s="9">
        <f>VLOOKUP((IF(MONTH($A586)=10,YEAR($A586),IF(MONTH($A586)=11,YEAR($A586),IF(MONTH($A586)=12, YEAR($A586),YEAR($A586)-1)))),A3R002_FirstSim!$A$1:$Z$87,VLOOKUP(MONTH($A586),Conversion!$A$1:$B$12,2),FALSE)</f>
        <v>0.1</v>
      </c>
      <c r="K586" s="12" t="e">
        <f>VLOOKUP((IF(MONTH($A586)=10,YEAR($A586),IF(MONTH($A586)=11,YEAR($A586),IF(MONTH($A586)=12, YEAR($A586),YEAR($A586)-1)))),#REF!,VLOOKUP(MONTH($A586),Conversion!$A$1:$B$12,2),FALSE)</f>
        <v>#REF!</v>
      </c>
      <c r="L586" s="9" t="e">
        <f>VLOOKUP((IF(MONTH($A586)=10,YEAR($A586),IF(MONTH($A586)=11,YEAR($A586),IF(MONTH($A586)=12, YEAR($A586),YEAR($A586)-1)))),#REF!,VLOOKUP(MONTH($A586),'Patch Conversion'!$A$1:$B$12,2),FALSE)</f>
        <v>#REF!</v>
      </c>
      <c r="N586" s="11"/>
      <c r="O586" s="9">
        <f t="shared" si="57"/>
        <v>0.06</v>
      </c>
      <c r="P586" s="9" t="str">
        <f t="shared" si="58"/>
        <v/>
      </c>
      <c r="Q586" s="10" t="str">
        <f t="shared" si="59"/>
        <v/>
      </c>
      <c r="S586" s="17">
        <f>VLOOKUP((IF(MONTH($A586)=10,YEAR($A586),IF(MONTH($A586)=11,YEAR($A586),IF(MONTH($A586)=12, YEAR($A586),YEAR($A586)-1)))),'Final Sim'!$A$1:$O$84,VLOOKUP(MONTH($A586),'Conversion WRSM'!$A$1:$B$12,2),FALSE)</f>
        <v>50.24</v>
      </c>
      <c r="U586" s="9">
        <f t="shared" si="60"/>
        <v>0.06</v>
      </c>
      <c r="V586" s="9" t="str">
        <f t="shared" si="61"/>
        <v/>
      </c>
      <c r="W586" s="20" t="str">
        <f t="shared" si="62"/>
        <v/>
      </c>
    </row>
    <row r="587" spans="1:23" s="9" customFormat="1">
      <c r="A587" s="11">
        <v>30803</v>
      </c>
      <c r="B587" s="9">
        <f>VLOOKUP((IF(MONTH($A587)=10,YEAR($A587),IF(MONTH($A587)=11,YEAR($A587),IF(MONTH($A587)=12, YEAR($A587),YEAR($A587)-1)))),A3R002_pt1.prn!$A$2:$AA$74,VLOOKUP(MONTH($A587),Conversion!$A$1:$B$12,2),FALSE)</f>
        <v>0.04</v>
      </c>
      <c r="C587" s="9" t="str">
        <f>IF(VLOOKUP((IF(MONTH($A587)=10,YEAR($A587),IF(MONTH($A587)=11,YEAR($A587),IF(MONTH($A587)=12, YEAR($A587),YEAR($A587)-1)))),A3R002_pt1.prn!$A$2:$AA$74,VLOOKUP(MONTH($A587),'Patch Conversion'!$A$1:$B$12,2),FALSE)="","",VLOOKUP((IF(MONTH($A587)=10,YEAR($A587),IF(MONTH($A587)=11,YEAR($A587),IF(MONTH($A587)=12, YEAR($A587),YEAR($A587)-1)))),A3R002_pt1.prn!$A$2:$AA$74,VLOOKUP(MONTH($A587),'Patch Conversion'!$A$1:$B$12,2),FALSE))</f>
        <v/>
      </c>
      <c r="G587" s="9">
        <f>VLOOKUP((IF(MONTH($A587)=10,YEAR($A587),IF(MONTH($A587)=11,YEAR($A587),IF(MONTH($A587)=12, YEAR($A587),YEAR($A587)-1)))),A3R002_FirstSim!$A$1:$Z$87,VLOOKUP(MONTH($A587),Conversion!$A$1:$B$12,2),FALSE)</f>
        <v>7.0000000000000007E-2</v>
      </c>
      <c r="K587" s="12" t="e">
        <f>VLOOKUP((IF(MONTH($A587)=10,YEAR($A587),IF(MONTH($A587)=11,YEAR($A587),IF(MONTH($A587)=12, YEAR($A587),YEAR($A587)-1)))),#REF!,VLOOKUP(MONTH($A587),Conversion!$A$1:$B$12,2),FALSE)</f>
        <v>#REF!</v>
      </c>
      <c r="L587" s="9" t="e">
        <f>VLOOKUP((IF(MONTH($A587)=10,YEAR($A587),IF(MONTH($A587)=11,YEAR($A587),IF(MONTH($A587)=12, YEAR($A587),YEAR($A587)-1)))),#REF!,VLOOKUP(MONTH($A587),'Patch Conversion'!$A$1:$B$12,2),FALSE)</f>
        <v>#REF!</v>
      </c>
      <c r="N587" s="11"/>
      <c r="O587" s="9">
        <f t="shared" si="57"/>
        <v>0.04</v>
      </c>
      <c r="P587" s="9" t="str">
        <f t="shared" si="58"/>
        <v/>
      </c>
      <c r="Q587" s="10" t="str">
        <f t="shared" si="59"/>
        <v/>
      </c>
      <c r="S587" s="17">
        <f>VLOOKUP((IF(MONTH($A587)=10,YEAR($A587),IF(MONTH($A587)=11,YEAR($A587),IF(MONTH($A587)=12, YEAR($A587),YEAR($A587)-1)))),'Final Sim'!$A$1:$O$84,VLOOKUP(MONTH($A587),'Conversion WRSM'!$A$1:$B$12,2),FALSE)</f>
        <v>0</v>
      </c>
      <c r="U587" s="9">
        <f t="shared" si="60"/>
        <v>0.04</v>
      </c>
      <c r="V587" s="9" t="str">
        <f t="shared" si="61"/>
        <v/>
      </c>
      <c r="W587" s="20" t="str">
        <f t="shared" si="62"/>
        <v/>
      </c>
    </row>
    <row r="588" spans="1:23" s="9" customFormat="1">
      <c r="A588" s="11">
        <v>30834</v>
      </c>
      <c r="B588" s="9">
        <f>VLOOKUP((IF(MONTH($A588)=10,YEAR($A588),IF(MONTH($A588)=11,YEAR($A588),IF(MONTH($A588)=12, YEAR($A588),YEAR($A588)-1)))),A3R002_pt1.prn!$A$2:$AA$74,VLOOKUP(MONTH($A588),Conversion!$A$1:$B$12,2),FALSE)</f>
        <v>0.05</v>
      </c>
      <c r="C588" s="9" t="str">
        <f>IF(VLOOKUP((IF(MONTH($A588)=10,YEAR($A588),IF(MONTH($A588)=11,YEAR($A588),IF(MONTH($A588)=12, YEAR($A588),YEAR($A588)-1)))),A3R002_pt1.prn!$A$2:$AA$74,VLOOKUP(MONTH($A588),'Patch Conversion'!$A$1:$B$12,2),FALSE)="","",VLOOKUP((IF(MONTH($A588)=10,YEAR($A588),IF(MONTH($A588)=11,YEAR($A588),IF(MONTH($A588)=12, YEAR($A588),YEAR($A588)-1)))),A3R002_pt1.prn!$A$2:$AA$74,VLOOKUP(MONTH($A588),'Patch Conversion'!$A$1:$B$12,2),FALSE))</f>
        <v/>
      </c>
      <c r="G588" s="9">
        <f>VLOOKUP((IF(MONTH($A588)=10,YEAR($A588),IF(MONTH($A588)=11,YEAR($A588),IF(MONTH($A588)=12, YEAR($A588),YEAR($A588)-1)))),A3R002_FirstSim!$A$1:$Z$87,VLOOKUP(MONTH($A588),Conversion!$A$1:$B$12,2),FALSE)</f>
        <v>0.05</v>
      </c>
      <c r="K588" s="12" t="e">
        <f>VLOOKUP((IF(MONTH($A588)=10,YEAR($A588),IF(MONTH($A588)=11,YEAR($A588),IF(MONTH($A588)=12, YEAR($A588),YEAR($A588)-1)))),#REF!,VLOOKUP(MONTH($A588),Conversion!$A$1:$B$12,2),FALSE)</f>
        <v>#REF!</v>
      </c>
      <c r="L588" s="9" t="e">
        <f>VLOOKUP((IF(MONTH($A588)=10,YEAR($A588),IF(MONTH($A588)=11,YEAR($A588),IF(MONTH($A588)=12, YEAR($A588),YEAR($A588)-1)))),#REF!,VLOOKUP(MONTH($A588),'Patch Conversion'!$A$1:$B$12,2),FALSE)</f>
        <v>#REF!</v>
      </c>
      <c r="N588" s="11"/>
      <c r="O588" s="9">
        <f t="shared" si="57"/>
        <v>0.05</v>
      </c>
      <c r="P588" s="9" t="str">
        <f t="shared" si="58"/>
        <v/>
      </c>
      <c r="Q588" s="10" t="str">
        <f t="shared" si="59"/>
        <v/>
      </c>
      <c r="S588" s="17">
        <f>VLOOKUP((IF(MONTH($A588)=10,YEAR($A588),IF(MONTH($A588)=11,YEAR($A588),IF(MONTH($A588)=12, YEAR($A588),YEAR($A588)-1)))),'Final Sim'!$A$1:$O$84,VLOOKUP(MONTH($A588),'Conversion WRSM'!$A$1:$B$12,2),FALSE)</f>
        <v>14.87</v>
      </c>
      <c r="U588" s="9">
        <f t="shared" si="60"/>
        <v>0.05</v>
      </c>
      <c r="V588" s="9" t="str">
        <f t="shared" si="61"/>
        <v/>
      </c>
      <c r="W588" s="20" t="str">
        <f t="shared" si="62"/>
        <v/>
      </c>
    </row>
    <row r="589" spans="1:23" s="9" customFormat="1">
      <c r="A589" s="11">
        <v>30864</v>
      </c>
      <c r="B589" s="9">
        <f>VLOOKUP((IF(MONTH($A589)=10,YEAR($A589),IF(MONTH($A589)=11,YEAR($A589),IF(MONTH($A589)=12, YEAR($A589),YEAR($A589)-1)))),A3R002_pt1.prn!$A$2:$AA$74,VLOOKUP(MONTH($A589),Conversion!$A$1:$B$12,2),FALSE)</f>
        <v>0</v>
      </c>
      <c r="C589" s="9" t="str">
        <f>IF(VLOOKUP((IF(MONTH($A589)=10,YEAR($A589),IF(MONTH($A589)=11,YEAR($A589),IF(MONTH($A589)=12, YEAR($A589),YEAR($A589)-1)))),A3R002_pt1.prn!$A$2:$AA$74,VLOOKUP(MONTH($A589),'Patch Conversion'!$A$1:$B$12,2),FALSE)="","",VLOOKUP((IF(MONTH($A589)=10,YEAR($A589),IF(MONTH($A589)=11,YEAR($A589),IF(MONTH($A589)=12, YEAR($A589),YEAR($A589)-1)))),A3R002_pt1.prn!$A$2:$AA$74,VLOOKUP(MONTH($A589),'Patch Conversion'!$A$1:$B$12,2),FALSE))</f>
        <v>#</v>
      </c>
      <c r="D589" s="9">
        <f>IF(C589="","",B589)</f>
        <v>0</v>
      </c>
      <c r="G589" s="9">
        <f>VLOOKUP((IF(MONTH($A589)=10,YEAR($A589),IF(MONTH($A589)=11,YEAR($A589),IF(MONTH($A589)=12, YEAR($A589),YEAR($A589)-1)))),A3R002_FirstSim!$A$1:$Z$87,VLOOKUP(MONTH($A589),Conversion!$A$1:$B$12,2),FALSE)</f>
        <v>0.04</v>
      </c>
      <c r="K589" s="12" t="e">
        <f>VLOOKUP((IF(MONTH($A589)=10,YEAR($A589),IF(MONTH($A589)=11,YEAR($A589),IF(MONTH($A589)=12, YEAR($A589),YEAR($A589)-1)))),#REF!,VLOOKUP(MONTH($A589),Conversion!$A$1:$B$12,2),FALSE)</f>
        <v>#REF!</v>
      </c>
      <c r="L589" s="9" t="e">
        <f>VLOOKUP((IF(MONTH($A589)=10,YEAR($A589),IF(MONTH($A589)=11,YEAR($A589),IF(MONTH($A589)=12, YEAR($A589),YEAR($A589)-1)))),#REF!,VLOOKUP(MONTH($A589),'Patch Conversion'!$A$1:$B$12,2),FALSE)</f>
        <v>#REF!</v>
      </c>
      <c r="N589" s="11"/>
      <c r="O589" s="9">
        <f t="shared" si="57"/>
        <v>0.04</v>
      </c>
      <c r="P589" s="9" t="str">
        <f t="shared" si="58"/>
        <v>*</v>
      </c>
      <c r="Q589" s="10" t="str">
        <f t="shared" si="59"/>
        <v>First Silumation patch</v>
      </c>
      <c r="S589" s="17">
        <f>VLOOKUP((IF(MONTH($A589)=10,YEAR($A589),IF(MONTH($A589)=11,YEAR($A589),IF(MONTH($A589)=12, YEAR($A589),YEAR($A589)-1)))),'Final Sim'!$A$1:$O$84,VLOOKUP(MONTH($A589),'Conversion WRSM'!$A$1:$B$12,2),FALSE)</f>
        <v>0</v>
      </c>
      <c r="U589" s="9">
        <f t="shared" si="60"/>
        <v>0</v>
      </c>
      <c r="V589" s="9" t="str">
        <f t="shared" si="61"/>
        <v>#</v>
      </c>
      <c r="W589" s="20" t="str">
        <f t="shared" si="62"/>
        <v>Observed Estimate Used</v>
      </c>
    </row>
    <row r="590" spans="1:23" s="9" customFormat="1">
      <c r="A590" s="11">
        <v>30895</v>
      </c>
      <c r="B590" s="9">
        <f>VLOOKUP((IF(MONTH($A590)=10,YEAR($A590),IF(MONTH($A590)=11,YEAR($A590),IF(MONTH($A590)=12, YEAR($A590),YEAR($A590)-1)))),A3R002_pt1.prn!$A$2:$AA$74,VLOOKUP(MONTH($A590),Conversion!$A$1:$B$12,2),FALSE)</f>
        <v>0</v>
      </c>
      <c r="C590" s="9" t="str">
        <f>IF(VLOOKUP((IF(MONTH($A590)=10,YEAR($A590),IF(MONTH($A590)=11,YEAR($A590),IF(MONTH($A590)=12, YEAR($A590),YEAR($A590)-1)))),A3R002_pt1.prn!$A$2:$AA$74,VLOOKUP(MONTH($A590),'Patch Conversion'!$A$1:$B$12,2),FALSE)="","",VLOOKUP((IF(MONTH($A590)=10,YEAR($A590),IF(MONTH($A590)=11,YEAR($A590),IF(MONTH($A590)=12, YEAR($A590),YEAR($A590)-1)))),A3R002_pt1.prn!$A$2:$AA$74,VLOOKUP(MONTH($A590),'Patch Conversion'!$A$1:$B$12,2),FALSE))</f>
        <v/>
      </c>
      <c r="D590" s="9" t="str">
        <f>IF(C590="","",B590)</f>
        <v/>
      </c>
      <c r="G590" s="9">
        <f>VLOOKUP((IF(MONTH($A590)=10,YEAR($A590),IF(MONTH($A590)=11,YEAR($A590),IF(MONTH($A590)=12, YEAR($A590),YEAR($A590)-1)))),A3R002_FirstSim!$A$1:$Z$87,VLOOKUP(MONTH($A590),Conversion!$A$1:$B$12,2),FALSE)</f>
        <v>0.03</v>
      </c>
      <c r="K590" s="12" t="e">
        <f>VLOOKUP((IF(MONTH($A590)=10,YEAR($A590),IF(MONTH($A590)=11,YEAR($A590),IF(MONTH($A590)=12, YEAR($A590),YEAR($A590)-1)))),#REF!,VLOOKUP(MONTH($A590),Conversion!$A$1:$B$12,2),FALSE)</f>
        <v>#REF!</v>
      </c>
      <c r="L590" s="9" t="e">
        <f>VLOOKUP((IF(MONTH($A590)=10,YEAR($A590),IF(MONTH($A590)=11,YEAR($A590),IF(MONTH($A590)=12, YEAR($A590),YEAR($A590)-1)))),#REF!,VLOOKUP(MONTH($A590),'Patch Conversion'!$A$1:$B$12,2),FALSE)</f>
        <v>#REF!</v>
      </c>
      <c r="N590" s="11"/>
      <c r="O590" s="9">
        <f t="shared" si="57"/>
        <v>0</v>
      </c>
      <c r="P590" s="9" t="str">
        <f t="shared" si="58"/>
        <v/>
      </c>
      <c r="Q590" s="10" t="str">
        <f t="shared" si="59"/>
        <v/>
      </c>
      <c r="S590" s="17">
        <f>VLOOKUP((IF(MONTH($A590)=10,YEAR($A590),IF(MONTH($A590)=11,YEAR($A590),IF(MONTH($A590)=12, YEAR($A590),YEAR($A590)-1)))),'Final Sim'!$A$1:$O$84,VLOOKUP(MONTH($A590),'Conversion WRSM'!$A$1:$B$12,2),FALSE)</f>
        <v>25.08</v>
      </c>
      <c r="U590" s="9">
        <f t="shared" si="60"/>
        <v>0</v>
      </c>
      <c r="V590" s="9" t="str">
        <f t="shared" si="61"/>
        <v/>
      </c>
      <c r="W590" s="20" t="str">
        <f t="shared" si="62"/>
        <v/>
      </c>
    </row>
    <row r="591" spans="1:23" s="9" customFormat="1">
      <c r="A591" s="11">
        <v>30926</v>
      </c>
      <c r="B591" s="9">
        <f>VLOOKUP((IF(MONTH($A591)=10,YEAR($A591),IF(MONTH($A591)=11,YEAR($A591),IF(MONTH($A591)=12, YEAR($A591),YEAR($A591)-1)))),A3R002_pt1.prn!$A$2:$AA$74,VLOOKUP(MONTH($A591),Conversion!$A$1:$B$12,2),FALSE)</f>
        <v>0</v>
      </c>
      <c r="C591" s="9" t="str">
        <f>IF(VLOOKUP((IF(MONTH($A591)=10,YEAR($A591),IF(MONTH($A591)=11,YEAR($A591),IF(MONTH($A591)=12, YEAR($A591),YEAR($A591)-1)))),A3R002_pt1.prn!$A$2:$AA$74,VLOOKUP(MONTH($A591),'Patch Conversion'!$A$1:$B$12,2),FALSE)="","",VLOOKUP((IF(MONTH($A591)=10,YEAR($A591),IF(MONTH($A591)=11,YEAR($A591),IF(MONTH($A591)=12, YEAR($A591),YEAR($A591)-1)))),A3R002_pt1.prn!$A$2:$AA$74,VLOOKUP(MONTH($A591),'Patch Conversion'!$A$1:$B$12,2),FALSE))</f>
        <v/>
      </c>
      <c r="G591" s="9">
        <f>VLOOKUP((IF(MONTH($A591)=10,YEAR($A591),IF(MONTH($A591)=11,YEAR($A591),IF(MONTH($A591)=12, YEAR($A591),YEAR($A591)-1)))),A3R002_FirstSim!$A$1:$Z$87,VLOOKUP(MONTH($A591),Conversion!$A$1:$B$12,2),FALSE)</f>
        <v>0.02</v>
      </c>
      <c r="K591" s="12" t="e">
        <f>VLOOKUP((IF(MONTH($A591)=10,YEAR($A591),IF(MONTH($A591)=11,YEAR($A591),IF(MONTH($A591)=12, YEAR($A591),YEAR($A591)-1)))),#REF!,VLOOKUP(MONTH($A591),Conversion!$A$1:$B$12,2),FALSE)</f>
        <v>#REF!</v>
      </c>
      <c r="L591" s="9" t="e">
        <f>VLOOKUP((IF(MONTH($A591)=10,YEAR($A591),IF(MONTH($A591)=11,YEAR($A591),IF(MONTH($A591)=12, YEAR($A591),YEAR($A591)-1)))),#REF!,VLOOKUP(MONTH($A591),'Patch Conversion'!$A$1:$B$12,2),FALSE)</f>
        <v>#REF!</v>
      </c>
      <c r="N591" s="11"/>
      <c r="O591" s="9">
        <f t="shared" si="57"/>
        <v>0</v>
      </c>
      <c r="P591" s="9" t="str">
        <f t="shared" si="58"/>
        <v/>
      </c>
      <c r="Q591" s="10" t="str">
        <f t="shared" si="59"/>
        <v/>
      </c>
      <c r="S591" s="17">
        <f>VLOOKUP((IF(MONTH($A591)=10,YEAR($A591),IF(MONTH($A591)=11,YEAR($A591),IF(MONTH($A591)=12, YEAR($A591),YEAR($A591)-1)))),'Final Sim'!$A$1:$O$84,VLOOKUP(MONTH($A591),'Conversion WRSM'!$A$1:$B$12,2),FALSE)</f>
        <v>0</v>
      </c>
      <c r="U591" s="9">
        <f t="shared" si="60"/>
        <v>0</v>
      </c>
      <c r="V591" s="9" t="str">
        <f t="shared" si="61"/>
        <v/>
      </c>
      <c r="W591" s="20" t="str">
        <f t="shared" si="62"/>
        <v/>
      </c>
    </row>
    <row r="592" spans="1:23" s="9" customFormat="1">
      <c r="A592" s="11">
        <v>30956</v>
      </c>
      <c r="B592" s="9">
        <f>VLOOKUP((IF(MONTH($A592)=10,YEAR($A592),IF(MONTH($A592)=11,YEAR($A592),IF(MONTH($A592)=12, YEAR($A592),YEAR($A592)-1)))),A3R002_pt1.prn!$A$2:$AA$74,VLOOKUP(MONTH($A592),Conversion!$A$1:$B$12,2),FALSE)</f>
        <v>0.05</v>
      </c>
      <c r="C592" s="9" t="str">
        <f>IF(VLOOKUP((IF(MONTH($A592)=10,YEAR($A592),IF(MONTH($A592)=11,YEAR($A592),IF(MONTH($A592)=12, YEAR($A592),YEAR($A592)-1)))),A3R002_pt1.prn!$A$2:$AA$74,VLOOKUP(MONTH($A592),'Patch Conversion'!$A$1:$B$12,2),FALSE)="","",VLOOKUP((IF(MONTH($A592)=10,YEAR($A592),IF(MONTH($A592)=11,YEAR($A592),IF(MONTH($A592)=12, YEAR($A592),YEAR($A592)-1)))),A3R002_pt1.prn!$A$2:$AA$74,VLOOKUP(MONTH($A592),'Patch Conversion'!$A$1:$B$12,2),FALSE))</f>
        <v/>
      </c>
      <c r="G592" s="9">
        <f>VLOOKUP((IF(MONTH($A592)=10,YEAR($A592),IF(MONTH($A592)=11,YEAR($A592),IF(MONTH($A592)=12, YEAR($A592),YEAR($A592)-1)))),A3R002_FirstSim!$A$1:$Z$87,VLOOKUP(MONTH($A592),Conversion!$A$1:$B$12,2),FALSE)</f>
        <v>0.01</v>
      </c>
      <c r="K592" s="12" t="e">
        <f>VLOOKUP((IF(MONTH($A592)=10,YEAR($A592),IF(MONTH($A592)=11,YEAR($A592),IF(MONTH($A592)=12, YEAR($A592),YEAR($A592)-1)))),#REF!,VLOOKUP(MONTH($A592),Conversion!$A$1:$B$12,2),FALSE)</f>
        <v>#REF!</v>
      </c>
      <c r="L592" s="9" t="e">
        <f>VLOOKUP((IF(MONTH($A592)=10,YEAR($A592),IF(MONTH($A592)=11,YEAR($A592),IF(MONTH($A592)=12, YEAR($A592),YEAR($A592)-1)))),#REF!,VLOOKUP(MONTH($A592),'Patch Conversion'!$A$1:$B$12,2),FALSE)</f>
        <v>#REF!</v>
      </c>
      <c r="N592" s="11"/>
      <c r="O592" s="9">
        <f t="shared" si="57"/>
        <v>0.05</v>
      </c>
      <c r="P592" s="9" t="str">
        <f t="shared" si="58"/>
        <v/>
      </c>
      <c r="Q592" s="10" t="str">
        <f t="shared" si="59"/>
        <v/>
      </c>
      <c r="S592" s="17">
        <f>VLOOKUP((IF(MONTH($A592)=10,YEAR($A592),IF(MONTH($A592)=11,YEAR($A592),IF(MONTH($A592)=12, YEAR($A592),YEAR($A592)-1)))),'Final Sim'!$A$1:$O$84,VLOOKUP(MONTH($A592),'Conversion WRSM'!$A$1:$B$12,2),FALSE)</f>
        <v>16.46</v>
      </c>
      <c r="U592" s="9">
        <f t="shared" si="60"/>
        <v>0.05</v>
      </c>
      <c r="V592" s="9" t="str">
        <f t="shared" si="61"/>
        <v/>
      </c>
      <c r="W592" s="20" t="str">
        <f t="shared" si="62"/>
        <v/>
      </c>
    </row>
    <row r="593" spans="1:23" s="9" customFormat="1">
      <c r="A593" s="11">
        <v>30987</v>
      </c>
      <c r="B593" s="9">
        <f>VLOOKUP((IF(MONTH($A593)=10,YEAR($A593),IF(MONTH($A593)=11,YEAR($A593),IF(MONTH($A593)=12, YEAR($A593),YEAR($A593)-1)))),A3R002_pt1.prn!$A$2:$AA$74,VLOOKUP(MONTH($A593),Conversion!$A$1:$B$12,2),FALSE)</f>
        <v>0.05</v>
      </c>
      <c r="C593" s="9" t="str">
        <f>IF(VLOOKUP((IF(MONTH($A593)=10,YEAR($A593),IF(MONTH($A593)=11,YEAR($A593),IF(MONTH($A593)=12, YEAR($A593),YEAR($A593)-1)))),A3R002_pt1.prn!$A$2:$AA$74,VLOOKUP(MONTH($A593),'Patch Conversion'!$A$1:$B$12,2),FALSE)="","",VLOOKUP((IF(MONTH($A593)=10,YEAR($A593),IF(MONTH($A593)=11,YEAR($A593),IF(MONTH($A593)=12, YEAR($A593),YEAR($A593)-1)))),A3R002_pt1.prn!$A$2:$AA$74,VLOOKUP(MONTH($A593),'Patch Conversion'!$A$1:$B$12,2),FALSE))</f>
        <v>*</v>
      </c>
      <c r="G593" s="9">
        <f>VLOOKUP((IF(MONTH($A593)=10,YEAR($A593),IF(MONTH($A593)=11,YEAR($A593),IF(MONTH($A593)=12, YEAR($A593),YEAR($A593)-1)))),A3R002_FirstSim!$A$1:$Z$87,VLOOKUP(MONTH($A593),Conversion!$A$1:$B$12,2),FALSE)</f>
        <v>0.01</v>
      </c>
      <c r="K593" s="12" t="e">
        <f>VLOOKUP((IF(MONTH($A593)=10,YEAR($A593),IF(MONTH($A593)=11,YEAR($A593),IF(MONTH($A593)=12, YEAR($A593),YEAR($A593)-1)))),#REF!,VLOOKUP(MONTH($A593),Conversion!$A$1:$B$12,2),FALSE)</f>
        <v>#REF!</v>
      </c>
      <c r="L593" s="9" t="e">
        <f>VLOOKUP((IF(MONTH($A593)=10,YEAR($A593),IF(MONTH($A593)=11,YEAR($A593),IF(MONTH($A593)=12, YEAR($A593),YEAR($A593)-1)))),#REF!,VLOOKUP(MONTH($A593),'Patch Conversion'!$A$1:$B$12,2),FALSE)</f>
        <v>#REF!</v>
      </c>
      <c r="N593" s="11"/>
      <c r="O593" s="9">
        <f t="shared" si="57"/>
        <v>0.05</v>
      </c>
      <c r="P593" s="9" t="str">
        <f t="shared" si="58"/>
        <v>*</v>
      </c>
      <c r="Q593" s="10" t="str">
        <f t="shared" si="59"/>
        <v>Estimated</v>
      </c>
      <c r="S593" s="17">
        <f>VLOOKUP((IF(MONTH($A593)=10,YEAR($A593),IF(MONTH($A593)=11,YEAR($A593),IF(MONTH($A593)=12, YEAR($A593),YEAR($A593)-1)))),'Final Sim'!$A$1:$O$84,VLOOKUP(MONTH($A593),'Conversion WRSM'!$A$1:$B$12,2),FALSE)</f>
        <v>0</v>
      </c>
      <c r="U593" s="9">
        <f t="shared" si="60"/>
        <v>0.05</v>
      </c>
      <c r="V593" s="9" t="str">
        <f t="shared" si="61"/>
        <v>*</v>
      </c>
      <c r="W593" s="20" t="str">
        <f t="shared" si="62"/>
        <v>Estimated</v>
      </c>
    </row>
    <row r="594" spans="1:23" s="9" customFormat="1">
      <c r="A594" s="11">
        <v>31017</v>
      </c>
      <c r="B594" s="9">
        <f>VLOOKUP((IF(MONTH($A594)=10,YEAR($A594),IF(MONTH($A594)=11,YEAR($A594),IF(MONTH($A594)=12, YEAR($A594),YEAR($A594)-1)))),A3R002_pt1.prn!$A$2:$AA$74,VLOOKUP(MONTH($A594),Conversion!$A$1:$B$12,2),FALSE)</f>
        <v>0.05</v>
      </c>
      <c r="C594" s="9" t="str">
        <f>IF(VLOOKUP((IF(MONTH($A594)=10,YEAR($A594),IF(MONTH($A594)=11,YEAR($A594),IF(MONTH($A594)=12, YEAR($A594),YEAR($A594)-1)))),A3R002_pt1.prn!$A$2:$AA$74,VLOOKUP(MONTH($A594),'Patch Conversion'!$A$1:$B$12,2),FALSE)="","",VLOOKUP((IF(MONTH($A594)=10,YEAR($A594),IF(MONTH($A594)=11,YEAR($A594),IF(MONTH($A594)=12, YEAR($A594),YEAR($A594)-1)))),A3R002_pt1.prn!$A$2:$AA$74,VLOOKUP(MONTH($A594),'Patch Conversion'!$A$1:$B$12,2),FALSE))</f>
        <v>*</v>
      </c>
      <c r="D594" s="9">
        <f>IF(C594="","",B594)</f>
        <v>0.05</v>
      </c>
      <c r="G594" s="9">
        <f>VLOOKUP((IF(MONTH($A594)=10,YEAR($A594),IF(MONTH($A594)=11,YEAR($A594),IF(MONTH($A594)=12, YEAR($A594),YEAR($A594)-1)))),A3R002_FirstSim!$A$1:$Z$87,VLOOKUP(MONTH($A594),Conversion!$A$1:$B$12,2),FALSE)</f>
        <v>0.01</v>
      </c>
      <c r="K594" s="12" t="e">
        <f>VLOOKUP((IF(MONTH($A594)=10,YEAR($A594),IF(MONTH($A594)=11,YEAR($A594),IF(MONTH($A594)=12, YEAR($A594),YEAR($A594)-1)))),#REF!,VLOOKUP(MONTH($A594),Conversion!$A$1:$B$12,2),FALSE)</f>
        <v>#REF!</v>
      </c>
      <c r="L594" s="9" t="e">
        <f>VLOOKUP((IF(MONTH($A594)=10,YEAR($A594),IF(MONTH($A594)=11,YEAR($A594),IF(MONTH($A594)=12, YEAR($A594),YEAR($A594)-1)))),#REF!,VLOOKUP(MONTH($A594),'Patch Conversion'!$A$1:$B$12,2),FALSE)</f>
        <v>#REF!</v>
      </c>
      <c r="N594" s="11"/>
      <c r="O594" s="9">
        <f t="shared" si="57"/>
        <v>0.05</v>
      </c>
      <c r="P594" s="9" t="str">
        <f t="shared" si="58"/>
        <v>*</v>
      </c>
      <c r="Q594" s="10" t="str">
        <f t="shared" si="59"/>
        <v>Estimated</v>
      </c>
      <c r="S594" s="17">
        <f>VLOOKUP((IF(MONTH($A594)=10,YEAR($A594),IF(MONTH($A594)=11,YEAR($A594),IF(MONTH($A594)=12, YEAR($A594),YEAR($A594)-1)))),'Final Sim'!$A$1:$O$84,VLOOKUP(MONTH($A594),'Conversion WRSM'!$A$1:$B$12,2),FALSE)</f>
        <v>17.46</v>
      </c>
      <c r="U594" s="9">
        <f t="shared" si="60"/>
        <v>0.05</v>
      </c>
      <c r="V594" s="9" t="str">
        <f t="shared" si="61"/>
        <v>*</v>
      </c>
      <c r="W594" s="20" t="str">
        <f t="shared" si="62"/>
        <v>Estimated</v>
      </c>
    </row>
    <row r="595" spans="1:23" s="9" customFormat="1">
      <c r="A595" s="11">
        <v>31048</v>
      </c>
      <c r="B595" s="9">
        <f>VLOOKUP((IF(MONTH($A595)=10,YEAR($A595),IF(MONTH($A595)=11,YEAR($A595),IF(MONTH($A595)=12, YEAR($A595),YEAR($A595)-1)))),A3R002_pt1.prn!$A$2:$AA$74,VLOOKUP(MONTH($A595),Conversion!$A$1:$B$12,2),FALSE)</f>
        <v>0.96</v>
      </c>
      <c r="C595" s="9" t="str">
        <f>IF(VLOOKUP((IF(MONTH($A595)=10,YEAR($A595),IF(MONTH($A595)=11,YEAR($A595),IF(MONTH($A595)=12, YEAR($A595),YEAR($A595)-1)))),A3R002_pt1.prn!$A$2:$AA$74,VLOOKUP(MONTH($A595),'Patch Conversion'!$A$1:$B$12,2),FALSE)="","",VLOOKUP((IF(MONTH($A595)=10,YEAR($A595),IF(MONTH($A595)=11,YEAR($A595),IF(MONTH($A595)=12, YEAR($A595),YEAR($A595)-1)))),A3R002_pt1.prn!$A$2:$AA$74,VLOOKUP(MONTH($A595),'Patch Conversion'!$A$1:$B$12,2),FALSE))</f>
        <v>*</v>
      </c>
      <c r="D595" s="9">
        <f>IF(C595="","",B595)</f>
        <v>0.96</v>
      </c>
      <c r="G595" s="9">
        <f>VLOOKUP((IF(MONTH($A595)=10,YEAR($A595),IF(MONTH($A595)=11,YEAR($A595),IF(MONTH($A595)=12, YEAR($A595),YEAR($A595)-1)))),A3R002_FirstSim!$A$1:$Z$87,VLOOKUP(MONTH($A595),Conversion!$A$1:$B$12,2),FALSE)</f>
        <v>0.09</v>
      </c>
      <c r="K595" s="12" t="e">
        <f>VLOOKUP((IF(MONTH($A595)=10,YEAR($A595),IF(MONTH($A595)=11,YEAR($A595),IF(MONTH($A595)=12, YEAR($A595),YEAR($A595)-1)))),#REF!,VLOOKUP(MONTH($A595),Conversion!$A$1:$B$12,2),FALSE)</f>
        <v>#REF!</v>
      </c>
      <c r="L595" s="9" t="e">
        <f>VLOOKUP((IF(MONTH($A595)=10,YEAR($A595),IF(MONTH($A595)=11,YEAR($A595),IF(MONTH($A595)=12, YEAR($A595),YEAR($A595)-1)))),#REF!,VLOOKUP(MONTH($A595),'Patch Conversion'!$A$1:$B$12,2),FALSE)</f>
        <v>#REF!</v>
      </c>
      <c r="N595" s="11"/>
      <c r="O595" s="9">
        <f t="shared" si="57"/>
        <v>0.96</v>
      </c>
      <c r="P595" s="9" t="str">
        <f t="shared" si="58"/>
        <v>*</v>
      </c>
      <c r="Q595" s="10" t="str">
        <f t="shared" si="59"/>
        <v>Estimated</v>
      </c>
      <c r="S595" s="17">
        <f>VLOOKUP((IF(MONTH($A595)=10,YEAR($A595),IF(MONTH($A595)=11,YEAR($A595),IF(MONTH($A595)=12, YEAR($A595),YEAR($A595)-1)))),'Final Sim'!$A$1:$O$84,VLOOKUP(MONTH($A595),'Conversion WRSM'!$A$1:$B$12,2),FALSE)</f>
        <v>0</v>
      </c>
      <c r="U595" s="9">
        <f t="shared" si="60"/>
        <v>0.96</v>
      </c>
      <c r="V595" s="9" t="str">
        <f t="shared" si="61"/>
        <v>*</v>
      </c>
      <c r="W595" s="20" t="str">
        <f t="shared" si="62"/>
        <v>Estimated</v>
      </c>
    </row>
    <row r="596" spans="1:23" s="9" customFormat="1">
      <c r="A596" s="11">
        <v>31079</v>
      </c>
      <c r="B596" s="9">
        <f>VLOOKUP((IF(MONTH($A596)=10,YEAR($A596),IF(MONTH($A596)=11,YEAR($A596),IF(MONTH($A596)=12, YEAR($A596),YEAR($A596)-1)))),A3R002_pt1.prn!$A$2:$AA$74,VLOOKUP(MONTH($A596),Conversion!$A$1:$B$12,2),FALSE)</f>
        <v>7.0000000000000007E-2</v>
      </c>
      <c r="C596" s="9" t="str">
        <f>IF(VLOOKUP((IF(MONTH($A596)=10,YEAR($A596),IF(MONTH($A596)=11,YEAR($A596),IF(MONTH($A596)=12, YEAR($A596),YEAR($A596)-1)))),A3R002_pt1.prn!$A$2:$AA$74,VLOOKUP(MONTH($A596),'Patch Conversion'!$A$1:$B$12,2),FALSE)="","",VLOOKUP((IF(MONTH($A596)=10,YEAR($A596),IF(MONTH($A596)=11,YEAR($A596),IF(MONTH($A596)=12, YEAR($A596),YEAR($A596)-1)))),A3R002_pt1.prn!$A$2:$AA$74,VLOOKUP(MONTH($A596),'Patch Conversion'!$A$1:$B$12,2),FALSE))</f>
        <v/>
      </c>
      <c r="G596" s="9">
        <f>VLOOKUP((IF(MONTH($A596)=10,YEAR($A596),IF(MONTH($A596)=11,YEAR($A596),IF(MONTH($A596)=12, YEAR($A596),YEAR($A596)-1)))),A3R002_FirstSim!$A$1:$Z$87,VLOOKUP(MONTH($A596),Conversion!$A$1:$B$12,2),FALSE)</f>
        <v>0.05</v>
      </c>
      <c r="K596" s="12" t="e">
        <f>VLOOKUP((IF(MONTH($A596)=10,YEAR($A596),IF(MONTH($A596)=11,YEAR($A596),IF(MONTH($A596)=12, YEAR($A596),YEAR($A596)-1)))),#REF!,VLOOKUP(MONTH($A596),Conversion!$A$1:$B$12,2),FALSE)</f>
        <v>#REF!</v>
      </c>
      <c r="L596" s="9" t="e">
        <f>VLOOKUP((IF(MONTH($A596)=10,YEAR($A596),IF(MONTH($A596)=11,YEAR($A596),IF(MONTH($A596)=12, YEAR($A596),YEAR($A596)-1)))),#REF!,VLOOKUP(MONTH($A596),'Patch Conversion'!$A$1:$B$12,2),FALSE)</f>
        <v>#REF!</v>
      </c>
      <c r="N596" s="11"/>
      <c r="O596" s="9">
        <f t="shared" si="57"/>
        <v>7.0000000000000007E-2</v>
      </c>
      <c r="P596" s="9" t="str">
        <f t="shared" si="58"/>
        <v/>
      </c>
      <c r="Q596" s="10" t="str">
        <f t="shared" si="59"/>
        <v/>
      </c>
      <c r="S596" s="17">
        <f>VLOOKUP((IF(MONTH($A596)=10,YEAR($A596),IF(MONTH($A596)=11,YEAR($A596),IF(MONTH($A596)=12, YEAR($A596),YEAR($A596)-1)))),'Final Sim'!$A$1:$O$84,VLOOKUP(MONTH($A596),'Conversion WRSM'!$A$1:$B$12,2),FALSE)</f>
        <v>13.42</v>
      </c>
      <c r="U596" s="9">
        <f t="shared" si="60"/>
        <v>7.0000000000000007E-2</v>
      </c>
      <c r="V596" s="9" t="str">
        <f t="shared" si="61"/>
        <v/>
      </c>
      <c r="W596" s="20" t="str">
        <f t="shared" si="62"/>
        <v/>
      </c>
    </row>
    <row r="597" spans="1:23" s="9" customFormat="1">
      <c r="A597" s="11">
        <v>31107</v>
      </c>
      <c r="B597" s="9">
        <f>VLOOKUP((IF(MONTH($A597)=10,YEAR($A597),IF(MONTH($A597)=11,YEAR($A597),IF(MONTH($A597)=12, YEAR($A597),YEAR($A597)-1)))),A3R002_pt1.prn!$A$2:$AA$74,VLOOKUP(MONTH($A597),Conversion!$A$1:$B$12,2),FALSE)</f>
        <v>0.15</v>
      </c>
      <c r="C597" s="9" t="str">
        <f>IF(VLOOKUP((IF(MONTH($A597)=10,YEAR($A597),IF(MONTH($A597)=11,YEAR($A597),IF(MONTH($A597)=12, YEAR($A597),YEAR($A597)-1)))),A3R002_pt1.prn!$A$2:$AA$74,VLOOKUP(MONTH($A597),'Patch Conversion'!$A$1:$B$12,2),FALSE)="","",VLOOKUP((IF(MONTH($A597)=10,YEAR($A597),IF(MONTH($A597)=11,YEAR($A597),IF(MONTH($A597)=12, YEAR($A597),YEAR($A597)-1)))),A3R002_pt1.prn!$A$2:$AA$74,VLOOKUP(MONTH($A597),'Patch Conversion'!$A$1:$B$12,2),FALSE))</f>
        <v/>
      </c>
      <c r="G597" s="9">
        <f>VLOOKUP((IF(MONTH($A597)=10,YEAR($A597),IF(MONTH($A597)=11,YEAR($A597),IF(MONTH($A597)=12, YEAR($A597),YEAR($A597)-1)))),A3R002_FirstSim!$A$1:$Z$87,VLOOKUP(MONTH($A597),Conversion!$A$1:$B$12,2),FALSE)</f>
        <v>0.02</v>
      </c>
      <c r="K597" s="12" t="e">
        <f>VLOOKUP((IF(MONTH($A597)=10,YEAR($A597),IF(MONTH($A597)=11,YEAR($A597),IF(MONTH($A597)=12, YEAR($A597),YEAR($A597)-1)))),#REF!,VLOOKUP(MONTH($A597),Conversion!$A$1:$B$12,2),FALSE)</f>
        <v>#REF!</v>
      </c>
      <c r="L597" s="9" t="e">
        <f>VLOOKUP((IF(MONTH($A597)=10,YEAR($A597),IF(MONTH($A597)=11,YEAR($A597),IF(MONTH($A597)=12, YEAR($A597),YEAR($A597)-1)))),#REF!,VLOOKUP(MONTH($A597),'Patch Conversion'!$A$1:$B$12,2),FALSE)</f>
        <v>#REF!</v>
      </c>
      <c r="N597" s="11"/>
      <c r="O597" s="9">
        <f t="shared" si="57"/>
        <v>0.15</v>
      </c>
      <c r="P597" s="9" t="str">
        <f t="shared" si="58"/>
        <v/>
      </c>
      <c r="Q597" s="10" t="str">
        <f t="shared" si="59"/>
        <v/>
      </c>
      <c r="S597" s="17">
        <f>VLOOKUP((IF(MONTH($A597)=10,YEAR($A597),IF(MONTH($A597)=11,YEAR($A597),IF(MONTH($A597)=12, YEAR($A597),YEAR($A597)-1)))),'Final Sim'!$A$1:$O$84,VLOOKUP(MONTH($A597),'Conversion WRSM'!$A$1:$B$12,2),FALSE)</f>
        <v>0</v>
      </c>
      <c r="U597" s="9">
        <f t="shared" si="60"/>
        <v>0.15</v>
      </c>
      <c r="V597" s="9" t="str">
        <f t="shared" si="61"/>
        <v/>
      </c>
      <c r="W597" s="20" t="str">
        <f t="shared" si="62"/>
        <v/>
      </c>
    </row>
    <row r="598" spans="1:23" s="9" customFormat="1">
      <c r="A598" s="11">
        <v>31138</v>
      </c>
      <c r="B598" s="9">
        <f>VLOOKUP((IF(MONTH($A598)=10,YEAR($A598),IF(MONTH($A598)=11,YEAR($A598),IF(MONTH($A598)=12, YEAR($A598),YEAR($A598)-1)))),A3R002_pt1.prn!$A$2:$AA$74,VLOOKUP(MONTH($A598),Conversion!$A$1:$B$12,2),FALSE)</f>
        <v>0.02</v>
      </c>
      <c r="C598" s="9" t="str">
        <f>IF(VLOOKUP((IF(MONTH($A598)=10,YEAR($A598),IF(MONTH($A598)=11,YEAR($A598),IF(MONTH($A598)=12, YEAR($A598),YEAR($A598)-1)))),A3R002_pt1.prn!$A$2:$AA$74,VLOOKUP(MONTH($A598),'Patch Conversion'!$A$1:$B$12,2),FALSE)="","",VLOOKUP((IF(MONTH($A598)=10,YEAR($A598),IF(MONTH($A598)=11,YEAR($A598),IF(MONTH($A598)=12, YEAR($A598),YEAR($A598)-1)))),A3R002_pt1.prn!$A$2:$AA$74,VLOOKUP(MONTH($A598),'Patch Conversion'!$A$1:$B$12,2),FALSE))</f>
        <v/>
      </c>
      <c r="G598" s="9">
        <f>VLOOKUP((IF(MONTH($A598)=10,YEAR($A598),IF(MONTH($A598)=11,YEAR($A598),IF(MONTH($A598)=12, YEAR($A598),YEAR($A598)-1)))),A3R002_FirstSim!$A$1:$Z$87,VLOOKUP(MONTH($A598),Conversion!$A$1:$B$12,2),FALSE)</f>
        <v>0.02</v>
      </c>
      <c r="K598" s="12" t="e">
        <f>VLOOKUP((IF(MONTH($A598)=10,YEAR($A598),IF(MONTH($A598)=11,YEAR($A598),IF(MONTH($A598)=12, YEAR($A598),YEAR($A598)-1)))),#REF!,VLOOKUP(MONTH($A598),Conversion!$A$1:$B$12,2),FALSE)</f>
        <v>#REF!</v>
      </c>
      <c r="L598" s="9" t="e">
        <f>VLOOKUP((IF(MONTH($A598)=10,YEAR($A598),IF(MONTH($A598)=11,YEAR($A598),IF(MONTH($A598)=12, YEAR($A598),YEAR($A598)-1)))),#REF!,VLOOKUP(MONTH($A598),'Patch Conversion'!$A$1:$B$12,2),FALSE)</f>
        <v>#REF!</v>
      </c>
      <c r="N598" s="11"/>
      <c r="O598" s="9">
        <f t="shared" si="57"/>
        <v>0.02</v>
      </c>
      <c r="P598" s="9" t="str">
        <f t="shared" si="58"/>
        <v/>
      </c>
      <c r="Q598" s="10" t="str">
        <f t="shared" si="59"/>
        <v/>
      </c>
      <c r="S598" s="17">
        <f>VLOOKUP((IF(MONTH($A598)=10,YEAR($A598),IF(MONTH($A598)=11,YEAR($A598),IF(MONTH($A598)=12, YEAR($A598),YEAR($A598)-1)))),'Final Sim'!$A$1:$O$84,VLOOKUP(MONTH($A598),'Conversion WRSM'!$A$1:$B$12,2),FALSE)</f>
        <v>15.72</v>
      </c>
      <c r="U598" s="9">
        <f t="shared" si="60"/>
        <v>0.02</v>
      </c>
      <c r="V598" s="9" t="str">
        <f t="shared" si="61"/>
        <v/>
      </c>
      <c r="W598" s="20" t="str">
        <f t="shared" si="62"/>
        <v/>
      </c>
    </row>
    <row r="599" spans="1:23" s="9" customFormat="1">
      <c r="A599" s="11">
        <v>31168</v>
      </c>
      <c r="B599" s="9">
        <f>VLOOKUP((IF(MONTH($A599)=10,YEAR($A599),IF(MONTH($A599)=11,YEAR($A599),IF(MONTH($A599)=12, YEAR($A599),YEAR($A599)-1)))),A3R002_pt1.prn!$A$2:$AA$74,VLOOKUP(MONTH($A599),Conversion!$A$1:$B$12,2),FALSE)</f>
        <v>0</v>
      </c>
      <c r="C599" s="9" t="str">
        <f>IF(VLOOKUP((IF(MONTH($A599)=10,YEAR($A599),IF(MONTH($A599)=11,YEAR($A599),IF(MONTH($A599)=12, YEAR($A599),YEAR($A599)-1)))),A3R002_pt1.prn!$A$2:$AA$74,VLOOKUP(MONTH($A599),'Patch Conversion'!$A$1:$B$12,2),FALSE)="","",VLOOKUP((IF(MONTH($A599)=10,YEAR($A599),IF(MONTH($A599)=11,YEAR($A599),IF(MONTH($A599)=12, YEAR($A599),YEAR($A599)-1)))),A3R002_pt1.prn!$A$2:$AA$74,VLOOKUP(MONTH($A599),'Patch Conversion'!$A$1:$B$12,2),FALSE))</f>
        <v/>
      </c>
      <c r="G599" s="9">
        <f>VLOOKUP((IF(MONTH($A599)=10,YEAR($A599),IF(MONTH($A599)=11,YEAR($A599),IF(MONTH($A599)=12, YEAR($A599),YEAR($A599)-1)))),A3R002_FirstSim!$A$1:$Z$87,VLOOKUP(MONTH($A599),Conversion!$A$1:$B$12,2),FALSE)</f>
        <v>0.01</v>
      </c>
      <c r="K599" s="12" t="e">
        <f>VLOOKUP((IF(MONTH($A599)=10,YEAR($A599),IF(MONTH($A599)=11,YEAR($A599),IF(MONTH($A599)=12, YEAR($A599),YEAR($A599)-1)))),#REF!,VLOOKUP(MONTH($A599),Conversion!$A$1:$B$12,2),FALSE)</f>
        <v>#REF!</v>
      </c>
      <c r="L599" s="9" t="e">
        <f>VLOOKUP((IF(MONTH($A599)=10,YEAR($A599),IF(MONTH($A599)=11,YEAR($A599),IF(MONTH($A599)=12, YEAR($A599),YEAR($A599)-1)))),#REF!,VLOOKUP(MONTH($A599),'Patch Conversion'!$A$1:$B$12,2),FALSE)</f>
        <v>#REF!</v>
      </c>
      <c r="N599" s="11"/>
      <c r="O599" s="9">
        <f t="shared" si="57"/>
        <v>0</v>
      </c>
      <c r="P599" s="9" t="str">
        <f t="shared" si="58"/>
        <v/>
      </c>
      <c r="Q599" s="10" t="str">
        <f t="shared" si="59"/>
        <v/>
      </c>
      <c r="S599" s="17">
        <f>VLOOKUP((IF(MONTH($A599)=10,YEAR($A599),IF(MONTH($A599)=11,YEAR($A599),IF(MONTH($A599)=12, YEAR($A599),YEAR($A599)-1)))),'Final Sim'!$A$1:$O$84,VLOOKUP(MONTH($A599),'Conversion WRSM'!$A$1:$B$12,2),FALSE)</f>
        <v>0</v>
      </c>
      <c r="U599" s="9">
        <f t="shared" si="60"/>
        <v>0</v>
      </c>
      <c r="V599" s="9" t="str">
        <f t="shared" si="61"/>
        <v/>
      </c>
      <c r="W599" s="20" t="str">
        <f t="shared" si="62"/>
        <v/>
      </c>
    </row>
    <row r="600" spans="1:23" s="9" customFormat="1">
      <c r="A600" s="11">
        <v>31199</v>
      </c>
      <c r="B600" s="9">
        <f>VLOOKUP((IF(MONTH($A600)=10,YEAR($A600),IF(MONTH($A600)=11,YEAR($A600),IF(MONTH($A600)=12, YEAR($A600),YEAR($A600)-1)))),A3R002_pt1.prn!$A$2:$AA$74,VLOOKUP(MONTH($A600),Conversion!$A$1:$B$12,2),FALSE)</f>
        <v>0.03</v>
      </c>
      <c r="C600" s="9" t="str">
        <f>IF(VLOOKUP((IF(MONTH($A600)=10,YEAR($A600),IF(MONTH($A600)=11,YEAR($A600),IF(MONTH($A600)=12, YEAR($A600),YEAR($A600)-1)))),A3R002_pt1.prn!$A$2:$AA$74,VLOOKUP(MONTH($A600),'Patch Conversion'!$A$1:$B$12,2),FALSE)="","",VLOOKUP((IF(MONTH($A600)=10,YEAR($A600),IF(MONTH($A600)=11,YEAR($A600),IF(MONTH($A600)=12, YEAR($A600),YEAR($A600)-1)))),A3R002_pt1.prn!$A$2:$AA$74,VLOOKUP(MONTH($A600),'Patch Conversion'!$A$1:$B$12,2),FALSE))</f>
        <v/>
      </c>
      <c r="G600" s="9">
        <f>VLOOKUP((IF(MONTH($A600)=10,YEAR($A600),IF(MONTH($A600)=11,YEAR($A600),IF(MONTH($A600)=12, YEAR($A600),YEAR($A600)-1)))),A3R002_FirstSim!$A$1:$Z$87,VLOOKUP(MONTH($A600),Conversion!$A$1:$B$12,2),FALSE)</f>
        <v>0.01</v>
      </c>
      <c r="K600" s="12" t="e">
        <f>VLOOKUP((IF(MONTH($A600)=10,YEAR($A600),IF(MONTH($A600)=11,YEAR($A600),IF(MONTH($A600)=12, YEAR($A600),YEAR($A600)-1)))),#REF!,VLOOKUP(MONTH($A600),Conversion!$A$1:$B$12,2),FALSE)</f>
        <v>#REF!</v>
      </c>
      <c r="L600" s="9" t="e">
        <f>VLOOKUP((IF(MONTH($A600)=10,YEAR($A600),IF(MONTH($A600)=11,YEAR($A600),IF(MONTH($A600)=12, YEAR($A600),YEAR($A600)-1)))),#REF!,VLOOKUP(MONTH($A600),'Patch Conversion'!$A$1:$B$12,2),FALSE)</f>
        <v>#REF!</v>
      </c>
      <c r="N600" s="11"/>
      <c r="O600" s="9">
        <f t="shared" si="57"/>
        <v>0.03</v>
      </c>
      <c r="P600" s="9" t="str">
        <f t="shared" si="58"/>
        <v/>
      </c>
      <c r="Q600" s="10" t="str">
        <f t="shared" si="59"/>
        <v/>
      </c>
      <c r="S600" s="17">
        <f>VLOOKUP((IF(MONTH($A600)=10,YEAR($A600),IF(MONTH($A600)=11,YEAR($A600),IF(MONTH($A600)=12, YEAR($A600),YEAR($A600)-1)))),'Final Sim'!$A$1:$O$84,VLOOKUP(MONTH($A600),'Conversion WRSM'!$A$1:$B$12,2),FALSE)</f>
        <v>59.05</v>
      </c>
      <c r="U600" s="9">
        <f t="shared" si="60"/>
        <v>0.03</v>
      </c>
      <c r="V600" s="9" t="str">
        <f t="shared" si="61"/>
        <v/>
      </c>
      <c r="W600" s="20" t="str">
        <f t="shared" si="62"/>
        <v/>
      </c>
    </row>
    <row r="601" spans="1:23" s="9" customFormat="1">
      <c r="A601" s="11">
        <v>31229</v>
      </c>
      <c r="B601" s="9">
        <f>VLOOKUP((IF(MONTH($A601)=10,YEAR($A601),IF(MONTH($A601)=11,YEAR($A601),IF(MONTH($A601)=12, YEAR($A601),YEAR($A601)-1)))),A3R002_pt1.prn!$A$2:$AA$74,VLOOKUP(MONTH($A601),Conversion!$A$1:$B$12,2),FALSE)</f>
        <v>0</v>
      </c>
      <c r="C601" s="9" t="str">
        <f>IF(VLOOKUP((IF(MONTH($A601)=10,YEAR($A601),IF(MONTH($A601)=11,YEAR($A601),IF(MONTH($A601)=12, YEAR($A601),YEAR($A601)-1)))),A3R002_pt1.prn!$A$2:$AA$74,VLOOKUP(MONTH($A601),'Patch Conversion'!$A$1:$B$12,2),FALSE)="","",VLOOKUP((IF(MONTH($A601)=10,YEAR($A601),IF(MONTH($A601)=11,YEAR($A601),IF(MONTH($A601)=12, YEAR($A601),YEAR($A601)-1)))),A3R002_pt1.prn!$A$2:$AA$74,VLOOKUP(MONTH($A601),'Patch Conversion'!$A$1:$B$12,2),FALSE))</f>
        <v/>
      </c>
      <c r="G601" s="9">
        <f>VLOOKUP((IF(MONTH($A601)=10,YEAR($A601),IF(MONTH($A601)=11,YEAR($A601),IF(MONTH($A601)=12, YEAR($A601),YEAR($A601)-1)))),A3R002_FirstSim!$A$1:$Z$87,VLOOKUP(MONTH($A601),Conversion!$A$1:$B$12,2),FALSE)</f>
        <v>0.01</v>
      </c>
      <c r="K601" s="12" t="e">
        <f>VLOOKUP((IF(MONTH($A601)=10,YEAR($A601),IF(MONTH($A601)=11,YEAR($A601),IF(MONTH($A601)=12, YEAR($A601),YEAR($A601)-1)))),#REF!,VLOOKUP(MONTH($A601),Conversion!$A$1:$B$12,2),FALSE)</f>
        <v>#REF!</v>
      </c>
      <c r="L601" s="9" t="e">
        <f>VLOOKUP((IF(MONTH($A601)=10,YEAR($A601),IF(MONTH($A601)=11,YEAR($A601),IF(MONTH($A601)=12, YEAR($A601),YEAR($A601)-1)))),#REF!,VLOOKUP(MONTH($A601),'Patch Conversion'!$A$1:$B$12,2),FALSE)</f>
        <v>#REF!</v>
      </c>
      <c r="N601" s="11"/>
      <c r="O601" s="9">
        <f t="shared" si="57"/>
        <v>0</v>
      </c>
      <c r="P601" s="9" t="str">
        <f t="shared" si="58"/>
        <v/>
      </c>
      <c r="Q601" s="10" t="str">
        <f t="shared" si="59"/>
        <v/>
      </c>
      <c r="S601" s="17">
        <f>VLOOKUP((IF(MONTH($A601)=10,YEAR($A601),IF(MONTH($A601)=11,YEAR($A601),IF(MONTH($A601)=12, YEAR($A601),YEAR($A601)-1)))),'Final Sim'!$A$1:$O$84,VLOOKUP(MONTH($A601),'Conversion WRSM'!$A$1:$B$12,2),FALSE)</f>
        <v>0</v>
      </c>
      <c r="U601" s="9">
        <f t="shared" si="60"/>
        <v>0</v>
      </c>
      <c r="V601" s="9" t="str">
        <f t="shared" si="61"/>
        <v/>
      </c>
      <c r="W601" s="20" t="str">
        <f t="shared" si="62"/>
        <v/>
      </c>
    </row>
    <row r="602" spans="1:23" s="9" customFormat="1">
      <c r="A602" s="11">
        <v>31260</v>
      </c>
      <c r="B602" s="9">
        <f>VLOOKUP((IF(MONTH($A602)=10,YEAR($A602),IF(MONTH($A602)=11,YEAR($A602),IF(MONTH($A602)=12, YEAR($A602),YEAR($A602)-1)))),A3R002_pt1.prn!$A$2:$AA$74,VLOOKUP(MONTH($A602),Conversion!$A$1:$B$12,2),FALSE)</f>
        <v>0.05</v>
      </c>
      <c r="C602" s="9" t="str">
        <f>IF(VLOOKUP((IF(MONTH($A602)=10,YEAR($A602),IF(MONTH($A602)=11,YEAR($A602),IF(MONTH($A602)=12, YEAR($A602),YEAR($A602)-1)))),A3R002_pt1.prn!$A$2:$AA$74,VLOOKUP(MONTH($A602),'Patch Conversion'!$A$1:$B$12,2),FALSE)="","",VLOOKUP((IF(MONTH($A602)=10,YEAR($A602),IF(MONTH($A602)=11,YEAR($A602),IF(MONTH($A602)=12, YEAR($A602),YEAR($A602)-1)))),A3R002_pt1.prn!$A$2:$AA$74,VLOOKUP(MONTH($A602),'Patch Conversion'!$A$1:$B$12,2),FALSE))</f>
        <v/>
      </c>
      <c r="G602" s="9">
        <f>VLOOKUP((IF(MONTH($A602)=10,YEAR($A602),IF(MONTH($A602)=11,YEAR($A602),IF(MONTH($A602)=12, YEAR($A602),YEAR($A602)-1)))),A3R002_FirstSim!$A$1:$Z$87,VLOOKUP(MONTH($A602),Conversion!$A$1:$B$12,2),FALSE)</f>
        <v>0.01</v>
      </c>
      <c r="K602" s="12" t="e">
        <f>VLOOKUP((IF(MONTH($A602)=10,YEAR($A602),IF(MONTH($A602)=11,YEAR($A602),IF(MONTH($A602)=12, YEAR($A602),YEAR($A602)-1)))),#REF!,VLOOKUP(MONTH($A602),Conversion!$A$1:$B$12,2),FALSE)</f>
        <v>#REF!</v>
      </c>
      <c r="L602" s="9" t="e">
        <f>VLOOKUP((IF(MONTH($A602)=10,YEAR($A602),IF(MONTH($A602)=11,YEAR($A602),IF(MONTH($A602)=12, YEAR($A602),YEAR($A602)-1)))),#REF!,VLOOKUP(MONTH($A602),'Patch Conversion'!$A$1:$B$12,2),FALSE)</f>
        <v>#REF!</v>
      </c>
      <c r="N602" s="11"/>
      <c r="O602" s="9">
        <f t="shared" si="57"/>
        <v>0.05</v>
      </c>
      <c r="P602" s="9" t="str">
        <f t="shared" si="58"/>
        <v/>
      </c>
      <c r="Q602" s="10" t="str">
        <f t="shared" si="59"/>
        <v/>
      </c>
      <c r="S602" s="17">
        <f>VLOOKUP((IF(MONTH($A602)=10,YEAR($A602),IF(MONTH($A602)=11,YEAR($A602),IF(MONTH($A602)=12, YEAR($A602),YEAR($A602)-1)))),'Final Sim'!$A$1:$O$84,VLOOKUP(MONTH($A602),'Conversion WRSM'!$A$1:$B$12,2),FALSE)</f>
        <v>23.42</v>
      </c>
      <c r="U602" s="9">
        <f t="shared" si="60"/>
        <v>0.05</v>
      </c>
      <c r="V602" s="9" t="str">
        <f t="shared" si="61"/>
        <v/>
      </c>
      <c r="W602" s="20" t="str">
        <f t="shared" si="62"/>
        <v/>
      </c>
    </row>
    <row r="603" spans="1:23" s="9" customFormat="1">
      <c r="A603" s="11">
        <v>31291</v>
      </c>
      <c r="B603" s="9">
        <f>VLOOKUP((IF(MONTH($A603)=10,YEAR($A603),IF(MONTH($A603)=11,YEAR($A603),IF(MONTH($A603)=12, YEAR($A603),YEAR($A603)-1)))),A3R002_pt1.prn!$A$2:$AA$74,VLOOKUP(MONTH($A603),Conversion!$A$1:$B$12,2),FALSE)</f>
        <v>7.0000000000000007E-2</v>
      </c>
      <c r="C603" s="9" t="str">
        <f>IF(VLOOKUP((IF(MONTH($A603)=10,YEAR($A603),IF(MONTH($A603)=11,YEAR($A603),IF(MONTH($A603)=12, YEAR($A603),YEAR($A603)-1)))),A3R002_pt1.prn!$A$2:$AA$74,VLOOKUP(MONTH($A603),'Patch Conversion'!$A$1:$B$12,2),FALSE)="","",VLOOKUP((IF(MONTH($A603)=10,YEAR($A603),IF(MONTH($A603)=11,YEAR($A603),IF(MONTH($A603)=12, YEAR($A603),YEAR($A603)-1)))),A3R002_pt1.prn!$A$2:$AA$74,VLOOKUP(MONTH($A603),'Patch Conversion'!$A$1:$B$12,2),FALSE))</f>
        <v/>
      </c>
      <c r="G603" s="9">
        <f>VLOOKUP((IF(MONTH($A603)=10,YEAR($A603),IF(MONTH($A603)=11,YEAR($A603),IF(MONTH($A603)=12, YEAR($A603),YEAR($A603)-1)))),A3R002_FirstSim!$A$1:$Z$87,VLOOKUP(MONTH($A603),Conversion!$A$1:$B$12,2),FALSE)</f>
        <v>0.01</v>
      </c>
      <c r="K603" s="12" t="e">
        <f>VLOOKUP((IF(MONTH($A603)=10,YEAR($A603),IF(MONTH($A603)=11,YEAR($A603),IF(MONTH($A603)=12, YEAR($A603),YEAR($A603)-1)))),#REF!,VLOOKUP(MONTH($A603),Conversion!$A$1:$B$12,2),FALSE)</f>
        <v>#REF!</v>
      </c>
      <c r="L603" s="9" t="e">
        <f>VLOOKUP((IF(MONTH($A603)=10,YEAR($A603),IF(MONTH($A603)=11,YEAR($A603),IF(MONTH($A603)=12, YEAR($A603),YEAR($A603)-1)))),#REF!,VLOOKUP(MONTH($A603),'Patch Conversion'!$A$1:$B$12,2),FALSE)</f>
        <v>#REF!</v>
      </c>
      <c r="N603" s="11"/>
      <c r="O603" s="9">
        <f t="shared" si="57"/>
        <v>7.0000000000000007E-2</v>
      </c>
      <c r="P603" s="9" t="str">
        <f t="shared" si="58"/>
        <v/>
      </c>
      <c r="Q603" s="10" t="str">
        <f t="shared" si="59"/>
        <v/>
      </c>
      <c r="S603" s="17">
        <f>VLOOKUP((IF(MONTH($A603)=10,YEAR($A603),IF(MONTH($A603)=11,YEAR($A603),IF(MONTH($A603)=12, YEAR($A603),YEAR($A603)-1)))),'Final Sim'!$A$1:$O$84,VLOOKUP(MONTH($A603),'Conversion WRSM'!$A$1:$B$12,2),FALSE)</f>
        <v>0</v>
      </c>
      <c r="U603" s="9">
        <f t="shared" si="60"/>
        <v>7.0000000000000007E-2</v>
      </c>
      <c r="V603" s="9" t="str">
        <f t="shared" si="61"/>
        <v/>
      </c>
      <c r="W603" s="20" t="str">
        <f t="shared" si="62"/>
        <v/>
      </c>
    </row>
    <row r="604" spans="1:23" s="9" customFormat="1">
      <c r="A604" s="11">
        <v>31321</v>
      </c>
      <c r="B604" s="9">
        <f>VLOOKUP((IF(MONTH($A604)=10,YEAR($A604),IF(MONTH($A604)=11,YEAR($A604),IF(MONTH($A604)=12, YEAR($A604),YEAR($A604)-1)))),A3R002_pt1.prn!$A$2:$AA$74,VLOOKUP(MONTH($A604),Conversion!$A$1:$B$12,2),FALSE)</f>
        <v>0.02</v>
      </c>
      <c r="C604" s="9" t="str">
        <f>IF(VLOOKUP((IF(MONTH($A604)=10,YEAR($A604),IF(MONTH($A604)=11,YEAR($A604),IF(MONTH($A604)=12, YEAR($A604),YEAR($A604)-1)))),A3R002_pt1.prn!$A$2:$AA$74,VLOOKUP(MONTH($A604),'Patch Conversion'!$A$1:$B$12,2),FALSE)="","",VLOOKUP((IF(MONTH($A604)=10,YEAR($A604),IF(MONTH($A604)=11,YEAR($A604),IF(MONTH($A604)=12, YEAR($A604),YEAR($A604)-1)))),A3R002_pt1.prn!$A$2:$AA$74,VLOOKUP(MONTH($A604),'Patch Conversion'!$A$1:$B$12,2),FALSE))</f>
        <v/>
      </c>
      <c r="G604" s="9">
        <f>VLOOKUP((IF(MONTH($A604)=10,YEAR($A604),IF(MONTH($A604)=11,YEAR($A604),IF(MONTH($A604)=12, YEAR($A604),YEAR($A604)-1)))),A3R002_FirstSim!$A$1:$Z$87,VLOOKUP(MONTH($A604),Conversion!$A$1:$B$12,2),FALSE)</f>
        <v>0.02</v>
      </c>
      <c r="K604" s="12" t="e">
        <f>VLOOKUP((IF(MONTH($A604)=10,YEAR($A604),IF(MONTH($A604)=11,YEAR($A604),IF(MONTH($A604)=12, YEAR($A604),YEAR($A604)-1)))),#REF!,VLOOKUP(MONTH($A604),Conversion!$A$1:$B$12,2),FALSE)</f>
        <v>#REF!</v>
      </c>
      <c r="L604" s="9" t="e">
        <f>VLOOKUP((IF(MONTH($A604)=10,YEAR($A604),IF(MONTH($A604)=11,YEAR($A604),IF(MONTH($A604)=12, YEAR($A604),YEAR($A604)-1)))),#REF!,VLOOKUP(MONTH($A604),'Patch Conversion'!$A$1:$B$12,2),FALSE)</f>
        <v>#REF!</v>
      </c>
      <c r="N604" s="11"/>
      <c r="O604" s="9">
        <f t="shared" si="57"/>
        <v>0.02</v>
      </c>
      <c r="P604" s="9" t="str">
        <f t="shared" si="58"/>
        <v/>
      </c>
      <c r="Q604" s="10" t="str">
        <f t="shared" si="59"/>
        <v/>
      </c>
      <c r="S604" s="17">
        <f>VLOOKUP((IF(MONTH($A604)=10,YEAR($A604),IF(MONTH($A604)=11,YEAR($A604),IF(MONTH($A604)=12, YEAR($A604),YEAR($A604)-1)))),'Final Sim'!$A$1:$O$84,VLOOKUP(MONTH($A604),'Conversion WRSM'!$A$1:$B$12,2),FALSE)</f>
        <v>17.46</v>
      </c>
      <c r="U604" s="9">
        <f t="shared" si="60"/>
        <v>0.02</v>
      </c>
      <c r="V604" s="9" t="str">
        <f t="shared" si="61"/>
        <v/>
      </c>
      <c r="W604" s="20" t="str">
        <f t="shared" si="62"/>
        <v/>
      </c>
    </row>
    <row r="605" spans="1:23" s="9" customFormat="1">
      <c r="A605" s="11">
        <v>31352</v>
      </c>
      <c r="B605" s="9">
        <f>VLOOKUP((IF(MONTH($A605)=10,YEAR($A605),IF(MONTH($A605)=11,YEAR($A605),IF(MONTH($A605)=12, YEAR($A605),YEAR($A605)-1)))),A3R002_pt1.prn!$A$2:$AA$74,VLOOKUP(MONTH($A605),Conversion!$A$1:$B$12,2),FALSE)</f>
        <v>0.05</v>
      </c>
      <c r="C605" s="9" t="str">
        <f>IF(VLOOKUP((IF(MONTH($A605)=10,YEAR($A605),IF(MONTH($A605)=11,YEAR($A605),IF(MONTH($A605)=12, YEAR($A605),YEAR($A605)-1)))),A3R002_pt1.prn!$A$2:$AA$74,VLOOKUP(MONTH($A605),'Patch Conversion'!$A$1:$B$12,2),FALSE)="","",VLOOKUP((IF(MONTH($A605)=10,YEAR($A605),IF(MONTH($A605)=11,YEAR($A605),IF(MONTH($A605)=12, YEAR($A605),YEAR($A605)-1)))),A3R002_pt1.prn!$A$2:$AA$74,VLOOKUP(MONTH($A605),'Patch Conversion'!$A$1:$B$12,2),FALSE))</f>
        <v/>
      </c>
      <c r="D605" s="9" t="str">
        <f>IF(C605="","",B605)</f>
        <v/>
      </c>
      <c r="G605" s="9">
        <f>VLOOKUP((IF(MONTH($A605)=10,YEAR($A605),IF(MONTH($A605)=11,YEAR($A605),IF(MONTH($A605)=12, YEAR($A605),YEAR($A605)-1)))),A3R002_FirstSim!$A$1:$Z$87,VLOOKUP(MONTH($A605),Conversion!$A$1:$B$12,2),FALSE)</f>
        <v>0.01</v>
      </c>
      <c r="K605" s="12" t="e">
        <f>VLOOKUP((IF(MONTH($A605)=10,YEAR($A605),IF(MONTH($A605)=11,YEAR($A605),IF(MONTH($A605)=12, YEAR($A605),YEAR($A605)-1)))),#REF!,VLOOKUP(MONTH($A605),Conversion!$A$1:$B$12,2),FALSE)</f>
        <v>#REF!</v>
      </c>
      <c r="L605" s="9" t="e">
        <f>VLOOKUP((IF(MONTH($A605)=10,YEAR($A605),IF(MONTH($A605)=11,YEAR($A605),IF(MONTH($A605)=12, YEAR($A605),YEAR($A605)-1)))),#REF!,VLOOKUP(MONTH($A605),'Patch Conversion'!$A$1:$B$12,2),FALSE)</f>
        <v>#REF!</v>
      </c>
      <c r="N605" s="11"/>
      <c r="O605" s="9">
        <f t="shared" si="57"/>
        <v>0.05</v>
      </c>
      <c r="P605" s="9" t="str">
        <f t="shared" si="58"/>
        <v/>
      </c>
      <c r="Q605" s="10" t="str">
        <f t="shared" si="59"/>
        <v/>
      </c>
      <c r="S605" s="17">
        <f>VLOOKUP((IF(MONTH($A605)=10,YEAR($A605),IF(MONTH($A605)=11,YEAR($A605),IF(MONTH($A605)=12, YEAR($A605),YEAR($A605)-1)))),'Final Sim'!$A$1:$O$84,VLOOKUP(MONTH($A605),'Conversion WRSM'!$A$1:$B$12,2),FALSE)</f>
        <v>0</v>
      </c>
      <c r="U605" s="9">
        <f t="shared" si="60"/>
        <v>0.05</v>
      </c>
      <c r="V605" s="9" t="str">
        <f t="shared" si="61"/>
        <v/>
      </c>
      <c r="W605" s="20" t="str">
        <f t="shared" si="62"/>
        <v/>
      </c>
    </row>
    <row r="606" spans="1:23" s="9" customFormat="1">
      <c r="A606" s="11">
        <v>31382</v>
      </c>
      <c r="B606" s="9">
        <f>VLOOKUP((IF(MONTH($A606)=10,YEAR($A606),IF(MONTH($A606)=11,YEAR($A606),IF(MONTH($A606)=12, YEAR($A606),YEAR($A606)-1)))),A3R002_pt1.prn!$A$2:$AA$74,VLOOKUP(MONTH($A606),Conversion!$A$1:$B$12,2),FALSE)</f>
        <v>0.01</v>
      </c>
      <c r="C606" s="9" t="str">
        <f>IF(VLOOKUP((IF(MONTH($A606)=10,YEAR($A606),IF(MONTH($A606)=11,YEAR($A606),IF(MONTH($A606)=12, YEAR($A606),YEAR($A606)-1)))),A3R002_pt1.prn!$A$2:$AA$74,VLOOKUP(MONTH($A606),'Patch Conversion'!$A$1:$B$12,2),FALSE)="","",VLOOKUP((IF(MONTH($A606)=10,YEAR($A606),IF(MONTH($A606)=11,YEAR($A606),IF(MONTH($A606)=12, YEAR($A606),YEAR($A606)-1)))),A3R002_pt1.prn!$A$2:$AA$74,VLOOKUP(MONTH($A606),'Patch Conversion'!$A$1:$B$12,2),FALSE))</f>
        <v/>
      </c>
      <c r="G606" s="9">
        <f>VLOOKUP((IF(MONTH($A606)=10,YEAR($A606),IF(MONTH($A606)=11,YEAR($A606),IF(MONTH($A606)=12, YEAR($A606),YEAR($A606)-1)))),A3R002_FirstSim!$A$1:$Z$87,VLOOKUP(MONTH($A606),Conversion!$A$1:$B$12,2),FALSE)</f>
        <v>0.01</v>
      </c>
      <c r="K606" s="12" t="e">
        <f>VLOOKUP((IF(MONTH($A606)=10,YEAR($A606),IF(MONTH($A606)=11,YEAR($A606),IF(MONTH($A606)=12, YEAR($A606),YEAR($A606)-1)))),#REF!,VLOOKUP(MONTH($A606),Conversion!$A$1:$B$12,2),FALSE)</f>
        <v>#REF!</v>
      </c>
      <c r="L606" s="9" t="e">
        <f>VLOOKUP((IF(MONTH($A606)=10,YEAR($A606),IF(MONTH($A606)=11,YEAR($A606),IF(MONTH($A606)=12, YEAR($A606),YEAR($A606)-1)))),#REF!,VLOOKUP(MONTH($A606),'Patch Conversion'!$A$1:$B$12,2),FALSE)</f>
        <v>#REF!</v>
      </c>
      <c r="N606" s="11"/>
      <c r="O606" s="9">
        <f t="shared" si="57"/>
        <v>0.01</v>
      </c>
      <c r="P606" s="9" t="str">
        <f t="shared" si="58"/>
        <v/>
      </c>
      <c r="Q606" s="10" t="str">
        <f t="shared" si="59"/>
        <v/>
      </c>
      <c r="S606" s="17">
        <f>VLOOKUP((IF(MONTH($A606)=10,YEAR($A606),IF(MONTH($A606)=11,YEAR($A606),IF(MONTH($A606)=12, YEAR($A606),YEAR($A606)-1)))),'Final Sim'!$A$1:$O$84,VLOOKUP(MONTH($A606),'Conversion WRSM'!$A$1:$B$12,2),FALSE)</f>
        <v>43.57</v>
      </c>
      <c r="U606" s="9">
        <f t="shared" si="60"/>
        <v>0.01</v>
      </c>
      <c r="V606" s="9" t="str">
        <f t="shared" si="61"/>
        <v/>
      </c>
      <c r="W606" s="20" t="str">
        <f t="shared" si="62"/>
        <v/>
      </c>
    </row>
    <row r="607" spans="1:23" s="9" customFormat="1">
      <c r="A607" s="11">
        <v>31413</v>
      </c>
      <c r="B607" s="9">
        <f>VLOOKUP((IF(MONTH($A607)=10,YEAR($A607),IF(MONTH($A607)=11,YEAR($A607),IF(MONTH($A607)=12, YEAR($A607),YEAR($A607)-1)))),A3R002_pt1.prn!$A$2:$AA$74,VLOOKUP(MONTH($A607),Conversion!$A$1:$B$12,2),FALSE)</f>
        <v>0.03</v>
      </c>
      <c r="C607" s="9" t="str">
        <f>IF(VLOOKUP((IF(MONTH($A607)=10,YEAR($A607),IF(MONTH($A607)=11,YEAR($A607),IF(MONTH($A607)=12, YEAR($A607),YEAR($A607)-1)))),A3R002_pt1.prn!$A$2:$AA$74,VLOOKUP(MONTH($A607),'Patch Conversion'!$A$1:$B$12,2),FALSE)="","",VLOOKUP((IF(MONTH($A607)=10,YEAR($A607),IF(MONTH($A607)=11,YEAR($A607),IF(MONTH($A607)=12, YEAR($A607),YEAR($A607)-1)))),A3R002_pt1.prn!$A$2:$AA$74,VLOOKUP(MONTH($A607),'Patch Conversion'!$A$1:$B$12,2),FALSE))</f>
        <v>*</v>
      </c>
      <c r="D607" s="9">
        <f t="shared" ref="D607:D612" si="63">IF(C607="","",B607)</f>
        <v>0.03</v>
      </c>
      <c r="G607" s="9">
        <f>VLOOKUP((IF(MONTH($A607)=10,YEAR($A607),IF(MONTH($A607)=11,YEAR($A607),IF(MONTH($A607)=12, YEAR($A607),YEAR($A607)-1)))),A3R002_FirstSim!$A$1:$Z$87,VLOOKUP(MONTH($A607),Conversion!$A$1:$B$12,2),FALSE)</f>
        <v>0.01</v>
      </c>
      <c r="K607" s="12" t="e">
        <f>VLOOKUP((IF(MONTH($A607)=10,YEAR($A607),IF(MONTH($A607)=11,YEAR($A607),IF(MONTH($A607)=12, YEAR($A607),YEAR($A607)-1)))),#REF!,VLOOKUP(MONTH($A607),Conversion!$A$1:$B$12,2),FALSE)</f>
        <v>#REF!</v>
      </c>
      <c r="L607" s="9" t="e">
        <f>VLOOKUP((IF(MONTH($A607)=10,YEAR($A607),IF(MONTH($A607)=11,YEAR($A607),IF(MONTH($A607)=12, YEAR($A607),YEAR($A607)-1)))),#REF!,VLOOKUP(MONTH($A607),'Patch Conversion'!$A$1:$B$12,2),FALSE)</f>
        <v>#REF!</v>
      </c>
      <c r="N607" s="11"/>
      <c r="O607" s="9">
        <f t="shared" si="57"/>
        <v>0.03</v>
      </c>
      <c r="P607" s="9" t="str">
        <f t="shared" si="58"/>
        <v>*</v>
      </c>
      <c r="Q607" s="10" t="str">
        <f t="shared" si="59"/>
        <v>Estimated</v>
      </c>
      <c r="S607" s="17">
        <f>VLOOKUP((IF(MONTH($A607)=10,YEAR($A607),IF(MONTH($A607)=11,YEAR($A607),IF(MONTH($A607)=12, YEAR($A607),YEAR($A607)-1)))),'Final Sim'!$A$1:$O$84,VLOOKUP(MONTH($A607),'Conversion WRSM'!$A$1:$B$12,2),FALSE)</f>
        <v>0</v>
      </c>
      <c r="U607" s="9">
        <f t="shared" si="60"/>
        <v>0.03</v>
      </c>
      <c r="V607" s="9" t="str">
        <f t="shared" si="61"/>
        <v>*</v>
      </c>
      <c r="W607" s="20" t="str">
        <f t="shared" si="62"/>
        <v>Estimated</v>
      </c>
    </row>
    <row r="608" spans="1:23" s="9" customFormat="1">
      <c r="A608" s="11">
        <v>31444</v>
      </c>
      <c r="B608" s="9">
        <f>VLOOKUP((IF(MONTH($A608)=10,YEAR($A608),IF(MONTH($A608)=11,YEAR($A608),IF(MONTH($A608)=12, YEAR($A608),YEAR($A608)-1)))),A3R002_pt1.prn!$A$2:$AA$74,VLOOKUP(MONTH($A608),Conversion!$A$1:$B$12,2),FALSE)</f>
        <v>0.08</v>
      </c>
      <c r="C608" s="9" t="str">
        <f>IF(VLOOKUP((IF(MONTH($A608)=10,YEAR($A608),IF(MONTH($A608)=11,YEAR($A608),IF(MONTH($A608)=12, YEAR($A608),YEAR($A608)-1)))),A3R002_pt1.prn!$A$2:$AA$74,VLOOKUP(MONTH($A608),'Patch Conversion'!$A$1:$B$12,2),FALSE)="","",VLOOKUP((IF(MONTH($A608)=10,YEAR($A608),IF(MONTH($A608)=11,YEAR($A608),IF(MONTH($A608)=12, YEAR($A608),YEAR($A608)-1)))),A3R002_pt1.prn!$A$2:$AA$74,VLOOKUP(MONTH($A608),'Patch Conversion'!$A$1:$B$12,2),FALSE))</f>
        <v/>
      </c>
      <c r="D608" s="9" t="str">
        <f t="shared" si="63"/>
        <v/>
      </c>
      <c r="G608" s="9">
        <f>VLOOKUP((IF(MONTH($A608)=10,YEAR($A608),IF(MONTH($A608)=11,YEAR($A608),IF(MONTH($A608)=12, YEAR($A608),YEAR($A608)-1)))),A3R002_FirstSim!$A$1:$Z$87,VLOOKUP(MONTH($A608),Conversion!$A$1:$B$12,2),FALSE)</f>
        <v>0.01</v>
      </c>
      <c r="K608" s="12" t="e">
        <f>VLOOKUP((IF(MONTH($A608)=10,YEAR($A608),IF(MONTH($A608)=11,YEAR($A608),IF(MONTH($A608)=12, YEAR($A608),YEAR($A608)-1)))),#REF!,VLOOKUP(MONTH($A608),Conversion!$A$1:$B$12,2),FALSE)</f>
        <v>#REF!</v>
      </c>
      <c r="L608" s="9" t="e">
        <f>VLOOKUP((IF(MONTH($A608)=10,YEAR($A608),IF(MONTH($A608)=11,YEAR($A608),IF(MONTH($A608)=12, YEAR($A608),YEAR($A608)-1)))),#REF!,VLOOKUP(MONTH($A608),'Patch Conversion'!$A$1:$B$12,2),FALSE)</f>
        <v>#REF!</v>
      </c>
      <c r="N608" s="11"/>
      <c r="O608" s="9">
        <f t="shared" si="57"/>
        <v>0.08</v>
      </c>
      <c r="P608" s="9" t="str">
        <f t="shared" si="58"/>
        <v/>
      </c>
      <c r="Q608" s="10" t="str">
        <f t="shared" si="59"/>
        <v/>
      </c>
      <c r="S608" s="17">
        <f>VLOOKUP((IF(MONTH($A608)=10,YEAR($A608),IF(MONTH($A608)=11,YEAR($A608),IF(MONTH($A608)=12, YEAR($A608),YEAR($A608)-1)))),'Final Sim'!$A$1:$O$84,VLOOKUP(MONTH($A608),'Conversion WRSM'!$A$1:$B$12,2),FALSE)</f>
        <v>194.29</v>
      </c>
      <c r="U608" s="9">
        <f t="shared" si="60"/>
        <v>0.08</v>
      </c>
      <c r="V608" s="9" t="str">
        <f t="shared" si="61"/>
        <v/>
      </c>
      <c r="W608" s="20" t="str">
        <f t="shared" si="62"/>
        <v/>
      </c>
    </row>
    <row r="609" spans="1:23" s="9" customFormat="1">
      <c r="A609" s="11">
        <v>31472</v>
      </c>
      <c r="B609" s="9">
        <f>VLOOKUP((IF(MONTH($A609)=10,YEAR($A609),IF(MONTH($A609)=11,YEAR($A609),IF(MONTH($A609)=12, YEAR($A609),YEAR($A609)-1)))),A3R002_pt1.prn!$A$2:$AA$74,VLOOKUP(MONTH($A609),Conversion!$A$1:$B$12,2),FALSE)</f>
        <v>0.54</v>
      </c>
      <c r="C609" s="9" t="str">
        <f>IF(VLOOKUP((IF(MONTH($A609)=10,YEAR($A609),IF(MONTH($A609)=11,YEAR($A609),IF(MONTH($A609)=12, YEAR($A609),YEAR($A609)-1)))),A3R002_pt1.prn!$A$2:$AA$74,VLOOKUP(MONTH($A609),'Patch Conversion'!$A$1:$B$12,2),FALSE)="","",VLOOKUP((IF(MONTH($A609)=10,YEAR($A609),IF(MONTH($A609)=11,YEAR($A609),IF(MONTH($A609)=12, YEAR($A609),YEAR($A609)-1)))),A3R002_pt1.prn!$A$2:$AA$74,VLOOKUP(MONTH($A609),'Patch Conversion'!$A$1:$B$12,2),FALSE))</f>
        <v>*</v>
      </c>
      <c r="D609" s="9">
        <f t="shared" si="63"/>
        <v>0.54</v>
      </c>
      <c r="G609" s="9">
        <f>VLOOKUP((IF(MONTH($A609)=10,YEAR($A609),IF(MONTH($A609)=11,YEAR($A609),IF(MONTH($A609)=12, YEAR($A609),YEAR($A609)-1)))),A3R002_FirstSim!$A$1:$Z$87,VLOOKUP(MONTH($A609),Conversion!$A$1:$B$12,2),FALSE)</f>
        <v>0.05</v>
      </c>
      <c r="K609" s="12" t="e">
        <f>VLOOKUP((IF(MONTH($A609)=10,YEAR($A609),IF(MONTH($A609)=11,YEAR($A609),IF(MONTH($A609)=12, YEAR($A609),YEAR($A609)-1)))),#REF!,VLOOKUP(MONTH($A609),Conversion!$A$1:$B$12,2),FALSE)</f>
        <v>#REF!</v>
      </c>
      <c r="L609" s="9" t="e">
        <f>VLOOKUP((IF(MONTH($A609)=10,YEAR($A609),IF(MONTH($A609)=11,YEAR($A609),IF(MONTH($A609)=12, YEAR($A609),YEAR($A609)-1)))),#REF!,VLOOKUP(MONTH($A609),'Patch Conversion'!$A$1:$B$12,2),FALSE)</f>
        <v>#REF!</v>
      </c>
      <c r="N609" s="11"/>
      <c r="O609" s="9">
        <f t="shared" si="57"/>
        <v>0.54</v>
      </c>
      <c r="P609" s="9" t="str">
        <f t="shared" si="58"/>
        <v>*</v>
      </c>
      <c r="Q609" s="10" t="str">
        <f t="shared" si="59"/>
        <v>Estimated</v>
      </c>
      <c r="S609" s="17">
        <f>VLOOKUP((IF(MONTH($A609)=10,YEAR($A609),IF(MONTH($A609)=11,YEAR($A609),IF(MONTH($A609)=12, YEAR($A609),YEAR($A609)-1)))),'Final Sim'!$A$1:$O$84,VLOOKUP(MONTH($A609),'Conversion WRSM'!$A$1:$B$12,2),FALSE)</f>
        <v>0</v>
      </c>
      <c r="U609" s="9">
        <f t="shared" si="60"/>
        <v>0.54</v>
      </c>
      <c r="V609" s="9" t="str">
        <f t="shared" si="61"/>
        <v>*</v>
      </c>
      <c r="W609" s="20" t="str">
        <f t="shared" si="62"/>
        <v>Estimated</v>
      </c>
    </row>
    <row r="610" spans="1:23" s="9" customFormat="1">
      <c r="A610" s="11">
        <v>31503</v>
      </c>
      <c r="B610" s="9">
        <f>VLOOKUP((IF(MONTH($A610)=10,YEAR($A610),IF(MONTH($A610)=11,YEAR($A610),IF(MONTH($A610)=12, YEAR($A610),YEAR($A610)-1)))),A3R002_pt1.prn!$A$2:$AA$74,VLOOKUP(MONTH($A610),Conversion!$A$1:$B$12,2),FALSE)</f>
        <v>0.01</v>
      </c>
      <c r="C610" s="9" t="str">
        <f>IF(VLOOKUP((IF(MONTH($A610)=10,YEAR($A610),IF(MONTH($A610)=11,YEAR($A610),IF(MONTH($A610)=12, YEAR($A610),YEAR($A610)-1)))),A3R002_pt1.prn!$A$2:$AA$74,VLOOKUP(MONTH($A610),'Patch Conversion'!$A$1:$B$12,2),FALSE)="","",VLOOKUP((IF(MONTH($A610)=10,YEAR($A610),IF(MONTH($A610)=11,YEAR($A610),IF(MONTH($A610)=12, YEAR($A610),YEAR($A610)-1)))),A3R002_pt1.prn!$A$2:$AA$74,VLOOKUP(MONTH($A610),'Patch Conversion'!$A$1:$B$12,2),FALSE))</f>
        <v/>
      </c>
      <c r="D610" s="9" t="str">
        <f t="shared" si="63"/>
        <v/>
      </c>
      <c r="G610" s="9">
        <f>VLOOKUP((IF(MONTH($A610)=10,YEAR($A610),IF(MONTH($A610)=11,YEAR($A610),IF(MONTH($A610)=12, YEAR($A610),YEAR($A610)-1)))),A3R002_FirstSim!$A$1:$Z$87,VLOOKUP(MONTH($A610),Conversion!$A$1:$B$12,2),FALSE)</f>
        <v>0.03</v>
      </c>
      <c r="K610" s="12" t="e">
        <f>VLOOKUP((IF(MONTH($A610)=10,YEAR($A610),IF(MONTH($A610)=11,YEAR($A610),IF(MONTH($A610)=12, YEAR($A610),YEAR($A610)-1)))),#REF!,VLOOKUP(MONTH($A610),Conversion!$A$1:$B$12,2),FALSE)</f>
        <v>#REF!</v>
      </c>
      <c r="L610" s="9" t="e">
        <f>VLOOKUP((IF(MONTH($A610)=10,YEAR($A610),IF(MONTH($A610)=11,YEAR($A610),IF(MONTH($A610)=12, YEAR($A610),YEAR($A610)-1)))),#REF!,VLOOKUP(MONTH($A610),'Patch Conversion'!$A$1:$B$12,2),FALSE)</f>
        <v>#REF!</v>
      </c>
      <c r="N610" s="11"/>
      <c r="O610" s="9">
        <f t="shared" si="57"/>
        <v>0.01</v>
      </c>
      <c r="P610" s="9" t="str">
        <f t="shared" si="58"/>
        <v/>
      </c>
      <c r="Q610" s="10" t="str">
        <f t="shared" si="59"/>
        <v/>
      </c>
      <c r="S610" s="17">
        <f>VLOOKUP((IF(MONTH($A610)=10,YEAR($A610),IF(MONTH($A610)=11,YEAR($A610),IF(MONTH($A610)=12, YEAR($A610),YEAR($A610)-1)))),'Final Sim'!$A$1:$O$84,VLOOKUP(MONTH($A610),'Conversion WRSM'!$A$1:$B$12,2),FALSE)</f>
        <v>85.8</v>
      </c>
      <c r="U610" s="9">
        <f t="shared" si="60"/>
        <v>0.01</v>
      </c>
      <c r="V610" s="9" t="str">
        <f t="shared" si="61"/>
        <v/>
      </c>
      <c r="W610" s="20" t="str">
        <f t="shared" si="62"/>
        <v/>
      </c>
    </row>
    <row r="611" spans="1:23" s="9" customFormat="1">
      <c r="A611" s="11">
        <v>31533</v>
      </c>
      <c r="B611" s="9">
        <f>VLOOKUP((IF(MONTH($A611)=10,YEAR($A611),IF(MONTH($A611)=11,YEAR($A611),IF(MONTH($A611)=12, YEAR($A611),YEAR($A611)-1)))),A3R002_pt1.prn!$A$2:$AA$74,VLOOKUP(MONTH($A611),Conversion!$A$1:$B$12,2),FALSE)</f>
        <v>0.04</v>
      </c>
      <c r="C611" s="9" t="str">
        <f>IF(VLOOKUP((IF(MONTH($A611)=10,YEAR($A611),IF(MONTH($A611)=11,YEAR($A611),IF(MONTH($A611)=12, YEAR($A611),YEAR($A611)-1)))),A3R002_pt1.prn!$A$2:$AA$74,VLOOKUP(MONTH($A611),'Patch Conversion'!$A$1:$B$12,2),FALSE)="","",VLOOKUP((IF(MONTH($A611)=10,YEAR($A611),IF(MONTH($A611)=11,YEAR($A611),IF(MONTH($A611)=12, YEAR($A611),YEAR($A611)-1)))),A3R002_pt1.prn!$A$2:$AA$74,VLOOKUP(MONTH($A611),'Patch Conversion'!$A$1:$B$12,2),FALSE))</f>
        <v/>
      </c>
      <c r="D611" s="9" t="str">
        <f t="shared" si="63"/>
        <v/>
      </c>
      <c r="G611" s="9">
        <f>VLOOKUP((IF(MONTH($A611)=10,YEAR($A611),IF(MONTH($A611)=11,YEAR($A611),IF(MONTH($A611)=12, YEAR($A611),YEAR($A611)-1)))),A3R002_FirstSim!$A$1:$Z$87,VLOOKUP(MONTH($A611),Conversion!$A$1:$B$12,2),FALSE)</f>
        <v>0.02</v>
      </c>
      <c r="K611" s="12" t="e">
        <f>VLOOKUP((IF(MONTH($A611)=10,YEAR($A611),IF(MONTH($A611)=11,YEAR($A611),IF(MONTH($A611)=12, YEAR($A611),YEAR($A611)-1)))),#REF!,VLOOKUP(MONTH($A611),Conversion!$A$1:$B$12,2),FALSE)</f>
        <v>#REF!</v>
      </c>
      <c r="L611" s="9" t="e">
        <f>VLOOKUP((IF(MONTH($A611)=10,YEAR($A611),IF(MONTH($A611)=11,YEAR($A611),IF(MONTH($A611)=12, YEAR($A611),YEAR($A611)-1)))),#REF!,VLOOKUP(MONTH($A611),'Patch Conversion'!$A$1:$B$12,2),FALSE)</f>
        <v>#REF!</v>
      </c>
      <c r="N611" s="11"/>
      <c r="O611" s="9">
        <f t="shared" si="57"/>
        <v>0.04</v>
      </c>
      <c r="P611" s="9" t="str">
        <f t="shared" si="58"/>
        <v/>
      </c>
      <c r="Q611" s="10" t="str">
        <f t="shared" si="59"/>
        <v/>
      </c>
      <c r="S611" s="17">
        <f>VLOOKUP((IF(MONTH($A611)=10,YEAR($A611),IF(MONTH($A611)=11,YEAR($A611),IF(MONTH($A611)=12, YEAR($A611),YEAR($A611)-1)))),'Final Sim'!$A$1:$O$84,VLOOKUP(MONTH($A611),'Conversion WRSM'!$A$1:$B$12,2),FALSE)</f>
        <v>0</v>
      </c>
      <c r="U611" s="9">
        <f t="shared" si="60"/>
        <v>0.04</v>
      </c>
      <c r="V611" s="9" t="str">
        <f t="shared" si="61"/>
        <v/>
      </c>
      <c r="W611" s="20" t="str">
        <f t="shared" si="62"/>
        <v/>
      </c>
    </row>
    <row r="612" spans="1:23" s="9" customFormat="1">
      <c r="A612" s="11">
        <v>31564</v>
      </c>
      <c r="B612" s="9">
        <f>VLOOKUP((IF(MONTH($A612)=10,YEAR($A612),IF(MONTH($A612)=11,YEAR($A612),IF(MONTH($A612)=12, YEAR($A612),YEAR($A612)-1)))),A3R002_pt1.prn!$A$2:$AA$74,VLOOKUP(MONTH($A612),Conversion!$A$1:$B$12,2),FALSE)</f>
        <v>0.05</v>
      </c>
      <c r="C612" s="9" t="str">
        <f>IF(VLOOKUP((IF(MONTH($A612)=10,YEAR($A612),IF(MONTH($A612)=11,YEAR($A612),IF(MONTH($A612)=12, YEAR($A612),YEAR($A612)-1)))),A3R002_pt1.prn!$A$2:$AA$74,VLOOKUP(MONTH($A612),'Patch Conversion'!$A$1:$B$12,2),FALSE)="","",VLOOKUP((IF(MONTH($A612)=10,YEAR($A612),IF(MONTH($A612)=11,YEAR($A612),IF(MONTH($A612)=12, YEAR($A612),YEAR($A612)-1)))),A3R002_pt1.prn!$A$2:$AA$74,VLOOKUP(MONTH($A612),'Patch Conversion'!$A$1:$B$12,2),FALSE))</f>
        <v/>
      </c>
      <c r="D612" s="9" t="str">
        <f t="shared" si="63"/>
        <v/>
      </c>
      <c r="G612" s="9">
        <f>VLOOKUP((IF(MONTH($A612)=10,YEAR($A612),IF(MONTH($A612)=11,YEAR($A612),IF(MONTH($A612)=12, YEAR($A612),YEAR($A612)-1)))),A3R002_FirstSim!$A$1:$Z$87,VLOOKUP(MONTH($A612),Conversion!$A$1:$B$12,2),FALSE)</f>
        <v>0.01</v>
      </c>
      <c r="K612" s="12" t="e">
        <f>VLOOKUP((IF(MONTH($A612)=10,YEAR($A612),IF(MONTH($A612)=11,YEAR($A612),IF(MONTH($A612)=12, YEAR($A612),YEAR($A612)-1)))),#REF!,VLOOKUP(MONTH($A612),Conversion!$A$1:$B$12,2),FALSE)</f>
        <v>#REF!</v>
      </c>
      <c r="L612" s="9" t="e">
        <f>VLOOKUP((IF(MONTH($A612)=10,YEAR($A612),IF(MONTH($A612)=11,YEAR($A612),IF(MONTH($A612)=12, YEAR($A612),YEAR($A612)-1)))),#REF!,VLOOKUP(MONTH($A612),'Patch Conversion'!$A$1:$B$12,2),FALSE)</f>
        <v>#REF!</v>
      </c>
      <c r="N612" s="11"/>
      <c r="O612" s="9">
        <f t="shared" si="57"/>
        <v>0.05</v>
      </c>
      <c r="P612" s="9" t="str">
        <f t="shared" si="58"/>
        <v/>
      </c>
      <c r="Q612" s="10" t="str">
        <f t="shared" si="59"/>
        <v/>
      </c>
      <c r="S612" s="17">
        <f>VLOOKUP((IF(MONTH($A612)=10,YEAR($A612),IF(MONTH($A612)=11,YEAR($A612),IF(MONTH($A612)=12, YEAR($A612),YEAR($A612)-1)))),'Final Sim'!$A$1:$O$84,VLOOKUP(MONTH($A612),'Conversion WRSM'!$A$1:$B$12,2),FALSE)</f>
        <v>42.59</v>
      </c>
      <c r="U612" s="9">
        <f t="shared" si="60"/>
        <v>0.05</v>
      </c>
      <c r="V612" s="9" t="str">
        <f t="shared" si="61"/>
        <v/>
      </c>
      <c r="W612" s="20" t="str">
        <f t="shared" si="62"/>
        <v/>
      </c>
    </row>
    <row r="613" spans="1:23" s="9" customFormat="1">
      <c r="A613" s="11">
        <v>31594</v>
      </c>
      <c r="B613" s="9">
        <f>VLOOKUP((IF(MONTH($A613)=10,YEAR($A613),IF(MONTH($A613)=11,YEAR($A613),IF(MONTH($A613)=12, YEAR($A613),YEAR($A613)-1)))),A3R002_pt1.prn!$A$2:$AA$74,VLOOKUP(MONTH($A613),Conversion!$A$1:$B$12,2),FALSE)</f>
        <v>0.05</v>
      </c>
      <c r="C613" s="9" t="str">
        <f>IF(VLOOKUP((IF(MONTH($A613)=10,YEAR($A613),IF(MONTH($A613)=11,YEAR($A613),IF(MONTH($A613)=12, YEAR($A613),YEAR($A613)-1)))),A3R002_pt1.prn!$A$2:$AA$74,VLOOKUP(MONTH($A613),'Patch Conversion'!$A$1:$B$12,2),FALSE)="","",VLOOKUP((IF(MONTH($A613)=10,YEAR($A613),IF(MONTH($A613)=11,YEAR($A613),IF(MONTH($A613)=12, YEAR($A613),YEAR($A613)-1)))),A3R002_pt1.prn!$A$2:$AA$74,VLOOKUP(MONTH($A613),'Patch Conversion'!$A$1:$B$12,2),FALSE))</f>
        <v/>
      </c>
      <c r="G613" s="9">
        <f>VLOOKUP((IF(MONTH($A613)=10,YEAR($A613),IF(MONTH($A613)=11,YEAR($A613),IF(MONTH($A613)=12, YEAR($A613),YEAR($A613)-1)))),A3R002_FirstSim!$A$1:$Z$87,VLOOKUP(MONTH($A613),Conversion!$A$1:$B$12,2),FALSE)</f>
        <v>0.01</v>
      </c>
      <c r="K613" s="12" t="e">
        <f>VLOOKUP((IF(MONTH($A613)=10,YEAR($A613),IF(MONTH($A613)=11,YEAR($A613),IF(MONTH($A613)=12, YEAR($A613),YEAR($A613)-1)))),#REF!,VLOOKUP(MONTH($A613),Conversion!$A$1:$B$12,2),FALSE)</f>
        <v>#REF!</v>
      </c>
      <c r="L613" s="9" t="e">
        <f>VLOOKUP((IF(MONTH($A613)=10,YEAR($A613),IF(MONTH($A613)=11,YEAR($A613),IF(MONTH($A613)=12, YEAR($A613),YEAR($A613)-1)))),#REF!,VLOOKUP(MONTH($A613),'Patch Conversion'!$A$1:$B$12,2),FALSE)</f>
        <v>#REF!</v>
      </c>
      <c r="N613" s="11"/>
      <c r="O613" s="9">
        <f t="shared" si="57"/>
        <v>0.05</v>
      </c>
      <c r="P613" s="9" t="str">
        <f t="shared" si="58"/>
        <v/>
      </c>
      <c r="Q613" s="10" t="str">
        <f t="shared" si="59"/>
        <v/>
      </c>
      <c r="S613" s="17">
        <f>VLOOKUP((IF(MONTH($A613)=10,YEAR($A613),IF(MONTH($A613)=11,YEAR($A613),IF(MONTH($A613)=12, YEAR($A613),YEAR($A613)-1)))),'Final Sim'!$A$1:$O$84,VLOOKUP(MONTH($A613),'Conversion WRSM'!$A$1:$B$12,2),FALSE)</f>
        <v>0</v>
      </c>
      <c r="U613" s="9">
        <f t="shared" si="60"/>
        <v>0.05</v>
      </c>
      <c r="V613" s="9" t="str">
        <f t="shared" si="61"/>
        <v/>
      </c>
      <c r="W613" s="20" t="str">
        <f t="shared" si="62"/>
        <v/>
      </c>
    </row>
    <row r="614" spans="1:23" s="9" customFormat="1">
      <c r="A614" s="11">
        <v>31625</v>
      </c>
      <c r="B614" s="9">
        <f>VLOOKUP((IF(MONTH($A614)=10,YEAR($A614),IF(MONTH($A614)=11,YEAR($A614),IF(MONTH($A614)=12, YEAR($A614),YEAR($A614)-1)))),A3R002_pt1.prn!$A$2:$AA$74,VLOOKUP(MONTH($A614),Conversion!$A$1:$B$12,2),FALSE)</f>
        <v>0.05</v>
      </c>
      <c r="C614" s="9" t="str">
        <f>IF(VLOOKUP((IF(MONTH($A614)=10,YEAR($A614),IF(MONTH($A614)=11,YEAR($A614),IF(MONTH($A614)=12, YEAR($A614),YEAR($A614)-1)))),A3R002_pt1.prn!$A$2:$AA$74,VLOOKUP(MONTH($A614),'Patch Conversion'!$A$1:$B$12,2),FALSE)="","",VLOOKUP((IF(MONTH($A614)=10,YEAR($A614),IF(MONTH($A614)=11,YEAR($A614),IF(MONTH($A614)=12, YEAR($A614),YEAR($A614)-1)))),A3R002_pt1.prn!$A$2:$AA$74,VLOOKUP(MONTH($A614),'Patch Conversion'!$A$1:$B$12,2),FALSE))</f>
        <v/>
      </c>
      <c r="G614" s="9">
        <f>VLOOKUP((IF(MONTH($A614)=10,YEAR($A614),IF(MONTH($A614)=11,YEAR($A614),IF(MONTH($A614)=12, YEAR($A614),YEAR($A614)-1)))),A3R002_FirstSim!$A$1:$Z$87,VLOOKUP(MONTH($A614),Conversion!$A$1:$B$12,2),FALSE)</f>
        <v>0.02</v>
      </c>
      <c r="K614" s="12" t="e">
        <f>VLOOKUP((IF(MONTH($A614)=10,YEAR($A614),IF(MONTH($A614)=11,YEAR($A614),IF(MONTH($A614)=12, YEAR($A614),YEAR($A614)-1)))),#REF!,VLOOKUP(MONTH($A614),Conversion!$A$1:$B$12,2),FALSE)</f>
        <v>#REF!</v>
      </c>
      <c r="L614" s="9" t="e">
        <f>VLOOKUP((IF(MONTH($A614)=10,YEAR($A614),IF(MONTH($A614)=11,YEAR($A614),IF(MONTH($A614)=12, YEAR($A614),YEAR($A614)-1)))),#REF!,VLOOKUP(MONTH($A614),'Patch Conversion'!$A$1:$B$12,2),FALSE)</f>
        <v>#REF!</v>
      </c>
      <c r="N614" s="11"/>
      <c r="O614" s="9">
        <f t="shared" si="57"/>
        <v>0.05</v>
      </c>
      <c r="P614" s="9" t="str">
        <f t="shared" si="58"/>
        <v/>
      </c>
      <c r="Q614" s="10" t="str">
        <f t="shared" si="59"/>
        <v/>
      </c>
      <c r="S614" s="17">
        <f>VLOOKUP((IF(MONTH($A614)=10,YEAR($A614),IF(MONTH($A614)=11,YEAR($A614),IF(MONTH($A614)=12, YEAR($A614),YEAR($A614)-1)))),'Final Sim'!$A$1:$O$84,VLOOKUP(MONTH($A614),'Conversion WRSM'!$A$1:$B$12,2),FALSE)</f>
        <v>21.6</v>
      </c>
      <c r="U614" s="9">
        <f t="shared" si="60"/>
        <v>0.05</v>
      </c>
      <c r="V614" s="9" t="str">
        <f t="shared" si="61"/>
        <v/>
      </c>
      <c r="W614" s="20" t="str">
        <f t="shared" si="62"/>
        <v/>
      </c>
    </row>
    <row r="615" spans="1:23" s="9" customFormat="1">
      <c r="A615" s="11">
        <v>31656</v>
      </c>
      <c r="B615" s="9">
        <f>VLOOKUP((IF(MONTH($A615)=10,YEAR($A615),IF(MONTH($A615)=11,YEAR($A615),IF(MONTH($A615)=12, YEAR($A615),YEAR($A615)-1)))),A3R002_pt1.prn!$A$2:$AA$74,VLOOKUP(MONTH($A615),Conversion!$A$1:$B$12,2),FALSE)</f>
        <v>0.04</v>
      </c>
      <c r="C615" s="9" t="str">
        <f>IF(VLOOKUP((IF(MONTH($A615)=10,YEAR($A615),IF(MONTH($A615)=11,YEAR($A615),IF(MONTH($A615)=12, YEAR($A615),YEAR($A615)-1)))),A3R002_pt1.prn!$A$2:$AA$74,VLOOKUP(MONTH($A615),'Patch Conversion'!$A$1:$B$12,2),FALSE)="","",VLOOKUP((IF(MONTH($A615)=10,YEAR($A615),IF(MONTH($A615)=11,YEAR($A615),IF(MONTH($A615)=12, YEAR($A615),YEAR($A615)-1)))),A3R002_pt1.prn!$A$2:$AA$74,VLOOKUP(MONTH($A615),'Patch Conversion'!$A$1:$B$12,2),FALSE))</f>
        <v/>
      </c>
      <c r="G615" s="9">
        <f>VLOOKUP((IF(MONTH($A615)=10,YEAR($A615),IF(MONTH($A615)=11,YEAR($A615),IF(MONTH($A615)=12, YEAR($A615),YEAR($A615)-1)))),A3R002_FirstSim!$A$1:$Z$87,VLOOKUP(MONTH($A615),Conversion!$A$1:$B$12,2),FALSE)</f>
        <v>0.02</v>
      </c>
      <c r="K615" s="12" t="e">
        <f>VLOOKUP((IF(MONTH($A615)=10,YEAR($A615),IF(MONTH($A615)=11,YEAR($A615),IF(MONTH($A615)=12, YEAR($A615),YEAR($A615)-1)))),#REF!,VLOOKUP(MONTH($A615),Conversion!$A$1:$B$12,2),FALSE)</f>
        <v>#REF!</v>
      </c>
      <c r="L615" s="9" t="e">
        <f>VLOOKUP((IF(MONTH($A615)=10,YEAR($A615),IF(MONTH($A615)=11,YEAR($A615),IF(MONTH($A615)=12, YEAR($A615),YEAR($A615)-1)))),#REF!,VLOOKUP(MONTH($A615),'Patch Conversion'!$A$1:$B$12,2),FALSE)</f>
        <v>#REF!</v>
      </c>
      <c r="N615" s="11"/>
      <c r="O615" s="9">
        <f t="shared" si="57"/>
        <v>0.04</v>
      </c>
      <c r="P615" s="9" t="str">
        <f t="shared" si="58"/>
        <v/>
      </c>
      <c r="Q615" s="10" t="str">
        <f t="shared" si="59"/>
        <v/>
      </c>
      <c r="S615" s="17">
        <f>VLOOKUP((IF(MONTH($A615)=10,YEAR($A615),IF(MONTH($A615)=11,YEAR($A615),IF(MONTH($A615)=12, YEAR($A615),YEAR($A615)-1)))),'Final Sim'!$A$1:$O$84,VLOOKUP(MONTH($A615),'Conversion WRSM'!$A$1:$B$12,2),FALSE)</f>
        <v>0</v>
      </c>
      <c r="U615" s="9">
        <f t="shared" si="60"/>
        <v>0.04</v>
      </c>
      <c r="V615" s="9" t="str">
        <f t="shared" si="61"/>
        <v/>
      </c>
      <c r="W615" s="20" t="str">
        <f t="shared" si="62"/>
        <v/>
      </c>
    </row>
    <row r="616" spans="1:23" s="9" customFormat="1">
      <c r="A616" s="11">
        <v>31686</v>
      </c>
      <c r="B616" s="9">
        <f>VLOOKUP((IF(MONTH($A616)=10,YEAR($A616),IF(MONTH($A616)=11,YEAR($A616),IF(MONTH($A616)=12, YEAR($A616),YEAR($A616)-1)))),A3R002_pt1.prn!$A$2:$AA$74,VLOOKUP(MONTH($A616),Conversion!$A$1:$B$12,2),FALSE)</f>
        <v>0.04</v>
      </c>
      <c r="C616" s="9" t="str">
        <f>IF(VLOOKUP((IF(MONTH($A616)=10,YEAR($A616),IF(MONTH($A616)=11,YEAR($A616),IF(MONTH($A616)=12, YEAR($A616),YEAR($A616)-1)))),A3R002_pt1.prn!$A$2:$AA$74,VLOOKUP(MONTH($A616),'Patch Conversion'!$A$1:$B$12,2),FALSE)="","",VLOOKUP((IF(MONTH($A616)=10,YEAR($A616),IF(MONTH($A616)=11,YEAR($A616),IF(MONTH($A616)=12, YEAR($A616),YEAR($A616)-1)))),A3R002_pt1.prn!$A$2:$AA$74,VLOOKUP(MONTH($A616),'Patch Conversion'!$A$1:$B$12,2),FALSE))</f>
        <v>*</v>
      </c>
      <c r="G616" s="9">
        <f>VLOOKUP((IF(MONTH($A616)=10,YEAR($A616),IF(MONTH($A616)=11,YEAR($A616),IF(MONTH($A616)=12, YEAR($A616),YEAR($A616)-1)))),A3R002_FirstSim!$A$1:$Z$87,VLOOKUP(MONTH($A616),Conversion!$A$1:$B$12,2),FALSE)</f>
        <v>0.02</v>
      </c>
      <c r="K616" s="12" t="e">
        <f>VLOOKUP((IF(MONTH($A616)=10,YEAR($A616),IF(MONTH($A616)=11,YEAR($A616),IF(MONTH($A616)=12, YEAR($A616),YEAR($A616)-1)))),#REF!,VLOOKUP(MONTH($A616),Conversion!$A$1:$B$12,2),FALSE)</f>
        <v>#REF!</v>
      </c>
      <c r="L616" s="9" t="e">
        <f>VLOOKUP((IF(MONTH($A616)=10,YEAR($A616),IF(MONTH($A616)=11,YEAR($A616),IF(MONTH($A616)=12, YEAR($A616),YEAR($A616)-1)))),#REF!,VLOOKUP(MONTH($A616),'Patch Conversion'!$A$1:$B$12,2),FALSE)</f>
        <v>#REF!</v>
      </c>
      <c r="N616" s="11"/>
      <c r="O616" s="9">
        <f t="shared" si="57"/>
        <v>0.04</v>
      </c>
      <c r="P616" s="9" t="str">
        <f t="shared" si="58"/>
        <v>*</v>
      </c>
      <c r="Q616" s="10" t="str">
        <f t="shared" si="59"/>
        <v>Estimated</v>
      </c>
      <c r="S616" s="17">
        <f>VLOOKUP((IF(MONTH($A616)=10,YEAR($A616),IF(MONTH($A616)=11,YEAR($A616),IF(MONTH($A616)=12, YEAR($A616),YEAR($A616)-1)))),'Final Sim'!$A$1:$O$84,VLOOKUP(MONTH($A616),'Conversion WRSM'!$A$1:$B$12,2),FALSE)</f>
        <v>153.86000000000001</v>
      </c>
      <c r="U616" s="9">
        <f t="shared" si="60"/>
        <v>0.04</v>
      </c>
      <c r="V616" s="9" t="str">
        <f t="shared" si="61"/>
        <v>*</v>
      </c>
      <c r="W616" s="20" t="str">
        <f t="shared" si="62"/>
        <v>Estimated</v>
      </c>
    </row>
    <row r="617" spans="1:23" s="9" customFormat="1">
      <c r="A617" s="11">
        <v>31717</v>
      </c>
      <c r="B617" s="9">
        <f>VLOOKUP((IF(MONTH($A617)=10,YEAR($A617),IF(MONTH($A617)=11,YEAR($A617),IF(MONTH($A617)=12, YEAR($A617),YEAR($A617)-1)))),A3R002_pt1.prn!$A$2:$AA$74,VLOOKUP(MONTH($A617),Conversion!$A$1:$B$12,2),FALSE)</f>
        <v>0.15</v>
      </c>
      <c r="C617" s="9" t="str">
        <f>IF(VLOOKUP((IF(MONTH($A617)=10,YEAR($A617),IF(MONTH($A617)=11,YEAR($A617),IF(MONTH($A617)=12, YEAR($A617),YEAR($A617)-1)))),A3R002_pt1.prn!$A$2:$AA$74,VLOOKUP(MONTH($A617),'Patch Conversion'!$A$1:$B$12,2),FALSE)="","",VLOOKUP((IF(MONTH($A617)=10,YEAR($A617),IF(MONTH($A617)=11,YEAR($A617),IF(MONTH($A617)=12, YEAR($A617),YEAR($A617)-1)))),A3R002_pt1.prn!$A$2:$AA$74,VLOOKUP(MONTH($A617),'Patch Conversion'!$A$1:$B$12,2),FALSE))</f>
        <v>*</v>
      </c>
      <c r="G617" s="9">
        <f>VLOOKUP((IF(MONTH($A617)=10,YEAR($A617),IF(MONTH($A617)=11,YEAR($A617),IF(MONTH($A617)=12, YEAR($A617),YEAR($A617)-1)))),A3R002_FirstSim!$A$1:$Z$87,VLOOKUP(MONTH($A617),Conversion!$A$1:$B$12,2),FALSE)</f>
        <v>0.02</v>
      </c>
      <c r="K617" s="12" t="e">
        <f>VLOOKUP((IF(MONTH($A617)=10,YEAR($A617),IF(MONTH($A617)=11,YEAR($A617),IF(MONTH($A617)=12, YEAR($A617),YEAR($A617)-1)))),#REF!,VLOOKUP(MONTH($A617),Conversion!$A$1:$B$12,2),FALSE)</f>
        <v>#REF!</v>
      </c>
      <c r="L617" s="9" t="e">
        <f>VLOOKUP((IF(MONTH($A617)=10,YEAR($A617),IF(MONTH($A617)=11,YEAR($A617),IF(MONTH($A617)=12, YEAR($A617),YEAR($A617)-1)))),#REF!,VLOOKUP(MONTH($A617),'Patch Conversion'!$A$1:$B$12,2),FALSE)</f>
        <v>#REF!</v>
      </c>
      <c r="N617" s="11"/>
      <c r="O617" s="9">
        <f t="shared" si="57"/>
        <v>0.15</v>
      </c>
      <c r="P617" s="9" t="str">
        <f t="shared" si="58"/>
        <v>*</v>
      </c>
      <c r="Q617" s="10" t="str">
        <f t="shared" si="59"/>
        <v>Estimated</v>
      </c>
      <c r="S617" s="17">
        <f>VLOOKUP((IF(MONTH($A617)=10,YEAR($A617),IF(MONTH($A617)=11,YEAR($A617),IF(MONTH($A617)=12, YEAR($A617),YEAR($A617)-1)))),'Final Sim'!$A$1:$O$84,VLOOKUP(MONTH($A617),'Conversion WRSM'!$A$1:$B$12,2),FALSE)</f>
        <v>0</v>
      </c>
      <c r="U617" s="9">
        <f t="shared" si="60"/>
        <v>0.15</v>
      </c>
      <c r="V617" s="9" t="str">
        <f t="shared" si="61"/>
        <v>*</v>
      </c>
      <c r="W617" s="20" t="str">
        <f t="shared" si="62"/>
        <v>Estimated</v>
      </c>
    </row>
    <row r="618" spans="1:23" s="9" customFormat="1">
      <c r="A618" s="11">
        <v>31747</v>
      </c>
      <c r="B618" s="9">
        <f>VLOOKUP((IF(MONTH($A618)=10,YEAR($A618),IF(MONTH($A618)=11,YEAR($A618),IF(MONTH($A618)=12, YEAR($A618),YEAR($A618)-1)))),A3R002_pt1.prn!$A$2:$AA$74,VLOOKUP(MONTH($A618),Conversion!$A$1:$B$12,2),FALSE)</f>
        <v>0.44</v>
      </c>
      <c r="C618" s="9" t="str">
        <f>IF(VLOOKUP((IF(MONTH($A618)=10,YEAR($A618),IF(MONTH($A618)=11,YEAR($A618),IF(MONTH($A618)=12, YEAR($A618),YEAR($A618)-1)))),A3R002_pt1.prn!$A$2:$AA$74,VLOOKUP(MONTH($A618),'Patch Conversion'!$A$1:$B$12,2),FALSE)="","",VLOOKUP((IF(MONTH($A618)=10,YEAR($A618),IF(MONTH($A618)=11,YEAR($A618),IF(MONTH($A618)=12, YEAR($A618),YEAR($A618)-1)))),A3R002_pt1.prn!$A$2:$AA$74,VLOOKUP(MONTH($A618),'Patch Conversion'!$A$1:$B$12,2),FALSE))</f>
        <v>*</v>
      </c>
      <c r="G618" s="9">
        <f>VLOOKUP((IF(MONTH($A618)=10,YEAR($A618),IF(MONTH($A618)=11,YEAR($A618),IF(MONTH($A618)=12, YEAR($A618),YEAR($A618)-1)))),A3R002_FirstSim!$A$1:$Z$87,VLOOKUP(MONTH($A618),Conversion!$A$1:$B$12,2),FALSE)</f>
        <v>0.02</v>
      </c>
      <c r="K618" s="12" t="e">
        <f>VLOOKUP((IF(MONTH($A618)=10,YEAR($A618),IF(MONTH($A618)=11,YEAR($A618),IF(MONTH($A618)=12, YEAR($A618),YEAR($A618)-1)))),#REF!,VLOOKUP(MONTH($A618),Conversion!$A$1:$B$12,2),FALSE)</f>
        <v>#REF!</v>
      </c>
      <c r="L618" s="9" t="e">
        <f>VLOOKUP((IF(MONTH($A618)=10,YEAR($A618),IF(MONTH($A618)=11,YEAR($A618),IF(MONTH($A618)=12, YEAR($A618),YEAR($A618)-1)))),#REF!,VLOOKUP(MONTH($A618),'Patch Conversion'!$A$1:$B$12,2),FALSE)</f>
        <v>#REF!</v>
      </c>
      <c r="N618" s="11"/>
      <c r="O618" s="9">
        <f t="shared" si="57"/>
        <v>0.44</v>
      </c>
      <c r="P618" s="9" t="str">
        <f t="shared" si="58"/>
        <v>*</v>
      </c>
      <c r="Q618" s="10" t="str">
        <f t="shared" si="59"/>
        <v>Estimated</v>
      </c>
      <c r="S618" s="17">
        <f>VLOOKUP((IF(MONTH($A618)=10,YEAR($A618),IF(MONTH($A618)=11,YEAR($A618),IF(MONTH($A618)=12, YEAR($A618),YEAR($A618)-1)))),'Final Sim'!$A$1:$O$84,VLOOKUP(MONTH($A618),'Conversion WRSM'!$A$1:$B$12,2),FALSE)</f>
        <v>207.91</v>
      </c>
      <c r="U618" s="9">
        <f t="shared" si="60"/>
        <v>0.44</v>
      </c>
      <c r="V618" s="9" t="str">
        <f t="shared" si="61"/>
        <v>*</v>
      </c>
      <c r="W618" s="20" t="str">
        <f t="shared" si="62"/>
        <v>Estimated</v>
      </c>
    </row>
    <row r="619" spans="1:23" s="9" customFormat="1">
      <c r="A619" s="11">
        <v>31778</v>
      </c>
      <c r="B619" s="9">
        <f>VLOOKUP((IF(MONTH($A619)=10,YEAR($A619),IF(MONTH($A619)=11,YEAR($A619),IF(MONTH($A619)=12, YEAR($A619),YEAR($A619)-1)))),A3R002_pt1.prn!$A$2:$AA$74,VLOOKUP(MONTH($A619),Conversion!$A$1:$B$12,2),FALSE)</f>
        <v>7.0000000000000007E-2</v>
      </c>
      <c r="C619" s="9" t="str">
        <f>IF(VLOOKUP((IF(MONTH($A619)=10,YEAR($A619),IF(MONTH($A619)=11,YEAR($A619),IF(MONTH($A619)=12, YEAR($A619),YEAR($A619)-1)))),A3R002_pt1.prn!$A$2:$AA$74,VLOOKUP(MONTH($A619),'Patch Conversion'!$A$1:$B$12,2),FALSE)="","",VLOOKUP((IF(MONTH($A619)=10,YEAR($A619),IF(MONTH($A619)=11,YEAR($A619),IF(MONTH($A619)=12, YEAR($A619),YEAR($A619)-1)))),A3R002_pt1.prn!$A$2:$AA$74,VLOOKUP(MONTH($A619),'Patch Conversion'!$A$1:$B$12,2),FALSE))</f>
        <v>*</v>
      </c>
      <c r="G619" s="9">
        <f>VLOOKUP((IF(MONTH($A619)=10,YEAR($A619),IF(MONTH($A619)=11,YEAR($A619),IF(MONTH($A619)=12, YEAR($A619),YEAR($A619)-1)))),A3R002_FirstSim!$A$1:$Z$87,VLOOKUP(MONTH($A619),Conversion!$A$1:$B$12,2),FALSE)</f>
        <v>0.02</v>
      </c>
      <c r="K619" s="12" t="e">
        <f>VLOOKUP((IF(MONTH($A619)=10,YEAR($A619),IF(MONTH($A619)=11,YEAR($A619),IF(MONTH($A619)=12, YEAR($A619),YEAR($A619)-1)))),#REF!,VLOOKUP(MONTH($A619),Conversion!$A$1:$B$12,2),FALSE)</f>
        <v>#REF!</v>
      </c>
      <c r="L619" s="9" t="e">
        <f>VLOOKUP((IF(MONTH($A619)=10,YEAR($A619),IF(MONTH($A619)=11,YEAR($A619),IF(MONTH($A619)=12, YEAR($A619),YEAR($A619)-1)))),#REF!,VLOOKUP(MONTH($A619),'Patch Conversion'!$A$1:$B$12,2),FALSE)</f>
        <v>#REF!</v>
      </c>
      <c r="N619" s="11"/>
      <c r="O619" s="9">
        <f t="shared" si="57"/>
        <v>7.0000000000000007E-2</v>
      </c>
      <c r="P619" s="9" t="str">
        <f t="shared" si="58"/>
        <v>*</v>
      </c>
      <c r="Q619" s="10" t="str">
        <f t="shared" si="59"/>
        <v>Estimated</v>
      </c>
      <c r="S619" s="17">
        <f>VLOOKUP((IF(MONTH($A619)=10,YEAR($A619),IF(MONTH($A619)=11,YEAR($A619),IF(MONTH($A619)=12, YEAR($A619),YEAR($A619)-1)))),'Final Sim'!$A$1:$O$84,VLOOKUP(MONTH($A619),'Conversion WRSM'!$A$1:$B$12,2),FALSE)</f>
        <v>0</v>
      </c>
      <c r="U619" s="9">
        <f t="shared" si="60"/>
        <v>7.0000000000000007E-2</v>
      </c>
      <c r="V619" s="9" t="str">
        <f t="shared" si="61"/>
        <v>*</v>
      </c>
      <c r="W619" s="20" t="str">
        <f t="shared" si="62"/>
        <v>Estimated</v>
      </c>
    </row>
    <row r="620" spans="1:23" s="9" customFormat="1">
      <c r="A620" s="11">
        <v>31809</v>
      </c>
      <c r="B620" s="9">
        <f>VLOOKUP((IF(MONTH($A620)=10,YEAR($A620),IF(MONTH($A620)=11,YEAR($A620),IF(MONTH($A620)=12, YEAR($A620),YEAR($A620)-1)))),A3R002_pt1.prn!$A$2:$AA$74,VLOOKUP(MONTH($A620),Conversion!$A$1:$B$12,2),FALSE)</f>
        <v>0</v>
      </c>
      <c r="C620" s="9" t="str">
        <f>IF(VLOOKUP((IF(MONTH($A620)=10,YEAR($A620),IF(MONTH($A620)=11,YEAR($A620),IF(MONTH($A620)=12, YEAR($A620),YEAR($A620)-1)))),A3R002_pt1.prn!$A$2:$AA$74,VLOOKUP(MONTH($A620),'Patch Conversion'!$A$1:$B$12,2),FALSE)="","",VLOOKUP((IF(MONTH($A620)=10,YEAR($A620),IF(MONTH($A620)=11,YEAR($A620),IF(MONTH($A620)=12, YEAR($A620),YEAR($A620)-1)))),A3R002_pt1.prn!$A$2:$AA$74,VLOOKUP(MONTH($A620),'Patch Conversion'!$A$1:$B$12,2),FALSE))</f>
        <v>#</v>
      </c>
      <c r="D620" s="9">
        <f>IF(C620="","",B620)</f>
        <v>0</v>
      </c>
      <c r="G620" s="9">
        <f>VLOOKUP((IF(MONTH($A620)=10,YEAR($A620),IF(MONTH($A620)=11,YEAR($A620),IF(MONTH($A620)=12, YEAR($A620),YEAR($A620)-1)))),A3R002_FirstSim!$A$1:$Z$87,VLOOKUP(MONTH($A620),Conversion!$A$1:$B$12,2),FALSE)</f>
        <v>0.02</v>
      </c>
      <c r="K620" s="12" t="e">
        <f>VLOOKUP((IF(MONTH($A620)=10,YEAR($A620),IF(MONTH($A620)=11,YEAR($A620),IF(MONTH($A620)=12, YEAR($A620),YEAR($A620)-1)))),#REF!,VLOOKUP(MONTH($A620),Conversion!$A$1:$B$12,2),FALSE)</f>
        <v>#REF!</v>
      </c>
      <c r="L620" s="9" t="e">
        <f>VLOOKUP((IF(MONTH($A620)=10,YEAR($A620),IF(MONTH($A620)=11,YEAR($A620),IF(MONTH($A620)=12, YEAR($A620),YEAR($A620)-1)))),#REF!,VLOOKUP(MONTH($A620),'Patch Conversion'!$A$1:$B$12,2),FALSE)</f>
        <v>#REF!</v>
      </c>
      <c r="N620" s="11"/>
      <c r="O620" s="9">
        <f t="shared" si="57"/>
        <v>0.02</v>
      </c>
      <c r="P620" s="9" t="str">
        <f t="shared" si="58"/>
        <v>*</v>
      </c>
      <c r="Q620" s="10" t="str">
        <f t="shared" si="59"/>
        <v>First Silumation patch</v>
      </c>
      <c r="S620" s="17">
        <f>VLOOKUP((IF(MONTH($A620)=10,YEAR($A620),IF(MONTH($A620)=11,YEAR($A620),IF(MONTH($A620)=12, YEAR($A620),YEAR($A620)-1)))),'Final Sim'!$A$1:$O$84,VLOOKUP(MONTH($A620),'Conversion WRSM'!$A$1:$B$12,2),FALSE)</f>
        <v>73.73</v>
      </c>
      <c r="U620" s="9">
        <f t="shared" si="60"/>
        <v>73.73</v>
      </c>
      <c r="V620" s="9" t="str">
        <f t="shared" si="61"/>
        <v>*</v>
      </c>
      <c r="W620" s="20" t="str">
        <f t="shared" si="62"/>
        <v>Simulated value used</v>
      </c>
    </row>
    <row r="621" spans="1:23" s="9" customFormat="1">
      <c r="A621" s="11">
        <v>31837</v>
      </c>
      <c r="B621" s="9">
        <f>VLOOKUP((IF(MONTH($A621)=10,YEAR($A621),IF(MONTH($A621)=11,YEAR($A621),IF(MONTH($A621)=12, YEAR($A621),YEAR($A621)-1)))),A3R002_pt1.prn!$A$2:$AA$74,VLOOKUP(MONTH($A621),Conversion!$A$1:$B$12,2),FALSE)</f>
        <v>0.09</v>
      </c>
      <c r="C621" s="9" t="str">
        <f>IF(VLOOKUP((IF(MONTH($A621)=10,YEAR($A621),IF(MONTH($A621)=11,YEAR($A621),IF(MONTH($A621)=12, YEAR($A621),YEAR($A621)-1)))),A3R002_pt1.prn!$A$2:$AA$74,VLOOKUP(MONTH($A621),'Patch Conversion'!$A$1:$B$12,2),FALSE)="","",VLOOKUP((IF(MONTH($A621)=10,YEAR($A621),IF(MONTH($A621)=11,YEAR($A621),IF(MONTH($A621)=12, YEAR($A621),YEAR($A621)-1)))),A3R002_pt1.prn!$A$2:$AA$74,VLOOKUP(MONTH($A621),'Patch Conversion'!$A$1:$B$12,2),FALSE))</f>
        <v/>
      </c>
      <c r="D621" s="9" t="str">
        <f>IF(C621="","",B621)</f>
        <v/>
      </c>
      <c r="G621" s="9">
        <f>VLOOKUP((IF(MONTH($A621)=10,YEAR($A621),IF(MONTH($A621)=11,YEAR($A621),IF(MONTH($A621)=12, YEAR($A621),YEAR($A621)-1)))),A3R002_FirstSim!$A$1:$Z$87,VLOOKUP(MONTH($A621),Conversion!$A$1:$B$12,2),FALSE)</f>
        <v>7.0000000000000007E-2</v>
      </c>
      <c r="K621" s="12" t="e">
        <f>VLOOKUP((IF(MONTH($A621)=10,YEAR($A621),IF(MONTH($A621)=11,YEAR($A621),IF(MONTH($A621)=12, YEAR($A621),YEAR($A621)-1)))),#REF!,VLOOKUP(MONTH($A621),Conversion!$A$1:$B$12,2),FALSE)</f>
        <v>#REF!</v>
      </c>
      <c r="L621" s="9" t="e">
        <f>VLOOKUP((IF(MONTH($A621)=10,YEAR($A621),IF(MONTH($A621)=11,YEAR($A621),IF(MONTH($A621)=12, YEAR($A621),YEAR($A621)-1)))),#REF!,VLOOKUP(MONTH($A621),'Patch Conversion'!$A$1:$B$12,2),FALSE)</f>
        <v>#REF!</v>
      </c>
      <c r="N621" s="11"/>
      <c r="O621" s="9">
        <f t="shared" si="57"/>
        <v>0.09</v>
      </c>
      <c r="P621" s="9" t="str">
        <f t="shared" si="58"/>
        <v/>
      </c>
      <c r="Q621" s="10" t="str">
        <f t="shared" si="59"/>
        <v/>
      </c>
      <c r="S621" s="17">
        <f>VLOOKUP((IF(MONTH($A621)=10,YEAR($A621),IF(MONTH($A621)=11,YEAR($A621),IF(MONTH($A621)=12, YEAR($A621),YEAR($A621)-1)))),'Final Sim'!$A$1:$O$84,VLOOKUP(MONTH($A621),'Conversion WRSM'!$A$1:$B$12,2),FALSE)</f>
        <v>0</v>
      </c>
      <c r="U621" s="9">
        <f t="shared" si="60"/>
        <v>0.09</v>
      </c>
      <c r="V621" s="9" t="str">
        <f t="shared" si="61"/>
        <v/>
      </c>
      <c r="W621" s="20" t="str">
        <f t="shared" si="62"/>
        <v/>
      </c>
    </row>
    <row r="622" spans="1:23" s="9" customFormat="1">
      <c r="A622" s="11">
        <v>31868</v>
      </c>
      <c r="B622" s="9">
        <f>VLOOKUP((IF(MONTH($A622)=10,YEAR($A622),IF(MONTH($A622)=11,YEAR($A622),IF(MONTH($A622)=12, YEAR($A622),YEAR($A622)-1)))),A3R002_pt1.prn!$A$2:$AA$74,VLOOKUP(MONTH($A622),Conversion!$A$1:$B$12,2),FALSE)</f>
        <v>0</v>
      </c>
      <c r="C622" s="9" t="str">
        <f>IF(VLOOKUP((IF(MONTH($A622)=10,YEAR($A622),IF(MONTH($A622)=11,YEAR($A622),IF(MONTH($A622)=12, YEAR($A622),YEAR($A622)-1)))),A3R002_pt1.prn!$A$2:$AA$74,VLOOKUP(MONTH($A622),'Patch Conversion'!$A$1:$B$12,2),FALSE)="","",VLOOKUP((IF(MONTH($A622)=10,YEAR($A622),IF(MONTH($A622)=11,YEAR($A622),IF(MONTH($A622)=12, YEAR($A622),YEAR($A622)-1)))),A3R002_pt1.prn!$A$2:$AA$74,VLOOKUP(MONTH($A622),'Patch Conversion'!$A$1:$B$12,2),FALSE))</f>
        <v>#</v>
      </c>
      <c r="G622" s="9">
        <f>VLOOKUP((IF(MONTH($A622)=10,YEAR($A622),IF(MONTH($A622)=11,YEAR($A622),IF(MONTH($A622)=12, YEAR($A622),YEAR($A622)-1)))),A3R002_FirstSim!$A$1:$Z$87,VLOOKUP(MONTH($A622),Conversion!$A$1:$B$12,2),FALSE)</f>
        <v>0.04</v>
      </c>
      <c r="K622" s="12" t="e">
        <f>VLOOKUP((IF(MONTH($A622)=10,YEAR($A622),IF(MONTH($A622)=11,YEAR($A622),IF(MONTH($A622)=12, YEAR($A622),YEAR($A622)-1)))),#REF!,VLOOKUP(MONTH($A622),Conversion!$A$1:$B$12,2),FALSE)</f>
        <v>#REF!</v>
      </c>
      <c r="L622" s="9" t="e">
        <f>VLOOKUP((IF(MONTH($A622)=10,YEAR($A622),IF(MONTH($A622)=11,YEAR($A622),IF(MONTH($A622)=12, YEAR($A622),YEAR($A622)-1)))),#REF!,VLOOKUP(MONTH($A622),'Patch Conversion'!$A$1:$B$12,2),FALSE)</f>
        <v>#REF!</v>
      </c>
      <c r="N622" s="11"/>
      <c r="O622" s="9">
        <f t="shared" si="57"/>
        <v>0.04</v>
      </c>
      <c r="P622" s="9" t="str">
        <f t="shared" si="58"/>
        <v>*</v>
      </c>
      <c r="Q622" s="10" t="str">
        <f t="shared" si="59"/>
        <v>First Silumation patch</v>
      </c>
      <c r="S622" s="17">
        <f>VLOOKUP((IF(MONTH($A622)=10,YEAR($A622),IF(MONTH($A622)=11,YEAR($A622),IF(MONTH($A622)=12, YEAR($A622),YEAR($A622)-1)))),'Final Sim'!$A$1:$O$84,VLOOKUP(MONTH($A622),'Conversion WRSM'!$A$1:$B$12,2),FALSE)</f>
        <v>19.510000000000002</v>
      </c>
      <c r="U622" s="9">
        <f t="shared" si="60"/>
        <v>19.510000000000002</v>
      </c>
      <c r="V622" s="9" t="str">
        <f t="shared" si="61"/>
        <v>*</v>
      </c>
      <c r="W622" s="20" t="str">
        <f t="shared" si="62"/>
        <v>Simulated value used</v>
      </c>
    </row>
    <row r="623" spans="1:23" s="9" customFormat="1">
      <c r="A623" s="11">
        <v>31898</v>
      </c>
      <c r="B623" s="9">
        <f>VLOOKUP((IF(MONTH($A623)=10,YEAR($A623),IF(MONTH($A623)=11,YEAR($A623),IF(MONTH($A623)=12, YEAR($A623),YEAR($A623)-1)))),A3R002_pt1.prn!$A$2:$AA$74,VLOOKUP(MONTH($A623),Conversion!$A$1:$B$12,2),FALSE)</f>
        <v>0</v>
      </c>
      <c r="C623" s="9" t="str">
        <f>IF(VLOOKUP((IF(MONTH($A623)=10,YEAR($A623),IF(MONTH($A623)=11,YEAR($A623),IF(MONTH($A623)=12, YEAR($A623),YEAR($A623)-1)))),A3R002_pt1.prn!$A$2:$AA$74,VLOOKUP(MONTH($A623),'Patch Conversion'!$A$1:$B$12,2),FALSE)="","",VLOOKUP((IF(MONTH($A623)=10,YEAR($A623),IF(MONTH($A623)=11,YEAR($A623),IF(MONTH($A623)=12, YEAR($A623),YEAR($A623)-1)))),A3R002_pt1.prn!$A$2:$AA$74,VLOOKUP(MONTH($A623),'Patch Conversion'!$A$1:$B$12,2),FALSE))</f>
        <v>#</v>
      </c>
      <c r="G623" s="9">
        <f>VLOOKUP((IF(MONTH($A623)=10,YEAR($A623),IF(MONTH($A623)=11,YEAR($A623),IF(MONTH($A623)=12, YEAR($A623),YEAR($A623)-1)))),A3R002_FirstSim!$A$1:$Z$87,VLOOKUP(MONTH($A623),Conversion!$A$1:$B$12,2),FALSE)</f>
        <v>0.02</v>
      </c>
      <c r="K623" s="12" t="e">
        <f>VLOOKUP((IF(MONTH($A623)=10,YEAR($A623),IF(MONTH($A623)=11,YEAR($A623),IF(MONTH($A623)=12, YEAR($A623),YEAR($A623)-1)))),#REF!,VLOOKUP(MONTH($A623),Conversion!$A$1:$B$12,2),FALSE)</f>
        <v>#REF!</v>
      </c>
      <c r="L623" s="9" t="e">
        <f>VLOOKUP((IF(MONTH($A623)=10,YEAR($A623),IF(MONTH($A623)=11,YEAR($A623),IF(MONTH($A623)=12, YEAR($A623),YEAR($A623)-1)))),#REF!,VLOOKUP(MONTH($A623),'Patch Conversion'!$A$1:$B$12,2),FALSE)</f>
        <v>#REF!</v>
      </c>
      <c r="N623" s="11"/>
      <c r="O623" s="9">
        <f t="shared" si="57"/>
        <v>0.02</v>
      </c>
      <c r="P623" s="9" t="str">
        <f t="shared" si="58"/>
        <v>*</v>
      </c>
      <c r="Q623" s="10" t="str">
        <f t="shared" si="59"/>
        <v>First Silumation patch</v>
      </c>
      <c r="S623" s="17">
        <f>VLOOKUP((IF(MONTH($A623)=10,YEAR($A623),IF(MONTH($A623)=11,YEAR($A623),IF(MONTH($A623)=12, YEAR($A623),YEAR($A623)-1)))),'Final Sim'!$A$1:$O$84,VLOOKUP(MONTH($A623),'Conversion WRSM'!$A$1:$B$12,2),FALSE)</f>
        <v>0</v>
      </c>
      <c r="U623" s="9">
        <f t="shared" si="60"/>
        <v>0</v>
      </c>
      <c r="V623" s="9" t="str">
        <f t="shared" si="61"/>
        <v>#</v>
      </c>
      <c r="W623" s="20" t="str">
        <f t="shared" si="62"/>
        <v>Observed Estimate Used</v>
      </c>
    </row>
    <row r="624" spans="1:23" s="9" customFormat="1">
      <c r="A624" s="11">
        <v>31929</v>
      </c>
      <c r="B624" s="9">
        <f>VLOOKUP((IF(MONTH($A624)=10,YEAR($A624),IF(MONTH($A624)=11,YEAR($A624),IF(MONTH($A624)=12, YEAR($A624),YEAR($A624)-1)))),A3R002_pt1.prn!$A$2:$AA$74,VLOOKUP(MONTH($A624),Conversion!$A$1:$B$12,2),FALSE)</f>
        <v>0</v>
      </c>
      <c r="C624" s="9" t="str">
        <f>IF(VLOOKUP((IF(MONTH($A624)=10,YEAR($A624),IF(MONTH($A624)=11,YEAR($A624),IF(MONTH($A624)=12, YEAR($A624),YEAR($A624)-1)))),A3R002_pt1.prn!$A$2:$AA$74,VLOOKUP(MONTH($A624),'Patch Conversion'!$A$1:$B$12,2),FALSE)="","",VLOOKUP((IF(MONTH($A624)=10,YEAR($A624),IF(MONTH($A624)=11,YEAR($A624),IF(MONTH($A624)=12, YEAR($A624),YEAR($A624)-1)))),A3R002_pt1.prn!$A$2:$AA$74,VLOOKUP(MONTH($A624),'Patch Conversion'!$A$1:$B$12,2),FALSE))</f>
        <v>#</v>
      </c>
      <c r="G624" s="9">
        <f>VLOOKUP((IF(MONTH($A624)=10,YEAR($A624),IF(MONTH($A624)=11,YEAR($A624),IF(MONTH($A624)=12, YEAR($A624),YEAR($A624)-1)))),A3R002_FirstSim!$A$1:$Z$87,VLOOKUP(MONTH($A624),Conversion!$A$1:$B$12,2),FALSE)</f>
        <v>0.02</v>
      </c>
      <c r="K624" s="12" t="e">
        <f>VLOOKUP((IF(MONTH($A624)=10,YEAR($A624),IF(MONTH($A624)=11,YEAR($A624),IF(MONTH($A624)=12, YEAR($A624),YEAR($A624)-1)))),#REF!,VLOOKUP(MONTH($A624),Conversion!$A$1:$B$12,2),FALSE)</f>
        <v>#REF!</v>
      </c>
      <c r="L624" s="9" t="e">
        <f>VLOOKUP((IF(MONTH($A624)=10,YEAR($A624),IF(MONTH($A624)=11,YEAR($A624),IF(MONTH($A624)=12, YEAR($A624),YEAR($A624)-1)))),#REF!,VLOOKUP(MONTH($A624),'Patch Conversion'!$A$1:$B$12,2),FALSE)</f>
        <v>#REF!</v>
      </c>
      <c r="N624" s="11"/>
      <c r="O624" s="9">
        <f t="shared" si="57"/>
        <v>0.02</v>
      </c>
      <c r="P624" s="9" t="str">
        <f t="shared" si="58"/>
        <v>*</v>
      </c>
      <c r="Q624" s="10" t="str">
        <f t="shared" si="59"/>
        <v>First Silumation patch</v>
      </c>
      <c r="S624" s="17">
        <f>VLOOKUP((IF(MONTH($A624)=10,YEAR($A624),IF(MONTH($A624)=11,YEAR($A624),IF(MONTH($A624)=12, YEAR($A624),YEAR($A624)-1)))),'Final Sim'!$A$1:$O$84,VLOOKUP(MONTH($A624),'Conversion WRSM'!$A$1:$B$12,2),FALSE)</f>
        <v>24.22</v>
      </c>
      <c r="U624" s="9">
        <f t="shared" si="60"/>
        <v>24.22</v>
      </c>
      <c r="V624" s="9" t="str">
        <f t="shared" si="61"/>
        <v>*</v>
      </c>
      <c r="W624" s="20" t="str">
        <f t="shared" si="62"/>
        <v>Simulated value used</v>
      </c>
    </row>
    <row r="625" spans="1:23" s="9" customFormat="1">
      <c r="A625" s="11">
        <v>31959</v>
      </c>
      <c r="B625" s="9">
        <f>VLOOKUP((IF(MONTH($A625)=10,YEAR($A625),IF(MONTH($A625)=11,YEAR($A625),IF(MONTH($A625)=12, YEAR($A625),YEAR($A625)-1)))),A3R002_pt1.prn!$A$2:$AA$74,VLOOKUP(MONTH($A625),Conversion!$A$1:$B$12,2),FALSE)</f>
        <v>0.01</v>
      </c>
      <c r="C625" s="9" t="str">
        <f>IF(VLOOKUP((IF(MONTH($A625)=10,YEAR($A625),IF(MONTH($A625)=11,YEAR($A625),IF(MONTH($A625)=12, YEAR($A625),YEAR($A625)-1)))),A3R002_pt1.prn!$A$2:$AA$74,VLOOKUP(MONTH($A625),'Patch Conversion'!$A$1:$B$12,2),FALSE)="","",VLOOKUP((IF(MONTH($A625)=10,YEAR($A625),IF(MONTH($A625)=11,YEAR($A625),IF(MONTH($A625)=12, YEAR($A625),YEAR($A625)-1)))),A3R002_pt1.prn!$A$2:$AA$74,VLOOKUP(MONTH($A625),'Patch Conversion'!$A$1:$B$12,2),FALSE))</f>
        <v/>
      </c>
      <c r="G625" s="9">
        <f>VLOOKUP((IF(MONTH($A625)=10,YEAR($A625),IF(MONTH($A625)=11,YEAR($A625),IF(MONTH($A625)=12, YEAR($A625),YEAR($A625)-1)))),A3R002_FirstSim!$A$1:$Z$87,VLOOKUP(MONTH($A625),Conversion!$A$1:$B$12,2),FALSE)</f>
        <v>0.02</v>
      </c>
      <c r="K625" s="12" t="e">
        <f>VLOOKUP((IF(MONTH($A625)=10,YEAR($A625),IF(MONTH($A625)=11,YEAR($A625),IF(MONTH($A625)=12, YEAR($A625),YEAR($A625)-1)))),#REF!,VLOOKUP(MONTH($A625),Conversion!$A$1:$B$12,2),FALSE)</f>
        <v>#REF!</v>
      </c>
      <c r="L625" s="9" t="e">
        <f>VLOOKUP((IF(MONTH($A625)=10,YEAR($A625),IF(MONTH($A625)=11,YEAR($A625),IF(MONTH($A625)=12, YEAR($A625),YEAR($A625)-1)))),#REF!,VLOOKUP(MONTH($A625),'Patch Conversion'!$A$1:$B$12,2),FALSE)</f>
        <v>#REF!</v>
      </c>
      <c r="N625" s="11"/>
      <c r="O625" s="9">
        <f t="shared" si="57"/>
        <v>0.01</v>
      </c>
      <c r="P625" s="9" t="str">
        <f t="shared" si="58"/>
        <v/>
      </c>
      <c r="Q625" s="10" t="str">
        <f t="shared" si="59"/>
        <v/>
      </c>
      <c r="S625" s="17">
        <f>VLOOKUP((IF(MONTH($A625)=10,YEAR($A625),IF(MONTH($A625)=11,YEAR($A625),IF(MONTH($A625)=12, YEAR($A625),YEAR($A625)-1)))),'Final Sim'!$A$1:$O$84,VLOOKUP(MONTH($A625),'Conversion WRSM'!$A$1:$B$12,2),FALSE)</f>
        <v>0</v>
      </c>
      <c r="U625" s="9">
        <f t="shared" si="60"/>
        <v>0.01</v>
      </c>
      <c r="V625" s="9" t="str">
        <f t="shared" si="61"/>
        <v/>
      </c>
      <c r="W625" s="20" t="str">
        <f t="shared" si="62"/>
        <v/>
      </c>
    </row>
    <row r="626" spans="1:23" s="9" customFormat="1">
      <c r="A626" s="11">
        <v>31990</v>
      </c>
      <c r="B626" s="9">
        <f>VLOOKUP((IF(MONTH($A626)=10,YEAR($A626),IF(MONTH($A626)=11,YEAR($A626),IF(MONTH($A626)=12, YEAR($A626),YEAR($A626)-1)))),A3R002_pt1.prn!$A$2:$AA$74,VLOOKUP(MONTH($A626),Conversion!$A$1:$B$12,2),FALSE)</f>
        <v>0</v>
      </c>
      <c r="C626" s="9" t="str">
        <f>IF(VLOOKUP((IF(MONTH($A626)=10,YEAR($A626),IF(MONTH($A626)=11,YEAR($A626),IF(MONTH($A626)=12, YEAR($A626),YEAR($A626)-1)))),A3R002_pt1.prn!$A$2:$AA$74,VLOOKUP(MONTH($A626),'Patch Conversion'!$A$1:$B$12,2),FALSE)="","",VLOOKUP((IF(MONTH($A626)=10,YEAR($A626),IF(MONTH($A626)=11,YEAR($A626),IF(MONTH($A626)=12, YEAR($A626),YEAR($A626)-1)))),A3R002_pt1.prn!$A$2:$AA$74,VLOOKUP(MONTH($A626),'Patch Conversion'!$A$1:$B$12,2),FALSE))</f>
        <v/>
      </c>
      <c r="G626" s="9">
        <f>VLOOKUP((IF(MONTH($A626)=10,YEAR($A626),IF(MONTH($A626)=11,YEAR($A626),IF(MONTH($A626)=12, YEAR($A626),YEAR($A626)-1)))),A3R002_FirstSim!$A$1:$Z$87,VLOOKUP(MONTH($A626),Conversion!$A$1:$B$12,2),FALSE)</f>
        <v>0.02</v>
      </c>
      <c r="K626" s="12" t="e">
        <f>VLOOKUP((IF(MONTH($A626)=10,YEAR($A626),IF(MONTH($A626)=11,YEAR($A626),IF(MONTH($A626)=12, YEAR($A626),YEAR($A626)-1)))),#REF!,VLOOKUP(MONTH($A626),Conversion!$A$1:$B$12,2),FALSE)</f>
        <v>#REF!</v>
      </c>
      <c r="L626" s="9" t="e">
        <f>VLOOKUP((IF(MONTH($A626)=10,YEAR($A626),IF(MONTH($A626)=11,YEAR($A626),IF(MONTH($A626)=12, YEAR($A626),YEAR($A626)-1)))),#REF!,VLOOKUP(MONTH($A626),'Patch Conversion'!$A$1:$B$12,2),FALSE)</f>
        <v>#REF!</v>
      </c>
      <c r="N626" s="11"/>
      <c r="O626" s="9">
        <f t="shared" si="57"/>
        <v>0</v>
      </c>
      <c r="P626" s="9" t="str">
        <f t="shared" si="58"/>
        <v/>
      </c>
      <c r="Q626" s="10" t="str">
        <f t="shared" si="59"/>
        <v/>
      </c>
      <c r="S626" s="17">
        <f>VLOOKUP((IF(MONTH($A626)=10,YEAR($A626),IF(MONTH($A626)=11,YEAR($A626),IF(MONTH($A626)=12, YEAR($A626),YEAR($A626)-1)))),'Final Sim'!$A$1:$O$84,VLOOKUP(MONTH($A626),'Conversion WRSM'!$A$1:$B$12,2),FALSE)</f>
        <v>36.57</v>
      </c>
      <c r="U626" s="9">
        <f t="shared" si="60"/>
        <v>0</v>
      </c>
      <c r="V626" s="9" t="str">
        <f t="shared" si="61"/>
        <v/>
      </c>
      <c r="W626" s="20" t="str">
        <f t="shared" si="62"/>
        <v/>
      </c>
    </row>
    <row r="627" spans="1:23" s="9" customFormat="1">
      <c r="A627" s="11">
        <v>32021</v>
      </c>
      <c r="B627" s="9">
        <f>VLOOKUP((IF(MONTH($A627)=10,YEAR($A627),IF(MONTH($A627)=11,YEAR($A627),IF(MONTH($A627)=12, YEAR($A627),YEAR($A627)-1)))),A3R002_pt1.prn!$A$2:$AA$74,VLOOKUP(MONTH($A627),Conversion!$A$1:$B$12,2),FALSE)</f>
        <v>0.02</v>
      </c>
      <c r="C627" s="9" t="str">
        <f>IF(VLOOKUP((IF(MONTH($A627)=10,YEAR($A627),IF(MONTH($A627)=11,YEAR($A627),IF(MONTH($A627)=12, YEAR($A627),YEAR($A627)-1)))),A3R002_pt1.prn!$A$2:$AA$74,VLOOKUP(MONTH($A627),'Patch Conversion'!$A$1:$B$12,2),FALSE)="","",VLOOKUP((IF(MONTH($A627)=10,YEAR($A627),IF(MONTH($A627)=11,YEAR($A627),IF(MONTH($A627)=12, YEAR($A627),YEAR($A627)-1)))),A3R002_pt1.prn!$A$2:$AA$74,VLOOKUP(MONTH($A627),'Patch Conversion'!$A$1:$B$12,2),FALSE))</f>
        <v>*</v>
      </c>
      <c r="G627" s="9">
        <f>VLOOKUP((IF(MONTH($A627)=10,YEAR($A627),IF(MONTH($A627)=11,YEAR($A627),IF(MONTH($A627)=12, YEAR($A627),YEAR($A627)-1)))),A3R002_FirstSim!$A$1:$Z$87,VLOOKUP(MONTH($A627),Conversion!$A$1:$B$12,2),FALSE)</f>
        <v>0.02</v>
      </c>
      <c r="K627" s="12" t="e">
        <f>VLOOKUP((IF(MONTH($A627)=10,YEAR($A627),IF(MONTH($A627)=11,YEAR($A627),IF(MONTH($A627)=12, YEAR($A627),YEAR($A627)-1)))),#REF!,VLOOKUP(MONTH($A627),Conversion!$A$1:$B$12,2),FALSE)</f>
        <v>#REF!</v>
      </c>
      <c r="L627" s="9" t="e">
        <f>VLOOKUP((IF(MONTH($A627)=10,YEAR($A627),IF(MONTH($A627)=11,YEAR($A627),IF(MONTH($A627)=12, YEAR($A627),YEAR($A627)-1)))),#REF!,VLOOKUP(MONTH($A627),'Patch Conversion'!$A$1:$B$12,2),FALSE)</f>
        <v>#REF!</v>
      </c>
      <c r="N627" s="11"/>
      <c r="O627" s="9">
        <f t="shared" si="57"/>
        <v>0.02</v>
      </c>
      <c r="P627" s="9" t="str">
        <f t="shared" si="58"/>
        <v>*</v>
      </c>
      <c r="Q627" s="10" t="str">
        <f t="shared" si="59"/>
        <v>Estimated</v>
      </c>
      <c r="S627" s="17">
        <f>VLOOKUP((IF(MONTH($A627)=10,YEAR($A627),IF(MONTH($A627)=11,YEAR($A627),IF(MONTH($A627)=12, YEAR($A627),YEAR($A627)-1)))),'Final Sim'!$A$1:$O$84,VLOOKUP(MONTH($A627),'Conversion WRSM'!$A$1:$B$12,2),FALSE)</f>
        <v>0</v>
      </c>
      <c r="U627" s="9">
        <f t="shared" si="60"/>
        <v>0.02</v>
      </c>
      <c r="V627" s="9" t="str">
        <f t="shared" si="61"/>
        <v>*</v>
      </c>
      <c r="W627" s="20" t="str">
        <f t="shared" si="62"/>
        <v>Estimated</v>
      </c>
    </row>
    <row r="628" spans="1:23" s="9" customFormat="1">
      <c r="A628" s="11">
        <v>32051</v>
      </c>
      <c r="B628" s="9">
        <f>VLOOKUP((IF(MONTH($A628)=10,YEAR($A628),IF(MONTH($A628)=11,YEAR($A628),IF(MONTH($A628)=12, YEAR($A628),YEAR($A628)-1)))),A3R002_pt1.prn!$A$2:$AA$74,VLOOKUP(MONTH($A628),Conversion!$A$1:$B$12,2),FALSE)</f>
        <v>0.03</v>
      </c>
      <c r="C628" s="9" t="str">
        <f>IF(VLOOKUP((IF(MONTH($A628)=10,YEAR($A628),IF(MONTH($A628)=11,YEAR($A628),IF(MONTH($A628)=12, YEAR($A628),YEAR($A628)-1)))),A3R002_pt1.prn!$A$2:$AA$74,VLOOKUP(MONTH($A628),'Patch Conversion'!$A$1:$B$12,2),FALSE)="","",VLOOKUP((IF(MONTH($A628)=10,YEAR($A628),IF(MONTH($A628)=11,YEAR($A628),IF(MONTH($A628)=12, YEAR($A628),YEAR($A628)-1)))),A3R002_pt1.prn!$A$2:$AA$74,VLOOKUP(MONTH($A628),'Patch Conversion'!$A$1:$B$12,2),FALSE))</f>
        <v/>
      </c>
      <c r="G628" s="9">
        <f>VLOOKUP((IF(MONTH($A628)=10,YEAR($A628),IF(MONTH($A628)=11,YEAR($A628),IF(MONTH($A628)=12, YEAR($A628),YEAR($A628)-1)))),A3R002_FirstSim!$A$1:$Z$87,VLOOKUP(MONTH($A628),Conversion!$A$1:$B$12,2),FALSE)</f>
        <v>0.02</v>
      </c>
      <c r="K628" s="12" t="e">
        <f>VLOOKUP((IF(MONTH($A628)=10,YEAR($A628),IF(MONTH($A628)=11,YEAR($A628),IF(MONTH($A628)=12, YEAR($A628),YEAR($A628)-1)))),#REF!,VLOOKUP(MONTH($A628),Conversion!$A$1:$B$12,2),FALSE)</f>
        <v>#REF!</v>
      </c>
      <c r="L628" s="9" t="e">
        <f>VLOOKUP((IF(MONTH($A628)=10,YEAR($A628),IF(MONTH($A628)=11,YEAR($A628),IF(MONTH($A628)=12, YEAR($A628),YEAR($A628)-1)))),#REF!,VLOOKUP(MONTH($A628),'Patch Conversion'!$A$1:$B$12,2),FALSE)</f>
        <v>#REF!</v>
      </c>
      <c r="N628" s="11"/>
      <c r="O628" s="9">
        <f t="shared" si="57"/>
        <v>0.03</v>
      </c>
      <c r="P628" s="9" t="str">
        <f t="shared" si="58"/>
        <v/>
      </c>
      <c r="Q628" s="10" t="str">
        <f t="shared" si="59"/>
        <v/>
      </c>
      <c r="S628" s="17">
        <f>VLOOKUP((IF(MONTH($A628)=10,YEAR($A628),IF(MONTH($A628)=11,YEAR($A628),IF(MONTH($A628)=12, YEAR($A628),YEAR($A628)-1)))),'Final Sim'!$A$1:$O$84,VLOOKUP(MONTH($A628),'Conversion WRSM'!$A$1:$B$12,2),FALSE)</f>
        <v>415.67</v>
      </c>
      <c r="U628" s="9">
        <f t="shared" si="60"/>
        <v>0.03</v>
      </c>
      <c r="V628" s="9" t="str">
        <f t="shared" si="61"/>
        <v/>
      </c>
      <c r="W628" s="20" t="str">
        <f t="shared" si="62"/>
        <v/>
      </c>
    </row>
    <row r="629" spans="1:23" s="9" customFormat="1">
      <c r="A629" s="11">
        <v>32082</v>
      </c>
      <c r="B629" s="9">
        <f>VLOOKUP((IF(MONTH($A629)=10,YEAR($A629),IF(MONTH($A629)=11,YEAR($A629),IF(MONTH($A629)=12, YEAR($A629),YEAR($A629)-1)))),A3R002_pt1.prn!$A$2:$AA$74,VLOOKUP(MONTH($A629),Conversion!$A$1:$B$12,2),FALSE)</f>
        <v>0</v>
      </c>
      <c r="C629" s="9" t="str">
        <f>IF(VLOOKUP((IF(MONTH($A629)=10,YEAR($A629),IF(MONTH($A629)=11,YEAR($A629),IF(MONTH($A629)=12, YEAR($A629),YEAR($A629)-1)))),A3R002_pt1.prn!$A$2:$AA$74,VLOOKUP(MONTH($A629),'Patch Conversion'!$A$1:$B$12,2),FALSE)="","",VLOOKUP((IF(MONTH($A629)=10,YEAR($A629),IF(MONTH($A629)=11,YEAR($A629),IF(MONTH($A629)=12, YEAR($A629),YEAR($A629)-1)))),A3R002_pt1.prn!$A$2:$AA$74,VLOOKUP(MONTH($A629),'Patch Conversion'!$A$1:$B$12,2),FALSE))</f>
        <v>#</v>
      </c>
      <c r="D629" s="9">
        <f>IF(C629="","",B629)</f>
        <v>0</v>
      </c>
      <c r="G629" s="9">
        <f>VLOOKUP((IF(MONTH($A629)=10,YEAR($A629),IF(MONTH($A629)=11,YEAR($A629),IF(MONTH($A629)=12, YEAR($A629),YEAR($A629)-1)))),A3R002_FirstSim!$A$1:$Z$87,VLOOKUP(MONTH($A629),Conversion!$A$1:$B$12,2),FALSE)</f>
        <v>0.02</v>
      </c>
      <c r="K629" s="12" t="e">
        <f>VLOOKUP((IF(MONTH($A629)=10,YEAR($A629),IF(MONTH($A629)=11,YEAR($A629),IF(MONTH($A629)=12, YEAR($A629),YEAR($A629)-1)))),#REF!,VLOOKUP(MONTH($A629),Conversion!$A$1:$B$12,2),FALSE)</f>
        <v>#REF!</v>
      </c>
      <c r="L629" s="9" t="e">
        <f>VLOOKUP((IF(MONTH($A629)=10,YEAR($A629),IF(MONTH($A629)=11,YEAR($A629),IF(MONTH($A629)=12, YEAR($A629),YEAR($A629)-1)))),#REF!,VLOOKUP(MONTH($A629),'Patch Conversion'!$A$1:$B$12,2),FALSE)</f>
        <v>#REF!</v>
      </c>
      <c r="N629" s="11"/>
      <c r="O629" s="9">
        <f t="shared" si="57"/>
        <v>0.02</v>
      </c>
      <c r="P629" s="9" t="str">
        <f t="shared" si="58"/>
        <v>*</v>
      </c>
      <c r="Q629" s="10" t="str">
        <f t="shared" si="59"/>
        <v>First Silumation patch</v>
      </c>
      <c r="S629" s="17">
        <f>VLOOKUP((IF(MONTH($A629)=10,YEAR($A629),IF(MONTH($A629)=11,YEAR($A629),IF(MONTH($A629)=12, YEAR($A629),YEAR($A629)-1)))),'Final Sim'!$A$1:$O$84,VLOOKUP(MONTH($A629),'Conversion WRSM'!$A$1:$B$12,2),FALSE)</f>
        <v>0</v>
      </c>
      <c r="U629" s="9">
        <f t="shared" si="60"/>
        <v>0</v>
      </c>
      <c r="V629" s="9" t="str">
        <f t="shared" si="61"/>
        <v>#</v>
      </c>
      <c r="W629" s="20" t="str">
        <f t="shared" si="62"/>
        <v>Observed Estimate Used</v>
      </c>
    </row>
    <row r="630" spans="1:23" s="9" customFormat="1">
      <c r="A630" s="11">
        <v>32112</v>
      </c>
      <c r="B630" s="9">
        <f>VLOOKUP((IF(MONTH($A630)=10,YEAR($A630),IF(MONTH($A630)=11,YEAR($A630),IF(MONTH($A630)=12, YEAR($A630),YEAR($A630)-1)))),A3R002_pt1.prn!$A$2:$AA$74,VLOOKUP(MONTH($A630),Conversion!$A$1:$B$12,2),FALSE)</f>
        <v>0.04</v>
      </c>
      <c r="C630" s="9" t="str">
        <f>IF(VLOOKUP((IF(MONTH($A630)=10,YEAR($A630),IF(MONTH($A630)=11,YEAR($A630),IF(MONTH($A630)=12, YEAR($A630),YEAR($A630)-1)))),A3R002_pt1.prn!$A$2:$AA$74,VLOOKUP(MONTH($A630),'Patch Conversion'!$A$1:$B$12,2),FALSE)="","",VLOOKUP((IF(MONTH($A630)=10,YEAR($A630),IF(MONTH($A630)=11,YEAR($A630),IF(MONTH($A630)=12, YEAR($A630),YEAR($A630)-1)))),A3R002_pt1.prn!$A$2:$AA$74,VLOOKUP(MONTH($A630),'Patch Conversion'!$A$1:$B$12,2),FALSE))</f>
        <v>*</v>
      </c>
      <c r="D630" s="9">
        <f>IF(C630="","",B630)</f>
        <v>0.04</v>
      </c>
      <c r="G630" s="9">
        <f>VLOOKUP((IF(MONTH($A630)=10,YEAR($A630),IF(MONTH($A630)=11,YEAR($A630),IF(MONTH($A630)=12, YEAR($A630),YEAR($A630)-1)))),A3R002_FirstSim!$A$1:$Z$87,VLOOKUP(MONTH($A630),Conversion!$A$1:$B$12,2),FALSE)</f>
        <v>0.04</v>
      </c>
      <c r="K630" s="12" t="e">
        <f>VLOOKUP((IF(MONTH($A630)=10,YEAR($A630),IF(MONTH($A630)=11,YEAR($A630),IF(MONTH($A630)=12, YEAR($A630),YEAR($A630)-1)))),#REF!,VLOOKUP(MONTH($A630),Conversion!$A$1:$B$12,2),FALSE)</f>
        <v>#REF!</v>
      </c>
      <c r="L630" s="9" t="e">
        <f>VLOOKUP((IF(MONTH($A630)=10,YEAR($A630),IF(MONTH($A630)=11,YEAR($A630),IF(MONTH($A630)=12, YEAR($A630),YEAR($A630)-1)))),#REF!,VLOOKUP(MONTH($A630),'Patch Conversion'!$A$1:$B$12,2),FALSE)</f>
        <v>#REF!</v>
      </c>
      <c r="N630" s="11"/>
      <c r="O630" s="9">
        <f t="shared" si="57"/>
        <v>0.04</v>
      </c>
      <c r="P630" s="9" t="str">
        <f t="shared" si="58"/>
        <v>*</v>
      </c>
      <c r="Q630" s="10" t="str">
        <f t="shared" si="59"/>
        <v>Estimated</v>
      </c>
      <c r="S630" s="17">
        <f>VLOOKUP((IF(MONTH($A630)=10,YEAR($A630),IF(MONTH($A630)=11,YEAR($A630),IF(MONTH($A630)=12, YEAR($A630),YEAR($A630)-1)))),'Final Sim'!$A$1:$O$84,VLOOKUP(MONTH($A630),'Conversion WRSM'!$A$1:$B$12,2),FALSE)</f>
        <v>130.63999999999999</v>
      </c>
      <c r="U630" s="9">
        <f t="shared" si="60"/>
        <v>0.04</v>
      </c>
      <c r="V630" s="9" t="str">
        <f t="shared" si="61"/>
        <v>*</v>
      </c>
      <c r="W630" s="20" t="str">
        <f t="shared" si="62"/>
        <v>Estimated</v>
      </c>
    </row>
    <row r="631" spans="1:23" s="9" customFormat="1">
      <c r="A631" s="11">
        <v>32143</v>
      </c>
      <c r="B631" s="9">
        <f>VLOOKUP((IF(MONTH($A631)=10,YEAR($A631),IF(MONTH($A631)=11,YEAR($A631),IF(MONTH($A631)=12, YEAR($A631),YEAR($A631)-1)))),A3R002_pt1.prn!$A$2:$AA$74,VLOOKUP(MONTH($A631),Conversion!$A$1:$B$12,2),FALSE)</f>
        <v>0.28999999999999998</v>
      </c>
      <c r="C631" s="9" t="str">
        <f>IF(VLOOKUP((IF(MONTH($A631)=10,YEAR($A631),IF(MONTH($A631)=11,YEAR($A631),IF(MONTH($A631)=12, YEAR($A631),YEAR($A631)-1)))),A3R002_pt1.prn!$A$2:$AA$74,VLOOKUP(MONTH($A631),'Patch Conversion'!$A$1:$B$12,2),FALSE)="","",VLOOKUP((IF(MONTH($A631)=10,YEAR($A631),IF(MONTH($A631)=11,YEAR($A631),IF(MONTH($A631)=12, YEAR($A631),YEAR($A631)-1)))),A3R002_pt1.prn!$A$2:$AA$74,VLOOKUP(MONTH($A631),'Patch Conversion'!$A$1:$B$12,2),FALSE))</f>
        <v>*</v>
      </c>
      <c r="G631" s="9">
        <f>VLOOKUP((IF(MONTH($A631)=10,YEAR($A631),IF(MONTH($A631)=11,YEAR($A631),IF(MONTH($A631)=12, YEAR($A631),YEAR($A631)-1)))),A3R002_FirstSim!$A$1:$Z$87,VLOOKUP(MONTH($A631),Conversion!$A$1:$B$12,2),FALSE)</f>
        <v>0.08</v>
      </c>
      <c r="K631" s="12" t="e">
        <f>VLOOKUP((IF(MONTH($A631)=10,YEAR($A631),IF(MONTH($A631)=11,YEAR($A631),IF(MONTH($A631)=12, YEAR($A631),YEAR($A631)-1)))),#REF!,VLOOKUP(MONTH($A631),Conversion!$A$1:$B$12,2),FALSE)</f>
        <v>#REF!</v>
      </c>
      <c r="L631" s="9" t="e">
        <f>VLOOKUP((IF(MONTH($A631)=10,YEAR($A631),IF(MONTH($A631)=11,YEAR($A631),IF(MONTH($A631)=12, YEAR($A631),YEAR($A631)-1)))),#REF!,VLOOKUP(MONTH($A631),'Patch Conversion'!$A$1:$B$12,2),FALSE)</f>
        <v>#REF!</v>
      </c>
      <c r="N631" s="11"/>
      <c r="O631" s="9">
        <f t="shared" si="57"/>
        <v>0.28999999999999998</v>
      </c>
      <c r="P631" s="9" t="str">
        <f t="shared" si="58"/>
        <v>*</v>
      </c>
      <c r="Q631" s="10" t="str">
        <f t="shared" si="59"/>
        <v>Estimated</v>
      </c>
      <c r="S631" s="17">
        <f>VLOOKUP((IF(MONTH($A631)=10,YEAR($A631),IF(MONTH($A631)=11,YEAR($A631),IF(MONTH($A631)=12, YEAR($A631),YEAR($A631)-1)))),'Final Sim'!$A$1:$O$84,VLOOKUP(MONTH($A631),'Conversion WRSM'!$A$1:$B$12,2),FALSE)</f>
        <v>0</v>
      </c>
      <c r="U631" s="9">
        <f t="shared" si="60"/>
        <v>0.28999999999999998</v>
      </c>
      <c r="V631" s="9" t="str">
        <f t="shared" si="61"/>
        <v>*</v>
      </c>
      <c r="W631" s="20" t="str">
        <f t="shared" si="62"/>
        <v>Estimated</v>
      </c>
    </row>
    <row r="632" spans="1:23" s="9" customFormat="1">
      <c r="A632" s="11">
        <v>32174</v>
      </c>
      <c r="B632" s="9">
        <f>VLOOKUP((IF(MONTH($A632)=10,YEAR($A632),IF(MONTH($A632)=11,YEAR($A632),IF(MONTH($A632)=12, YEAR($A632),YEAR($A632)-1)))),A3R002_pt1.prn!$A$2:$AA$74,VLOOKUP(MONTH($A632),Conversion!$A$1:$B$12,2),FALSE)</f>
        <v>0.37</v>
      </c>
      <c r="C632" s="9" t="str">
        <f>IF(VLOOKUP((IF(MONTH($A632)=10,YEAR($A632),IF(MONTH($A632)=11,YEAR($A632),IF(MONTH($A632)=12, YEAR($A632),YEAR($A632)-1)))),A3R002_pt1.prn!$A$2:$AA$74,VLOOKUP(MONTH($A632),'Patch Conversion'!$A$1:$B$12,2),FALSE)="","",VLOOKUP((IF(MONTH($A632)=10,YEAR($A632),IF(MONTH($A632)=11,YEAR($A632),IF(MONTH($A632)=12, YEAR($A632),YEAR($A632)-1)))),A3R002_pt1.prn!$A$2:$AA$74,VLOOKUP(MONTH($A632),'Patch Conversion'!$A$1:$B$12,2),FALSE))</f>
        <v>*</v>
      </c>
      <c r="G632" s="9">
        <f>VLOOKUP((IF(MONTH($A632)=10,YEAR($A632),IF(MONTH($A632)=11,YEAR($A632),IF(MONTH($A632)=12, YEAR($A632),YEAR($A632)-1)))),A3R002_FirstSim!$A$1:$Z$87,VLOOKUP(MONTH($A632),Conversion!$A$1:$B$12,2),FALSE)</f>
        <v>3.58</v>
      </c>
      <c r="K632" s="12" t="e">
        <f>VLOOKUP((IF(MONTH($A632)=10,YEAR($A632),IF(MONTH($A632)=11,YEAR($A632),IF(MONTH($A632)=12, YEAR($A632),YEAR($A632)-1)))),#REF!,VLOOKUP(MONTH($A632),Conversion!$A$1:$B$12,2),FALSE)</f>
        <v>#REF!</v>
      </c>
      <c r="L632" s="9" t="e">
        <f>VLOOKUP((IF(MONTH($A632)=10,YEAR($A632),IF(MONTH($A632)=11,YEAR($A632),IF(MONTH($A632)=12, YEAR($A632),YEAR($A632)-1)))),#REF!,VLOOKUP(MONTH($A632),'Patch Conversion'!$A$1:$B$12,2),FALSE)</f>
        <v>#REF!</v>
      </c>
      <c r="N632" s="11"/>
      <c r="O632" s="9">
        <f t="shared" si="57"/>
        <v>0.37</v>
      </c>
      <c r="P632" s="9" t="str">
        <f t="shared" si="58"/>
        <v>*</v>
      </c>
      <c r="Q632" s="10" t="str">
        <f t="shared" si="59"/>
        <v>Estimated</v>
      </c>
      <c r="S632" s="17">
        <f>VLOOKUP((IF(MONTH($A632)=10,YEAR($A632),IF(MONTH($A632)=11,YEAR($A632),IF(MONTH($A632)=12, YEAR($A632),YEAR($A632)-1)))),'Final Sim'!$A$1:$O$84,VLOOKUP(MONTH($A632),'Conversion WRSM'!$A$1:$B$12,2),FALSE)</f>
        <v>234.47</v>
      </c>
      <c r="U632" s="9">
        <f t="shared" si="60"/>
        <v>0.37</v>
      </c>
      <c r="V632" s="9" t="str">
        <f t="shared" si="61"/>
        <v>*</v>
      </c>
      <c r="W632" s="20" t="str">
        <f t="shared" si="62"/>
        <v>Estimated</v>
      </c>
    </row>
    <row r="633" spans="1:23" s="9" customFormat="1">
      <c r="A633" s="11">
        <v>32203</v>
      </c>
      <c r="B633" s="9">
        <f>VLOOKUP((IF(MONTH($A633)=10,YEAR($A633),IF(MONTH($A633)=11,YEAR($A633),IF(MONTH($A633)=12, YEAR($A633),YEAR($A633)-1)))),A3R002_pt1.prn!$A$2:$AA$74,VLOOKUP(MONTH($A633),Conversion!$A$1:$B$12,2),FALSE)</f>
        <v>0.17</v>
      </c>
      <c r="C633" s="9" t="str">
        <f>IF(VLOOKUP((IF(MONTH($A633)=10,YEAR($A633),IF(MONTH($A633)=11,YEAR($A633),IF(MONTH($A633)=12, YEAR($A633),YEAR($A633)-1)))),A3R002_pt1.prn!$A$2:$AA$74,VLOOKUP(MONTH($A633),'Patch Conversion'!$A$1:$B$12,2),FALSE)="","",VLOOKUP((IF(MONTH($A633)=10,YEAR($A633),IF(MONTH($A633)=11,YEAR($A633),IF(MONTH($A633)=12, YEAR($A633),YEAR($A633)-1)))),A3R002_pt1.prn!$A$2:$AA$74,VLOOKUP(MONTH($A633),'Patch Conversion'!$A$1:$B$12,2),FALSE))</f>
        <v>*</v>
      </c>
      <c r="G633" s="9">
        <f>VLOOKUP((IF(MONTH($A633)=10,YEAR($A633),IF(MONTH($A633)=11,YEAR($A633),IF(MONTH($A633)=12, YEAR($A633),YEAR($A633)-1)))),A3R002_FirstSim!$A$1:$Z$87,VLOOKUP(MONTH($A633),Conversion!$A$1:$B$12,2),FALSE)</f>
        <v>1.57</v>
      </c>
      <c r="K633" s="12" t="e">
        <f>VLOOKUP((IF(MONTH($A633)=10,YEAR($A633),IF(MONTH($A633)=11,YEAR($A633),IF(MONTH($A633)=12, YEAR($A633),YEAR($A633)-1)))),#REF!,VLOOKUP(MONTH($A633),Conversion!$A$1:$B$12,2),FALSE)</f>
        <v>#REF!</v>
      </c>
      <c r="L633" s="9" t="e">
        <f>VLOOKUP((IF(MONTH($A633)=10,YEAR($A633),IF(MONTH($A633)=11,YEAR($A633),IF(MONTH($A633)=12, YEAR($A633),YEAR($A633)-1)))),#REF!,VLOOKUP(MONTH($A633),'Patch Conversion'!$A$1:$B$12,2),FALSE)</f>
        <v>#REF!</v>
      </c>
      <c r="N633" s="11"/>
      <c r="O633" s="9">
        <f t="shared" si="57"/>
        <v>0.17</v>
      </c>
      <c r="P633" s="9" t="str">
        <f t="shared" si="58"/>
        <v>*</v>
      </c>
      <c r="Q633" s="10" t="str">
        <f t="shared" si="59"/>
        <v>Estimated</v>
      </c>
      <c r="S633" s="17">
        <f>VLOOKUP((IF(MONTH($A633)=10,YEAR($A633),IF(MONTH($A633)=11,YEAR($A633),IF(MONTH($A633)=12, YEAR($A633),YEAR($A633)-1)))),'Final Sim'!$A$1:$O$84,VLOOKUP(MONTH($A633),'Conversion WRSM'!$A$1:$B$12,2),FALSE)</f>
        <v>0</v>
      </c>
      <c r="U633" s="9">
        <f t="shared" si="60"/>
        <v>0.17</v>
      </c>
      <c r="V633" s="9" t="str">
        <f t="shared" si="61"/>
        <v>*</v>
      </c>
      <c r="W633" s="20" t="str">
        <f t="shared" si="62"/>
        <v>Estimated</v>
      </c>
    </row>
    <row r="634" spans="1:23" s="9" customFormat="1">
      <c r="A634" s="11">
        <v>32234</v>
      </c>
      <c r="B634" s="9">
        <f>VLOOKUP((IF(MONTH($A634)=10,YEAR($A634),IF(MONTH($A634)=11,YEAR($A634),IF(MONTH($A634)=12, YEAR($A634),YEAR($A634)-1)))),A3R002_pt1.prn!$A$2:$AA$74,VLOOKUP(MONTH($A634),Conversion!$A$1:$B$12,2),FALSE)</f>
        <v>0.05</v>
      </c>
      <c r="C634" s="9" t="str">
        <f>IF(VLOOKUP((IF(MONTH($A634)=10,YEAR($A634),IF(MONTH($A634)=11,YEAR($A634),IF(MONTH($A634)=12, YEAR($A634),YEAR($A634)-1)))),A3R002_pt1.prn!$A$2:$AA$74,VLOOKUP(MONTH($A634),'Patch Conversion'!$A$1:$B$12,2),FALSE)="","",VLOOKUP((IF(MONTH($A634)=10,YEAR($A634),IF(MONTH($A634)=11,YEAR($A634),IF(MONTH($A634)=12, YEAR($A634),YEAR($A634)-1)))),A3R002_pt1.prn!$A$2:$AA$74,VLOOKUP(MONTH($A634),'Patch Conversion'!$A$1:$B$12,2),FALSE))</f>
        <v/>
      </c>
      <c r="G634" s="9">
        <f>VLOOKUP((IF(MONTH($A634)=10,YEAR($A634),IF(MONTH($A634)=11,YEAR($A634),IF(MONTH($A634)=12, YEAR($A634),YEAR($A634)-1)))),A3R002_FirstSim!$A$1:$Z$87,VLOOKUP(MONTH($A634),Conversion!$A$1:$B$12,2),FALSE)</f>
        <v>0.46</v>
      </c>
      <c r="K634" s="12" t="e">
        <f>VLOOKUP((IF(MONTH($A634)=10,YEAR($A634),IF(MONTH($A634)=11,YEAR($A634),IF(MONTH($A634)=12, YEAR($A634),YEAR($A634)-1)))),#REF!,VLOOKUP(MONTH($A634),Conversion!$A$1:$B$12,2),FALSE)</f>
        <v>#REF!</v>
      </c>
      <c r="L634" s="9" t="e">
        <f>VLOOKUP((IF(MONTH($A634)=10,YEAR($A634),IF(MONTH($A634)=11,YEAR($A634),IF(MONTH($A634)=12, YEAR($A634),YEAR($A634)-1)))),#REF!,VLOOKUP(MONTH($A634),'Patch Conversion'!$A$1:$B$12,2),FALSE)</f>
        <v>#REF!</v>
      </c>
      <c r="N634" s="11"/>
      <c r="O634" s="9">
        <f t="shared" si="57"/>
        <v>0.05</v>
      </c>
      <c r="P634" s="9" t="str">
        <f t="shared" si="58"/>
        <v/>
      </c>
      <c r="Q634" s="10" t="str">
        <f t="shared" si="59"/>
        <v/>
      </c>
      <c r="S634" s="17">
        <f>VLOOKUP((IF(MONTH($A634)=10,YEAR($A634),IF(MONTH($A634)=11,YEAR($A634),IF(MONTH($A634)=12, YEAR($A634),YEAR($A634)-1)))),'Final Sim'!$A$1:$O$84,VLOOKUP(MONTH($A634),'Conversion WRSM'!$A$1:$B$12,2),FALSE)</f>
        <v>239.25</v>
      </c>
      <c r="U634" s="9">
        <f t="shared" si="60"/>
        <v>0.05</v>
      </c>
      <c r="V634" s="9" t="str">
        <f t="shared" si="61"/>
        <v/>
      </c>
      <c r="W634" s="20" t="str">
        <f t="shared" si="62"/>
        <v/>
      </c>
    </row>
    <row r="635" spans="1:23" s="9" customFormat="1">
      <c r="A635" s="11">
        <v>32264</v>
      </c>
      <c r="B635" s="9">
        <f>VLOOKUP((IF(MONTH($A635)=10,YEAR($A635),IF(MONTH($A635)=11,YEAR($A635),IF(MONTH($A635)=12, YEAR($A635),YEAR($A635)-1)))),A3R002_pt1.prn!$A$2:$AA$74,VLOOKUP(MONTH($A635),Conversion!$A$1:$B$12,2),FALSE)</f>
        <v>0.01</v>
      </c>
      <c r="C635" s="9" t="str">
        <f>IF(VLOOKUP((IF(MONTH($A635)=10,YEAR($A635),IF(MONTH($A635)=11,YEAR($A635),IF(MONTH($A635)=12, YEAR($A635),YEAR($A635)-1)))),A3R002_pt1.prn!$A$2:$AA$74,VLOOKUP(MONTH($A635),'Patch Conversion'!$A$1:$B$12,2),FALSE)="","",VLOOKUP((IF(MONTH($A635)=10,YEAR($A635),IF(MONTH($A635)=11,YEAR($A635),IF(MONTH($A635)=12, YEAR($A635),YEAR($A635)-1)))),A3R002_pt1.prn!$A$2:$AA$74,VLOOKUP(MONTH($A635),'Patch Conversion'!$A$1:$B$12,2),FALSE))</f>
        <v/>
      </c>
      <c r="G635" s="9">
        <f>VLOOKUP((IF(MONTH($A635)=10,YEAR($A635),IF(MONTH($A635)=11,YEAR($A635),IF(MONTH($A635)=12, YEAR($A635),YEAR($A635)-1)))),A3R002_FirstSim!$A$1:$Z$87,VLOOKUP(MONTH($A635),Conversion!$A$1:$B$12,2),FALSE)</f>
        <v>0.32</v>
      </c>
      <c r="K635" s="12" t="e">
        <f>VLOOKUP((IF(MONTH($A635)=10,YEAR($A635),IF(MONTH($A635)=11,YEAR($A635),IF(MONTH($A635)=12, YEAR($A635),YEAR($A635)-1)))),#REF!,VLOOKUP(MONTH($A635),Conversion!$A$1:$B$12,2),FALSE)</f>
        <v>#REF!</v>
      </c>
      <c r="L635" s="9" t="e">
        <f>VLOOKUP((IF(MONTH($A635)=10,YEAR($A635),IF(MONTH($A635)=11,YEAR($A635),IF(MONTH($A635)=12, YEAR($A635),YEAR($A635)-1)))),#REF!,VLOOKUP(MONTH($A635),'Patch Conversion'!$A$1:$B$12,2),FALSE)</f>
        <v>#REF!</v>
      </c>
      <c r="N635" s="11"/>
      <c r="O635" s="9">
        <f t="shared" si="57"/>
        <v>0.01</v>
      </c>
      <c r="P635" s="9" t="str">
        <f t="shared" si="58"/>
        <v/>
      </c>
      <c r="Q635" s="10" t="str">
        <f t="shared" si="59"/>
        <v/>
      </c>
      <c r="S635" s="17">
        <f>VLOOKUP((IF(MONTH($A635)=10,YEAR($A635),IF(MONTH($A635)=11,YEAR($A635),IF(MONTH($A635)=12, YEAR($A635),YEAR($A635)-1)))),'Final Sim'!$A$1:$O$84,VLOOKUP(MONTH($A635),'Conversion WRSM'!$A$1:$B$12,2),FALSE)</f>
        <v>0</v>
      </c>
      <c r="U635" s="9">
        <f t="shared" si="60"/>
        <v>0.01</v>
      </c>
      <c r="V635" s="9" t="str">
        <f t="shared" si="61"/>
        <v/>
      </c>
      <c r="W635" s="20" t="str">
        <f t="shared" si="62"/>
        <v/>
      </c>
    </row>
    <row r="636" spans="1:23" s="9" customFormat="1">
      <c r="A636" s="11">
        <v>32295</v>
      </c>
      <c r="B636" s="9">
        <f>VLOOKUP((IF(MONTH($A636)=10,YEAR($A636),IF(MONTH($A636)=11,YEAR($A636),IF(MONTH($A636)=12, YEAR($A636),YEAR($A636)-1)))),A3R002_pt1.prn!$A$2:$AA$74,VLOOKUP(MONTH($A636),Conversion!$A$1:$B$12,2),FALSE)</f>
        <v>0.01</v>
      </c>
      <c r="C636" s="9" t="str">
        <f>IF(VLOOKUP((IF(MONTH($A636)=10,YEAR($A636),IF(MONTH($A636)=11,YEAR($A636),IF(MONTH($A636)=12, YEAR($A636),YEAR($A636)-1)))),A3R002_pt1.prn!$A$2:$AA$74,VLOOKUP(MONTH($A636),'Patch Conversion'!$A$1:$B$12,2),FALSE)="","",VLOOKUP((IF(MONTH($A636)=10,YEAR($A636),IF(MONTH($A636)=11,YEAR($A636),IF(MONTH($A636)=12, YEAR($A636),YEAR($A636)-1)))),A3R002_pt1.prn!$A$2:$AA$74,VLOOKUP(MONTH($A636),'Patch Conversion'!$A$1:$B$12,2),FALSE))</f>
        <v>*</v>
      </c>
      <c r="G636" s="9">
        <f>VLOOKUP((IF(MONTH($A636)=10,YEAR($A636),IF(MONTH($A636)=11,YEAR($A636),IF(MONTH($A636)=12, YEAR($A636),YEAR($A636)-1)))),A3R002_FirstSim!$A$1:$Z$87,VLOOKUP(MONTH($A636),Conversion!$A$1:$B$12,2),FALSE)</f>
        <v>0.26</v>
      </c>
      <c r="K636" s="12" t="e">
        <f>VLOOKUP((IF(MONTH($A636)=10,YEAR($A636),IF(MONTH($A636)=11,YEAR($A636),IF(MONTH($A636)=12, YEAR($A636),YEAR($A636)-1)))),#REF!,VLOOKUP(MONTH($A636),Conversion!$A$1:$B$12,2),FALSE)</f>
        <v>#REF!</v>
      </c>
      <c r="L636" s="9" t="e">
        <f>VLOOKUP((IF(MONTH($A636)=10,YEAR($A636),IF(MONTH($A636)=11,YEAR($A636),IF(MONTH($A636)=12, YEAR($A636),YEAR($A636)-1)))),#REF!,VLOOKUP(MONTH($A636),'Patch Conversion'!$A$1:$B$12,2),FALSE)</f>
        <v>#REF!</v>
      </c>
      <c r="N636" s="11"/>
      <c r="O636" s="9">
        <f t="shared" si="57"/>
        <v>0.01</v>
      </c>
      <c r="P636" s="9" t="str">
        <f t="shared" si="58"/>
        <v>*</v>
      </c>
      <c r="Q636" s="10" t="str">
        <f t="shared" si="59"/>
        <v>Estimated</v>
      </c>
      <c r="S636" s="17">
        <f>VLOOKUP((IF(MONTH($A636)=10,YEAR($A636),IF(MONTH($A636)=11,YEAR($A636),IF(MONTH($A636)=12, YEAR($A636),YEAR($A636)-1)))),'Final Sim'!$A$1:$O$84,VLOOKUP(MONTH($A636),'Conversion WRSM'!$A$1:$B$12,2),FALSE)</f>
        <v>977.24</v>
      </c>
      <c r="U636" s="9">
        <f t="shared" si="60"/>
        <v>0.01</v>
      </c>
      <c r="V636" s="9" t="str">
        <f t="shared" si="61"/>
        <v>*</v>
      </c>
      <c r="W636" s="20" t="str">
        <f t="shared" si="62"/>
        <v>Estimated</v>
      </c>
    </row>
    <row r="637" spans="1:23" s="9" customFormat="1">
      <c r="A637" s="11">
        <v>32325</v>
      </c>
      <c r="B637" s="9">
        <f>VLOOKUP((IF(MONTH($A637)=10,YEAR($A637),IF(MONTH($A637)=11,YEAR($A637),IF(MONTH($A637)=12, YEAR($A637),YEAR($A637)-1)))),A3R002_pt1.prn!$A$2:$AA$74,VLOOKUP(MONTH($A637),Conversion!$A$1:$B$12,2),FALSE)</f>
        <v>0.03</v>
      </c>
      <c r="C637" s="9" t="str">
        <f>IF(VLOOKUP((IF(MONTH($A637)=10,YEAR($A637),IF(MONTH($A637)=11,YEAR($A637),IF(MONTH($A637)=12, YEAR($A637),YEAR($A637)-1)))),A3R002_pt1.prn!$A$2:$AA$74,VLOOKUP(MONTH($A637),'Patch Conversion'!$A$1:$B$12,2),FALSE)="","",VLOOKUP((IF(MONTH($A637)=10,YEAR($A637),IF(MONTH($A637)=11,YEAR($A637),IF(MONTH($A637)=12, YEAR($A637),YEAR($A637)-1)))),A3R002_pt1.prn!$A$2:$AA$74,VLOOKUP(MONTH($A637),'Patch Conversion'!$A$1:$B$12,2),FALSE))</f>
        <v/>
      </c>
      <c r="G637" s="9">
        <f>VLOOKUP((IF(MONTH($A637)=10,YEAR($A637),IF(MONTH($A637)=11,YEAR($A637),IF(MONTH($A637)=12, YEAR($A637),YEAR($A637)-1)))),A3R002_FirstSim!$A$1:$Z$87,VLOOKUP(MONTH($A637),Conversion!$A$1:$B$12,2),FALSE)</f>
        <v>0.21</v>
      </c>
      <c r="K637" s="12" t="e">
        <f>VLOOKUP((IF(MONTH($A637)=10,YEAR($A637),IF(MONTH($A637)=11,YEAR($A637),IF(MONTH($A637)=12, YEAR($A637),YEAR($A637)-1)))),#REF!,VLOOKUP(MONTH($A637),Conversion!$A$1:$B$12,2),FALSE)</f>
        <v>#REF!</v>
      </c>
      <c r="L637" s="9" t="e">
        <f>VLOOKUP((IF(MONTH($A637)=10,YEAR($A637),IF(MONTH($A637)=11,YEAR($A637),IF(MONTH($A637)=12, YEAR($A637),YEAR($A637)-1)))),#REF!,VLOOKUP(MONTH($A637),'Patch Conversion'!$A$1:$B$12,2),FALSE)</f>
        <v>#REF!</v>
      </c>
      <c r="N637" s="11"/>
      <c r="O637" s="9">
        <f t="shared" si="57"/>
        <v>0.03</v>
      </c>
      <c r="P637" s="9" t="str">
        <f t="shared" si="58"/>
        <v/>
      </c>
      <c r="Q637" s="10" t="str">
        <f t="shared" si="59"/>
        <v/>
      </c>
      <c r="S637" s="17">
        <f>VLOOKUP((IF(MONTH($A637)=10,YEAR($A637),IF(MONTH($A637)=11,YEAR($A637),IF(MONTH($A637)=12, YEAR($A637),YEAR($A637)-1)))),'Final Sim'!$A$1:$O$84,VLOOKUP(MONTH($A637),'Conversion WRSM'!$A$1:$B$12,2),FALSE)</f>
        <v>0</v>
      </c>
      <c r="U637" s="9">
        <f t="shared" si="60"/>
        <v>0.03</v>
      </c>
      <c r="V637" s="9" t="str">
        <f t="shared" si="61"/>
        <v/>
      </c>
      <c r="W637" s="20" t="str">
        <f t="shared" si="62"/>
        <v/>
      </c>
    </row>
    <row r="638" spans="1:23" s="9" customFormat="1">
      <c r="A638" s="11">
        <v>32356</v>
      </c>
      <c r="B638" s="9">
        <f>VLOOKUP((IF(MONTH($A638)=10,YEAR($A638),IF(MONTH($A638)=11,YEAR($A638),IF(MONTH($A638)=12, YEAR($A638),YEAR($A638)-1)))),A3R002_pt1.prn!$A$2:$AA$74,VLOOKUP(MONTH($A638),Conversion!$A$1:$B$12,2),FALSE)</f>
        <v>0.01</v>
      </c>
      <c r="C638" s="9" t="str">
        <f>IF(VLOOKUP((IF(MONTH($A638)=10,YEAR($A638),IF(MONTH($A638)=11,YEAR($A638),IF(MONTH($A638)=12, YEAR($A638),YEAR($A638)-1)))),A3R002_pt1.prn!$A$2:$AA$74,VLOOKUP(MONTH($A638),'Patch Conversion'!$A$1:$B$12,2),FALSE)="","",VLOOKUP((IF(MONTH($A638)=10,YEAR($A638),IF(MONTH($A638)=11,YEAR($A638),IF(MONTH($A638)=12, YEAR($A638),YEAR($A638)-1)))),A3R002_pt1.prn!$A$2:$AA$74,VLOOKUP(MONTH($A638),'Patch Conversion'!$A$1:$B$12,2),FALSE))</f>
        <v/>
      </c>
      <c r="G638" s="9">
        <f>VLOOKUP((IF(MONTH($A638)=10,YEAR($A638),IF(MONTH($A638)=11,YEAR($A638),IF(MONTH($A638)=12, YEAR($A638),YEAR($A638)-1)))),A3R002_FirstSim!$A$1:$Z$87,VLOOKUP(MONTH($A638),Conversion!$A$1:$B$12,2),FALSE)</f>
        <v>0.15</v>
      </c>
      <c r="K638" s="12" t="e">
        <f>VLOOKUP((IF(MONTH($A638)=10,YEAR($A638),IF(MONTH($A638)=11,YEAR($A638),IF(MONTH($A638)=12, YEAR($A638),YEAR($A638)-1)))),#REF!,VLOOKUP(MONTH($A638),Conversion!$A$1:$B$12,2),FALSE)</f>
        <v>#REF!</v>
      </c>
      <c r="L638" s="9" t="e">
        <f>VLOOKUP((IF(MONTH($A638)=10,YEAR($A638),IF(MONTH($A638)=11,YEAR($A638),IF(MONTH($A638)=12, YEAR($A638),YEAR($A638)-1)))),#REF!,VLOOKUP(MONTH($A638),'Patch Conversion'!$A$1:$B$12,2),FALSE)</f>
        <v>#REF!</v>
      </c>
      <c r="N638" s="11"/>
      <c r="O638" s="9">
        <f t="shared" si="57"/>
        <v>0.01</v>
      </c>
      <c r="P638" s="9" t="str">
        <f t="shared" si="58"/>
        <v/>
      </c>
      <c r="Q638" s="10" t="str">
        <f t="shared" si="59"/>
        <v/>
      </c>
      <c r="S638" s="17">
        <f>VLOOKUP((IF(MONTH($A638)=10,YEAR($A638),IF(MONTH($A638)=11,YEAR($A638),IF(MONTH($A638)=12, YEAR($A638),YEAR($A638)-1)))),'Final Sim'!$A$1:$O$84,VLOOKUP(MONTH($A638),'Conversion WRSM'!$A$1:$B$12,2),FALSE)</f>
        <v>1001.22</v>
      </c>
      <c r="U638" s="9">
        <f t="shared" si="60"/>
        <v>0.01</v>
      </c>
      <c r="V638" s="9" t="str">
        <f t="shared" si="61"/>
        <v/>
      </c>
      <c r="W638" s="20" t="str">
        <f t="shared" si="62"/>
        <v/>
      </c>
    </row>
    <row r="639" spans="1:23" s="9" customFormat="1">
      <c r="A639" s="11">
        <v>32387</v>
      </c>
      <c r="B639" s="9">
        <f>VLOOKUP((IF(MONTH($A639)=10,YEAR($A639),IF(MONTH($A639)=11,YEAR($A639),IF(MONTH($A639)=12, YEAR($A639),YEAR($A639)-1)))),A3R002_pt1.prn!$A$2:$AA$74,VLOOKUP(MONTH($A639),Conversion!$A$1:$B$12,2),FALSE)</f>
        <v>0.05</v>
      </c>
      <c r="C639" s="9" t="str">
        <f>IF(VLOOKUP((IF(MONTH($A639)=10,YEAR($A639),IF(MONTH($A639)=11,YEAR($A639),IF(MONTH($A639)=12, YEAR($A639),YEAR($A639)-1)))),A3R002_pt1.prn!$A$2:$AA$74,VLOOKUP(MONTH($A639),'Patch Conversion'!$A$1:$B$12,2),FALSE)="","",VLOOKUP((IF(MONTH($A639)=10,YEAR($A639),IF(MONTH($A639)=11,YEAR($A639),IF(MONTH($A639)=12, YEAR($A639),YEAR($A639)-1)))),A3R002_pt1.prn!$A$2:$AA$74,VLOOKUP(MONTH($A639),'Patch Conversion'!$A$1:$B$12,2),FALSE))</f>
        <v/>
      </c>
      <c r="G639" s="9">
        <f>VLOOKUP((IF(MONTH($A639)=10,YEAR($A639),IF(MONTH($A639)=11,YEAR($A639),IF(MONTH($A639)=12, YEAR($A639),YEAR($A639)-1)))),A3R002_FirstSim!$A$1:$Z$87,VLOOKUP(MONTH($A639),Conversion!$A$1:$B$12,2),FALSE)</f>
        <v>0.14000000000000001</v>
      </c>
      <c r="K639" s="12" t="e">
        <f>VLOOKUP((IF(MONTH($A639)=10,YEAR($A639),IF(MONTH($A639)=11,YEAR($A639),IF(MONTH($A639)=12, YEAR($A639),YEAR($A639)-1)))),#REF!,VLOOKUP(MONTH($A639),Conversion!$A$1:$B$12,2),FALSE)</f>
        <v>#REF!</v>
      </c>
      <c r="L639" s="9" t="e">
        <f>VLOOKUP((IF(MONTH($A639)=10,YEAR($A639),IF(MONTH($A639)=11,YEAR($A639),IF(MONTH($A639)=12, YEAR($A639),YEAR($A639)-1)))),#REF!,VLOOKUP(MONTH($A639),'Patch Conversion'!$A$1:$B$12,2),FALSE)</f>
        <v>#REF!</v>
      </c>
      <c r="N639" s="11"/>
      <c r="O639" s="9">
        <f t="shared" si="57"/>
        <v>0.05</v>
      </c>
      <c r="P639" s="9" t="str">
        <f t="shared" si="58"/>
        <v/>
      </c>
      <c r="Q639" s="10" t="str">
        <f t="shared" si="59"/>
        <v/>
      </c>
      <c r="S639" s="17">
        <f>VLOOKUP((IF(MONTH($A639)=10,YEAR($A639),IF(MONTH($A639)=11,YEAR($A639),IF(MONTH($A639)=12, YEAR($A639),YEAR($A639)-1)))),'Final Sim'!$A$1:$O$84,VLOOKUP(MONTH($A639),'Conversion WRSM'!$A$1:$B$12,2),FALSE)</f>
        <v>0</v>
      </c>
      <c r="U639" s="9">
        <f t="shared" si="60"/>
        <v>0.05</v>
      </c>
      <c r="V639" s="9" t="str">
        <f t="shared" si="61"/>
        <v/>
      </c>
      <c r="W639" s="20" t="str">
        <f t="shared" si="62"/>
        <v/>
      </c>
    </row>
    <row r="640" spans="1:23" s="9" customFormat="1">
      <c r="A640" s="11">
        <v>32417</v>
      </c>
      <c r="B640" s="9">
        <f>VLOOKUP((IF(MONTH($A640)=10,YEAR($A640),IF(MONTH($A640)=11,YEAR($A640),IF(MONTH($A640)=12, YEAR($A640),YEAR($A640)-1)))),A3R002_pt1.prn!$A$2:$AA$74,VLOOKUP(MONTH($A640),Conversion!$A$1:$B$12,2),FALSE)</f>
        <v>0.03</v>
      </c>
      <c r="C640" s="9" t="str">
        <f>IF(VLOOKUP((IF(MONTH($A640)=10,YEAR($A640),IF(MONTH($A640)=11,YEAR($A640),IF(MONTH($A640)=12, YEAR($A640),YEAR($A640)-1)))),A3R002_pt1.prn!$A$2:$AA$74,VLOOKUP(MONTH($A640),'Patch Conversion'!$A$1:$B$12,2),FALSE)="","",VLOOKUP((IF(MONTH($A640)=10,YEAR($A640),IF(MONTH($A640)=11,YEAR($A640),IF(MONTH($A640)=12, YEAR($A640),YEAR($A640)-1)))),A3R002_pt1.prn!$A$2:$AA$74,VLOOKUP(MONTH($A640),'Patch Conversion'!$A$1:$B$12,2),FALSE))</f>
        <v/>
      </c>
      <c r="G640" s="9">
        <f>VLOOKUP((IF(MONTH($A640)=10,YEAR($A640),IF(MONTH($A640)=11,YEAR($A640),IF(MONTH($A640)=12, YEAR($A640),YEAR($A640)-1)))),A3R002_FirstSim!$A$1:$Z$87,VLOOKUP(MONTH($A640),Conversion!$A$1:$B$12,2),FALSE)</f>
        <v>0.15</v>
      </c>
      <c r="K640" s="12" t="e">
        <f>VLOOKUP((IF(MONTH($A640)=10,YEAR($A640),IF(MONTH($A640)=11,YEAR($A640),IF(MONTH($A640)=12, YEAR($A640),YEAR($A640)-1)))),#REF!,VLOOKUP(MONTH($A640),Conversion!$A$1:$B$12,2),FALSE)</f>
        <v>#REF!</v>
      </c>
      <c r="L640" s="9" t="e">
        <f>VLOOKUP((IF(MONTH($A640)=10,YEAR($A640),IF(MONTH($A640)=11,YEAR($A640),IF(MONTH($A640)=12, YEAR($A640),YEAR($A640)-1)))),#REF!,VLOOKUP(MONTH($A640),'Patch Conversion'!$A$1:$B$12,2),FALSE)</f>
        <v>#REF!</v>
      </c>
      <c r="N640" s="11"/>
      <c r="O640" s="9">
        <f t="shared" si="57"/>
        <v>0.03</v>
      </c>
      <c r="P640" s="9" t="str">
        <f t="shared" si="58"/>
        <v/>
      </c>
      <c r="Q640" s="10" t="str">
        <f t="shared" si="59"/>
        <v/>
      </c>
      <c r="S640" s="17">
        <f>VLOOKUP((IF(MONTH($A640)=10,YEAR($A640),IF(MONTH($A640)=11,YEAR($A640),IF(MONTH($A640)=12, YEAR($A640),YEAR($A640)-1)))),'Final Sim'!$A$1:$O$84,VLOOKUP(MONTH($A640),'Conversion WRSM'!$A$1:$B$12,2),FALSE)</f>
        <v>137.18</v>
      </c>
      <c r="U640" s="9">
        <f t="shared" si="60"/>
        <v>0.03</v>
      </c>
      <c r="V640" s="9" t="str">
        <f t="shared" si="61"/>
        <v/>
      </c>
      <c r="W640" s="20" t="str">
        <f t="shared" si="62"/>
        <v/>
      </c>
    </row>
    <row r="641" spans="1:23" s="9" customFormat="1">
      <c r="A641" s="11">
        <v>32448</v>
      </c>
      <c r="B641" s="9">
        <f>VLOOKUP((IF(MONTH($A641)=10,YEAR($A641),IF(MONTH($A641)=11,YEAR($A641),IF(MONTH($A641)=12, YEAR($A641),YEAR($A641)-1)))),A3R002_pt1.prn!$A$2:$AA$74,VLOOKUP(MONTH($A641),Conversion!$A$1:$B$12,2),FALSE)</f>
        <v>0</v>
      </c>
      <c r="C641" s="9" t="str">
        <f>IF(VLOOKUP((IF(MONTH($A641)=10,YEAR($A641),IF(MONTH($A641)=11,YEAR($A641),IF(MONTH($A641)=12, YEAR($A641),YEAR($A641)-1)))),A3R002_pt1.prn!$A$2:$AA$74,VLOOKUP(MONTH($A641),'Patch Conversion'!$A$1:$B$12,2),FALSE)="","",VLOOKUP((IF(MONTH($A641)=10,YEAR($A641),IF(MONTH($A641)=11,YEAR($A641),IF(MONTH($A641)=12, YEAR($A641),YEAR($A641)-1)))),A3R002_pt1.prn!$A$2:$AA$74,VLOOKUP(MONTH($A641),'Patch Conversion'!$A$1:$B$12,2),FALSE))</f>
        <v>#</v>
      </c>
      <c r="G641" s="9">
        <f>VLOOKUP((IF(MONTH($A641)=10,YEAR($A641),IF(MONTH($A641)=11,YEAR($A641),IF(MONTH($A641)=12, YEAR($A641),YEAR($A641)-1)))),A3R002_FirstSim!$A$1:$Z$87,VLOOKUP(MONTH($A641),Conversion!$A$1:$B$12,2),FALSE)</f>
        <v>0.08</v>
      </c>
      <c r="K641" s="12" t="e">
        <f>VLOOKUP((IF(MONTH($A641)=10,YEAR($A641),IF(MONTH($A641)=11,YEAR($A641),IF(MONTH($A641)=12, YEAR($A641),YEAR($A641)-1)))),#REF!,VLOOKUP(MONTH($A641),Conversion!$A$1:$B$12,2),FALSE)</f>
        <v>#REF!</v>
      </c>
      <c r="L641" s="9" t="e">
        <f>VLOOKUP((IF(MONTH($A641)=10,YEAR($A641),IF(MONTH($A641)=11,YEAR($A641),IF(MONTH($A641)=12, YEAR($A641),YEAR($A641)-1)))),#REF!,VLOOKUP(MONTH($A641),'Patch Conversion'!$A$1:$B$12,2),FALSE)</f>
        <v>#REF!</v>
      </c>
      <c r="N641" s="11"/>
      <c r="O641" s="9">
        <f t="shared" si="57"/>
        <v>0.08</v>
      </c>
      <c r="P641" s="9" t="str">
        <f t="shared" si="58"/>
        <v>*</v>
      </c>
      <c r="Q641" s="10" t="str">
        <f t="shared" si="59"/>
        <v>First Silumation patch</v>
      </c>
      <c r="S641" s="17">
        <f>VLOOKUP((IF(MONTH($A641)=10,YEAR($A641),IF(MONTH($A641)=11,YEAR($A641),IF(MONTH($A641)=12, YEAR($A641),YEAR($A641)-1)))),'Final Sim'!$A$1:$O$84,VLOOKUP(MONTH($A641),'Conversion WRSM'!$A$1:$B$12,2),FALSE)</f>
        <v>0</v>
      </c>
      <c r="U641" s="9">
        <f t="shared" si="60"/>
        <v>0</v>
      </c>
      <c r="V641" s="9" t="str">
        <f t="shared" si="61"/>
        <v>#</v>
      </c>
      <c r="W641" s="20" t="str">
        <f t="shared" si="62"/>
        <v>Observed Estimate Used</v>
      </c>
    </row>
    <row r="642" spans="1:23" s="9" customFormat="1">
      <c r="A642" s="11">
        <v>32478</v>
      </c>
      <c r="B642" s="9">
        <f>VLOOKUP((IF(MONTH($A642)=10,YEAR($A642),IF(MONTH($A642)=11,YEAR($A642),IF(MONTH($A642)=12, YEAR($A642),YEAR($A642)-1)))),A3R002_pt1.prn!$A$2:$AA$74,VLOOKUP(MONTH($A642),Conversion!$A$1:$B$12,2),FALSE)</f>
        <v>0</v>
      </c>
      <c r="C642" s="9" t="str">
        <f>IF(VLOOKUP((IF(MONTH($A642)=10,YEAR($A642),IF(MONTH($A642)=11,YEAR($A642),IF(MONTH($A642)=12, YEAR($A642),YEAR($A642)-1)))),A3R002_pt1.prn!$A$2:$AA$74,VLOOKUP(MONTH($A642),'Patch Conversion'!$A$1:$B$12,2),FALSE)="","",VLOOKUP((IF(MONTH($A642)=10,YEAR($A642),IF(MONTH($A642)=11,YEAR($A642),IF(MONTH($A642)=12, YEAR($A642),YEAR($A642)-1)))),A3R002_pt1.prn!$A$2:$AA$74,VLOOKUP(MONTH($A642),'Patch Conversion'!$A$1:$B$12,2),FALSE))</f>
        <v>#</v>
      </c>
      <c r="G642" s="9">
        <f>VLOOKUP((IF(MONTH($A642)=10,YEAR($A642),IF(MONTH($A642)=11,YEAR($A642),IF(MONTH($A642)=12, YEAR($A642),YEAR($A642)-1)))),A3R002_FirstSim!$A$1:$Z$87,VLOOKUP(MONTH($A642),Conversion!$A$1:$B$12,2),FALSE)</f>
        <v>0.06</v>
      </c>
      <c r="K642" s="12" t="e">
        <f>VLOOKUP((IF(MONTH($A642)=10,YEAR($A642),IF(MONTH($A642)=11,YEAR($A642),IF(MONTH($A642)=12, YEAR($A642),YEAR($A642)-1)))),#REF!,VLOOKUP(MONTH($A642),Conversion!$A$1:$B$12,2),FALSE)</f>
        <v>#REF!</v>
      </c>
      <c r="L642" s="9" t="e">
        <f>VLOOKUP((IF(MONTH($A642)=10,YEAR($A642),IF(MONTH($A642)=11,YEAR($A642),IF(MONTH($A642)=12, YEAR($A642),YEAR($A642)-1)))),#REF!,VLOOKUP(MONTH($A642),'Patch Conversion'!$A$1:$B$12,2),FALSE)</f>
        <v>#REF!</v>
      </c>
      <c r="N642" s="11"/>
      <c r="O642" s="9">
        <f t="shared" si="57"/>
        <v>0.06</v>
      </c>
      <c r="P642" s="9" t="str">
        <f t="shared" si="58"/>
        <v>*</v>
      </c>
      <c r="Q642" s="10" t="str">
        <f t="shared" si="59"/>
        <v>First Silumation patch</v>
      </c>
      <c r="S642" s="17">
        <f>VLOOKUP((IF(MONTH($A642)=10,YEAR($A642),IF(MONTH($A642)=11,YEAR($A642),IF(MONTH($A642)=12, YEAR($A642),YEAR($A642)-1)))),'Final Sim'!$A$1:$O$84,VLOOKUP(MONTH($A642),'Conversion WRSM'!$A$1:$B$12,2),FALSE)</f>
        <v>89.41</v>
      </c>
      <c r="U642" s="9">
        <f t="shared" si="60"/>
        <v>89.41</v>
      </c>
      <c r="V642" s="9" t="str">
        <f t="shared" si="61"/>
        <v>*</v>
      </c>
      <c r="W642" s="20" t="str">
        <f t="shared" si="62"/>
        <v>Simulated value used</v>
      </c>
    </row>
    <row r="643" spans="1:23" s="9" customFormat="1">
      <c r="A643" s="11">
        <v>32509</v>
      </c>
      <c r="B643" s="9">
        <f>VLOOKUP((IF(MONTH($A643)=10,YEAR($A643),IF(MONTH($A643)=11,YEAR($A643),IF(MONTH($A643)=12, YEAR($A643),YEAR($A643)-1)))),A3R002_pt1.prn!$A$2:$AA$74,VLOOKUP(MONTH($A643),Conversion!$A$1:$B$12,2),FALSE)</f>
        <v>0</v>
      </c>
      <c r="C643" s="9" t="str">
        <f>IF(VLOOKUP((IF(MONTH($A643)=10,YEAR($A643),IF(MONTH($A643)=11,YEAR($A643),IF(MONTH($A643)=12, YEAR($A643),YEAR($A643)-1)))),A3R002_pt1.prn!$A$2:$AA$74,VLOOKUP(MONTH($A643),'Patch Conversion'!$A$1:$B$12,2),FALSE)="","",VLOOKUP((IF(MONTH($A643)=10,YEAR($A643),IF(MONTH($A643)=11,YEAR($A643),IF(MONTH($A643)=12, YEAR($A643),YEAR($A643)-1)))),A3R002_pt1.prn!$A$2:$AA$74,VLOOKUP(MONTH($A643),'Patch Conversion'!$A$1:$B$12,2),FALSE))</f>
        <v>#</v>
      </c>
      <c r="G643" s="9">
        <f>VLOOKUP((IF(MONTH($A643)=10,YEAR($A643),IF(MONTH($A643)=11,YEAR($A643),IF(MONTH($A643)=12, YEAR($A643),YEAR($A643)-1)))),A3R002_FirstSim!$A$1:$Z$87,VLOOKUP(MONTH($A643),Conversion!$A$1:$B$12,2),FALSE)</f>
        <v>0.04</v>
      </c>
      <c r="K643" s="12" t="e">
        <f>VLOOKUP((IF(MONTH($A643)=10,YEAR($A643),IF(MONTH($A643)=11,YEAR($A643),IF(MONTH($A643)=12, YEAR($A643),YEAR($A643)-1)))),#REF!,VLOOKUP(MONTH($A643),Conversion!$A$1:$B$12,2),FALSE)</f>
        <v>#REF!</v>
      </c>
      <c r="L643" s="9" t="e">
        <f>VLOOKUP((IF(MONTH($A643)=10,YEAR($A643),IF(MONTH($A643)=11,YEAR($A643),IF(MONTH($A643)=12, YEAR($A643),YEAR($A643)-1)))),#REF!,VLOOKUP(MONTH($A643),'Patch Conversion'!$A$1:$B$12,2),FALSE)</f>
        <v>#REF!</v>
      </c>
      <c r="N643" s="11"/>
      <c r="O643" s="9">
        <f t="shared" si="57"/>
        <v>0.04</v>
      </c>
      <c r="P643" s="9" t="str">
        <f t="shared" si="58"/>
        <v>*</v>
      </c>
      <c r="Q643" s="10" t="str">
        <f t="shared" si="59"/>
        <v>First Silumation patch</v>
      </c>
      <c r="S643" s="17">
        <f>VLOOKUP((IF(MONTH($A643)=10,YEAR($A643),IF(MONTH($A643)=11,YEAR($A643),IF(MONTH($A643)=12, YEAR($A643),YEAR($A643)-1)))),'Final Sim'!$A$1:$O$84,VLOOKUP(MONTH($A643),'Conversion WRSM'!$A$1:$B$12,2),FALSE)</f>
        <v>0</v>
      </c>
      <c r="U643" s="9">
        <f t="shared" si="60"/>
        <v>0</v>
      </c>
      <c r="V643" s="9" t="str">
        <f t="shared" si="61"/>
        <v>#</v>
      </c>
      <c r="W643" s="20" t="str">
        <f t="shared" si="62"/>
        <v>Observed Estimate Used</v>
      </c>
    </row>
    <row r="644" spans="1:23" s="9" customFormat="1">
      <c r="A644" s="11">
        <v>32540</v>
      </c>
      <c r="B644" s="9">
        <f>VLOOKUP((IF(MONTH($A644)=10,YEAR($A644),IF(MONTH($A644)=11,YEAR($A644),IF(MONTH($A644)=12, YEAR($A644),YEAR($A644)-1)))),A3R002_pt1.prn!$A$2:$AA$74,VLOOKUP(MONTH($A644),Conversion!$A$1:$B$12,2),FALSE)</f>
        <v>0.21</v>
      </c>
      <c r="C644" s="9" t="str">
        <f>IF(VLOOKUP((IF(MONTH($A644)=10,YEAR($A644),IF(MONTH($A644)=11,YEAR($A644),IF(MONTH($A644)=12, YEAR($A644),YEAR($A644)-1)))),A3R002_pt1.prn!$A$2:$AA$74,VLOOKUP(MONTH($A644),'Patch Conversion'!$A$1:$B$12,2),FALSE)="","",VLOOKUP((IF(MONTH($A644)=10,YEAR($A644),IF(MONTH($A644)=11,YEAR($A644),IF(MONTH($A644)=12, YEAR($A644),YEAR($A644)-1)))),A3R002_pt1.prn!$A$2:$AA$74,VLOOKUP(MONTH($A644),'Patch Conversion'!$A$1:$B$12,2),FALSE))</f>
        <v>*</v>
      </c>
      <c r="G644" s="9">
        <f>VLOOKUP((IF(MONTH($A644)=10,YEAR($A644),IF(MONTH($A644)=11,YEAR($A644),IF(MONTH($A644)=12, YEAR($A644),YEAR($A644)-1)))),A3R002_FirstSim!$A$1:$Z$87,VLOOKUP(MONTH($A644),Conversion!$A$1:$B$12,2),FALSE)</f>
        <v>1.32</v>
      </c>
      <c r="K644" s="12" t="e">
        <f>VLOOKUP((IF(MONTH($A644)=10,YEAR($A644),IF(MONTH($A644)=11,YEAR($A644),IF(MONTH($A644)=12, YEAR($A644),YEAR($A644)-1)))),#REF!,VLOOKUP(MONTH($A644),Conversion!$A$1:$B$12,2),FALSE)</f>
        <v>#REF!</v>
      </c>
      <c r="L644" s="9" t="e">
        <f>VLOOKUP((IF(MONTH($A644)=10,YEAR($A644),IF(MONTH($A644)=11,YEAR($A644),IF(MONTH($A644)=12, YEAR($A644),YEAR($A644)-1)))),#REF!,VLOOKUP(MONTH($A644),'Patch Conversion'!$A$1:$B$12,2),FALSE)</f>
        <v>#REF!</v>
      </c>
      <c r="N644" s="11"/>
      <c r="O644" s="9">
        <f t="shared" ref="O644:O707" si="64">IF(C644="",B644,IF(C644="*",B644,IF(G644&lt;B644,B644,G644)))</f>
        <v>0.21</v>
      </c>
      <c r="P644" s="9" t="str">
        <f t="shared" ref="P644:P707" si="65">IF(C644="",C644,IF(C644="*",C644,IF(G644&lt;B644,C644,"*")))</f>
        <v>*</v>
      </c>
      <c r="Q644" s="10" t="str">
        <f t="shared" ref="Q644:Q707" si="66">IF(C644="","",IF(C644="*","Estimated",IF(G644&lt;B644,"First Simulation&lt;Observed, Observed Used","First Silumation patch")))</f>
        <v>Estimated</v>
      </c>
      <c r="S644" s="17">
        <f>VLOOKUP((IF(MONTH($A644)=10,YEAR($A644),IF(MONTH($A644)=11,YEAR($A644),IF(MONTH($A644)=12, YEAR($A644),YEAR($A644)-1)))),'Final Sim'!$A$1:$O$84,VLOOKUP(MONTH($A644),'Conversion WRSM'!$A$1:$B$12,2),FALSE)</f>
        <v>80.349999999999994</v>
      </c>
      <c r="U644" s="9">
        <f t="shared" ref="U644:U663" si="67">IF(C644="",B644,IF(C644="*",B644,IF(S644&gt;B644,S644,B644)))</f>
        <v>0.21</v>
      </c>
      <c r="V644" s="9" t="str">
        <f t="shared" ref="V644:V663" si="68">IF(C644="","",IF(C644="*","*",IF(S644&gt;B644,"*",C644)))</f>
        <v>*</v>
      </c>
      <c r="W644" s="20" t="str">
        <f t="shared" ref="W644:W663" si="69">IF(C644="","",IF(C644="*","Estimated",IF(S644&gt;B644,"Simulated value used","Observed Estimate Used")))</f>
        <v>Estimated</v>
      </c>
    </row>
    <row r="645" spans="1:23" s="9" customFormat="1">
      <c r="A645" s="11">
        <v>32568</v>
      </c>
      <c r="B645" s="9">
        <f>VLOOKUP((IF(MONTH($A645)=10,YEAR($A645),IF(MONTH($A645)=11,YEAR($A645),IF(MONTH($A645)=12, YEAR($A645),YEAR($A645)-1)))),A3R002_pt1.prn!$A$2:$AA$74,VLOOKUP(MONTH($A645),Conversion!$A$1:$B$12,2),FALSE)</f>
        <v>0.05</v>
      </c>
      <c r="C645" s="9" t="str">
        <f>IF(VLOOKUP((IF(MONTH($A645)=10,YEAR($A645),IF(MONTH($A645)=11,YEAR($A645),IF(MONTH($A645)=12, YEAR($A645),YEAR($A645)-1)))),A3R002_pt1.prn!$A$2:$AA$74,VLOOKUP(MONTH($A645),'Patch Conversion'!$A$1:$B$12,2),FALSE)="","",VLOOKUP((IF(MONTH($A645)=10,YEAR($A645),IF(MONTH($A645)=11,YEAR($A645),IF(MONTH($A645)=12, YEAR($A645),YEAR($A645)-1)))),A3R002_pt1.prn!$A$2:$AA$74,VLOOKUP(MONTH($A645),'Patch Conversion'!$A$1:$B$12,2),FALSE))</f>
        <v/>
      </c>
      <c r="G645" s="9">
        <f>VLOOKUP((IF(MONTH($A645)=10,YEAR($A645),IF(MONTH($A645)=11,YEAR($A645),IF(MONTH($A645)=12, YEAR($A645),YEAR($A645)-1)))),A3R002_FirstSim!$A$1:$Z$87,VLOOKUP(MONTH($A645),Conversion!$A$1:$B$12,2),FALSE)</f>
        <v>0.46</v>
      </c>
      <c r="K645" s="12" t="e">
        <f>VLOOKUP((IF(MONTH($A645)=10,YEAR($A645),IF(MONTH($A645)=11,YEAR($A645),IF(MONTH($A645)=12, YEAR($A645),YEAR($A645)-1)))),#REF!,VLOOKUP(MONTH($A645),Conversion!$A$1:$B$12,2),FALSE)</f>
        <v>#REF!</v>
      </c>
      <c r="L645" s="9" t="e">
        <f>VLOOKUP((IF(MONTH($A645)=10,YEAR($A645),IF(MONTH($A645)=11,YEAR($A645),IF(MONTH($A645)=12, YEAR($A645),YEAR($A645)-1)))),#REF!,VLOOKUP(MONTH($A645),'Patch Conversion'!$A$1:$B$12,2),FALSE)</f>
        <v>#REF!</v>
      </c>
      <c r="N645" s="11"/>
      <c r="O645" s="9">
        <f t="shared" si="64"/>
        <v>0.05</v>
      </c>
      <c r="P645" s="9" t="str">
        <f t="shared" si="65"/>
        <v/>
      </c>
      <c r="Q645" s="10" t="str">
        <f t="shared" si="66"/>
        <v/>
      </c>
      <c r="S645" s="17">
        <f>VLOOKUP((IF(MONTH($A645)=10,YEAR($A645),IF(MONTH($A645)=11,YEAR($A645),IF(MONTH($A645)=12, YEAR($A645),YEAR($A645)-1)))),'Final Sim'!$A$1:$O$84,VLOOKUP(MONTH($A645),'Conversion WRSM'!$A$1:$B$12,2),FALSE)</f>
        <v>0</v>
      </c>
      <c r="U645" s="9">
        <f t="shared" si="67"/>
        <v>0.05</v>
      </c>
      <c r="V645" s="9" t="str">
        <f t="shared" si="68"/>
        <v/>
      </c>
      <c r="W645" s="20" t="str">
        <f t="shared" si="69"/>
        <v/>
      </c>
    </row>
    <row r="646" spans="1:23" s="9" customFormat="1">
      <c r="A646" s="11">
        <v>32599</v>
      </c>
      <c r="B646" s="9">
        <f>VLOOKUP((IF(MONTH($A646)=10,YEAR($A646),IF(MONTH($A646)=11,YEAR($A646),IF(MONTH($A646)=12, YEAR($A646),YEAR($A646)-1)))),A3R002_pt1.prn!$A$2:$AA$74,VLOOKUP(MONTH($A646),Conversion!$A$1:$B$12,2),FALSE)</f>
        <v>0</v>
      </c>
      <c r="C646" s="9" t="str">
        <f>IF(VLOOKUP((IF(MONTH($A646)=10,YEAR($A646),IF(MONTH($A646)=11,YEAR($A646),IF(MONTH($A646)=12, YEAR($A646),YEAR($A646)-1)))),A3R002_pt1.prn!$A$2:$AA$74,VLOOKUP(MONTH($A646),'Patch Conversion'!$A$1:$B$12,2),FALSE)="","",VLOOKUP((IF(MONTH($A646)=10,YEAR($A646),IF(MONTH($A646)=11,YEAR($A646),IF(MONTH($A646)=12, YEAR($A646),YEAR($A646)-1)))),A3R002_pt1.prn!$A$2:$AA$74,VLOOKUP(MONTH($A646),'Patch Conversion'!$A$1:$B$12,2),FALSE))</f>
        <v/>
      </c>
      <c r="G646" s="9">
        <f>VLOOKUP((IF(MONTH($A646)=10,YEAR($A646),IF(MONTH($A646)=11,YEAR($A646),IF(MONTH($A646)=12, YEAR($A646),YEAR($A646)-1)))),A3R002_FirstSim!$A$1:$Z$87,VLOOKUP(MONTH($A646),Conversion!$A$1:$B$12,2),FALSE)</f>
        <v>0.18</v>
      </c>
      <c r="K646" s="12" t="e">
        <f>VLOOKUP((IF(MONTH($A646)=10,YEAR($A646),IF(MONTH($A646)=11,YEAR($A646),IF(MONTH($A646)=12, YEAR($A646),YEAR($A646)-1)))),#REF!,VLOOKUP(MONTH($A646),Conversion!$A$1:$B$12,2),FALSE)</f>
        <v>#REF!</v>
      </c>
      <c r="L646" s="9" t="e">
        <f>VLOOKUP((IF(MONTH($A646)=10,YEAR($A646),IF(MONTH($A646)=11,YEAR($A646),IF(MONTH($A646)=12, YEAR($A646),YEAR($A646)-1)))),#REF!,VLOOKUP(MONTH($A646),'Patch Conversion'!$A$1:$B$12,2),FALSE)</f>
        <v>#REF!</v>
      </c>
      <c r="N646" s="11"/>
      <c r="O646" s="9">
        <f t="shared" si="64"/>
        <v>0</v>
      </c>
      <c r="P646" s="9" t="str">
        <f t="shared" si="65"/>
        <v/>
      </c>
      <c r="Q646" s="10" t="str">
        <f t="shared" si="66"/>
        <v/>
      </c>
      <c r="S646" s="17">
        <f>VLOOKUP((IF(MONTH($A646)=10,YEAR($A646),IF(MONTH($A646)=11,YEAR($A646),IF(MONTH($A646)=12, YEAR($A646),YEAR($A646)-1)))),'Final Sim'!$A$1:$O$84,VLOOKUP(MONTH($A646),'Conversion WRSM'!$A$1:$B$12,2),FALSE)</f>
        <v>98.8</v>
      </c>
      <c r="U646" s="9">
        <f t="shared" si="67"/>
        <v>0</v>
      </c>
      <c r="V646" s="9" t="str">
        <f t="shared" si="68"/>
        <v/>
      </c>
      <c r="W646" s="20" t="str">
        <f t="shared" si="69"/>
        <v/>
      </c>
    </row>
    <row r="647" spans="1:23" s="9" customFormat="1">
      <c r="A647" s="11">
        <v>32629</v>
      </c>
      <c r="B647" s="9">
        <f>VLOOKUP((IF(MONTH($A647)=10,YEAR($A647),IF(MONTH($A647)=11,YEAR($A647),IF(MONTH($A647)=12, YEAR($A647),YEAR($A647)-1)))),A3R002_pt1.prn!$A$2:$AA$74,VLOOKUP(MONTH($A647),Conversion!$A$1:$B$12,2),FALSE)</f>
        <v>0.04</v>
      </c>
      <c r="C647" s="9" t="str">
        <f>IF(VLOOKUP((IF(MONTH($A647)=10,YEAR($A647),IF(MONTH($A647)=11,YEAR($A647),IF(MONTH($A647)=12, YEAR($A647),YEAR($A647)-1)))),A3R002_pt1.prn!$A$2:$AA$74,VLOOKUP(MONTH($A647),'Patch Conversion'!$A$1:$B$12,2),FALSE)="","",VLOOKUP((IF(MONTH($A647)=10,YEAR($A647),IF(MONTH($A647)=11,YEAR($A647),IF(MONTH($A647)=12, YEAR($A647),YEAR($A647)-1)))),A3R002_pt1.prn!$A$2:$AA$74,VLOOKUP(MONTH($A647),'Patch Conversion'!$A$1:$B$12,2),FALSE))</f>
        <v/>
      </c>
      <c r="G647" s="9">
        <f>VLOOKUP((IF(MONTH($A647)=10,YEAR($A647),IF(MONTH($A647)=11,YEAR($A647),IF(MONTH($A647)=12, YEAR($A647),YEAR($A647)-1)))),A3R002_FirstSim!$A$1:$Z$87,VLOOKUP(MONTH($A647),Conversion!$A$1:$B$12,2),FALSE)</f>
        <v>0.18</v>
      </c>
      <c r="K647" s="12" t="e">
        <f>VLOOKUP((IF(MONTH($A647)=10,YEAR($A647),IF(MONTH($A647)=11,YEAR($A647),IF(MONTH($A647)=12, YEAR($A647),YEAR($A647)-1)))),#REF!,VLOOKUP(MONTH($A647),Conversion!$A$1:$B$12,2),FALSE)</f>
        <v>#REF!</v>
      </c>
      <c r="L647" s="9" t="e">
        <f>VLOOKUP((IF(MONTH($A647)=10,YEAR($A647),IF(MONTH($A647)=11,YEAR($A647),IF(MONTH($A647)=12, YEAR($A647),YEAR($A647)-1)))),#REF!,VLOOKUP(MONTH($A647),'Patch Conversion'!$A$1:$B$12,2),FALSE)</f>
        <v>#REF!</v>
      </c>
      <c r="N647" s="11"/>
      <c r="O647" s="9">
        <f t="shared" si="64"/>
        <v>0.04</v>
      </c>
      <c r="P647" s="9" t="str">
        <f t="shared" si="65"/>
        <v/>
      </c>
      <c r="Q647" s="10" t="str">
        <f t="shared" si="66"/>
        <v/>
      </c>
      <c r="S647" s="17">
        <f>VLOOKUP((IF(MONTH($A647)=10,YEAR($A647),IF(MONTH($A647)=11,YEAR($A647),IF(MONTH($A647)=12, YEAR($A647),YEAR($A647)-1)))),'Final Sim'!$A$1:$O$84,VLOOKUP(MONTH($A647),'Conversion WRSM'!$A$1:$B$12,2),FALSE)</f>
        <v>0</v>
      </c>
      <c r="U647" s="9">
        <f t="shared" si="67"/>
        <v>0.04</v>
      </c>
      <c r="V647" s="9" t="str">
        <f t="shared" si="68"/>
        <v/>
      </c>
      <c r="W647" s="20" t="str">
        <f t="shared" si="69"/>
        <v/>
      </c>
    </row>
    <row r="648" spans="1:23" s="9" customFormat="1">
      <c r="A648" s="11">
        <v>32660</v>
      </c>
      <c r="B648" s="9">
        <f>VLOOKUP((IF(MONTH($A648)=10,YEAR($A648),IF(MONTH($A648)=11,YEAR($A648),IF(MONTH($A648)=12, YEAR($A648),YEAR($A648)-1)))),A3R002_pt1.prn!$A$2:$AA$74,VLOOKUP(MONTH($A648),Conversion!$A$1:$B$12,2),FALSE)</f>
        <v>0.02</v>
      </c>
      <c r="C648" s="9" t="str">
        <f>IF(VLOOKUP((IF(MONTH($A648)=10,YEAR($A648),IF(MONTH($A648)=11,YEAR($A648),IF(MONTH($A648)=12, YEAR($A648),YEAR($A648)-1)))),A3R002_pt1.prn!$A$2:$AA$74,VLOOKUP(MONTH($A648),'Patch Conversion'!$A$1:$B$12,2),FALSE)="","",VLOOKUP((IF(MONTH($A648)=10,YEAR($A648),IF(MONTH($A648)=11,YEAR($A648),IF(MONTH($A648)=12, YEAR($A648),YEAR($A648)-1)))),A3R002_pt1.prn!$A$2:$AA$74,VLOOKUP(MONTH($A648),'Patch Conversion'!$A$1:$B$12,2),FALSE))</f>
        <v/>
      </c>
      <c r="G648" s="9">
        <f>VLOOKUP((IF(MONTH($A648)=10,YEAR($A648),IF(MONTH($A648)=11,YEAR($A648),IF(MONTH($A648)=12, YEAR($A648),YEAR($A648)-1)))),A3R002_FirstSim!$A$1:$Z$87,VLOOKUP(MONTH($A648),Conversion!$A$1:$B$12,2),FALSE)</f>
        <v>0.18</v>
      </c>
      <c r="K648" s="12" t="e">
        <f>VLOOKUP((IF(MONTH($A648)=10,YEAR($A648),IF(MONTH($A648)=11,YEAR($A648),IF(MONTH($A648)=12, YEAR($A648),YEAR($A648)-1)))),#REF!,VLOOKUP(MONTH($A648),Conversion!$A$1:$B$12,2),FALSE)</f>
        <v>#REF!</v>
      </c>
      <c r="L648" s="9" t="e">
        <f>VLOOKUP((IF(MONTH($A648)=10,YEAR($A648),IF(MONTH($A648)=11,YEAR($A648),IF(MONTH($A648)=12, YEAR($A648),YEAR($A648)-1)))),#REF!,VLOOKUP(MONTH($A648),'Patch Conversion'!$A$1:$B$12,2),FALSE)</f>
        <v>#REF!</v>
      </c>
      <c r="N648" s="11"/>
      <c r="O648" s="9">
        <f t="shared" si="64"/>
        <v>0.02</v>
      </c>
      <c r="P648" s="9" t="str">
        <f t="shared" si="65"/>
        <v/>
      </c>
      <c r="Q648" s="10" t="str">
        <f t="shared" si="66"/>
        <v/>
      </c>
      <c r="S648" s="17">
        <f>VLOOKUP((IF(MONTH($A648)=10,YEAR($A648),IF(MONTH($A648)=11,YEAR($A648),IF(MONTH($A648)=12, YEAR($A648),YEAR($A648)-1)))),'Final Sim'!$A$1:$O$84,VLOOKUP(MONTH($A648),'Conversion WRSM'!$A$1:$B$12,2),FALSE)</f>
        <v>655.46</v>
      </c>
      <c r="U648" s="9">
        <f t="shared" si="67"/>
        <v>0.02</v>
      </c>
      <c r="V648" s="9" t="str">
        <f t="shared" si="68"/>
        <v/>
      </c>
      <c r="W648" s="20" t="str">
        <f t="shared" si="69"/>
        <v/>
      </c>
    </row>
    <row r="649" spans="1:23" s="9" customFormat="1">
      <c r="A649" s="11">
        <v>32690</v>
      </c>
      <c r="B649" s="9">
        <f>VLOOKUP((IF(MONTH($A649)=10,YEAR($A649),IF(MONTH($A649)=11,YEAR($A649),IF(MONTH($A649)=12, YEAR($A649),YEAR($A649)-1)))),A3R002_pt1.prn!$A$2:$AA$74,VLOOKUP(MONTH($A649),Conversion!$A$1:$B$12,2),FALSE)</f>
        <v>0.02</v>
      </c>
      <c r="C649" s="9" t="str">
        <f>IF(VLOOKUP((IF(MONTH($A649)=10,YEAR($A649),IF(MONTH($A649)=11,YEAR($A649),IF(MONTH($A649)=12, YEAR($A649),YEAR($A649)-1)))),A3R002_pt1.prn!$A$2:$AA$74,VLOOKUP(MONTH($A649),'Patch Conversion'!$A$1:$B$12,2),FALSE)="","",VLOOKUP((IF(MONTH($A649)=10,YEAR($A649),IF(MONTH($A649)=11,YEAR($A649),IF(MONTH($A649)=12, YEAR($A649),YEAR($A649)-1)))),A3R002_pt1.prn!$A$2:$AA$74,VLOOKUP(MONTH($A649),'Patch Conversion'!$A$1:$B$12,2),FALSE))</f>
        <v/>
      </c>
      <c r="G649" s="9">
        <f>VLOOKUP((IF(MONTH($A649)=10,YEAR($A649),IF(MONTH($A649)=11,YEAR($A649),IF(MONTH($A649)=12, YEAR($A649),YEAR($A649)-1)))),A3R002_FirstSim!$A$1:$Z$87,VLOOKUP(MONTH($A649),Conversion!$A$1:$B$12,2),FALSE)</f>
        <v>0.15</v>
      </c>
      <c r="K649" s="12" t="e">
        <f>VLOOKUP((IF(MONTH($A649)=10,YEAR($A649),IF(MONTH($A649)=11,YEAR($A649),IF(MONTH($A649)=12, YEAR($A649),YEAR($A649)-1)))),#REF!,VLOOKUP(MONTH($A649),Conversion!$A$1:$B$12,2),FALSE)</f>
        <v>#REF!</v>
      </c>
      <c r="L649" s="9" t="e">
        <f>VLOOKUP((IF(MONTH($A649)=10,YEAR($A649),IF(MONTH($A649)=11,YEAR($A649),IF(MONTH($A649)=12, YEAR($A649),YEAR($A649)-1)))),#REF!,VLOOKUP(MONTH($A649),'Patch Conversion'!$A$1:$B$12,2),FALSE)</f>
        <v>#REF!</v>
      </c>
      <c r="N649" s="11"/>
      <c r="O649" s="9">
        <f t="shared" si="64"/>
        <v>0.02</v>
      </c>
      <c r="P649" s="9" t="str">
        <f t="shared" si="65"/>
        <v/>
      </c>
      <c r="Q649" s="10" t="str">
        <f t="shared" si="66"/>
        <v/>
      </c>
      <c r="S649" s="17">
        <f>VLOOKUP((IF(MONTH($A649)=10,YEAR($A649),IF(MONTH($A649)=11,YEAR($A649),IF(MONTH($A649)=12, YEAR($A649),YEAR($A649)-1)))),'Final Sim'!$A$1:$O$84,VLOOKUP(MONTH($A649),'Conversion WRSM'!$A$1:$B$12,2),FALSE)</f>
        <v>0</v>
      </c>
      <c r="U649" s="9">
        <f t="shared" si="67"/>
        <v>0.02</v>
      </c>
      <c r="V649" s="9" t="str">
        <f t="shared" si="68"/>
        <v/>
      </c>
      <c r="W649" s="20" t="str">
        <f t="shared" si="69"/>
        <v/>
      </c>
    </row>
    <row r="650" spans="1:23" s="9" customFormat="1">
      <c r="A650" s="11">
        <v>32721</v>
      </c>
      <c r="B650" s="9">
        <f>VLOOKUP((IF(MONTH($A650)=10,YEAR($A650),IF(MONTH($A650)=11,YEAR($A650),IF(MONTH($A650)=12, YEAR($A650),YEAR($A650)-1)))),A3R002_pt1.prn!$A$2:$AA$74,VLOOKUP(MONTH($A650),Conversion!$A$1:$B$12,2),FALSE)</f>
        <v>0.05</v>
      </c>
      <c r="C650" s="9" t="str">
        <f>IF(VLOOKUP((IF(MONTH($A650)=10,YEAR($A650),IF(MONTH($A650)=11,YEAR($A650),IF(MONTH($A650)=12, YEAR($A650),YEAR($A650)-1)))),A3R002_pt1.prn!$A$2:$AA$74,VLOOKUP(MONTH($A650),'Patch Conversion'!$A$1:$B$12,2),FALSE)="","",VLOOKUP((IF(MONTH($A650)=10,YEAR($A650),IF(MONTH($A650)=11,YEAR($A650),IF(MONTH($A650)=12, YEAR($A650),YEAR($A650)-1)))),A3R002_pt1.prn!$A$2:$AA$74,VLOOKUP(MONTH($A650),'Patch Conversion'!$A$1:$B$12,2),FALSE))</f>
        <v/>
      </c>
      <c r="G650" s="9">
        <f>VLOOKUP((IF(MONTH($A650)=10,YEAR($A650),IF(MONTH($A650)=11,YEAR($A650),IF(MONTH($A650)=12, YEAR($A650),YEAR($A650)-1)))),A3R002_FirstSim!$A$1:$Z$87,VLOOKUP(MONTH($A650),Conversion!$A$1:$B$12,2),FALSE)</f>
        <v>0.09</v>
      </c>
      <c r="K650" s="12" t="e">
        <f>VLOOKUP((IF(MONTH($A650)=10,YEAR($A650),IF(MONTH($A650)=11,YEAR($A650),IF(MONTH($A650)=12, YEAR($A650),YEAR($A650)-1)))),#REF!,VLOOKUP(MONTH($A650),Conversion!$A$1:$B$12,2),FALSE)</f>
        <v>#REF!</v>
      </c>
      <c r="L650" s="9" t="e">
        <f>VLOOKUP((IF(MONTH($A650)=10,YEAR($A650),IF(MONTH($A650)=11,YEAR($A650),IF(MONTH($A650)=12, YEAR($A650),YEAR($A650)-1)))),#REF!,VLOOKUP(MONTH($A650),'Patch Conversion'!$A$1:$B$12,2),FALSE)</f>
        <v>#REF!</v>
      </c>
      <c r="N650" s="11"/>
      <c r="O650" s="9">
        <f t="shared" si="64"/>
        <v>0.05</v>
      </c>
      <c r="P650" s="9" t="str">
        <f t="shared" si="65"/>
        <v/>
      </c>
      <c r="Q650" s="10" t="str">
        <f t="shared" si="66"/>
        <v/>
      </c>
      <c r="S650" s="17">
        <f>VLOOKUP((IF(MONTH($A650)=10,YEAR($A650),IF(MONTH($A650)=11,YEAR($A650),IF(MONTH($A650)=12, YEAR($A650),YEAR($A650)-1)))),'Final Sim'!$A$1:$O$84,VLOOKUP(MONTH($A650),'Conversion WRSM'!$A$1:$B$12,2),FALSE)</f>
        <v>271.64</v>
      </c>
      <c r="U650" s="9">
        <f t="shared" si="67"/>
        <v>0.05</v>
      </c>
      <c r="V650" s="9" t="str">
        <f t="shared" si="68"/>
        <v/>
      </c>
      <c r="W650" s="20" t="str">
        <f t="shared" si="69"/>
        <v/>
      </c>
    </row>
    <row r="651" spans="1:23" s="9" customFormat="1">
      <c r="A651" s="11">
        <v>32752</v>
      </c>
      <c r="B651" s="9">
        <f>VLOOKUP((IF(MONTH($A651)=10,YEAR($A651),IF(MONTH($A651)=11,YEAR($A651),IF(MONTH($A651)=12, YEAR($A651),YEAR($A651)-1)))),A3R002_pt1.prn!$A$2:$AA$74,VLOOKUP(MONTH($A651),Conversion!$A$1:$B$12,2),FALSE)</f>
        <v>0.03</v>
      </c>
      <c r="C651" s="9" t="str">
        <f>IF(VLOOKUP((IF(MONTH($A651)=10,YEAR($A651),IF(MONTH($A651)=11,YEAR($A651),IF(MONTH($A651)=12, YEAR($A651),YEAR($A651)-1)))),A3R002_pt1.prn!$A$2:$AA$74,VLOOKUP(MONTH($A651),'Patch Conversion'!$A$1:$B$12,2),FALSE)="","",VLOOKUP((IF(MONTH($A651)=10,YEAR($A651),IF(MONTH($A651)=11,YEAR($A651),IF(MONTH($A651)=12, YEAR($A651),YEAR($A651)-1)))),A3R002_pt1.prn!$A$2:$AA$74,VLOOKUP(MONTH($A651),'Patch Conversion'!$A$1:$B$12,2),FALSE))</f>
        <v>*</v>
      </c>
      <c r="G651" s="9">
        <f>VLOOKUP((IF(MONTH($A651)=10,YEAR($A651),IF(MONTH($A651)=11,YEAR($A651),IF(MONTH($A651)=12, YEAR($A651),YEAR($A651)-1)))),A3R002_FirstSim!$A$1:$Z$87,VLOOKUP(MONTH($A651),Conversion!$A$1:$B$12,2),FALSE)</f>
        <v>0.04</v>
      </c>
      <c r="K651" s="12" t="e">
        <f>VLOOKUP((IF(MONTH($A651)=10,YEAR($A651),IF(MONTH($A651)=11,YEAR($A651),IF(MONTH($A651)=12, YEAR($A651),YEAR($A651)-1)))),#REF!,VLOOKUP(MONTH($A651),Conversion!$A$1:$B$12,2),FALSE)</f>
        <v>#REF!</v>
      </c>
      <c r="L651" s="9" t="e">
        <f>VLOOKUP((IF(MONTH($A651)=10,YEAR($A651),IF(MONTH($A651)=11,YEAR($A651),IF(MONTH($A651)=12, YEAR($A651),YEAR($A651)-1)))),#REF!,VLOOKUP(MONTH($A651),'Patch Conversion'!$A$1:$B$12,2),FALSE)</f>
        <v>#REF!</v>
      </c>
      <c r="N651" s="11"/>
      <c r="O651" s="9">
        <f t="shared" si="64"/>
        <v>0.03</v>
      </c>
      <c r="P651" s="9" t="str">
        <f t="shared" si="65"/>
        <v>*</v>
      </c>
      <c r="Q651" s="10" t="str">
        <f t="shared" si="66"/>
        <v>Estimated</v>
      </c>
      <c r="S651" s="17">
        <f>VLOOKUP((IF(MONTH($A651)=10,YEAR($A651),IF(MONTH($A651)=11,YEAR($A651),IF(MONTH($A651)=12, YEAR($A651),YEAR($A651)-1)))),'Final Sim'!$A$1:$O$84,VLOOKUP(MONTH($A651),'Conversion WRSM'!$A$1:$B$12,2),FALSE)</f>
        <v>0</v>
      </c>
      <c r="U651" s="9">
        <f t="shared" si="67"/>
        <v>0.03</v>
      </c>
      <c r="V651" s="9" t="str">
        <f t="shared" si="68"/>
        <v>*</v>
      </c>
      <c r="W651" s="20" t="str">
        <f t="shared" si="69"/>
        <v>Estimated</v>
      </c>
    </row>
    <row r="652" spans="1:23" s="9" customFormat="1">
      <c r="A652" s="11">
        <v>32782</v>
      </c>
      <c r="B652" s="9">
        <f>VLOOKUP((IF(MONTH($A652)=10,YEAR($A652),IF(MONTH($A652)=11,YEAR($A652),IF(MONTH($A652)=12, YEAR($A652),YEAR($A652)-1)))),A3R002_pt1.prn!$A$2:$AA$74,VLOOKUP(MONTH($A652),Conversion!$A$1:$B$12,2),FALSE)</f>
        <v>0</v>
      </c>
      <c r="C652" s="9" t="str">
        <f>IF(VLOOKUP((IF(MONTH($A652)=10,YEAR($A652),IF(MONTH($A652)=11,YEAR($A652),IF(MONTH($A652)=12, YEAR($A652),YEAR($A652)-1)))),A3R002_pt1.prn!$A$2:$AA$74,VLOOKUP(MONTH($A652),'Patch Conversion'!$A$1:$B$12,2),FALSE)="","",VLOOKUP((IF(MONTH($A652)=10,YEAR($A652),IF(MONTH($A652)=11,YEAR($A652),IF(MONTH($A652)=12, YEAR($A652),YEAR($A652)-1)))),A3R002_pt1.prn!$A$2:$AA$74,VLOOKUP(MONTH($A652),'Patch Conversion'!$A$1:$B$12,2),FALSE))</f>
        <v>#</v>
      </c>
      <c r="G652" s="9">
        <f>VLOOKUP((IF(MONTH($A652)=10,YEAR($A652),IF(MONTH($A652)=11,YEAR($A652),IF(MONTH($A652)=12, YEAR($A652),YEAR($A652)-1)))),A3R002_FirstSim!$A$1:$Z$87,VLOOKUP(MONTH($A652),Conversion!$A$1:$B$12,2),FALSE)</f>
        <v>0.03</v>
      </c>
      <c r="K652" s="12" t="e">
        <f>VLOOKUP((IF(MONTH($A652)=10,YEAR($A652),IF(MONTH($A652)=11,YEAR($A652),IF(MONTH($A652)=12, YEAR($A652),YEAR($A652)-1)))),#REF!,VLOOKUP(MONTH($A652),Conversion!$A$1:$B$12,2),FALSE)</f>
        <v>#REF!</v>
      </c>
      <c r="L652" s="9" t="e">
        <f>VLOOKUP((IF(MONTH($A652)=10,YEAR($A652),IF(MONTH($A652)=11,YEAR($A652),IF(MONTH($A652)=12, YEAR($A652),YEAR($A652)-1)))),#REF!,VLOOKUP(MONTH($A652),'Patch Conversion'!$A$1:$B$12,2),FALSE)</f>
        <v>#REF!</v>
      </c>
      <c r="N652" s="11"/>
      <c r="O652" s="9">
        <f t="shared" si="64"/>
        <v>0.03</v>
      </c>
      <c r="P652" s="9" t="str">
        <f t="shared" si="65"/>
        <v>*</v>
      </c>
      <c r="Q652" s="10" t="str">
        <f t="shared" si="66"/>
        <v>First Silumation patch</v>
      </c>
      <c r="S652" s="17">
        <f>VLOOKUP((IF(MONTH($A652)=10,YEAR($A652),IF(MONTH($A652)=11,YEAR($A652),IF(MONTH($A652)=12, YEAR($A652),YEAR($A652)-1)))),'Final Sim'!$A$1:$O$84,VLOOKUP(MONTH($A652),'Conversion WRSM'!$A$1:$B$12,2),FALSE)</f>
        <v>6.94</v>
      </c>
      <c r="U652" s="9">
        <f t="shared" si="67"/>
        <v>6.94</v>
      </c>
      <c r="V652" s="9" t="str">
        <f t="shared" si="68"/>
        <v>*</v>
      </c>
      <c r="W652" s="20" t="str">
        <f t="shared" si="69"/>
        <v>Simulated value used</v>
      </c>
    </row>
    <row r="653" spans="1:23" s="9" customFormat="1">
      <c r="A653" s="11">
        <v>32813</v>
      </c>
      <c r="B653" s="9">
        <f>VLOOKUP((IF(MONTH($A653)=10,YEAR($A653),IF(MONTH($A653)=11,YEAR($A653),IF(MONTH($A653)=12, YEAR($A653),YEAR($A653)-1)))),A3R002_pt1.prn!$A$2:$AA$74,VLOOKUP(MONTH($A653),Conversion!$A$1:$B$12,2),FALSE)</f>
        <v>0.24</v>
      </c>
      <c r="C653" s="9" t="str">
        <f>IF(VLOOKUP((IF(MONTH($A653)=10,YEAR($A653),IF(MONTH($A653)=11,YEAR($A653),IF(MONTH($A653)=12, YEAR($A653),YEAR($A653)-1)))),A3R002_pt1.prn!$A$2:$AA$74,VLOOKUP(MONTH($A653),'Patch Conversion'!$A$1:$B$12,2),FALSE)="","",VLOOKUP((IF(MONTH($A653)=10,YEAR($A653),IF(MONTH($A653)=11,YEAR($A653),IF(MONTH($A653)=12, YEAR($A653),YEAR($A653)-1)))),A3R002_pt1.prn!$A$2:$AA$74,VLOOKUP(MONTH($A653),'Patch Conversion'!$A$1:$B$12,2),FALSE))</f>
        <v>*</v>
      </c>
      <c r="G653" s="9">
        <f>VLOOKUP((IF(MONTH($A653)=10,YEAR($A653),IF(MONTH($A653)=11,YEAR($A653),IF(MONTH($A653)=12, YEAR($A653),YEAR($A653)-1)))),A3R002_FirstSim!$A$1:$Z$87,VLOOKUP(MONTH($A653),Conversion!$A$1:$B$12,2),FALSE)</f>
        <v>0.31</v>
      </c>
      <c r="K653" s="12" t="e">
        <f>VLOOKUP((IF(MONTH($A653)=10,YEAR($A653),IF(MONTH($A653)=11,YEAR($A653),IF(MONTH($A653)=12, YEAR($A653),YEAR($A653)-1)))),#REF!,VLOOKUP(MONTH($A653),Conversion!$A$1:$B$12,2),FALSE)</f>
        <v>#REF!</v>
      </c>
      <c r="L653" s="9" t="e">
        <f>VLOOKUP((IF(MONTH($A653)=10,YEAR($A653),IF(MONTH($A653)=11,YEAR($A653),IF(MONTH($A653)=12, YEAR($A653),YEAR($A653)-1)))),#REF!,VLOOKUP(MONTH($A653),'Patch Conversion'!$A$1:$B$12,2),FALSE)</f>
        <v>#REF!</v>
      </c>
      <c r="N653" s="11"/>
      <c r="O653" s="9">
        <f t="shared" si="64"/>
        <v>0.24</v>
      </c>
      <c r="P653" s="9" t="str">
        <f t="shared" si="65"/>
        <v>*</v>
      </c>
      <c r="Q653" s="10" t="str">
        <f t="shared" si="66"/>
        <v>Estimated</v>
      </c>
      <c r="S653" s="17">
        <f>VLOOKUP((IF(MONTH($A653)=10,YEAR($A653),IF(MONTH($A653)=11,YEAR($A653),IF(MONTH($A653)=12, YEAR($A653),YEAR($A653)-1)))),'Final Sim'!$A$1:$O$84,VLOOKUP(MONTH($A653),'Conversion WRSM'!$A$1:$B$12,2),FALSE)</f>
        <v>0</v>
      </c>
      <c r="U653" s="9">
        <f t="shared" si="67"/>
        <v>0.24</v>
      </c>
      <c r="V653" s="9" t="str">
        <f t="shared" si="68"/>
        <v>*</v>
      </c>
      <c r="W653" s="20" t="str">
        <f t="shared" si="69"/>
        <v>Estimated</v>
      </c>
    </row>
    <row r="654" spans="1:23" s="9" customFormat="1">
      <c r="A654" s="11">
        <v>32843</v>
      </c>
      <c r="B654" s="9">
        <f>VLOOKUP((IF(MONTH($A654)=10,YEAR($A654),IF(MONTH($A654)=11,YEAR($A654),IF(MONTH($A654)=12, YEAR($A654),YEAR($A654)-1)))),A3R002_pt1.prn!$A$2:$AA$74,VLOOKUP(MONTH($A654),Conversion!$A$1:$B$12,2),FALSE)</f>
        <v>0.09</v>
      </c>
      <c r="C654" s="9" t="str">
        <f>IF(VLOOKUP((IF(MONTH($A654)=10,YEAR($A654),IF(MONTH($A654)=11,YEAR($A654),IF(MONTH($A654)=12, YEAR($A654),YEAR($A654)-1)))),A3R002_pt1.prn!$A$2:$AA$74,VLOOKUP(MONTH($A654),'Patch Conversion'!$A$1:$B$12,2),FALSE)="","",VLOOKUP((IF(MONTH($A654)=10,YEAR($A654),IF(MONTH($A654)=11,YEAR($A654),IF(MONTH($A654)=12, YEAR($A654),YEAR($A654)-1)))),A3R002_pt1.prn!$A$2:$AA$74,VLOOKUP(MONTH($A654),'Patch Conversion'!$A$1:$B$12,2),FALSE))</f>
        <v>*</v>
      </c>
      <c r="G654" s="9">
        <f>VLOOKUP((IF(MONTH($A654)=10,YEAR($A654),IF(MONTH($A654)=11,YEAR($A654),IF(MONTH($A654)=12, YEAR($A654),YEAR($A654)-1)))),A3R002_FirstSim!$A$1:$Z$87,VLOOKUP(MONTH($A654),Conversion!$A$1:$B$12,2),FALSE)</f>
        <v>1.01</v>
      </c>
      <c r="K654" s="12" t="e">
        <f>VLOOKUP((IF(MONTH($A654)=10,YEAR($A654),IF(MONTH($A654)=11,YEAR($A654),IF(MONTH($A654)=12, YEAR($A654),YEAR($A654)-1)))),#REF!,VLOOKUP(MONTH($A654),Conversion!$A$1:$B$12,2),FALSE)</f>
        <v>#REF!</v>
      </c>
      <c r="L654" s="9" t="e">
        <f>VLOOKUP((IF(MONTH($A654)=10,YEAR($A654),IF(MONTH($A654)=11,YEAR($A654),IF(MONTH($A654)=12, YEAR($A654),YEAR($A654)-1)))),#REF!,VLOOKUP(MONTH($A654),'Patch Conversion'!$A$1:$B$12,2),FALSE)</f>
        <v>#REF!</v>
      </c>
      <c r="N654" s="11"/>
      <c r="O654" s="9">
        <f t="shared" si="64"/>
        <v>0.09</v>
      </c>
      <c r="P654" s="9" t="str">
        <f t="shared" si="65"/>
        <v>*</v>
      </c>
      <c r="Q654" s="10" t="str">
        <f t="shared" si="66"/>
        <v>Estimated</v>
      </c>
      <c r="S654" s="17">
        <f>VLOOKUP((IF(MONTH($A654)=10,YEAR($A654),IF(MONTH($A654)=11,YEAR($A654),IF(MONTH($A654)=12, YEAR($A654),YEAR($A654)-1)))),'Final Sim'!$A$1:$O$84,VLOOKUP(MONTH($A654),'Conversion WRSM'!$A$1:$B$12,2),FALSE)</f>
        <v>162.88999999999999</v>
      </c>
      <c r="U654" s="9">
        <f t="shared" si="67"/>
        <v>0.09</v>
      </c>
      <c r="V654" s="9" t="str">
        <f t="shared" si="68"/>
        <v>*</v>
      </c>
      <c r="W654" s="20" t="str">
        <f t="shared" si="69"/>
        <v>Estimated</v>
      </c>
    </row>
    <row r="655" spans="1:23" s="9" customFormat="1">
      <c r="A655" s="11">
        <v>32874</v>
      </c>
      <c r="B655" s="9">
        <f>VLOOKUP((IF(MONTH($A655)=10,YEAR($A655),IF(MONTH($A655)=11,YEAR($A655),IF(MONTH($A655)=12, YEAR($A655),YEAR($A655)-1)))),A3R002_pt1.prn!$A$2:$AA$74,VLOOKUP(MONTH($A655),Conversion!$A$1:$B$12,2),FALSE)</f>
        <v>0.06</v>
      </c>
      <c r="C655" s="9" t="str">
        <f>IF(VLOOKUP((IF(MONTH($A655)=10,YEAR($A655),IF(MONTH($A655)=11,YEAR($A655),IF(MONTH($A655)=12, YEAR($A655),YEAR($A655)-1)))),A3R002_pt1.prn!$A$2:$AA$74,VLOOKUP(MONTH($A655),'Patch Conversion'!$A$1:$B$12,2),FALSE)="","",VLOOKUP((IF(MONTH($A655)=10,YEAR($A655),IF(MONTH($A655)=11,YEAR($A655),IF(MONTH($A655)=12, YEAR($A655),YEAR($A655)-1)))),A3R002_pt1.prn!$A$2:$AA$74,VLOOKUP(MONTH($A655),'Patch Conversion'!$A$1:$B$12,2),FALSE))</f>
        <v/>
      </c>
      <c r="G655" s="9">
        <f>VLOOKUP((IF(MONTH($A655)=10,YEAR($A655),IF(MONTH($A655)=11,YEAR($A655),IF(MONTH($A655)=12, YEAR($A655),YEAR($A655)-1)))),A3R002_FirstSim!$A$1:$Z$87,VLOOKUP(MONTH($A655),Conversion!$A$1:$B$12,2),FALSE)</f>
        <v>0.28999999999999998</v>
      </c>
      <c r="K655" s="12" t="e">
        <f>VLOOKUP((IF(MONTH($A655)=10,YEAR($A655),IF(MONTH($A655)=11,YEAR($A655),IF(MONTH($A655)=12, YEAR($A655),YEAR($A655)-1)))),#REF!,VLOOKUP(MONTH($A655),Conversion!$A$1:$B$12,2),FALSE)</f>
        <v>#REF!</v>
      </c>
      <c r="L655" s="9" t="e">
        <f>VLOOKUP((IF(MONTH($A655)=10,YEAR($A655),IF(MONTH($A655)=11,YEAR($A655),IF(MONTH($A655)=12, YEAR($A655),YEAR($A655)-1)))),#REF!,VLOOKUP(MONTH($A655),'Patch Conversion'!$A$1:$B$12,2),FALSE)</f>
        <v>#REF!</v>
      </c>
      <c r="N655" s="11"/>
      <c r="O655" s="9">
        <f t="shared" si="64"/>
        <v>0.06</v>
      </c>
      <c r="P655" s="9" t="str">
        <f t="shared" si="65"/>
        <v/>
      </c>
      <c r="Q655" s="10" t="str">
        <f t="shared" si="66"/>
        <v/>
      </c>
      <c r="S655" s="17">
        <f>VLOOKUP((IF(MONTH($A655)=10,YEAR($A655),IF(MONTH($A655)=11,YEAR($A655),IF(MONTH($A655)=12, YEAR($A655),YEAR($A655)-1)))),'Final Sim'!$A$1:$O$84,VLOOKUP(MONTH($A655),'Conversion WRSM'!$A$1:$B$12,2),FALSE)</f>
        <v>0</v>
      </c>
      <c r="U655" s="9">
        <f t="shared" si="67"/>
        <v>0.06</v>
      </c>
      <c r="V655" s="9" t="str">
        <f t="shared" si="68"/>
        <v/>
      </c>
      <c r="W655" s="20" t="str">
        <f t="shared" si="69"/>
        <v/>
      </c>
    </row>
    <row r="656" spans="1:23" s="9" customFormat="1">
      <c r="A656" s="11">
        <v>32905</v>
      </c>
      <c r="B656" s="9">
        <f>VLOOKUP((IF(MONTH($A656)=10,YEAR($A656),IF(MONTH($A656)=11,YEAR($A656),IF(MONTH($A656)=12, YEAR($A656),YEAR($A656)-1)))),A3R002_pt1.prn!$A$2:$AA$74,VLOOKUP(MONTH($A656),Conversion!$A$1:$B$12,2),FALSE)</f>
        <v>0.04</v>
      </c>
      <c r="C656" s="9" t="str">
        <f>IF(VLOOKUP((IF(MONTH($A656)=10,YEAR($A656),IF(MONTH($A656)=11,YEAR($A656),IF(MONTH($A656)=12, YEAR($A656),YEAR($A656)-1)))),A3R002_pt1.prn!$A$2:$AA$74,VLOOKUP(MONTH($A656),'Patch Conversion'!$A$1:$B$12,2),FALSE)="","",VLOOKUP((IF(MONTH($A656)=10,YEAR($A656),IF(MONTH($A656)=11,YEAR($A656),IF(MONTH($A656)=12, YEAR($A656),YEAR($A656)-1)))),A3R002_pt1.prn!$A$2:$AA$74,VLOOKUP(MONTH($A656),'Patch Conversion'!$A$1:$B$12,2),FALSE))</f>
        <v>*</v>
      </c>
      <c r="D656" s="9">
        <f>IF(C656="","",B656)</f>
        <v>0.04</v>
      </c>
      <c r="G656" s="9">
        <f>VLOOKUP((IF(MONTH($A656)=10,YEAR($A656),IF(MONTH($A656)=11,YEAR($A656),IF(MONTH($A656)=12, YEAR($A656),YEAR($A656)-1)))),A3R002_FirstSim!$A$1:$Z$87,VLOOKUP(MONTH($A656),Conversion!$A$1:$B$12,2),FALSE)</f>
        <v>0.11</v>
      </c>
      <c r="K656" s="12" t="e">
        <f>VLOOKUP((IF(MONTH($A656)=10,YEAR($A656),IF(MONTH($A656)=11,YEAR($A656),IF(MONTH($A656)=12, YEAR($A656),YEAR($A656)-1)))),#REF!,VLOOKUP(MONTH($A656),Conversion!$A$1:$B$12,2),FALSE)</f>
        <v>#REF!</v>
      </c>
      <c r="L656" s="9" t="e">
        <f>VLOOKUP((IF(MONTH($A656)=10,YEAR($A656),IF(MONTH($A656)=11,YEAR($A656),IF(MONTH($A656)=12, YEAR($A656),YEAR($A656)-1)))),#REF!,VLOOKUP(MONTH($A656),'Patch Conversion'!$A$1:$B$12,2),FALSE)</f>
        <v>#REF!</v>
      </c>
      <c r="N656" s="11"/>
      <c r="O656" s="9">
        <f t="shared" si="64"/>
        <v>0.04</v>
      </c>
      <c r="P656" s="9" t="str">
        <f t="shared" si="65"/>
        <v>*</v>
      </c>
      <c r="Q656" s="10" t="str">
        <f t="shared" si="66"/>
        <v>Estimated</v>
      </c>
      <c r="S656" s="17">
        <f>VLOOKUP((IF(MONTH($A656)=10,YEAR($A656),IF(MONTH($A656)=11,YEAR($A656),IF(MONTH($A656)=12, YEAR($A656),YEAR($A656)-1)))),'Final Sim'!$A$1:$O$84,VLOOKUP(MONTH($A656),'Conversion WRSM'!$A$1:$B$12,2),FALSE)</f>
        <v>56.77</v>
      </c>
      <c r="U656" s="9">
        <f t="shared" si="67"/>
        <v>0.04</v>
      </c>
      <c r="V656" s="9" t="str">
        <f t="shared" si="68"/>
        <v>*</v>
      </c>
      <c r="W656" s="20" t="str">
        <f t="shared" si="69"/>
        <v>Estimated</v>
      </c>
    </row>
    <row r="657" spans="1:23" s="9" customFormat="1">
      <c r="A657" s="11">
        <v>32933</v>
      </c>
      <c r="B657" s="9">
        <f>VLOOKUP((IF(MONTH($A657)=10,YEAR($A657),IF(MONTH($A657)=11,YEAR($A657),IF(MONTH($A657)=12, YEAR($A657),YEAR($A657)-1)))),A3R002_pt1.prn!$A$2:$AA$74,VLOOKUP(MONTH($A657),Conversion!$A$1:$B$12,2),FALSE)</f>
        <v>0.06</v>
      </c>
      <c r="C657" s="9" t="str">
        <f>IF(VLOOKUP((IF(MONTH($A657)=10,YEAR($A657),IF(MONTH($A657)=11,YEAR($A657),IF(MONTH($A657)=12, YEAR($A657),YEAR($A657)-1)))),A3R002_pt1.prn!$A$2:$AA$74,VLOOKUP(MONTH($A657),'Patch Conversion'!$A$1:$B$12,2),FALSE)="","",VLOOKUP((IF(MONTH($A657)=10,YEAR($A657),IF(MONTH($A657)=11,YEAR($A657),IF(MONTH($A657)=12, YEAR($A657),YEAR($A657)-1)))),A3R002_pt1.prn!$A$2:$AA$74,VLOOKUP(MONTH($A657),'Patch Conversion'!$A$1:$B$12,2),FALSE))</f>
        <v/>
      </c>
      <c r="D657" s="9" t="str">
        <f>IF(C657="","",B657)</f>
        <v/>
      </c>
      <c r="G657" s="9">
        <f>VLOOKUP((IF(MONTH($A657)=10,YEAR($A657),IF(MONTH($A657)=11,YEAR($A657),IF(MONTH($A657)=12, YEAR($A657),YEAR($A657)-1)))),A3R002_FirstSim!$A$1:$Z$87,VLOOKUP(MONTH($A657),Conversion!$A$1:$B$12,2),FALSE)</f>
        <v>0.16</v>
      </c>
      <c r="K657" s="12" t="e">
        <f>VLOOKUP((IF(MONTH($A657)=10,YEAR($A657),IF(MONTH($A657)=11,YEAR($A657),IF(MONTH($A657)=12, YEAR($A657),YEAR($A657)-1)))),#REF!,VLOOKUP(MONTH($A657),Conversion!$A$1:$B$12,2),FALSE)</f>
        <v>#REF!</v>
      </c>
      <c r="L657" s="9" t="e">
        <f>VLOOKUP((IF(MONTH($A657)=10,YEAR($A657),IF(MONTH($A657)=11,YEAR($A657),IF(MONTH($A657)=12, YEAR($A657),YEAR($A657)-1)))),#REF!,VLOOKUP(MONTH($A657),'Patch Conversion'!$A$1:$B$12,2),FALSE)</f>
        <v>#REF!</v>
      </c>
      <c r="N657" s="11"/>
      <c r="O657" s="9">
        <f t="shared" si="64"/>
        <v>0.06</v>
      </c>
      <c r="P657" s="9" t="str">
        <f t="shared" si="65"/>
        <v/>
      </c>
      <c r="Q657" s="10" t="str">
        <f t="shared" si="66"/>
        <v/>
      </c>
      <c r="S657" s="17">
        <f>VLOOKUP((IF(MONTH($A657)=10,YEAR($A657),IF(MONTH($A657)=11,YEAR($A657),IF(MONTH($A657)=12, YEAR($A657),YEAR($A657)-1)))),'Final Sim'!$A$1:$O$84,VLOOKUP(MONTH($A657),'Conversion WRSM'!$A$1:$B$12,2),FALSE)</f>
        <v>0</v>
      </c>
      <c r="U657" s="9">
        <f t="shared" si="67"/>
        <v>0.06</v>
      </c>
      <c r="V657" s="9" t="str">
        <f t="shared" si="68"/>
        <v/>
      </c>
      <c r="W657" s="20" t="str">
        <f t="shared" si="69"/>
        <v/>
      </c>
    </row>
    <row r="658" spans="1:23" s="9" customFormat="1">
      <c r="A658" s="11">
        <v>32964</v>
      </c>
      <c r="B658" s="9">
        <f>VLOOKUP((IF(MONTH($A658)=10,YEAR($A658),IF(MONTH($A658)=11,YEAR($A658),IF(MONTH($A658)=12, YEAR($A658),YEAR($A658)-1)))),A3R002_pt1.prn!$A$2:$AA$74,VLOOKUP(MONTH($A658),Conversion!$A$1:$B$12,2),FALSE)</f>
        <v>0</v>
      </c>
      <c r="C658" s="9" t="str">
        <f>IF(VLOOKUP((IF(MONTH($A658)=10,YEAR($A658),IF(MONTH($A658)=11,YEAR($A658),IF(MONTH($A658)=12, YEAR($A658),YEAR($A658)-1)))),A3R002_pt1.prn!$A$2:$AA$74,VLOOKUP(MONTH($A658),'Patch Conversion'!$A$1:$B$12,2),FALSE)="","",VLOOKUP((IF(MONTH($A658)=10,YEAR($A658),IF(MONTH($A658)=11,YEAR($A658),IF(MONTH($A658)=12, YEAR($A658),YEAR($A658)-1)))),A3R002_pt1.prn!$A$2:$AA$74,VLOOKUP(MONTH($A658),'Patch Conversion'!$A$1:$B$12,2),FALSE))</f>
        <v>*</v>
      </c>
      <c r="D658" s="9">
        <f>IF(C658="","",B658)</f>
        <v>0</v>
      </c>
      <c r="G658" s="9">
        <f>VLOOKUP((IF(MONTH($A658)=10,YEAR($A658),IF(MONTH($A658)=11,YEAR($A658),IF(MONTH($A658)=12, YEAR($A658),YEAR($A658)-1)))),A3R002_FirstSim!$A$1:$Z$87,VLOOKUP(MONTH($A658),Conversion!$A$1:$B$12,2),FALSE)</f>
        <v>0.24</v>
      </c>
      <c r="K658" s="12" t="e">
        <f>VLOOKUP((IF(MONTH($A658)=10,YEAR($A658),IF(MONTH($A658)=11,YEAR($A658),IF(MONTH($A658)=12, YEAR($A658),YEAR($A658)-1)))),#REF!,VLOOKUP(MONTH($A658),Conversion!$A$1:$B$12,2),FALSE)</f>
        <v>#REF!</v>
      </c>
      <c r="L658" s="9" t="e">
        <f>VLOOKUP((IF(MONTH($A658)=10,YEAR($A658),IF(MONTH($A658)=11,YEAR($A658),IF(MONTH($A658)=12, YEAR($A658),YEAR($A658)-1)))),#REF!,VLOOKUP(MONTH($A658),'Patch Conversion'!$A$1:$B$12,2),FALSE)</f>
        <v>#REF!</v>
      </c>
      <c r="N658" s="11"/>
      <c r="O658" s="9">
        <f t="shared" si="64"/>
        <v>0</v>
      </c>
      <c r="P658" s="9" t="str">
        <f t="shared" si="65"/>
        <v>*</v>
      </c>
      <c r="Q658" s="10" t="str">
        <f t="shared" si="66"/>
        <v>Estimated</v>
      </c>
      <c r="S658" s="17">
        <f>VLOOKUP((IF(MONTH($A658)=10,YEAR($A658),IF(MONTH($A658)=11,YEAR($A658),IF(MONTH($A658)=12, YEAR($A658),YEAR($A658)-1)))),'Final Sim'!$A$1:$O$84,VLOOKUP(MONTH($A658),'Conversion WRSM'!$A$1:$B$12,2),FALSE)</f>
        <v>137.12</v>
      </c>
      <c r="U658" s="9">
        <f t="shared" si="67"/>
        <v>0</v>
      </c>
      <c r="V658" s="9" t="str">
        <f t="shared" si="68"/>
        <v>*</v>
      </c>
      <c r="W658" s="20" t="str">
        <f t="shared" si="69"/>
        <v>Estimated</v>
      </c>
    </row>
    <row r="659" spans="1:23" s="9" customFormat="1">
      <c r="A659" s="11">
        <v>32994</v>
      </c>
      <c r="B659" s="9">
        <f>VLOOKUP((IF(MONTH($A659)=10,YEAR($A659),IF(MONTH($A659)=11,YEAR($A659),IF(MONTH($A659)=12, YEAR($A659),YEAR($A659)-1)))),A3R002_pt1.prn!$A$2:$AA$74,VLOOKUP(MONTH($A659),Conversion!$A$1:$B$12,2),FALSE)</f>
        <v>0.01</v>
      </c>
      <c r="C659" s="9" t="str">
        <f>IF(VLOOKUP((IF(MONTH($A659)=10,YEAR($A659),IF(MONTH($A659)=11,YEAR($A659),IF(MONTH($A659)=12, YEAR($A659),YEAR($A659)-1)))),A3R002_pt1.prn!$A$2:$AA$74,VLOOKUP(MONTH($A659),'Patch Conversion'!$A$1:$B$12,2),FALSE)="","",VLOOKUP((IF(MONTH($A659)=10,YEAR($A659),IF(MONTH($A659)=11,YEAR($A659),IF(MONTH($A659)=12, YEAR($A659),YEAR($A659)-1)))),A3R002_pt1.prn!$A$2:$AA$74,VLOOKUP(MONTH($A659),'Patch Conversion'!$A$1:$B$12,2),FALSE))</f>
        <v>*</v>
      </c>
      <c r="G659" s="9">
        <f>VLOOKUP((IF(MONTH($A659)=10,YEAR($A659),IF(MONTH($A659)=11,YEAR($A659),IF(MONTH($A659)=12, YEAR($A659),YEAR($A659)-1)))),A3R002_FirstSim!$A$1:$Z$87,VLOOKUP(MONTH($A659),Conversion!$A$1:$B$12,2),FALSE)</f>
        <v>0.18</v>
      </c>
      <c r="K659" s="12" t="e">
        <f>VLOOKUP((IF(MONTH($A659)=10,YEAR($A659),IF(MONTH($A659)=11,YEAR($A659),IF(MONTH($A659)=12, YEAR($A659),YEAR($A659)-1)))),#REF!,VLOOKUP(MONTH($A659),Conversion!$A$1:$B$12,2),FALSE)</f>
        <v>#REF!</v>
      </c>
      <c r="L659" s="9" t="e">
        <f>VLOOKUP((IF(MONTH($A659)=10,YEAR($A659),IF(MONTH($A659)=11,YEAR($A659),IF(MONTH($A659)=12, YEAR($A659),YEAR($A659)-1)))),#REF!,VLOOKUP(MONTH($A659),'Patch Conversion'!$A$1:$B$12,2),FALSE)</f>
        <v>#REF!</v>
      </c>
      <c r="N659" s="11"/>
      <c r="O659" s="9">
        <f t="shared" si="64"/>
        <v>0.01</v>
      </c>
      <c r="P659" s="9" t="str">
        <f t="shared" si="65"/>
        <v>*</v>
      </c>
      <c r="Q659" s="10" t="str">
        <f t="shared" si="66"/>
        <v>Estimated</v>
      </c>
      <c r="S659" s="17">
        <f>VLOOKUP((IF(MONTH($A659)=10,YEAR($A659),IF(MONTH($A659)=11,YEAR($A659),IF(MONTH($A659)=12, YEAR($A659),YEAR($A659)-1)))),'Final Sim'!$A$1:$O$84,VLOOKUP(MONTH($A659),'Conversion WRSM'!$A$1:$B$12,2),FALSE)</f>
        <v>0</v>
      </c>
      <c r="U659" s="9">
        <f t="shared" si="67"/>
        <v>0.01</v>
      </c>
      <c r="V659" s="9" t="str">
        <f t="shared" si="68"/>
        <v>*</v>
      </c>
      <c r="W659" s="20" t="str">
        <f t="shared" si="69"/>
        <v>Estimated</v>
      </c>
    </row>
    <row r="660" spans="1:23" s="9" customFormat="1">
      <c r="A660" s="11">
        <v>33025</v>
      </c>
      <c r="B660" s="9">
        <f>VLOOKUP((IF(MONTH($A660)=10,YEAR($A660),IF(MONTH($A660)=11,YEAR($A660),IF(MONTH($A660)=12, YEAR($A660),YEAR($A660)-1)))),A3R002_pt1.prn!$A$2:$AA$74,VLOOKUP(MONTH($A660),Conversion!$A$1:$B$12,2),FALSE)</f>
        <v>0.04</v>
      </c>
      <c r="C660" s="9" t="str">
        <f>IF(VLOOKUP((IF(MONTH($A660)=10,YEAR($A660),IF(MONTH($A660)=11,YEAR($A660),IF(MONTH($A660)=12, YEAR($A660),YEAR($A660)-1)))),A3R002_pt1.prn!$A$2:$AA$74,VLOOKUP(MONTH($A660),'Patch Conversion'!$A$1:$B$12,2),FALSE)="","",VLOOKUP((IF(MONTH($A660)=10,YEAR($A660),IF(MONTH($A660)=11,YEAR($A660),IF(MONTH($A660)=12, YEAR($A660),YEAR($A660)-1)))),A3R002_pt1.prn!$A$2:$AA$74,VLOOKUP(MONTH($A660),'Patch Conversion'!$A$1:$B$12,2),FALSE))</f>
        <v/>
      </c>
      <c r="G660" s="9">
        <f>VLOOKUP((IF(MONTH($A660)=10,YEAR($A660),IF(MONTH($A660)=11,YEAR($A660),IF(MONTH($A660)=12, YEAR($A660),YEAR($A660)-1)))),A3R002_FirstSim!$A$1:$Z$87,VLOOKUP(MONTH($A660),Conversion!$A$1:$B$12,2),FALSE)</f>
        <v>0.14000000000000001</v>
      </c>
      <c r="K660" s="12" t="e">
        <f>VLOOKUP((IF(MONTH($A660)=10,YEAR($A660),IF(MONTH($A660)=11,YEAR($A660),IF(MONTH($A660)=12, YEAR($A660),YEAR($A660)-1)))),#REF!,VLOOKUP(MONTH($A660),Conversion!$A$1:$B$12,2),FALSE)</f>
        <v>#REF!</v>
      </c>
      <c r="L660" s="9" t="e">
        <f>VLOOKUP((IF(MONTH($A660)=10,YEAR($A660),IF(MONTH($A660)=11,YEAR($A660),IF(MONTH($A660)=12, YEAR($A660),YEAR($A660)-1)))),#REF!,VLOOKUP(MONTH($A660),'Patch Conversion'!$A$1:$B$12,2),FALSE)</f>
        <v>#REF!</v>
      </c>
      <c r="N660" s="11"/>
      <c r="O660" s="9">
        <f t="shared" si="64"/>
        <v>0.04</v>
      </c>
      <c r="P660" s="9" t="str">
        <f t="shared" si="65"/>
        <v/>
      </c>
      <c r="Q660" s="10" t="str">
        <f t="shared" si="66"/>
        <v/>
      </c>
      <c r="S660" s="17">
        <f>VLOOKUP((IF(MONTH($A660)=10,YEAR($A660),IF(MONTH($A660)=11,YEAR($A660),IF(MONTH($A660)=12, YEAR($A660),YEAR($A660)-1)))),'Final Sim'!$A$1:$O$84,VLOOKUP(MONTH($A660),'Conversion WRSM'!$A$1:$B$12,2),FALSE)</f>
        <v>86.46</v>
      </c>
      <c r="U660" s="9">
        <f t="shared" si="67"/>
        <v>0.04</v>
      </c>
      <c r="V660" s="9" t="str">
        <f t="shared" si="68"/>
        <v/>
      </c>
      <c r="W660" s="20" t="str">
        <f t="shared" si="69"/>
        <v/>
      </c>
    </row>
    <row r="661" spans="1:23" s="9" customFormat="1">
      <c r="A661" s="11">
        <v>33055</v>
      </c>
      <c r="B661" s="9">
        <f>VLOOKUP((IF(MONTH($A661)=10,YEAR($A661),IF(MONTH($A661)=11,YEAR($A661),IF(MONTH($A661)=12, YEAR($A661),YEAR($A661)-1)))),A3R002_pt1.prn!$A$2:$AA$74,VLOOKUP(MONTH($A661),Conversion!$A$1:$B$12,2),FALSE)</f>
        <v>0.06</v>
      </c>
      <c r="C661" s="9" t="str">
        <f>IF(VLOOKUP((IF(MONTH($A661)=10,YEAR($A661),IF(MONTH($A661)=11,YEAR($A661),IF(MONTH($A661)=12, YEAR($A661),YEAR($A661)-1)))),A3R002_pt1.prn!$A$2:$AA$74,VLOOKUP(MONTH($A661),'Patch Conversion'!$A$1:$B$12,2),FALSE)="","",VLOOKUP((IF(MONTH($A661)=10,YEAR($A661),IF(MONTH($A661)=11,YEAR($A661),IF(MONTH($A661)=12, YEAR($A661),YEAR($A661)-1)))),A3R002_pt1.prn!$A$2:$AA$74,VLOOKUP(MONTH($A661),'Patch Conversion'!$A$1:$B$12,2),FALSE))</f>
        <v/>
      </c>
      <c r="G661" s="9">
        <f>VLOOKUP((IF(MONTH($A661)=10,YEAR($A661),IF(MONTH($A661)=11,YEAR($A661),IF(MONTH($A661)=12, YEAR($A661),YEAR($A661)-1)))),A3R002_FirstSim!$A$1:$Z$87,VLOOKUP(MONTH($A661),Conversion!$A$1:$B$12,2),FALSE)</f>
        <v>0.11</v>
      </c>
      <c r="K661" s="12" t="e">
        <f>VLOOKUP((IF(MONTH($A661)=10,YEAR($A661),IF(MONTH($A661)=11,YEAR($A661),IF(MONTH($A661)=12, YEAR($A661),YEAR($A661)-1)))),#REF!,VLOOKUP(MONTH($A661),Conversion!$A$1:$B$12,2),FALSE)</f>
        <v>#REF!</v>
      </c>
      <c r="L661" s="9" t="e">
        <f>VLOOKUP((IF(MONTH($A661)=10,YEAR($A661),IF(MONTH($A661)=11,YEAR($A661),IF(MONTH($A661)=12, YEAR($A661),YEAR($A661)-1)))),#REF!,VLOOKUP(MONTH($A661),'Patch Conversion'!$A$1:$B$12,2),FALSE)</f>
        <v>#REF!</v>
      </c>
      <c r="N661" s="11"/>
      <c r="O661" s="9">
        <f t="shared" si="64"/>
        <v>0.06</v>
      </c>
      <c r="P661" s="9" t="str">
        <f t="shared" si="65"/>
        <v/>
      </c>
      <c r="Q661" s="10" t="str">
        <f t="shared" si="66"/>
        <v/>
      </c>
      <c r="S661" s="17">
        <f>VLOOKUP((IF(MONTH($A661)=10,YEAR($A661),IF(MONTH($A661)=11,YEAR($A661),IF(MONTH($A661)=12, YEAR($A661),YEAR($A661)-1)))),'Final Sim'!$A$1:$O$84,VLOOKUP(MONTH($A661),'Conversion WRSM'!$A$1:$B$12,2),FALSE)</f>
        <v>0</v>
      </c>
      <c r="U661" s="9">
        <f t="shared" si="67"/>
        <v>0.06</v>
      </c>
      <c r="V661" s="9" t="str">
        <f t="shared" si="68"/>
        <v/>
      </c>
      <c r="W661" s="20" t="str">
        <f t="shared" si="69"/>
        <v/>
      </c>
    </row>
    <row r="662" spans="1:23" s="9" customFormat="1">
      <c r="A662" s="11">
        <v>33086</v>
      </c>
      <c r="B662" s="9">
        <f>VLOOKUP((IF(MONTH($A662)=10,YEAR($A662),IF(MONTH($A662)=11,YEAR($A662),IF(MONTH($A662)=12, YEAR($A662),YEAR($A662)-1)))),A3R002_pt1.prn!$A$2:$AA$74,VLOOKUP(MONTH($A662),Conversion!$A$1:$B$12,2),FALSE)</f>
        <v>0.03</v>
      </c>
      <c r="C662" s="9" t="str">
        <f>IF(VLOOKUP((IF(MONTH($A662)=10,YEAR($A662),IF(MONTH($A662)=11,YEAR($A662),IF(MONTH($A662)=12, YEAR($A662),YEAR($A662)-1)))),A3R002_pt1.prn!$A$2:$AA$74,VLOOKUP(MONTH($A662),'Patch Conversion'!$A$1:$B$12,2),FALSE)="","",VLOOKUP((IF(MONTH($A662)=10,YEAR($A662),IF(MONTH($A662)=11,YEAR($A662),IF(MONTH($A662)=12, YEAR($A662),YEAR($A662)-1)))),A3R002_pt1.prn!$A$2:$AA$74,VLOOKUP(MONTH($A662),'Patch Conversion'!$A$1:$B$12,2),FALSE))</f>
        <v/>
      </c>
      <c r="G662" s="9">
        <f>VLOOKUP((IF(MONTH($A662)=10,YEAR($A662),IF(MONTH($A662)=11,YEAR($A662),IF(MONTH($A662)=12, YEAR($A662),YEAR($A662)-1)))),A3R002_FirstSim!$A$1:$Z$87,VLOOKUP(MONTH($A662),Conversion!$A$1:$B$12,2),FALSE)</f>
        <v>0.06</v>
      </c>
      <c r="K662" s="12" t="e">
        <f>VLOOKUP((IF(MONTH($A662)=10,YEAR($A662),IF(MONTH($A662)=11,YEAR($A662),IF(MONTH($A662)=12, YEAR($A662),YEAR($A662)-1)))),#REF!,VLOOKUP(MONTH($A662),Conversion!$A$1:$B$12,2),FALSE)</f>
        <v>#REF!</v>
      </c>
      <c r="L662" s="9" t="e">
        <f>VLOOKUP((IF(MONTH($A662)=10,YEAR($A662),IF(MONTH($A662)=11,YEAR($A662),IF(MONTH($A662)=12, YEAR($A662),YEAR($A662)-1)))),#REF!,VLOOKUP(MONTH($A662),'Patch Conversion'!$A$1:$B$12,2),FALSE)</f>
        <v>#REF!</v>
      </c>
      <c r="N662" s="11"/>
      <c r="O662" s="9">
        <f t="shared" si="64"/>
        <v>0.03</v>
      </c>
      <c r="P662" s="9" t="str">
        <f t="shared" si="65"/>
        <v/>
      </c>
      <c r="Q662" s="10" t="str">
        <f t="shared" si="66"/>
        <v/>
      </c>
      <c r="S662" s="17">
        <f>VLOOKUP((IF(MONTH($A662)=10,YEAR($A662),IF(MONTH($A662)=11,YEAR($A662),IF(MONTH($A662)=12, YEAR($A662),YEAR($A662)-1)))),'Final Sim'!$A$1:$O$84,VLOOKUP(MONTH($A662),'Conversion WRSM'!$A$1:$B$12,2),FALSE)</f>
        <v>389.71</v>
      </c>
      <c r="U662" s="9">
        <f t="shared" si="67"/>
        <v>0.03</v>
      </c>
      <c r="V662" s="9" t="str">
        <f t="shared" si="68"/>
        <v/>
      </c>
      <c r="W662" s="20" t="str">
        <f t="shared" si="69"/>
        <v/>
      </c>
    </row>
    <row r="663" spans="1:23" s="9" customFormat="1">
      <c r="A663" s="11">
        <v>33117</v>
      </c>
      <c r="B663" s="9">
        <f>VLOOKUP((IF(MONTH($A663)=10,YEAR($A663),IF(MONTH($A663)=11,YEAR($A663),IF(MONTH($A663)=12, YEAR($A663),YEAR($A663)-1)))),A3R002_pt1.prn!$A$2:$AA$74,VLOOKUP(MONTH($A663),Conversion!$A$1:$B$12,2),FALSE)</f>
        <v>0.02</v>
      </c>
      <c r="C663" s="9" t="str">
        <f>IF(VLOOKUP((IF(MONTH($A663)=10,YEAR($A663),IF(MONTH($A663)=11,YEAR($A663),IF(MONTH($A663)=12, YEAR($A663),YEAR($A663)-1)))),A3R002_pt1.prn!$A$2:$AA$74,VLOOKUP(MONTH($A663),'Patch Conversion'!$A$1:$B$12,2),FALSE)="","",VLOOKUP((IF(MONTH($A663)=10,YEAR($A663),IF(MONTH($A663)=11,YEAR($A663),IF(MONTH($A663)=12, YEAR($A663),YEAR($A663)-1)))),A3R002_pt1.prn!$A$2:$AA$74,VLOOKUP(MONTH($A663),'Patch Conversion'!$A$1:$B$12,2),FALSE))</f>
        <v/>
      </c>
      <c r="G663" s="9">
        <f>VLOOKUP((IF(MONTH($A663)=10,YEAR($A663),IF(MONTH($A663)=11,YEAR($A663),IF(MONTH($A663)=12, YEAR($A663),YEAR($A663)-1)))),A3R002_FirstSim!$A$1:$Z$87,VLOOKUP(MONTH($A663),Conversion!$A$1:$B$12,2),FALSE)</f>
        <v>0.03</v>
      </c>
      <c r="H663" s="13"/>
      <c r="K663" s="12" t="e">
        <f>VLOOKUP((IF(MONTH($A663)=10,YEAR($A663),IF(MONTH($A663)=11,YEAR($A663),IF(MONTH($A663)=12, YEAR($A663),YEAR($A663)-1)))),#REF!,VLOOKUP(MONTH($A663),Conversion!$A$1:$B$12,2),FALSE)</f>
        <v>#REF!</v>
      </c>
      <c r="L663" s="9" t="e">
        <f>VLOOKUP((IF(MONTH($A663)=10,YEAR($A663),IF(MONTH($A663)=11,YEAR($A663),IF(MONTH($A663)=12, YEAR($A663),YEAR($A663)-1)))),#REF!,VLOOKUP(MONTH($A663),'Patch Conversion'!$A$1:$B$12,2),FALSE)</f>
        <v>#REF!</v>
      </c>
      <c r="N663" s="11"/>
      <c r="O663" s="9">
        <f t="shared" si="64"/>
        <v>0.02</v>
      </c>
      <c r="P663" s="9" t="str">
        <f t="shared" si="65"/>
        <v/>
      </c>
      <c r="Q663" s="10" t="str">
        <f t="shared" si="66"/>
        <v/>
      </c>
      <c r="S663" s="17">
        <f>VLOOKUP((IF(MONTH($A663)=10,YEAR($A663),IF(MONTH($A663)=11,YEAR($A663),IF(MONTH($A663)=12, YEAR($A663),YEAR($A663)-1)))),'Final Sim'!$A$1:$O$84,VLOOKUP(MONTH($A663),'Conversion WRSM'!$A$1:$B$12,2),FALSE)</f>
        <v>0</v>
      </c>
      <c r="U663" s="9">
        <f t="shared" si="67"/>
        <v>0.02</v>
      </c>
      <c r="V663" s="9" t="str">
        <f t="shared" si="68"/>
        <v/>
      </c>
      <c r="W663" s="20" t="str">
        <f t="shared" si="69"/>
        <v/>
      </c>
    </row>
    <row r="664" spans="1:23" s="9" customFormat="1">
      <c r="A664" s="11">
        <v>33147</v>
      </c>
      <c r="B664" s="9">
        <f>VLOOKUP((IF(MONTH($A664)=10,YEAR($A664),IF(MONTH($A664)=11,YEAR($A664),IF(MONTH($A664)=12, YEAR($A664),YEAR($A664)-1)))),A3R002_pt1.prn!$A$2:$AA$74,VLOOKUP(MONTH($A664),Conversion!$A$1:$B$12,2),FALSE)</f>
        <v>0.02</v>
      </c>
      <c r="C664" s="9" t="str">
        <f>IF(VLOOKUP((IF(MONTH($A664)=10,YEAR($A664),IF(MONTH($A664)=11,YEAR($A664),IF(MONTH($A664)=12, YEAR($A664),YEAR($A664)-1)))),A3R002_pt1.prn!$A$2:$AA$74,VLOOKUP(MONTH($A664),'Patch Conversion'!$A$1:$B$12,2),FALSE)="","",VLOOKUP((IF(MONTH($A664)=10,YEAR($A664),IF(MONTH($A664)=11,YEAR($A664),IF(MONTH($A664)=12, YEAR($A664),YEAR($A664)-1)))),A3R002_pt1.prn!$A$2:$AA$74,VLOOKUP(MONTH($A664),'Patch Conversion'!$A$1:$B$12,2),FALSE))</f>
        <v/>
      </c>
      <c r="D664"/>
      <c r="E664" s="22"/>
      <c r="F664" s="22"/>
      <c r="G664" s="9">
        <f>VLOOKUP((IF(MONTH($A664)=10,YEAR($A664),IF(MONTH($A664)=11,YEAR($A664),IF(MONTH($A664)=12, YEAR($A664),YEAR($A664)-1)))),A3R002_FirstSim!$A$1:$Z$87,VLOOKUP(MONTH($A664),Conversion!$A$1:$B$12,2),FALSE)</f>
        <v>0.03</v>
      </c>
      <c r="H664"/>
      <c r="I664"/>
      <c r="J664"/>
      <c r="K664"/>
      <c r="L664"/>
      <c r="M664"/>
      <c r="N664"/>
      <c r="O664" s="9">
        <f t="shared" si="64"/>
        <v>0.02</v>
      </c>
      <c r="P664" s="9" t="str">
        <f t="shared" si="65"/>
        <v/>
      </c>
      <c r="Q664" s="10" t="str">
        <f t="shared" si="66"/>
        <v/>
      </c>
      <c r="R664"/>
      <c r="S664"/>
      <c r="W664" s="20"/>
    </row>
    <row r="665" spans="1:23" s="9" customFormat="1">
      <c r="A665" s="11">
        <v>33178</v>
      </c>
      <c r="B665" s="9">
        <f>VLOOKUP((IF(MONTH($A665)=10,YEAR($A665),IF(MONTH($A665)=11,YEAR($A665),IF(MONTH($A665)=12, YEAR($A665),YEAR($A665)-1)))),A3R002_pt1.prn!$A$2:$AA$74,VLOOKUP(MONTH($A665),Conversion!$A$1:$B$12,2),FALSE)</f>
        <v>0</v>
      </c>
      <c r="C665" s="9" t="str">
        <f>IF(VLOOKUP((IF(MONTH($A665)=10,YEAR($A665),IF(MONTH($A665)=11,YEAR($A665),IF(MONTH($A665)=12, YEAR($A665),YEAR($A665)-1)))),A3R002_pt1.prn!$A$2:$AA$74,VLOOKUP(MONTH($A665),'Patch Conversion'!$A$1:$B$12,2),FALSE)="","",VLOOKUP((IF(MONTH($A665)=10,YEAR($A665),IF(MONTH($A665)=11,YEAR($A665),IF(MONTH($A665)=12, YEAR($A665),YEAR($A665)-1)))),A3R002_pt1.prn!$A$2:$AA$74,VLOOKUP(MONTH($A665),'Patch Conversion'!$A$1:$B$12,2),FALSE))</f>
        <v>#</v>
      </c>
      <c r="D665"/>
      <c r="E665" s="22"/>
      <c r="F665" s="22"/>
      <c r="G665" s="9">
        <f>VLOOKUP((IF(MONTH($A665)=10,YEAR($A665),IF(MONTH($A665)=11,YEAR($A665),IF(MONTH($A665)=12, YEAR($A665),YEAR($A665)-1)))),A3R002_FirstSim!$A$1:$Z$87,VLOOKUP(MONTH($A665),Conversion!$A$1:$B$12,2),FALSE)</f>
        <v>0.02</v>
      </c>
      <c r="H665"/>
      <c r="I665"/>
      <c r="J665"/>
      <c r="K665"/>
      <c r="L665"/>
      <c r="M665"/>
      <c r="N665"/>
      <c r="O665" s="9">
        <f t="shared" si="64"/>
        <v>0.02</v>
      </c>
      <c r="P665" s="9" t="str">
        <f t="shared" si="65"/>
        <v>*</v>
      </c>
      <c r="Q665" s="10" t="str">
        <f t="shared" si="66"/>
        <v>First Silumation patch</v>
      </c>
      <c r="R665"/>
      <c r="S665"/>
      <c r="W665" s="20"/>
    </row>
    <row r="666" spans="1:23" s="9" customFormat="1">
      <c r="A666" s="11">
        <v>33208</v>
      </c>
      <c r="B666" s="9">
        <f>VLOOKUP((IF(MONTH($A666)=10,YEAR($A666),IF(MONTH($A666)=11,YEAR($A666),IF(MONTH($A666)=12, YEAR($A666),YEAR($A666)-1)))),A3R002_pt1.prn!$A$2:$AA$74,VLOOKUP(MONTH($A666),Conversion!$A$1:$B$12,2),FALSE)</f>
        <v>0</v>
      </c>
      <c r="C666" s="9" t="str">
        <f>IF(VLOOKUP((IF(MONTH($A666)=10,YEAR($A666),IF(MONTH($A666)=11,YEAR($A666),IF(MONTH($A666)=12, YEAR($A666),YEAR($A666)-1)))),A3R002_pt1.prn!$A$2:$AA$74,VLOOKUP(MONTH($A666),'Patch Conversion'!$A$1:$B$12,2),FALSE)="","",VLOOKUP((IF(MONTH($A666)=10,YEAR($A666),IF(MONTH($A666)=11,YEAR($A666),IF(MONTH($A666)=12, YEAR($A666),YEAR($A666)-1)))),A3R002_pt1.prn!$A$2:$AA$74,VLOOKUP(MONTH($A666),'Patch Conversion'!$A$1:$B$12,2),FALSE))</f>
        <v>#</v>
      </c>
      <c r="D666"/>
      <c r="E666" s="22"/>
      <c r="F666" s="22"/>
      <c r="G666" s="9">
        <f>VLOOKUP((IF(MONTH($A666)=10,YEAR($A666),IF(MONTH($A666)=11,YEAR($A666),IF(MONTH($A666)=12, YEAR($A666),YEAR($A666)-1)))),A3R002_FirstSim!$A$1:$Z$87,VLOOKUP(MONTH($A666),Conversion!$A$1:$B$12,2),FALSE)</f>
        <v>0.02</v>
      </c>
      <c r="H666"/>
      <c r="I666"/>
      <c r="J666"/>
      <c r="K666"/>
      <c r="L666"/>
      <c r="M666"/>
      <c r="N666"/>
      <c r="O666" s="9">
        <f t="shared" si="64"/>
        <v>0.02</v>
      </c>
      <c r="P666" s="9" t="str">
        <f t="shared" si="65"/>
        <v>*</v>
      </c>
      <c r="Q666" s="10" t="str">
        <f t="shared" si="66"/>
        <v>First Silumation patch</v>
      </c>
      <c r="R666"/>
      <c r="S666"/>
      <c r="W666" s="20"/>
    </row>
    <row r="667" spans="1:23" s="9" customFormat="1">
      <c r="A667" s="11">
        <v>33239</v>
      </c>
      <c r="B667" s="9">
        <f>VLOOKUP((IF(MONTH($A667)=10,YEAR($A667),IF(MONTH($A667)=11,YEAR($A667),IF(MONTH($A667)=12, YEAR($A667),YEAR($A667)-1)))),A3R002_pt1.prn!$A$2:$AA$74,VLOOKUP(MONTH($A667),Conversion!$A$1:$B$12,2),FALSE)</f>
        <v>0.04</v>
      </c>
      <c r="C667" s="9" t="str">
        <f>IF(VLOOKUP((IF(MONTH($A667)=10,YEAR($A667),IF(MONTH($A667)=11,YEAR($A667),IF(MONTH($A667)=12, YEAR($A667),YEAR($A667)-1)))),A3R002_pt1.prn!$A$2:$AA$74,VLOOKUP(MONTH($A667),'Patch Conversion'!$A$1:$B$12,2),FALSE)="","",VLOOKUP((IF(MONTH($A667)=10,YEAR($A667),IF(MONTH($A667)=11,YEAR($A667),IF(MONTH($A667)=12, YEAR($A667),YEAR($A667)-1)))),A3R002_pt1.prn!$A$2:$AA$74,VLOOKUP(MONTH($A667),'Patch Conversion'!$A$1:$B$12,2),FALSE))</f>
        <v>*</v>
      </c>
      <c r="D667"/>
      <c r="E667" s="22"/>
      <c r="F667" s="22"/>
      <c r="G667" s="9">
        <f>VLOOKUP((IF(MONTH($A667)=10,YEAR($A667),IF(MONTH($A667)=11,YEAR($A667),IF(MONTH($A667)=12, YEAR($A667),YEAR($A667)-1)))),A3R002_FirstSim!$A$1:$Z$87,VLOOKUP(MONTH($A667),Conversion!$A$1:$B$12,2),FALSE)</f>
        <v>0.9</v>
      </c>
      <c r="H667"/>
      <c r="I667"/>
      <c r="J667"/>
      <c r="K667"/>
      <c r="L667"/>
      <c r="M667"/>
      <c r="N667"/>
      <c r="O667" s="9">
        <f t="shared" si="64"/>
        <v>0.04</v>
      </c>
      <c r="P667" s="9" t="str">
        <f t="shared" si="65"/>
        <v>*</v>
      </c>
      <c r="Q667" s="10" t="str">
        <f t="shared" si="66"/>
        <v>Estimated</v>
      </c>
      <c r="R667"/>
      <c r="S667"/>
      <c r="W667" s="20"/>
    </row>
    <row r="668" spans="1:23" s="9" customFormat="1">
      <c r="A668" s="11">
        <v>33270</v>
      </c>
      <c r="B668" s="9">
        <f>VLOOKUP((IF(MONTH($A668)=10,YEAR($A668),IF(MONTH($A668)=11,YEAR($A668),IF(MONTH($A668)=12, YEAR($A668),YEAR($A668)-1)))),A3R002_pt1.prn!$A$2:$AA$74,VLOOKUP(MONTH($A668),Conversion!$A$1:$B$12,2),FALSE)</f>
        <v>0.45</v>
      </c>
      <c r="C668" s="9" t="str">
        <f>IF(VLOOKUP((IF(MONTH($A668)=10,YEAR($A668),IF(MONTH($A668)=11,YEAR($A668),IF(MONTH($A668)=12, YEAR($A668),YEAR($A668)-1)))),A3R002_pt1.prn!$A$2:$AA$74,VLOOKUP(MONTH($A668),'Patch Conversion'!$A$1:$B$12,2),FALSE)="","",VLOOKUP((IF(MONTH($A668)=10,YEAR($A668),IF(MONTH($A668)=11,YEAR($A668),IF(MONTH($A668)=12, YEAR($A668),YEAR($A668)-1)))),A3R002_pt1.prn!$A$2:$AA$74,VLOOKUP(MONTH($A668),'Patch Conversion'!$A$1:$B$12,2),FALSE))</f>
        <v>*</v>
      </c>
      <c r="D668"/>
      <c r="E668" s="22"/>
      <c r="F668" s="22"/>
      <c r="G668" s="9">
        <f>VLOOKUP((IF(MONTH($A668)=10,YEAR($A668),IF(MONTH($A668)=11,YEAR($A668),IF(MONTH($A668)=12, YEAR($A668),YEAR($A668)-1)))),A3R002_FirstSim!$A$1:$Z$87,VLOOKUP(MONTH($A668),Conversion!$A$1:$B$12,2),FALSE)</f>
        <v>0.37</v>
      </c>
      <c r="H668"/>
      <c r="I668"/>
      <c r="J668"/>
      <c r="K668"/>
      <c r="L668"/>
      <c r="M668"/>
      <c r="N668"/>
      <c r="O668" s="9">
        <f t="shared" si="64"/>
        <v>0.45</v>
      </c>
      <c r="P668" s="9" t="str">
        <f t="shared" si="65"/>
        <v>*</v>
      </c>
      <c r="Q668" s="10" t="str">
        <f t="shared" si="66"/>
        <v>Estimated</v>
      </c>
      <c r="R668"/>
      <c r="S668"/>
      <c r="W668" s="20"/>
    </row>
    <row r="669" spans="1:23" s="9" customFormat="1">
      <c r="A669" s="11">
        <v>33298</v>
      </c>
      <c r="B669" s="9">
        <f>VLOOKUP((IF(MONTH($A669)=10,YEAR($A669),IF(MONTH($A669)=11,YEAR($A669),IF(MONTH($A669)=12, YEAR($A669),YEAR($A669)-1)))),A3R002_pt1.prn!$A$2:$AA$74,VLOOKUP(MONTH($A669),Conversion!$A$1:$B$12,2),FALSE)</f>
        <v>0.22</v>
      </c>
      <c r="C669" s="9" t="str">
        <f>IF(VLOOKUP((IF(MONTH($A669)=10,YEAR($A669),IF(MONTH($A669)=11,YEAR($A669),IF(MONTH($A669)=12, YEAR($A669),YEAR($A669)-1)))),A3R002_pt1.prn!$A$2:$AA$74,VLOOKUP(MONTH($A669),'Patch Conversion'!$A$1:$B$12,2),FALSE)="","",VLOOKUP((IF(MONTH($A669)=10,YEAR($A669),IF(MONTH($A669)=11,YEAR($A669),IF(MONTH($A669)=12, YEAR($A669),YEAR($A669)-1)))),A3R002_pt1.prn!$A$2:$AA$74,VLOOKUP(MONTH($A669),'Patch Conversion'!$A$1:$B$12,2),FALSE))</f>
        <v>*</v>
      </c>
      <c r="D669"/>
      <c r="E669" s="22"/>
      <c r="F669" s="22"/>
      <c r="G669" s="9">
        <f>VLOOKUP((IF(MONTH($A669)=10,YEAR($A669),IF(MONTH($A669)=11,YEAR($A669),IF(MONTH($A669)=12, YEAR($A669),YEAR($A669)-1)))),A3R002_FirstSim!$A$1:$Z$87,VLOOKUP(MONTH($A669),Conversion!$A$1:$B$12,2),FALSE)</f>
        <v>0.36</v>
      </c>
      <c r="H669"/>
      <c r="I669"/>
      <c r="J669"/>
      <c r="K669"/>
      <c r="L669"/>
      <c r="M669"/>
      <c r="N669"/>
      <c r="O669" s="9">
        <f t="shared" si="64"/>
        <v>0.22</v>
      </c>
      <c r="P669" s="9" t="str">
        <f t="shared" si="65"/>
        <v>*</v>
      </c>
      <c r="Q669" s="10" t="str">
        <f t="shared" si="66"/>
        <v>Estimated</v>
      </c>
      <c r="R669"/>
      <c r="S669"/>
      <c r="W669" s="20"/>
    </row>
    <row r="670" spans="1:23" s="9" customFormat="1">
      <c r="A670" s="11">
        <v>33329</v>
      </c>
      <c r="B670" s="9">
        <f>VLOOKUP((IF(MONTH($A670)=10,YEAR($A670),IF(MONTH($A670)=11,YEAR($A670),IF(MONTH($A670)=12, YEAR($A670),YEAR($A670)-1)))),A3R002_pt1.prn!$A$2:$AA$74,VLOOKUP(MONTH($A670),Conversion!$A$1:$B$12,2),FALSE)</f>
        <v>0.01</v>
      </c>
      <c r="C670" s="9" t="str">
        <f>IF(VLOOKUP((IF(MONTH($A670)=10,YEAR($A670),IF(MONTH($A670)=11,YEAR($A670),IF(MONTH($A670)=12, YEAR($A670),YEAR($A670)-1)))),A3R002_pt1.prn!$A$2:$AA$74,VLOOKUP(MONTH($A670),'Patch Conversion'!$A$1:$B$12,2),FALSE)="","",VLOOKUP((IF(MONTH($A670)=10,YEAR($A670),IF(MONTH($A670)=11,YEAR($A670),IF(MONTH($A670)=12, YEAR($A670),YEAR($A670)-1)))),A3R002_pt1.prn!$A$2:$AA$74,VLOOKUP(MONTH($A670),'Patch Conversion'!$A$1:$B$12,2),FALSE))</f>
        <v/>
      </c>
      <c r="D670"/>
      <c r="E670" s="22"/>
      <c r="F670" s="22"/>
      <c r="G670" s="9">
        <f>VLOOKUP((IF(MONTH($A670)=10,YEAR($A670),IF(MONTH($A670)=11,YEAR($A670),IF(MONTH($A670)=12, YEAR($A670),YEAR($A670)-1)))),A3R002_FirstSim!$A$1:$Z$87,VLOOKUP(MONTH($A670),Conversion!$A$1:$B$12,2),FALSE)</f>
        <v>0.15</v>
      </c>
      <c r="H670"/>
      <c r="I670"/>
      <c r="J670"/>
      <c r="K670"/>
      <c r="L670"/>
      <c r="M670"/>
      <c r="N670"/>
      <c r="O670" s="9">
        <f t="shared" si="64"/>
        <v>0.01</v>
      </c>
      <c r="P670" s="9" t="str">
        <f t="shared" si="65"/>
        <v/>
      </c>
      <c r="Q670" s="10" t="str">
        <f t="shared" si="66"/>
        <v/>
      </c>
      <c r="R670"/>
      <c r="S670"/>
      <c r="W670" s="20"/>
    </row>
    <row r="671" spans="1:23" s="9" customFormat="1">
      <c r="A671" s="11">
        <v>33359</v>
      </c>
      <c r="B671" s="9">
        <f>VLOOKUP((IF(MONTH($A671)=10,YEAR($A671),IF(MONTH($A671)=11,YEAR($A671),IF(MONTH($A671)=12, YEAR($A671),YEAR($A671)-1)))),A3R002_pt1.prn!$A$2:$AA$74,VLOOKUP(MONTH($A671),Conversion!$A$1:$B$12,2),FALSE)</f>
        <v>0</v>
      </c>
      <c r="C671" s="9" t="str">
        <f>IF(VLOOKUP((IF(MONTH($A671)=10,YEAR($A671),IF(MONTH($A671)=11,YEAR($A671),IF(MONTH($A671)=12, YEAR($A671),YEAR($A671)-1)))),A3R002_pt1.prn!$A$2:$AA$74,VLOOKUP(MONTH($A671),'Patch Conversion'!$A$1:$B$12,2),FALSE)="","",VLOOKUP((IF(MONTH($A671)=10,YEAR($A671),IF(MONTH($A671)=11,YEAR($A671),IF(MONTH($A671)=12, YEAR($A671),YEAR($A671)-1)))),A3R002_pt1.prn!$A$2:$AA$74,VLOOKUP(MONTH($A671),'Patch Conversion'!$A$1:$B$12,2),FALSE))</f>
        <v/>
      </c>
      <c r="D671"/>
      <c r="E671" s="22"/>
      <c r="F671" s="22"/>
      <c r="G671" s="9">
        <f>VLOOKUP((IF(MONTH($A671)=10,YEAR($A671),IF(MONTH($A671)=11,YEAR($A671),IF(MONTH($A671)=12, YEAR($A671),YEAR($A671)-1)))),A3R002_FirstSim!$A$1:$Z$87,VLOOKUP(MONTH($A671),Conversion!$A$1:$B$12,2),FALSE)</f>
        <v>0.1</v>
      </c>
      <c r="H671"/>
      <c r="I671"/>
      <c r="J671"/>
      <c r="K671"/>
      <c r="L671"/>
      <c r="M671"/>
      <c r="N671"/>
      <c r="O671" s="9">
        <f t="shared" si="64"/>
        <v>0</v>
      </c>
      <c r="P671" s="9" t="str">
        <f t="shared" si="65"/>
        <v/>
      </c>
      <c r="Q671" s="10" t="str">
        <f t="shared" si="66"/>
        <v/>
      </c>
      <c r="R671"/>
      <c r="S671"/>
      <c r="W671" s="20"/>
    </row>
    <row r="672" spans="1:23" s="9" customFormat="1">
      <c r="A672" s="11">
        <v>33390</v>
      </c>
      <c r="B672" s="9">
        <f>VLOOKUP((IF(MONTH($A672)=10,YEAR($A672),IF(MONTH($A672)=11,YEAR($A672),IF(MONTH($A672)=12, YEAR($A672),YEAR($A672)-1)))),A3R002_pt1.prn!$A$2:$AA$74,VLOOKUP(MONTH($A672),Conversion!$A$1:$B$12,2),FALSE)</f>
        <v>0.05</v>
      </c>
      <c r="C672" s="9" t="str">
        <f>IF(VLOOKUP((IF(MONTH($A672)=10,YEAR($A672),IF(MONTH($A672)=11,YEAR($A672),IF(MONTH($A672)=12, YEAR($A672),YEAR($A672)-1)))),A3R002_pt1.prn!$A$2:$AA$74,VLOOKUP(MONTH($A672),'Patch Conversion'!$A$1:$B$12,2),FALSE)="","",VLOOKUP((IF(MONTH($A672)=10,YEAR($A672),IF(MONTH($A672)=11,YEAR($A672),IF(MONTH($A672)=12, YEAR($A672),YEAR($A672)-1)))),A3R002_pt1.prn!$A$2:$AA$74,VLOOKUP(MONTH($A672),'Patch Conversion'!$A$1:$B$12,2),FALSE))</f>
        <v>*</v>
      </c>
      <c r="D672"/>
      <c r="E672" s="22"/>
      <c r="F672" s="22"/>
      <c r="G672" s="9">
        <f>VLOOKUP((IF(MONTH($A672)=10,YEAR($A672),IF(MONTH($A672)=11,YEAR($A672),IF(MONTH($A672)=12, YEAR($A672),YEAR($A672)-1)))),A3R002_FirstSim!$A$1:$Z$87,VLOOKUP(MONTH($A672),Conversion!$A$1:$B$12,2),FALSE)</f>
        <v>0.13</v>
      </c>
      <c r="H672"/>
      <c r="I672"/>
      <c r="J672"/>
      <c r="K672"/>
      <c r="L672"/>
      <c r="M672"/>
      <c r="N672"/>
      <c r="O672" s="9">
        <f t="shared" si="64"/>
        <v>0.05</v>
      </c>
      <c r="P672" s="9" t="str">
        <f t="shared" si="65"/>
        <v>*</v>
      </c>
      <c r="Q672" s="10" t="str">
        <f t="shared" si="66"/>
        <v>Estimated</v>
      </c>
      <c r="R672"/>
      <c r="S672"/>
      <c r="W672" s="20"/>
    </row>
    <row r="673" spans="1:23" s="9" customFormat="1">
      <c r="A673" s="11">
        <v>33420</v>
      </c>
      <c r="B673" s="9">
        <f>VLOOKUP((IF(MONTH($A673)=10,YEAR($A673),IF(MONTH($A673)=11,YEAR($A673),IF(MONTH($A673)=12, YEAR($A673),YEAR($A673)-1)))),A3R002_pt1.prn!$A$2:$AA$74,VLOOKUP(MONTH($A673),Conversion!$A$1:$B$12,2),FALSE)</f>
        <v>0.04</v>
      </c>
      <c r="C673" s="9" t="str">
        <f>IF(VLOOKUP((IF(MONTH($A673)=10,YEAR($A673),IF(MONTH($A673)=11,YEAR($A673),IF(MONTH($A673)=12, YEAR($A673),YEAR($A673)-1)))),A3R002_pt1.prn!$A$2:$AA$74,VLOOKUP(MONTH($A673),'Patch Conversion'!$A$1:$B$12,2),FALSE)="","",VLOOKUP((IF(MONTH($A673)=10,YEAR($A673),IF(MONTH($A673)=11,YEAR($A673),IF(MONTH($A673)=12, YEAR($A673),YEAR($A673)-1)))),A3R002_pt1.prn!$A$2:$AA$74,VLOOKUP(MONTH($A673),'Patch Conversion'!$A$1:$B$12,2),FALSE))</f>
        <v/>
      </c>
      <c r="D673"/>
      <c r="E673" s="22"/>
      <c r="F673" s="22"/>
      <c r="G673" s="9">
        <f>VLOOKUP((IF(MONTH($A673)=10,YEAR($A673),IF(MONTH($A673)=11,YEAR($A673),IF(MONTH($A673)=12, YEAR($A673),YEAR($A673)-1)))),A3R002_FirstSim!$A$1:$Z$87,VLOOKUP(MONTH($A673),Conversion!$A$1:$B$12,2),FALSE)</f>
        <v>0.11</v>
      </c>
      <c r="H673"/>
      <c r="I673"/>
      <c r="J673"/>
      <c r="K673"/>
      <c r="L673"/>
      <c r="M673"/>
      <c r="N673"/>
      <c r="O673" s="9">
        <f t="shared" si="64"/>
        <v>0.04</v>
      </c>
      <c r="P673" s="9" t="str">
        <f t="shared" si="65"/>
        <v/>
      </c>
      <c r="Q673" s="10" t="str">
        <f t="shared" si="66"/>
        <v/>
      </c>
      <c r="R673"/>
      <c r="S673"/>
      <c r="W673" s="20"/>
    </row>
    <row r="674" spans="1:23" s="9" customFormat="1">
      <c r="A674" s="11">
        <v>33451</v>
      </c>
      <c r="B674" s="9">
        <f>VLOOKUP((IF(MONTH($A674)=10,YEAR($A674),IF(MONTH($A674)=11,YEAR($A674),IF(MONTH($A674)=12, YEAR($A674),YEAR($A674)-1)))),A3R002_pt1.prn!$A$2:$AA$74,VLOOKUP(MONTH($A674),Conversion!$A$1:$B$12,2),FALSE)</f>
        <v>0.04</v>
      </c>
      <c r="C674" s="9" t="str">
        <f>IF(VLOOKUP((IF(MONTH($A674)=10,YEAR($A674),IF(MONTH($A674)=11,YEAR($A674),IF(MONTH($A674)=12, YEAR($A674),YEAR($A674)-1)))),A3R002_pt1.prn!$A$2:$AA$74,VLOOKUP(MONTH($A674),'Patch Conversion'!$A$1:$B$12,2),FALSE)="","",VLOOKUP((IF(MONTH($A674)=10,YEAR($A674),IF(MONTH($A674)=11,YEAR($A674),IF(MONTH($A674)=12, YEAR($A674),YEAR($A674)-1)))),A3R002_pt1.prn!$A$2:$AA$74,VLOOKUP(MONTH($A674),'Patch Conversion'!$A$1:$B$12,2),FALSE))</f>
        <v/>
      </c>
      <c r="D674"/>
      <c r="E674" s="22"/>
      <c r="F674" s="22"/>
      <c r="G674" s="9">
        <f>VLOOKUP((IF(MONTH($A674)=10,YEAR($A674),IF(MONTH($A674)=11,YEAR($A674),IF(MONTH($A674)=12, YEAR($A674),YEAR($A674)-1)))),A3R002_FirstSim!$A$1:$Z$87,VLOOKUP(MONTH($A674),Conversion!$A$1:$B$12,2),FALSE)</f>
        <v>0.06</v>
      </c>
      <c r="H674"/>
      <c r="I674"/>
      <c r="J674"/>
      <c r="K674"/>
      <c r="L674"/>
      <c r="M674"/>
      <c r="N674"/>
      <c r="O674" s="9">
        <f t="shared" si="64"/>
        <v>0.04</v>
      </c>
      <c r="P674" s="9" t="str">
        <f t="shared" si="65"/>
        <v/>
      </c>
      <c r="Q674" s="10" t="str">
        <f t="shared" si="66"/>
        <v/>
      </c>
      <c r="R674"/>
      <c r="S674"/>
      <c r="W674" s="20"/>
    </row>
    <row r="675" spans="1:23" s="9" customFormat="1">
      <c r="A675" s="11">
        <v>33482</v>
      </c>
      <c r="B675" s="9">
        <f>VLOOKUP((IF(MONTH($A675)=10,YEAR($A675),IF(MONTH($A675)=11,YEAR($A675),IF(MONTH($A675)=12, YEAR($A675),YEAR($A675)-1)))),A3R002_pt1.prn!$A$2:$AA$74,VLOOKUP(MONTH($A675),Conversion!$A$1:$B$12,2),FALSE)</f>
        <v>0.02</v>
      </c>
      <c r="C675" s="9" t="str">
        <f>IF(VLOOKUP((IF(MONTH($A675)=10,YEAR($A675),IF(MONTH($A675)=11,YEAR($A675),IF(MONTH($A675)=12, YEAR($A675),YEAR($A675)-1)))),A3R002_pt1.prn!$A$2:$AA$74,VLOOKUP(MONTH($A675),'Patch Conversion'!$A$1:$B$12,2),FALSE)="","",VLOOKUP((IF(MONTH($A675)=10,YEAR($A675),IF(MONTH($A675)=11,YEAR($A675),IF(MONTH($A675)=12, YEAR($A675),YEAR($A675)-1)))),A3R002_pt1.prn!$A$2:$AA$74,VLOOKUP(MONTH($A675),'Patch Conversion'!$A$1:$B$12,2),FALSE))</f>
        <v/>
      </c>
      <c r="D675"/>
      <c r="E675" s="22"/>
      <c r="F675" s="22"/>
      <c r="G675" s="9">
        <f>VLOOKUP((IF(MONTH($A675)=10,YEAR($A675),IF(MONTH($A675)=11,YEAR($A675),IF(MONTH($A675)=12, YEAR($A675),YEAR($A675)-1)))),A3R002_FirstSim!$A$1:$Z$87,VLOOKUP(MONTH($A675),Conversion!$A$1:$B$12,2),FALSE)</f>
        <v>0.03</v>
      </c>
      <c r="H675"/>
      <c r="I675"/>
      <c r="J675"/>
      <c r="K675"/>
      <c r="L675"/>
      <c r="M675"/>
      <c r="N675"/>
      <c r="O675" s="9">
        <f t="shared" si="64"/>
        <v>0.02</v>
      </c>
      <c r="P675" s="9" t="str">
        <f t="shared" si="65"/>
        <v/>
      </c>
      <c r="Q675" s="10" t="str">
        <f t="shared" si="66"/>
        <v/>
      </c>
      <c r="R675"/>
      <c r="S675"/>
      <c r="W675" s="20"/>
    </row>
    <row r="676" spans="1:23" s="9" customFormat="1">
      <c r="A676" s="11">
        <v>33512</v>
      </c>
      <c r="B676" s="9">
        <f>VLOOKUP((IF(MONTH($A676)=10,YEAR($A676),IF(MONTH($A676)=11,YEAR($A676),IF(MONTH($A676)=12, YEAR($A676),YEAR($A676)-1)))),A3R002_pt1.prn!$A$2:$AA$74,VLOOKUP(MONTH($A676),Conversion!$A$1:$B$12,2),FALSE)</f>
        <v>0.01</v>
      </c>
      <c r="C676" s="9" t="str">
        <f>IF(VLOOKUP((IF(MONTH($A676)=10,YEAR($A676),IF(MONTH($A676)=11,YEAR($A676),IF(MONTH($A676)=12, YEAR($A676),YEAR($A676)-1)))),A3R002_pt1.prn!$A$2:$AA$74,VLOOKUP(MONTH($A676),'Patch Conversion'!$A$1:$B$12,2),FALSE)="","",VLOOKUP((IF(MONTH($A676)=10,YEAR($A676),IF(MONTH($A676)=11,YEAR($A676),IF(MONTH($A676)=12, YEAR($A676),YEAR($A676)-1)))),A3R002_pt1.prn!$A$2:$AA$74,VLOOKUP(MONTH($A676),'Patch Conversion'!$A$1:$B$12,2),FALSE))</f>
        <v>*</v>
      </c>
      <c r="D676"/>
      <c r="E676" s="22"/>
      <c r="F676" s="22"/>
      <c r="G676" s="9">
        <f>VLOOKUP((IF(MONTH($A676)=10,YEAR($A676),IF(MONTH($A676)=11,YEAR($A676),IF(MONTH($A676)=12, YEAR($A676),YEAR($A676)-1)))),A3R002_FirstSim!$A$1:$Z$87,VLOOKUP(MONTH($A676),Conversion!$A$1:$B$12,2),FALSE)</f>
        <v>0.03</v>
      </c>
      <c r="H676"/>
      <c r="I676"/>
      <c r="J676"/>
      <c r="K676"/>
      <c r="L676"/>
      <c r="M676"/>
      <c r="N676"/>
      <c r="O676" s="9">
        <f t="shared" si="64"/>
        <v>0.01</v>
      </c>
      <c r="P676" s="9" t="str">
        <f t="shared" si="65"/>
        <v>*</v>
      </c>
      <c r="Q676" s="10" t="str">
        <f t="shared" si="66"/>
        <v>Estimated</v>
      </c>
      <c r="R676"/>
      <c r="S676"/>
      <c r="W676" s="20"/>
    </row>
    <row r="677" spans="1:23">
      <c r="A677" s="11">
        <v>33543</v>
      </c>
      <c r="B677" s="9">
        <f>VLOOKUP((IF(MONTH($A677)=10,YEAR($A677),IF(MONTH($A677)=11,YEAR($A677),IF(MONTH($A677)=12, YEAR($A677),YEAR($A677)-1)))),A3R002_pt1.prn!$A$2:$AA$74,VLOOKUP(MONTH($A677),Conversion!$A$1:$B$12,2),FALSE)</f>
        <v>0</v>
      </c>
      <c r="C677" s="9" t="str">
        <f>IF(VLOOKUP((IF(MONTH($A677)=10,YEAR($A677),IF(MONTH($A677)=11,YEAR($A677),IF(MONTH($A677)=12, YEAR($A677),YEAR($A677)-1)))),A3R002_pt1.prn!$A$2:$AA$74,VLOOKUP(MONTH($A677),'Patch Conversion'!$A$1:$B$12,2),FALSE)="","",VLOOKUP((IF(MONTH($A677)=10,YEAR($A677),IF(MONTH($A677)=11,YEAR($A677),IF(MONTH($A677)=12, YEAR($A677),YEAR($A677)-1)))),A3R002_pt1.prn!$A$2:$AA$74,VLOOKUP(MONTH($A677),'Patch Conversion'!$A$1:$B$12,2),FALSE))</f>
        <v>#</v>
      </c>
      <c r="E677" s="22"/>
      <c r="F677" s="22"/>
      <c r="G677" s="9">
        <f>VLOOKUP((IF(MONTH($A677)=10,YEAR($A677),IF(MONTH($A677)=11,YEAR($A677),IF(MONTH($A677)=12, YEAR($A677),YEAR($A677)-1)))),A3R002_FirstSim!$A$1:$Z$87,VLOOKUP(MONTH($A677),Conversion!$A$1:$B$12,2),FALSE)</f>
        <v>0.03</v>
      </c>
      <c r="O677" s="9">
        <f t="shared" si="64"/>
        <v>0.03</v>
      </c>
      <c r="P677" s="9" t="str">
        <f t="shared" si="65"/>
        <v>*</v>
      </c>
      <c r="Q677" s="10" t="str">
        <f t="shared" si="66"/>
        <v>First Silumation patch</v>
      </c>
    </row>
    <row r="678" spans="1:23">
      <c r="A678" s="11">
        <v>33573</v>
      </c>
      <c r="B678" s="9">
        <f>VLOOKUP((IF(MONTH($A678)=10,YEAR($A678),IF(MONTH($A678)=11,YEAR($A678),IF(MONTH($A678)=12, YEAR($A678),YEAR($A678)-1)))),A3R002_pt1.prn!$A$2:$AA$74,VLOOKUP(MONTH($A678),Conversion!$A$1:$B$12,2),FALSE)</f>
        <v>0</v>
      </c>
      <c r="C678" s="9" t="str">
        <f>IF(VLOOKUP((IF(MONTH($A678)=10,YEAR($A678),IF(MONTH($A678)=11,YEAR($A678),IF(MONTH($A678)=12, YEAR($A678),YEAR($A678)-1)))),A3R002_pt1.prn!$A$2:$AA$74,VLOOKUP(MONTH($A678),'Patch Conversion'!$A$1:$B$12,2),FALSE)="","",VLOOKUP((IF(MONTH($A678)=10,YEAR($A678),IF(MONTH($A678)=11,YEAR($A678),IF(MONTH($A678)=12, YEAR($A678),YEAR($A678)-1)))),A3R002_pt1.prn!$A$2:$AA$74,VLOOKUP(MONTH($A678),'Patch Conversion'!$A$1:$B$12,2),FALSE))</f>
        <v>#</v>
      </c>
      <c r="E678" s="22"/>
      <c r="F678" s="22"/>
      <c r="G678" s="9">
        <f>VLOOKUP((IF(MONTH($A678)=10,YEAR($A678),IF(MONTH($A678)=11,YEAR($A678),IF(MONTH($A678)=12, YEAR($A678),YEAR($A678)-1)))),A3R002_FirstSim!$A$1:$Z$87,VLOOKUP(MONTH($A678),Conversion!$A$1:$B$12,2),FALSE)</f>
        <v>0.02</v>
      </c>
      <c r="O678" s="9">
        <f t="shared" si="64"/>
        <v>0.02</v>
      </c>
      <c r="P678" s="9" t="str">
        <f t="shared" si="65"/>
        <v>*</v>
      </c>
      <c r="Q678" s="10" t="str">
        <f t="shared" si="66"/>
        <v>First Silumation patch</v>
      </c>
    </row>
    <row r="679" spans="1:23">
      <c r="A679" s="11">
        <v>33604</v>
      </c>
      <c r="B679" s="9">
        <f>VLOOKUP((IF(MONTH($A679)=10,YEAR($A679),IF(MONTH($A679)=11,YEAR($A679),IF(MONTH($A679)=12, YEAR($A679),YEAR($A679)-1)))),A3R002_pt1.prn!$A$2:$AA$74,VLOOKUP(MONTH($A679),Conversion!$A$1:$B$12,2),FALSE)</f>
        <v>0.01</v>
      </c>
      <c r="C679" s="9" t="str">
        <f>IF(VLOOKUP((IF(MONTH($A679)=10,YEAR($A679),IF(MONTH($A679)=11,YEAR($A679),IF(MONTH($A679)=12, YEAR($A679),YEAR($A679)-1)))),A3R002_pt1.prn!$A$2:$AA$74,VLOOKUP(MONTH($A679),'Patch Conversion'!$A$1:$B$12,2),FALSE)="","",VLOOKUP((IF(MONTH($A679)=10,YEAR($A679),IF(MONTH($A679)=11,YEAR($A679),IF(MONTH($A679)=12, YEAR($A679),YEAR($A679)-1)))),A3R002_pt1.prn!$A$2:$AA$74,VLOOKUP(MONTH($A679),'Patch Conversion'!$A$1:$B$12,2),FALSE))</f>
        <v>*</v>
      </c>
      <c r="E679" s="22"/>
      <c r="F679" s="22"/>
      <c r="G679" s="9">
        <f>VLOOKUP((IF(MONTH($A679)=10,YEAR($A679),IF(MONTH($A679)=11,YEAR($A679),IF(MONTH($A679)=12, YEAR($A679),YEAR($A679)-1)))),A3R002_FirstSim!$A$1:$Z$87,VLOOKUP(MONTH($A679),Conversion!$A$1:$B$12,2),FALSE)</f>
        <v>0.02</v>
      </c>
      <c r="O679" s="9">
        <f t="shared" si="64"/>
        <v>0.01</v>
      </c>
      <c r="P679" s="9" t="str">
        <f t="shared" si="65"/>
        <v>*</v>
      </c>
      <c r="Q679" s="10" t="str">
        <f t="shared" si="66"/>
        <v>Estimated</v>
      </c>
    </row>
    <row r="680" spans="1:23">
      <c r="A680" s="11">
        <v>33635</v>
      </c>
      <c r="B680" s="9">
        <f>VLOOKUP((IF(MONTH($A680)=10,YEAR($A680),IF(MONTH($A680)=11,YEAR($A680),IF(MONTH($A680)=12, YEAR($A680),YEAR($A680)-1)))),A3R002_pt1.prn!$A$2:$AA$74,VLOOKUP(MONTH($A680),Conversion!$A$1:$B$12,2),FALSE)</f>
        <v>0</v>
      </c>
      <c r="C680" s="9" t="str">
        <f>IF(VLOOKUP((IF(MONTH($A680)=10,YEAR($A680),IF(MONTH($A680)=11,YEAR($A680),IF(MONTH($A680)=12, YEAR($A680),YEAR($A680)-1)))),A3R002_pt1.prn!$A$2:$AA$74,VLOOKUP(MONTH($A680),'Patch Conversion'!$A$1:$B$12,2),FALSE)="","",VLOOKUP((IF(MONTH($A680)=10,YEAR($A680),IF(MONTH($A680)=11,YEAR($A680),IF(MONTH($A680)=12, YEAR($A680),YEAR($A680)-1)))),A3R002_pt1.prn!$A$2:$AA$74,VLOOKUP(MONTH($A680),'Patch Conversion'!$A$1:$B$12,2),FALSE))</f>
        <v>#</v>
      </c>
      <c r="E680" s="22"/>
      <c r="F680" s="22"/>
      <c r="G680" s="9">
        <f>VLOOKUP((IF(MONTH($A680)=10,YEAR($A680),IF(MONTH($A680)=11,YEAR($A680),IF(MONTH($A680)=12, YEAR($A680),YEAR($A680)-1)))),A3R002_FirstSim!$A$1:$Z$87,VLOOKUP(MONTH($A680),Conversion!$A$1:$B$12,2),FALSE)</f>
        <v>0.02</v>
      </c>
      <c r="O680" s="9">
        <f t="shared" si="64"/>
        <v>0.02</v>
      </c>
      <c r="P680" s="9" t="str">
        <f t="shared" si="65"/>
        <v>*</v>
      </c>
      <c r="Q680" s="10" t="str">
        <f t="shared" si="66"/>
        <v>First Silumation patch</v>
      </c>
    </row>
    <row r="681" spans="1:23">
      <c r="A681" s="11">
        <v>33664</v>
      </c>
      <c r="B681" s="9">
        <f>VLOOKUP((IF(MONTH($A681)=10,YEAR($A681),IF(MONTH($A681)=11,YEAR($A681),IF(MONTH($A681)=12, YEAR($A681),YEAR($A681)-1)))),A3R002_pt1.prn!$A$2:$AA$74,VLOOKUP(MONTH($A681),Conversion!$A$1:$B$12,2),FALSE)</f>
        <v>0</v>
      </c>
      <c r="C681" s="9" t="str">
        <f>IF(VLOOKUP((IF(MONTH($A681)=10,YEAR($A681),IF(MONTH($A681)=11,YEAR($A681),IF(MONTH($A681)=12, YEAR($A681),YEAR($A681)-1)))),A3R002_pt1.prn!$A$2:$AA$74,VLOOKUP(MONTH($A681),'Patch Conversion'!$A$1:$B$12,2),FALSE)="","",VLOOKUP((IF(MONTH($A681)=10,YEAR($A681),IF(MONTH($A681)=11,YEAR($A681),IF(MONTH($A681)=12, YEAR($A681),YEAR($A681)-1)))),A3R002_pt1.prn!$A$2:$AA$74,VLOOKUP(MONTH($A681),'Patch Conversion'!$A$1:$B$12,2),FALSE))</f>
        <v>*</v>
      </c>
      <c r="E681" s="22"/>
      <c r="F681" s="22"/>
      <c r="G681" s="9">
        <f>VLOOKUP((IF(MONTH($A681)=10,YEAR($A681),IF(MONTH($A681)=11,YEAR($A681),IF(MONTH($A681)=12, YEAR($A681),YEAR($A681)-1)))),A3R002_FirstSim!$A$1:$Z$87,VLOOKUP(MONTH($A681),Conversion!$A$1:$B$12,2),FALSE)</f>
        <v>0.02</v>
      </c>
      <c r="O681" s="9">
        <f t="shared" si="64"/>
        <v>0</v>
      </c>
      <c r="P681" s="9" t="str">
        <f t="shared" si="65"/>
        <v>*</v>
      </c>
      <c r="Q681" s="10" t="str">
        <f t="shared" si="66"/>
        <v>Estimated</v>
      </c>
    </row>
    <row r="682" spans="1:23">
      <c r="A682" s="11">
        <v>33695</v>
      </c>
      <c r="B682" s="9">
        <f>VLOOKUP((IF(MONTH($A682)=10,YEAR($A682),IF(MONTH($A682)=11,YEAR($A682),IF(MONTH($A682)=12, YEAR($A682),YEAR($A682)-1)))),A3R002_pt1.prn!$A$2:$AA$74,VLOOKUP(MONTH($A682),Conversion!$A$1:$B$12,2),FALSE)</f>
        <v>0</v>
      </c>
      <c r="C682" s="9" t="str">
        <f>IF(VLOOKUP((IF(MONTH($A682)=10,YEAR($A682),IF(MONTH($A682)=11,YEAR($A682),IF(MONTH($A682)=12, YEAR($A682),YEAR($A682)-1)))),A3R002_pt1.prn!$A$2:$AA$74,VLOOKUP(MONTH($A682),'Patch Conversion'!$A$1:$B$12,2),FALSE)="","",VLOOKUP((IF(MONTH($A682)=10,YEAR($A682),IF(MONTH($A682)=11,YEAR($A682),IF(MONTH($A682)=12, YEAR($A682),YEAR($A682)-1)))),A3R002_pt1.prn!$A$2:$AA$74,VLOOKUP(MONTH($A682),'Patch Conversion'!$A$1:$B$12,2),FALSE))</f>
        <v>#</v>
      </c>
      <c r="E682" s="22"/>
      <c r="F682" s="22"/>
      <c r="G682" s="9">
        <f>VLOOKUP((IF(MONTH($A682)=10,YEAR($A682),IF(MONTH($A682)=11,YEAR($A682),IF(MONTH($A682)=12, YEAR($A682),YEAR($A682)-1)))),A3R002_FirstSim!$A$1:$Z$87,VLOOKUP(MONTH($A682),Conversion!$A$1:$B$12,2),FALSE)</f>
        <v>0.01</v>
      </c>
      <c r="O682" s="9">
        <f t="shared" si="64"/>
        <v>0.01</v>
      </c>
      <c r="P682" s="9" t="str">
        <f t="shared" si="65"/>
        <v>*</v>
      </c>
      <c r="Q682" s="10" t="str">
        <f t="shared" si="66"/>
        <v>First Silumation patch</v>
      </c>
    </row>
    <row r="683" spans="1:23">
      <c r="A683" s="11">
        <v>33725</v>
      </c>
      <c r="B683" s="9">
        <f>VLOOKUP((IF(MONTH($A683)=10,YEAR($A683),IF(MONTH($A683)=11,YEAR($A683),IF(MONTH($A683)=12, YEAR($A683),YEAR($A683)-1)))),A3R002_pt1.prn!$A$2:$AA$74,VLOOKUP(MONTH($A683),Conversion!$A$1:$B$12,2),FALSE)</f>
        <v>0</v>
      </c>
      <c r="C683" s="9" t="str">
        <f>IF(VLOOKUP((IF(MONTH($A683)=10,YEAR($A683),IF(MONTH($A683)=11,YEAR($A683),IF(MONTH($A683)=12, YEAR($A683),YEAR($A683)-1)))),A3R002_pt1.prn!$A$2:$AA$74,VLOOKUP(MONTH($A683),'Patch Conversion'!$A$1:$B$12,2),FALSE)="","",VLOOKUP((IF(MONTH($A683)=10,YEAR($A683),IF(MONTH($A683)=11,YEAR($A683),IF(MONTH($A683)=12, YEAR($A683),YEAR($A683)-1)))),A3R002_pt1.prn!$A$2:$AA$74,VLOOKUP(MONTH($A683),'Patch Conversion'!$A$1:$B$12,2),FALSE))</f>
        <v>#</v>
      </c>
      <c r="E683" s="22"/>
      <c r="F683" s="22"/>
      <c r="G683" s="9">
        <f>VLOOKUP((IF(MONTH($A683)=10,YEAR($A683),IF(MONTH($A683)=11,YEAR($A683),IF(MONTH($A683)=12, YEAR($A683),YEAR($A683)-1)))),A3R002_FirstSim!$A$1:$Z$87,VLOOKUP(MONTH($A683),Conversion!$A$1:$B$12,2),FALSE)</f>
        <v>0.01</v>
      </c>
      <c r="O683" s="9">
        <f t="shared" si="64"/>
        <v>0.01</v>
      </c>
      <c r="P683" s="9" t="str">
        <f t="shared" si="65"/>
        <v>*</v>
      </c>
      <c r="Q683" s="10" t="str">
        <f t="shared" si="66"/>
        <v>First Silumation patch</v>
      </c>
    </row>
    <row r="684" spans="1:23">
      <c r="A684" s="11">
        <v>33756</v>
      </c>
      <c r="B684" s="9">
        <f>VLOOKUP((IF(MONTH($A684)=10,YEAR($A684),IF(MONTH($A684)=11,YEAR($A684),IF(MONTH($A684)=12, YEAR($A684),YEAR($A684)-1)))),A3R002_pt1.prn!$A$2:$AA$74,VLOOKUP(MONTH($A684),Conversion!$A$1:$B$12,2),FALSE)</f>
        <v>0</v>
      </c>
      <c r="C684" s="9" t="str">
        <f>IF(VLOOKUP((IF(MONTH($A684)=10,YEAR($A684),IF(MONTH($A684)=11,YEAR($A684),IF(MONTH($A684)=12, YEAR($A684),YEAR($A684)-1)))),A3R002_pt1.prn!$A$2:$AA$74,VLOOKUP(MONTH($A684),'Patch Conversion'!$A$1:$B$12,2),FALSE)="","",VLOOKUP((IF(MONTH($A684)=10,YEAR($A684),IF(MONTH($A684)=11,YEAR($A684),IF(MONTH($A684)=12, YEAR($A684),YEAR($A684)-1)))),A3R002_pt1.prn!$A$2:$AA$74,VLOOKUP(MONTH($A684),'Patch Conversion'!$A$1:$B$12,2),FALSE))</f>
        <v>*</v>
      </c>
      <c r="E684" s="22"/>
      <c r="F684" s="22"/>
      <c r="G684" s="9">
        <f>VLOOKUP((IF(MONTH($A684)=10,YEAR($A684),IF(MONTH($A684)=11,YEAR($A684),IF(MONTH($A684)=12, YEAR($A684),YEAR($A684)-1)))),A3R002_FirstSim!$A$1:$Z$87,VLOOKUP(MONTH($A684),Conversion!$A$1:$B$12,2),FALSE)</f>
        <v>0.01</v>
      </c>
      <c r="O684" s="9">
        <f t="shared" si="64"/>
        <v>0</v>
      </c>
      <c r="P684" s="9" t="str">
        <f t="shared" si="65"/>
        <v>*</v>
      </c>
      <c r="Q684" s="10" t="str">
        <f t="shared" si="66"/>
        <v>Estimated</v>
      </c>
    </row>
    <row r="685" spans="1:23">
      <c r="A685" s="11">
        <v>33786</v>
      </c>
      <c r="B685" s="9">
        <f>VLOOKUP((IF(MONTH($A685)=10,YEAR($A685),IF(MONTH($A685)=11,YEAR($A685),IF(MONTH($A685)=12, YEAR($A685),YEAR($A685)-1)))),A3R002_pt1.prn!$A$2:$AA$74,VLOOKUP(MONTH($A685),Conversion!$A$1:$B$12,2),FALSE)</f>
        <v>0</v>
      </c>
      <c r="C685" s="9" t="str">
        <f>IF(VLOOKUP((IF(MONTH($A685)=10,YEAR($A685),IF(MONTH($A685)=11,YEAR($A685),IF(MONTH($A685)=12, YEAR($A685),YEAR($A685)-1)))),A3R002_pt1.prn!$A$2:$AA$74,VLOOKUP(MONTH($A685),'Patch Conversion'!$A$1:$B$12,2),FALSE)="","",VLOOKUP((IF(MONTH($A685)=10,YEAR($A685),IF(MONTH($A685)=11,YEAR($A685),IF(MONTH($A685)=12, YEAR($A685),YEAR($A685)-1)))),A3R002_pt1.prn!$A$2:$AA$74,VLOOKUP(MONTH($A685),'Patch Conversion'!$A$1:$B$12,2),FALSE))</f>
        <v>*</v>
      </c>
      <c r="E685" s="22"/>
      <c r="F685" s="22"/>
      <c r="G685" s="9">
        <f>VLOOKUP((IF(MONTH($A685)=10,YEAR($A685),IF(MONTH($A685)=11,YEAR($A685),IF(MONTH($A685)=12, YEAR($A685),YEAR($A685)-1)))),A3R002_FirstSim!$A$1:$Z$87,VLOOKUP(MONTH($A685),Conversion!$A$1:$B$12,2),FALSE)</f>
        <v>0.01</v>
      </c>
      <c r="O685" s="9">
        <f t="shared" si="64"/>
        <v>0</v>
      </c>
      <c r="P685" s="9" t="str">
        <f t="shared" si="65"/>
        <v>*</v>
      </c>
      <c r="Q685" s="10" t="str">
        <f t="shared" si="66"/>
        <v>Estimated</v>
      </c>
    </row>
    <row r="686" spans="1:23">
      <c r="A686" s="11">
        <v>33817</v>
      </c>
      <c r="B686" s="9">
        <f>VLOOKUP((IF(MONTH($A686)=10,YEAR($A686),IF(MONTH($A686)=11,YEAR($A686),IF(MONTH($A686)=12, YEAR($A686),YEAR($A686)-1)))),A3R002_pt1.prn!$A$2:$AA$74,VLOOKUP(MONTH($A686),Conversion!$A$1:$B$12,2),FALSE)</f>
        <v>0</v>
      </c>
      <c r="C686" s="9" t="str">
        <f>IF(VLOOKUP((IF(MONTH($A686)=10,YEAR($A686),IF(MONTH($A686)=11,YEAR($A686),IF(MONTH($A686)=12, YEAR($A686),YEAR($A686)-1)))),A3R002_pt1.prn!$A$2:$AA$74,VLOOKUP(MONTH($A686),'Patch Conversion'!$A$1:$B$12,2),FALSE)="","",VLOOKUP((IF(MONTH($A686)=10,YEAR($A686),IF(MONTH($A686)=11,YEAR($A686),IF(MONTH($A686)=12, YEAR($A686),YEAR($A686)-1)))),A3R002_pt1.prn!$A$2:$AA$74,VLOOKUP(MONTH($A686),'Patch Conversion'!$A$1:$B$12,2),FALSE))</f>
        <v>#</v>
      </c>
      <c r="E686" s="22"/>
      <c r="F686" s="22"/>
      <c r="G686" s="9">
        <f>VLOOKUP((IF(MONTH($A686)=10,YEAR($A686),IF(MONTH($A686)=11,YEAR($A686),IF(MONTH($A686)=12, YEAR($A686),YEAR($A686)-1)))),A3R002_FirstSim!$A$1:$Z$87,VLOOKUP(MONTH($A686),Conversion!$A$1:$B$12,2),FALSE)</f>
        <v>0.01</v>
      </c>
      <c r="O686" s="9">
        <f t="shared" si="64"/>
        <v>0.01</v>
      </c>
      <c r="P686" s="9" t="str">
        <f t="shared" si="65"/>
        <v>*</v>
      </c>
      <c r="Q686" s="10" t="str">
        <f t="shared" si="66"/>
        <v>First Silumation patch</v>
      </c>
    </row>
    <row r="687" spans="1:23">
      <c r="A687" s="11">
        <v>33848</v>
      </c>
      <c r="B687" s="9">
        <f>VLOOKUP((IF(MONTH($A687)=10,YEAR($A687),IF(MONTH($A687)=11,YEAR($A687),IF(MONTH($A687)=12, YEAR($A687),YEAR($A687)-1)))),A3R002_pt1.prn!$A$2:$AA$74,VLOOKUP(MONTH($A687),Conversion!$A$1:$B$12,2),FALSE)</f>
        <v>0</v>
      </c>
      <c r="C687" s="9" t="str">
        <f>IF(VLOOKUP((IF(MONTH($A687)=10,YEAR($A687),IF(MONTH($A687)=11,YEAR($A687),IF(MONTH($A687)=12, YEAR($A687),YEAR($A687)-1)))),A3R002_pt1.prn!$A$2:$AA$74,VLOOKUP(MONTH($A687),'Patch Conversion'!$A$1:$B$12,2),FALSE)="","",VLOOKUP((IF(MONTH($A687)=10,YEAR($A687),IF(MONTH($A687)=11,YEAR($A687),IF(MONTH($A687)=12, YEAR($A687),YEAR($A687)-1)))),A3R002_pt1.prn!$A$2:$AA$74,VLOOKUP(MONTH($A687),'Patch Conversion'!$A$1:$B$12,2),FALSE))</f>
        <v>#</v>
      </c>
      <c r="E687" s="22"/>
      <c r="F687" s="22"/>
      <c r="G687" s="9">
        <f>VLOOKUP((IF(MONTH($A687)=10,YEAR($A687),IF(MONTH($A687)=11,YEAR($A687),IF(MONTH($A687)=12, YEAR($A687),YEAR($A687)-1)))),A3R002_FirstSim!$A$1:$Z$87,VLOOKUP(MONTH($A687),Conversion!$A$1:$B$12,2),FALSE)</f>
        <v>0.01</v>
      </c>
      <c r="O687" s="9">
        <f t="shared" si="64"/>
        <v>0.01</v>
      </c>
      <c r="P687" s="9" t="str">
        <f t="shared" si="65"/>
        <v>*</v>
      </c>
      <c r="Q687" s="10" t="str">
        <f t="shared" si="66"/>
        <v>First Silumation patch</v>
      </c>
    </row>
    <row r="688" spans="1:23">
      <c r="A688" s="11">
        <v>33878</v>
      </c>
      <c r="B688" s="9">
        <f>VLOOKUP((IF(MONTH($A688)=10,YEAR($A688),IF(MONTH($A688)=11,YEAR($A688),IF(MONTH($A688)=12, YEAR($A688),YEAR($A688)-1)))),A3R002_pt1.prn!$A$2:$AA$74,VLOOKUP(MONTH($A688),Conversion!$A$1:$B$12,2),FALSE)</f>
        <v>0</v>
      </c>
      <c r="C688" s="9" t="str">
        <f>IF(VLOOKUP((IF(MONTH($A688)=10,YEAR($A688),IF(MONTH($A688)=11,YEAR($A688),IF(MONTH($A688)=12, YEAR($A688),YEAR($A688)-1)))),A3R002_pt1.prn!$A$2:$AA$74,VLOOKUP(MONTH($A688),'Patch Conversion'!$A$1:$B$12,2),FALSE)="","",VLOOKUP((IF(MONTH($A688)=10,YEAR($A688),IF(MONTH($A688)=11,YEAR($A688),IF(MONTH($A688)=12, YEAR($A688),YEAR($A688)-1)))),A3R002_pt1.prn!$A$2:$AA$74,VLOOKUP(MONTH($A688),'Patch Conversion'!$A$1:$B$12,2),FALSE))</f>
        <v>*</v>
      </c>
      <c r="E688" s="22"/>
      <c r="F688" s="22"/>
      <c r="G688" s="9">
        <f>VLOOKUP((IF(MONTH($A688)=10,YEAR($A688),IF(MONTH($A688)=11,YEAR($A688),IF(MONTH($A688)=12, YEAR($A688),YEAR($A688)-1)))),A3R002_FirstSim!$A$1:$Z$87,VLOOKUP(MONTH($A688),Conversion!$A$1:$B$12,2),FALSE)</f>
        <v>0.01</v>
      </c>
      <c r="O688" s="9">
        <f t="shared" si="64"/>
        <v>0</v>
      </c>
      <c r="P688" s="9" t="str">
        <f t="shared" si="65"/>
        <v>*</v>
      </c>
      <c r="Q688" s="10" t="str">
        <f t="shared" si="66"/>
        <v>Estimated</v>
      </c>
    </row>
    <row r="689" spans="1:17">
      <c r="A689" s="11">
        <v>33909</v>
      </c>
      <c r="B689" s="9">
        <f>VLOOKUP((IF(MONTH($A689)=10,YEAR($A689),IF(MONTH($A689)=11,YEAR($A689),IF(MONTH($A689)=12, YEAR($A689),YEAR($A689)-1)))),A3R002_pt1.prn!$A$2:$AA$74,VLOOKUP(MONTH($A689),Conversion!$A$1:$B$12,2),FALSE)</f>
        <v>1.1499999999999999</v>
      </c>
      <c r="C689" s="9" t="str">
        <f>IF(VLOOKUP((IF(MONTH($A689)=10,YEAR($A689),IF(MONTH($A689)=11,YEAR($A689),IF(MONTH($A689)=12, YEAR($A689),YEAR($A689)-1)))),A3R002_pt1.prn!$A$2:$AA$74,VLOOKUP(MONTH($A689),'Patch Conversion'!$A$1:$B$12,2),FALSE)="","",VLOOKUP((IF(MONTH($A689)=10,YEAR($A689),IF(MONTH($A689)=11,YEAR($A689),IF(MONTH($A689)=12, YEAR($A689),YEAR($A689)-1)))),A3R002_pt1.prn!$A$2:$AA$74,VLOOKUP(MONTH($A689),'Patch Conversion'!$A$1:$B$12,2),FALSE))</f>
        <v>*</v>
      </c>
      <c r="E689" s="22"/>
      <c r="F689" s="22"/>
      <c r="G689" s="9">
        <f>VLOOKUP((IF(MONTH($A689)=10,YEAR($A689),IF(MONTH($A689)=11,YEAR($A689),IF(MONTH($A689)=12, YEAR($A689),YEAR($A689)-1)))),A3R002_FirstSim!$A$1:$Z$87,VLOOKUP(MONTH($A689),Conversion!$A$1:$B$12,2),FALSE)</f>
        <v>0.4</v>
      </c>
      <c r="O689" s="9">
        <f t="shared" si="64"/>
        <v>1.1499999999999999</v>
      </c>
      <c r="P689" s="9" t="str">
        <f t="shared" si="65"/>
        <v>*</v>
      </c>
      <c r="Q689" s="10" t="str">
        <f t="shared" si="66"/>
        <v>Estimated</v>
      </c>
    </row>
    <row r="690" spans="1:17">
      <c r="A690" s="11">
        <v>33939</v>
      </c>
      <c r="B690" s="9">
        <f>VLOOKUP((IF(MONTH($A690)=10,YEAR($A690),IF(MONTH($A690)=11,YEAR($A690),IF(MONTH($A690)=12, YEAR($A690),YEAR($A690)-1)))),A3R002_pt1.prn!$A$2:$AA$74,VLOOKUP(MONTH($A690),Conversion!$A$1:$B$12,2),FALSE)</f>
        <v>0.06</v>
      </c>
      <c r="C690" s="9" t="str">
        <f>IF(VLOOKUP((IF(MONTH($A690)=10,YEAR($A690),IF(MONTH($A690)=11,YEAR($A690),IF(MONTH($A690)=12, YEAR($A690),YEAR($A690)-1)))),A3R002_pt1.prn!$A$2:$AA$74,VLOOKUP(MONTH($A690),'Patch Conversion'!$A$1:$B$12,2),FALSE)="","",VLOOKUP((IF(MONTH($A690)=10,YEAR($A690),IF(MONTH($A690)=11,YEAR($A690),IF(MONTH($A690)=12, YEAR($A690),YEAR($A690)-1)))),A3R002_pt1.prn!$A$2:$AA$74,VLOOKUP(MONTH($A690),'Patch Conversion'!$A$1:$B$12,2),FALSE))</f>
        <v>*</v>
      </c>
      <c r="E690" s="22"/>
      <c r="F690" s="22"/>
      <c r="G690" s="9">
        <f>VLOOKUP((IF(MONTH($A690)=10,YEAR($A690),IF(MONTH($A690)=11,YEAR($A690),IF(MONTH($A690)=12, YEAR($A690),YEAR($A690)-1)))),A3R002_FirstSim!$A$1:$Z$87,VLOOKUP(MONTH($A690),Conversion!$A$1:$B$12,2),FALSE)</f>
        <v>0.16</v>
      </c>
      <c r="O690" s="9">
        <f t="shared" si="64"/>
        <v>0.06</v>
      </c>
      <c r="P690" s="9" t="str">
        <f t="shared" si="65"/>
        <v>*</v>
      </c>
      <c r="Q690" s="10" t="str">
        <f t="shared" si="66"/>
        <v>Estimated</v>
      </c>
    </row>
    <row r="691" spans="1:17">
      <c r="A691" s="11">
        <v>33970</v>
      </c>
      <c r="B691" s="9">
        <f>VLOOKUP((IF(MONTH($A691)=10,YEAR($A691),IF(MONTH($A691)=11,YEAR($A691),IF(MONTH($A691)=12, YEAR($A691),YEAR($A691)-1)))),A3R002_pt1.prn!$A$2:$AA$74,VLOOKUP(MONTH($A691),Conversion!$A$1:$B$12,2),FALSE)</f>
        <v>0</v>
      </c>
      <c r="C691" s="9" t="str">
        <f>IF(VLOOKUP((IF(MONTH($A691)=10,YEAR($A691),IF(MONTH($A691)=11,YEAR($A691),IF(MONTH($A691)=12, YEAR($A691),YEAR($A691)-1)))),A3R002_pt1.prn!$A$2:$AA$74,VLOOKUP(MONTH($A691),'Patch Conversion'!$A$1:$B$12,2),FALSE)="","",VLOOKUP((IF(MONTH($A691)=10,YEAR($A691),IF(MONTH($A691)=11,YEAR($A691),IF(MONTH($A691)=12, YEAR($A691),YEAR($A691)-1)))),A3R002_pt1.prn!$A$2:$AA$74,VLOOKUP(MONTH($A691),'Patch Conversion'!$A$1:$B$12,2),FALSE))</f>
        <v>#</v>
      </c>
      <c r="E691" s="22"/>
      <c r="F691" s="22"/>
      <c r="G691" s="9">
        <f>VLOOKUP((IF(MONTH($A691)=10,YEAR($A691),IF(MONTH($A691)=11,YEAR($A691),IF(MONTH($A691)=12, YEAR($A691),YEAR($A691)-1)))),A3R002_FirstSim!$A$1:$Z$87,VLOOKUP(MONTH($A691),Conversion!$A$1:$B$12,2),FALSE)</f>
        <v>0.02</v>
      </c>
      <c r="O691" s="9">
        <f t="shared" si="64"/>
        <v>0.02</v>
      </c>
      <c r="P691" s="9" t="str">
        <f t="shared" si="65"/>
        <v>*</v>
      </c>
      <c r="Q691" s="10" t="str">
        <f t="shared" si="66"/>
        <v>First Silumation patch</v>
      </c>
    </row>
    <row r="692" spans="1:17">
      <c r="A692" s="11">
        <v>34001</v>
      </c>
      <c r="B692" s="9">
        <f>VLOOKUP((IF(MONTH($A692)=10,YEAR($A692),IF(MONTH($A692)=11,YEAR($A692),IF(MONTH($A692)=12, YEAR($A692),YEAR($A692)-1)))),A3R002_pt1.prn!$A$2:$AA$74,VLOOKUP(MONTH($A692),Conversion!$A$1:$B$12,2),FALSE)</f>
        <v>0</v>
      </c>
      <c r="C692" s="9" t="str">
        <f>IF(VLOOKUP((IF(MONTH($A692)=10,YEAR($A692),IF(MONTH($A692)=11,YEAR($A692),IF(MONTH($A692)=12, YEAR($A692),YEAR($A692)-1)))),A3R002_pt1.prn!$A$2:$AA$74,VLOOKUP(MONTH($A692),'Patch Conversion'!$A$1:$B$12,2),FALSE)="","",VLOOKUP((IF(MONTH($A692)=10,YEAR($A692),IF(MONTH($A692)=11,YEAR($A692),IF(MONTH($A692)=12, YEAR($A692),YEAR($A692)-1)))),A3R002_pt1.prn!$A$2:$AA$74,VLOOKUP(MONTH($A692),'Patch Conversion'!$A$1:$B$12,2),FALSE))</f>
        <v>#</v>
      </c>
      <c r="E692" s="22"/>
      <c r="F692" s="22"/>
      <c r="G692" s="9">
        <f>VLOOKUP((IF(MONTH($A692)=10,YEAR($A692),IF(MONTH($A692)=11,YEAR($A692),IF(MONTH($A692)=12, YEAR($A692),YEAR($A692)-1)))),A3R002_FirstSim!$A$1:$Z$87,VLOOKUP(MONTH($A692),Conversion!$A$1:$B$12,2),FALSE)</f>
        <v>0.02</v>
      </c>
      <c r="O692" s="9">
        <f t="shared" si="64"/>
        <v>0.02</v>
      </c>
      <c r="P692" s="9" t="str">
        <f t="shared" si="65"/>
        <v>*</v>
      </c>
      <c r="Q692" s="10" t="str">
        <f t="shared" si="66"/>
        <v>First Silumation patch</v>
      </c>
    </row>
    <row r="693" spans="1:17">
      <c r="A693" s="11">
        <v>34029</v>
      </c>
      <c r="B693" s="9">
        <f>VLOOKUP((IF(MONTH($A693)=10,YEAR($A693),IF(MONTH($A693)=11,YEAR($A693),IF(MONTH($A693)=12, YEAR($A693),YEAR($A693)-1)))),A3R002_pt1.prn!$A$2:$AA$74,VLOOKUP(MONTH($A693),Conversion!$A$1:$B$12,2),FALSE)</f>
        <v>0.71</v>
      </c>
      <c r="C693" s="9" t="str">
        <f>IF(VLOOKUP((IF(MONTH($A693)=10,YEAR($A693),IF(MONTH($A693)=11,YEAR($A693),IF(MONTH($A693)=12, YEAR($A693),YEAR($A693)-1)))),A3R002_pt1.prn!$A$2:$AA$74,VLOOKUP(MONTH($A693),'Patch Conversion'!$A$1:$B$12,2),FALSE)="","",VLOOKUP((IF(MONTH($A693)=10,YEAR($A693),IF(MONTH($A693)=11,YEAR($A693),IF(MONTH($A693)=12, YEAR($A693),YEAR($A693)-1)))),A3R002_pt1.prn!$A$2:$AA$74,VLOOKUP(MONTH($A693),'Patch Conversion'!$A$1:$B$12,2),FALSE))</f>
        <v>*</v>
      </c>
      <c r="E693" s="22"/>
      <c r="F693" s="22"/>
      <c r="G693" s="9">
        <f>VLOOKUP((IF(MONTH($A693)=10,YEAR($A693),IF(MONTH($A693)=11,YEAR($A693),IF(MONTH($A693)=12, YEAR($A693),YEAR($A693)-1)))),A3R002_FirstSim!$A$1:$Z$87,VLOOKUP(MONTH($A693),Conversion!$A$1:$B$12,2),FALSE)</f>
        <v>0.05</v>
      </c>
      <c r="O693" s="9">
        <f t="shared" si="64"/>
        <v>0.71</v>
      </c>
      <c r="P693" s="9" t="str">
        <f t="shared" si="65"/>
        <v>*</v>
      </c>
      <c r="Q693" s="10" t="str">
        <f t="shared" si="66"/>
        <v>Estimated</v>
      </c>
    </row>
    <row r="694" spans="1:17">
      <c r="A694" s="11">
        <v>34060</v>
      </c>
      <c r="B694" s="9">
        <f>VLOOKUP((IF(MONTH($A694)=10,YEAR($A694),IF(MONTH($A694)=11,YEAR($A694),IF(MONTH($A694)=12, YEAR($A694),YEAR($A694)-1)))),A3R002_pt1.prn!$A$2:$AA$74,VLOOKUP(MONTH($A694),Conversion!$A$1:$B$12,2),FALSE)</f>
        <v>0</v>
      </c>
      <c r="C694" s="9" t="str">
        <f>IF(VLOOKUP((IF(MONTH($A694)=10,YEAR($A694),IF(MONTH($A694)=11,YEAR($A694),IF(MONTH($A694)=12, YEAR($A694),YEAR($A694)-1)))),A3R002_pt1.prn!$A$2:$AA$74,VLOOKUP(MONTH($A694),'Patch Conversion'!$A$1:$B$12,2),FALSE)="","",VLOOKUP((IF(MONTH($A694)=10,YEAR($A694),IF(MONTH($A694)=11,YEAR($A694),IF(MONTH($A694)=12, YEAR($A694),YEAR($A694)-1)))),A3R002_pt1.prn!$A$2:$AA$74,VLOOKUP(MONTH($A694),'Patch Conversion'!$A$1:$B$12,2),FALSE))</f>
        <v>*</v>
      </c>
      <c r="E694" s="22"/>
      <c r="F694" s="22"/>
      <c r="G694" s="9">
        <f>VLOOKUP((IF(MONTH($A694)=10,YEAR($A694),IF(MONTH($A694)=11,YEAR($A694),IF(MONTH($A694)=12, YEAR($A694),YEAR($A694)-1)))),A3R002_FirstSim!$A$1:$Z$87,VLOOKUP(MONTH($A694),Conversion!$A$1:$B$12,2),FALSE)</f>
        <v>0.04</v>
      </c>
      <c r="O694" s="9">
        <f t="shared" si="64"/>
        <v>0</v>
      </c>
      <c r="P694" s="9" t="str">
        <f t="shared" si="65"/>
        <v>*</v>
      </c>
      <c r="Q694" s="10" t="str">
        <f t="shared" si="66"/>
        <v>Estimated</v>
      </c>
    </row>
    <row r="695" spans="1:17">
      <c r="A695" s="11">
        <v>34090</v>
      </c>
      <c r="B695" s="9">
        <f>VLOOKUP((IF(MONTH($A695)=10,YEAR($A695),IF(MONTH($A695)=11,YEAR($A695),IF(MONTH($A695)=12, YEAR($A695),YEAR($A695)-1)))),A3R002_pt1.prn!$A$2:$AA$74,VLOOKUP(MONTH($A695),Conversion!$A$1:$B$12,2),FALSE)</f>
        <v>0</v>
      </c>
      <c r="C695" s="9" t="str">
        <f>IF(VLOOKUP((IF(MONTH($A695)=10,YEAR($A695),IF(MONTH($A695)=11,YEAR($A695),IF(MONTH($A695)=12, YEAR($A695),YEAR($A695)-1)))),A3R002_pt1.prn!$A$2:$AA$74,VLOOKUP(MONTH($A695),'Patch Conversion'!$A$1:$B$12,2),FALSE)="","",VLOOKUP((IF(MONTH($A695)=10,YEAR($A695),IF(MONTH($A695)=11,YEAR($A695),IF(MONTH($A695)=12, YEAR($A695),YEAR($A695)-1)))),A3R002_pt1.prn!$A$2:$AA$74,VLOOKUP(MONTH($A695),'Patch Conversion'!$A$1:$B$12,2),FALSE))</f>
        <v>#</v>
      </c>
      <c r="E695" s="22"/>
      <c r="F695" s="22"/>
      <c r="G695" s="9">
        <f>VLOOKUP((IF(MONTH($A695)=10,YEAR($A695),IF(MONTH($A695)=11,YEAR($A695),IF(MONTH($A695)=12, YEAR($A695),YEAR($A695)-1)))),A3R002_FirstSim!$A$1:$Z$87,VLOOKUP(MONTH($A695),Conversion!$A$1:$B$12,2),FALSE)</f>
        <v>0.03</v>
      </c>
      <c r="O695" s="9">
        <f t="shared" si="64"/>
        <v>0.03</v>
      </c>
      <c r="P695" s="9" t="str">
        <f t="shared" si="65"/>
        <v>*</v>
      </c>
      <c r="Q695" s="10" t="str">
        <f t="shared" si="66"/>
        <v>First Silumation patch</v>
      </c>
    </row>
    <row r="696" spans="1:17">
      <c r="A696" s="11">
        <v>34121</v>
      </c>
      <c r="B696" s="9">
        <f>VLOOKUP((IF(MONTH($A696)=10,YEAR($A696),IF(MONTH($A696)=11,YEAR($A696),IF(MONTH($A696)=12, YEAR($A696),YEAR($A696)-1)))),A3R002_pt1.prn!$A$2:$AA$74,VLOOKUP(MONTH($A696),Conversion!$A$1:$B$12,2),FALSE)</f>
        <v>0.01</v>
      </c>
      <c r="C696" s="9" t="str">
        <f>IF(VLOOKUP((IF(MONTH($A696)=10,YEAR($A696),IF(MONTH($A696)=11,YEAR($A696),IF(MONTH($A696)=12, YEAR($A696),YEAR($A696)-1)))),A3R002_pt1.prn!$A$2:$AA$74,VLOOKUP(MONTH($A696),'Patch Conversion'!$A$1:$B$12,2),FALSE)="","",VLOOKUP((IF(MONTH($A696)=10,YEAR($A696),IF(MONTH($A696)=11,YEAR($A696),IF(MONTH($A696)=12, YEAR($A696),YEAR($A696)-1)))),A3R002_pt1.prn!$A$2:$AA$74,VLOOKUP(MONTH($A696),'Patch Conversion'!$A$1:$B$12,2),FALSE))</f>
        <v/>
      </c>
      <c r="E696" s="22"/>
      <c r="F696" s="22"/>
      <c r="G696" s="9">
        <f>VLOOKUP((IF(MONTH($A696)=10,YEAR($A696),IF(MONTH($A696)=11,YEAR($A696),IF(MONTH($A696)=12, YEAR($A696),YEAR($A696)-1)))),A3R002_FirstSim!$A$1:$Z$87,VLOOKUP(MONTH($A696),Conversion!$A$1:$B$12,2),FALSE)</f>
        <v>0.02</v>
      </c>
      <c r="O696" s="9">
        <f t="shared" si="64"/>
        <v>0.01</v>
      </c>
      <c r="P696" s="9" t="str">
        <f t="shared" si="65"/>
        <v/>
      </c>
      <c r="Q696" s="10" t="str">
        <f t="shared" si="66"/>
        <v/>
      </c>
    </row>
    <row r="697" spans="1:17">
      <c r="A697" s="11">
        <v>34151</v>
      </c>
      <c r="B697" s="9">
        <f>VLOOKUP((IF(MONTH($A697)=10,YEAR($A697),IF(MONTH($A697)=11,YEAR($A697),IF(MONTH($A697)=12, YEAR($A697),YEAR($A697)-1)))),A3R002_pt1.prn!$A$2:$AA$74,VLOOKUP(MONTH($A697),Conversion!$A$1:$B$12,2),FALSE)</f>
        <v>0.02</v>
      </c>
      <c r="C697" s="9" t="str">
        <f>IF(VLOOKUP((IF(MONTH($A697)=10,YEAR($A697),IF(MONTH($A697)=11,YEAR($A697),IF(MONTH($A697)=12, YEAR($A697),YEAR($A697)-1)))),A3R002_pt1.prn!$A$2:$AA$74,VLOOKUP(MONTH($A697),'Patch Conversion'!$A$1:$B$12,2),FALSE)="","",VLOOKUP((IF(MONTH($A697)=10,YEAR($A697),IF(MONTH($A697)=11,YEAR($A697),IF(MONTH($A697)=12, YEAR($A697),YEAR($A697)-1)))),A3R002_pt1.prn!$A$2:$AA$74,VLOOKUP(MONTH($A697),'Patch Conversion'!$A$1:$B$12,2),FALSE))</f>
        <v/>
      </c>
      <c r="E697" s="22"/>
      <c r="F697" s="22"/>
      <c r="G697" s="9">
        <f>VLOOKUP((IF(MONTH($A697)=10,YEAR($A697),IF(MONTH($A697)=11,YEAR($A697),IF(MONTH($A697)=12, YEAR($A697),YEAR($A697)-1)))),A3R002_FirstSim!$A$1:$Z$87,VLOOKUP(MONTH($A697),Conversion!$A$1:$B$12,2),FALSE)</f>
        <v>0.02</v>
      </c>
      <c r="O697" s="9">
        <f t="shared" si="64"/>
        <v>0.02</v>
      </c>
      <c r="P697" s="9" t="str">
        <f t="shared" si="65"/>
        <v/>
      </c>
      <c r="Q697" s="10" t="str">
        <f t="shared" si="66"/>
        <v/>
      </c>
    </row>
    <row r="698" spans="1:17">
      <c r="A698" s="11">
        <v>34182</v>
      </c>
      <c r="B698" s="9">
        <f>VLOOKUP((IF(MONTH($A698)=10,YEAR($A698),IF(MONTH($A698)=11,YEAR($A698),IF(MONTH($A698)=12, YEAR($A698),YEAR($A698)-1)))),A3R002_pt1.prn!$A$2:$AA$74,VLOOKUP(MONTH($A698),Conversion!$A$1:$B$12,2),FALSE)</f>
        <v>0.02</v>
      </c>
      <c r="C698" s="9" t="str">
        <f>IF(VLOOKUP((IF(MONTH($A698)=10,YEAR($A698),IF(MONTH($A698)=11,YEAR($A698),IF(MONTH($A698)=12, YEAR($A698),YEAR($A698)-1)))),A3R002_pt1.prn!$A$2:$AA$74,VLOOKUP(MONTH($A698),'Patch Conversion'!$A$1:$B$12,2),FALSE)="","",VLOOKUP((IF(MONTH($A698)=10,YEAR($A698),IF(MONTH($A698)=11,YEAR($A698),IF(MONTH($A698)=12, YEAR($A698),YEAR($A698)-1)))),A3R002_pt1.prn!$A$2:$AA$74,VLOOKUP(MONTH($A698),'Patch Conversion'!$A$1:$B$12,2),FALSE))</f>
        <v/>
      </c>
      <c r="E698" s="22"/>
      <c r="F698" s="22"/>
      <c r="G698" s="9">
        <f>VLOOKUP((IF(MONTH($A698)=10,YEAR($A698),IF(MONTH($A698)=11,YEAR($A698),IF(MONTH($A698)=12, YEAR($A698),YEAR($A698)-1)))),A3R002_FirstSim!$A$1:$Z$87,VLOOKUP(MONTH($A698),Conversion!$A$1:$B$12,2),FALSE)</f>
        <v>0.02</v>
      </c>
      <c r="O698" s="9">
        <f t="shared" si="64"/>
        <v>0.02</v>
      </c>
      <c r="P698" s="9" t="str">
        <f t="shared" si="65"/>
        <v/>
      </c>
      <c r="Q698" s="10" t="str">
        <f t="shared" si="66"/>
        <v/>
      </c>
    </row>
    <row r="699" spans="1:17">
      <c r="A699" s="11">
        <v>34213</v>
      </c>
      <c r="B699" s="9">
        <f>VLOOKUP((IF(MONTH($A699)=10,YEAR($A699),IF(MONTH($A699)=11,YEAR($A699),IF(MONTH($A699)=12, YEAR($A699),YEAR($A699)-1)))),A3R002_pt1.prn!$A$2:$AA$74,VLOOKUP(MONTH($A699),Conversion!$A$1:$B$12,2),FALSE)</f>
        <v>0.04</v>
      </c>
      <c r="C699" s="9" t="str">
        <f>IF(VLOOKUP((IF(MONTH($A699)=10,YEAR($A699),IF(MONTH($A699)=11,YEAR($A699),IF(MONTH($A699)=12, YEAR($A699),YEAR($A699)-1)))),A3R002_pt1.prn!$A$2:$AA$74,VLOOKUP(MONTH($A699),'Patch Conversion'!$A$1:$B$12,2),FALSE)="","",VLOOKUP((IF(MONTH($A699)=10,YEAR($A699),IF(MONTH($A699)=11,YEAR($A699),IF(MONTH($A699)=12, YEAR($A699),YEAR($A699)-1)))),A3R002_pt1.prn!$A$2:$AA$74,VLOOKUP(MONTH($A699),'Patch Conversion'!$A$1:$B$12,2),FALSE))</f>
        <v>*</v>
      </c>
      <c r="E699" s="22"/>
      <c r="F699" s="22"/>
      <c r="G699" s="9">
        <f>VLOOKUP((IF(MONTH($A699)=10,YEAR($A699),IF(MONTH($A699)=11,YEAR($A699),IF(MONTH($A699)=12, YEAR($A699),YEAR($A699)-1)))),A3R002_FirstSim!$A$1:$Z$87,VLOOKUP(MONTH($A699),Conversion!$A$1:$B$12,2),FALSE)</f>
        <v>0.01</v>
      </c>
      <c r="O699" s="9">
        <f t="shared" si="64"/>
        <v>0.04</v>
      </c>
      <c r="P699" s="9" t="str">
        <f t="shared" si="65"/>
        <v>*</v>
      </c>
      <c r="Q699" s="10" t="str">
        <f t="shared" si="66"/>
        <v>Estimated</v>
      </c>
    </row>
    <row r="700" spans="1:17">
      <c r="A700" s="11">
        <v>34243</v>
      </c>
      <c r="B700" s="9">
        <f>VLOOKUP((IF(MONTH($A700)=10,YEAR($A700),IF(MONTH($A700)=11,YEAR($A700),IF(MONTH($A700)=12, YEAR($A700),YEAR($A700)-1)))),A3R002_pt1.prn!$A$2:$AA$74,VLOOKUP(MONTH($A700),Conversion!$A$1:$B$12,2),FALSE)</f>
        <v>0.01</v>
      </c>
      <c r="C700" s="9" t="str">
        <f>IF(VLOOKUP((IF(MONTH($A700)=10,YEAR($A700),IF(MONTH($A700)=11,YEAR($A700),IF(MONTH($A700)=12, YEAR($A700),YEAR($A700)-1)))),A3R002_pt1.prn!$A$2:$AA$74,VLOOKUP(MONTH($A700),'Patch Conversion'!$A$1:$B$12,2),FALSE)="","",VLOOKUP((IF(MONTH($A700)=10,YEAR($A700),IF(MONTH($A700)=11,YEAR($A700),IF(MONTH($A700)=12, YEAR($A700),YEAR($A700)-1)))),A3R002_pt1.prn!$A$2:$AA$74,VLOOKUP(MONTH($A700),'Patch Conversion'!$A$1:$B$12,2),FALSE))</f>
        <v>*</v>
      </c>
      <c r="E700" s="22"/>
      <c r="F700" s="22"/>
      <c r="G700" s="9">
        <f>VLOOKUP((IF(MONTH($A700)=10,YEAR($A700),IF(MONTH($A700)=11,YEAR($A700),IF(MONTH($A700)=12, YEAR($A700),YEAR($A700)-1)))),A3R002_FirstSim!$A$1:$Z$87,VLOOKUP(MONTH($A700),Conversion!$A$1:$B$12,2),FALSE)</f>
        <v>0.01</v>
      </c>
      <c r="O700" s="9">
        <f t="shared" si="64"/>
        <v>0.01</v>
      </c>
      <c r="P700" s="9" t="str">
        <f t="shared" si="65"/>
        <v>*</v>
      </c>
      <c r="Q700" s="10" t="str">
        <f t="shared" si="66"/>
        <v>Estimated</v>
      </c>
    </row>
    <row r="701" spans="1:17">
      <c r="A701" s="11">
        <v>34274</v>
      </c>
      <c r="B701" s="9">
        <f>VLOOKUP((IF(MONTH($A701)=10,YEAR($A701),IF(MONTH($A701)=11,YEAR($A701),IF(MONTH($A701)=12, YEAR($A701),YEAR($A701)-1)))),A3R002_pt1.prn!$A$2:$AA$74,VLOOKUP(MONTH($A701),Conversion!$A$1:$B$12,2),FALSE)</f>
        <v>0.01</v>
      </c>
      <c r="C701" s="9" t="str">
        <f>IF(VLOOKUP((IF(MONTH($A701)=10,YEAR($A701),IF(MONTH($A701)=11,YEAR($A701),IF(MONTH($A701)=12, YEAR($A701),YEAR($A701)-1)))),A3R002_pt1.prn!$A$2:$AA$74,VLOOKUP(MONTH($A701),'Patch Conversion'!$A$1:$B$12,2),FALSE)="","",VLOOKUP((IF(MONTH($A701)=10,YEAR($A701),IF(MONTH($A701)=11,YEAR($A701),IF(MONTH($A701)=12, YEAR($A701),YEAR($A701)-1)))),A3R002_pt1.prn!$A$2:$AA$74,VLOOKUP(MONTH($A701),'Patch Conversion'!$A$1:$B$12,2),FALSE))</f>
        <v>*</v>
      </c>
      <c r="E701" s="22"/>
      <c r="F701" s="22"/>
      <c r="G701" s="9">
        <f>VLOOKUP((IF(MONTH($A701)=10,YEAR($A701),IF(MONTH($A701)=11,YEAR($A701),IF(MONTH($A701)=12, YEAR($A701),YEAR($A701)-1)))),A3R002_FirstSim!$A$1:$Z$87,VLOOKUP(MONTH($A701),Conversion!$A$1:$B$12,2),FALSE)</f>
        <v>0.03</v>
      </c>
      <c r="O701" s="9">
        <f t="shared" si="64"/>
        <v>0.01</v>
      </c>
      <c r="P701" s="9" t="str">
        <f t="shared" si="65"/>
        <v>*</v>
      </c>
      <c r="Q701" s="10" t="str">
        <f t="shared" si="66"/>
        <v>Estimated</v>
      </c>
    </row>
    <row r="702" spans="1:17">
      <c r="A702" s="11">
        <v>34304</v>
      </c>
      <c r="B702" s="9">
        <f>VLOOKUP((IF(MONTH($A702)=10,YEAR($A702),IF(MONTH($A702)=11,YEAR($A702),IF(MONTH($A702)=12, YEAR($A702),YEAR($A702)-1)))),A3R002_pt1.prn!$A$2:$AA$74,VLOOKUP(MONTH($A702),Conversion!$A$1:$B$12,2),FALSE)</f>
        <v>0.02</v>
      </c>
      <c r="C702" s="9" t="str">
        <f>IF(VLOOKUP((IF(MONTH($A702)=10,YEAR($A702),IF(MONTH($A702)=11,YEAR($A702),IF(MONTH($A702)=12, YEAR($A702),YEAR($A702)-1)))),A3R002_pt1.prn!$A$2:$AA$74,VLOOKUP(MONTH($A702),'Patch Conversion'!$A$1:$B$12,2),FALSE)="","",VLOOKUP((IF(MONTH($A702)=10,YEAR($A702),IF(MONTH($A702)=11,YEAR($A702),IF(MONTH($A702)=12, YEAR($A702),YEAR($A702)-1)))),A3R002_pt1.prn!$A$2:$AA$74,VLOOKUP(MONTH($A702),'Patch Conversion'!$A$1:$B$12,2),FALSE))</f>
        <v>*</v>
      </c>
      <c r="E702" s="22"/>
      <c r="F702" s="22"/>
      <c r="G702" s="9">
        <f>VLOOKUP((IF(MONTH($A702)=10,YEAR($A702),IF(MONTH($A702)=11,YEAR($A702),IF(MONTH($A702)=12, YEAR($A702),YEAR($A702)-1)))),A3R002_FirstSim!$A$1:$Z$87,VLOOKUP(MONTH($A702),Conversion!$A$1:$B$12,2),FALSE)</f>
        <v>0.08</v>
      </c>
      <c r="O702" s="9">
        <f t="shared" si="64"/>
        <v>0.02</v>
      </c>
      <c r="P702" s="9" t="str">
        <f t="shared" si="65"/>
        <v>*</v>
      </c>
      <c r="Q702" s="10" t="str">
        <f t="shared" si="66"/>
        <v>Estimated</v>
      </c>
    </row>
    <row r="703" spans="1:17">
      <c r="A703" s="11">
        <v>34335</v>
      </c>
      <c r="B703" s="9">
        <f>VLOOKUP((IF(MONTH($A703)=10,YEAR($A703),IF(MONTH($A703)=11,YEAR($A703),IF(MONTH($A703)=12, YEAR($A703),YEAR($A703)-1)))),A3R002_pt1.prn!$A$2:$AA$74,VLOOKUP(MONTH($A703),Conversion!$A$1:$B$12,2),FALSE)</f>
        <v>0.02</v>
      </c>
      <c r="C703" s="9" t="str">
        <f>IF(VLOOKUP((IF(MONTH($A703)=10,YEAR($A703),IF(MONTH($A703)=11,YEAR($A703),IF(MONTH($A703)=12, YEAR($A703),YEAR($A703)-1)))),A3R002_pt1.prn!$A$2:$AA$74,VLOOKUP(MONTH($A703),'Patch Conversion'!$A$1:$B$12,2),FALSE)="","",VLOOKUP((IF(MONTH($A703)=10,YEAR($A703),IF(MONTH($A703)=11,YEAR($A703),IF(MONTH($A703)=12, YEAR($A703),YEAR($A703)-1)))),A3R002_pt1.prn!$A$2:$AA$74,VLOOKUP(MONTH($A703),'Patch Conversion'!$A$1:$B$12,2),FALSE))</f>
        <v>*</v>
      </c>
      <c r="E703" s="22"/>
      <c r="F703" s="22"/>
      <c r="G703" s="9">
        <f>VLOOKUP((IF(MONTH($A703)=10,YEAR($A703),IF(MONTH($A703)=11,YEAR($A703),IF(MONTH($A703)=12, YEAR($A703),YEAR($A703)-1)))),A3R002_FirstSim!$A$1:$Z$87,VLOOKUP(MONTH($A703),Conversion!$A$1:$B$12,2),FALSE)</f>
        <v>0.17</v>
      </c>
      <c r="O703" s="9">
        <f t="shared" si="64"/>
        <v>0.02</v>
      </c>
      <c r="P703" s="9" t="str">
        <f t="shared" si="65"/>
        <v>*</v>
      </c>
      <c r="Q703" s="10" t="str">
        <f t="shared" si="66"/>
        <v>Estimated</v>
      </c>
    </row>
    <row r="704" spans="1:17">
      <c r="A704" s="11">
        <v>34366</v>
      </c>
      <c r="B704" s="9">
        <f>VLOOKUP((IF(MONTH($A704)=10,YEAR($A704),IF(MONTH($A704)=11,YEAR($A704),IF(MONTH($A704)=12, YEAR($A704),YEAR($A704)-1)))),A3R002_pt1.prn!$A$2:$AA$74,VLOOKUP(MONTH($A704),Conversion!$A$1:$B$12,2),FALSE)</f>
        <v>0.25</v>
      </c>
      <c r="C704" s="9" t="str">
        <f>IF(VLOOKUP((IF(MONTH($A704)=10,YEAR($A704),IF(MONTH($A704)=11,YEAR($A704),IF(MONTH($A704)=12, YEAR($A704),YEAR($A704)-1)))),A3R002_pt1.prn!$A$2:$AA$74,VLOOKUP(MONTH($A704),'Patch Conversion'!$A$1:$B$12,2),FALSE)="","",VLOOKUP((IF(MONTH($A704)=10,YEAR($A704),IF(MONTH($A704)=11,YEAR($A704),IF(MONTH($A704)=12, YEAR($A704),YEAR($A704)-1)))),A3R002_pt1.prn!$A$2:$AA$74,VLOOKUP(MONTH($A704),'Patch Conversion'!$A$1:$B$12,2),FALSE))</f>
        <v>*</v>
      </c>
      <c r="E704" s="22"/>
      <c r="F704" s="22"/>
      <c r="G704" s="9">
        <f>VLOOKUP((IF(MONTH($A704)=10,YEAR($A704),IF(MONTH($A704)=11,YEAR($A704),IF(MONTH($A704)=12, YEAR($A704),YEAR($A704)-1)))),A3R002_FirstSim!$A$1:$Z$87,VLOOKUP(MONTH($A704),Conversion!$A$1:$B$12,2),FALSE)</f>
        <v>0.38</v>
      </c>
      <c r="O704" s="9">
        <f t="shared" si="64"/>
        <v>0.25</v>
      </c>
      <c r="P704" s="9" t="str">
        <f t="shared" si="65"/>
        <v>*</v>
      </c>
      <c r="Q704" s="10" t="str">
        <f t="shared" si="66"/>
        <v>Estimated</v>
      </c>
    </row>
    <row r="705" spans="1:17">
      <c r="A705" s="11">
        <v>34394</v>
      </c>
      <c r="B705" s="9">
        <f>VLOOKUP((IF(MONTH($A705)=10,YEAR($A705),IF(MONTH($A705)=11,YEAR($A705),IF(MONTH($A705)=12, YEAR($A705),YEAR($A705)-1)))),A3R002_pt1.prn!$A$2:$AA$74,VLOOKUP(MONTH($A705),Conversion!$A$1:$B$12,2),FALSE)</f>
        <v>0.2</v>
      </c>
      <c r="C705" s="9" t="str">
        <f>IF(VLOOKUP((IF(MONTH($A705)=10,YEAR($A705),IF(MONTH($A705)=11,YEAR($A705),IF(MONTH($A705)=12, YEAR($A705),YEAR($A705)-1)))),A3R002_pt1.prn!$A$2:$AA$74,VLOOKUP(MONTH($A705),'Patch Conversion'!$A$1:$B$12,2),FALSE)="","",VLOOKUP((IF(MONTH($A705)=10,YEAR($A705),IF(MONTH($A705)=11,YEAR($A705),IF(MONTH($A705)=12, YEAR($A705),YEAR($A705)-1)))),A3R002_pt1.prn!$A$2:$AA$74,VLOOKUP(MONTH($A705),'Patch Conversion'!$A$1:$B$12,2),FALSE))</f>
        <v>*</v>
      </c>
      <c r="E705" s="22"/>
      <c r="F705" s="22"/>
      <c r="G705" s="9">
        <f>VLOOKUP((IF(MONTH($A705)=10,YEAR($A705),IF(MONTH($A705)=11,YEAR($A705),IF(MONTH($A705)=12, YEAR($A705),YEAR($A705)-1)))),A3R002_FirstSim!$A$1:$Z$87,VLOOKUP(MONTH($A705),Conversion!$A$1:$B$12,2),FALSE)</f>
        <v>0.17</v>
      </c>
      <c r="O705" s="9">
        <f t="shared" si="64"/>
        <v>0.2</v>
      </c>
      <c r="P705" s="9" t="str">
        <f t="shared" si="65"/>
        <v>*</v>
      </c>
      <c r="Q705" s="10" t="str">
        <f t="shared" si="66"/>
        <v>Estimated</v>
      </c>
    </row>
    <row r="706" spans="1:17">
      <c r="A706" s="11">
        <v>34425</v>
      </c>
      <c r="B706" s="9">
        <f>VLOOKUP((IF(MONTH($A706)=10,YEAR($A706),IF(MONTH($A706)=11,YEAR($A706),IF(MONTH($A706)=12, YEAR($A706),YEAR($A706)-1)))),A3R002_pt1.prn!$A$2:$AA$74,VLOOKUP(MONTH($A706),Conversion!$A$1:$B$12,2),FALSE)</f>
        <v>0.02</v>
      </c>
      <c r="C706" s="9" t="str">
        <f>IF(VLOOKUP((IF(MONTH($A706)=10,YEAR($A706),IF(MONTH($A706)=11,YEAR($A706),IF(MONTH($A706)=12, YEAR($A706),YEAR($A706)-1)))),A3R002_pt1.prn!$A$2:$AA$74,VLOOKUP(MONTH($A706),'Patch Conversion'!$A$1:$B$12,2),FALSE)="","",VLOOKUP((IF(MONTH($A706)=10,YEAR($A706),IF(MONTH($A706)=11,YEAR($A706),IF(MONTH($A706)=12, YEAR($A706),YEAR($A706)-1)))),A3R002_pt1.prn!$A$2:$AA$74,VLOOKUP(MONTH($A706),'Patch Conversion'!$A$1:$B$12,2),FALSE))</f>
        <v/>
      </c>
      <c r="E706" s="22"/>
      <c r="F706" s="22"/>
      <c r="G706" s="9">
        <f>VLOOKUP((IF(MONTH($A706)=10,YEAR($A706),IF(MONTH($A706)=11,YEAR($A706),IF(MONTH($A706)=12, YEAR($A706),YEAR($A706)-1)))),A3R002_FirstSim!$A$1:$Z$87,VLOOKUP(MONTH($A706),Conversion!$A$1:$B$12,2),FALSE)</f>
        <v>0.08</v>
      </c>
      <c r="O706" s="9">
        <f t="shared" si="64"/>
        <v>0.02</v>
      </c>
      <c r="P706" s="9" t="str">
        <f t="shared" si="65"/>
        <v/>
      </c>
      <c r="Q706" s="10" t="str">
        <f t="shared" si="66"/>
        <v/>
      </c>
    </row>
    <row r="707" spans="1:17">
      <c r="A707" s="11">
        <v>34455</v>
      </c>
      <c r="B707" s="9">
        <f>VLOOKUP((IF(MONTH($A707)=10,YEAR($A707),IF(MONTH($A707)=11,YEAR($A707),IF(MONTH($A707)=12, YEAR($A707),YEAR($A707)-1)))),A3R002_pt1.prn!$A$2:$AA$74,VLOOKUP(MONTH($A707),Conversion!$A$1:$B$12,2),FALSE)</f>
        <v>0.01</v>
      </c>
      <c r="C707" s="9" t="str">
        <f>IF(VLOOKUP((IF(MONTH($A707)=10,YEAR($A707),IF(MONTH($A707)=11,YEAR($A707),IF(MONTH($A707)=12, YEAR($A707),YEAR($A707)-1)))),A3R002_pt1.prn!$A$2:$AA$74,VLOOKUP(MONTH($A707),'Patch Conversion'!$A$1:$B$12,2),FALSE)="","",VLOOKUP((IF(MONTH($A707)=10,YEAR($A707),IF(MONTH($A707)=11,YEAR($A707),IF(MONTH($A707)=12, YEAR($A707),YEAR($A707)-1)))),A3R002_pt1.prn!$A$2:$AA$74,VLOOKUP(MONTH($A707),'Patch Conversion'!$A$1:$B$12,2),FALSE))</f>
        <v>*</v>
      </c>
      <c r="E707" s="22"/>
      <c r="F707" s="22"/>
      <c r="G707" s="9">
        <f>VLOOKUP((IF(MONTH($A707)=10,YEAR($A707),IF(MONTH($A707)=11,YEAR($A707),IF(MONTH($A707)=12, YEAR($A707),YEAR($A707)-1)))),A3R002_FirstSim!$A$1:$Z$87,VLOOKUP(MONTH($A707),Conversion!$A$1:$B$12,2),FALSE)</f>
        <v>0.06</v>
      </c>
      <c r="O707" s="9">
        <f t="shared" si="64"/>
        <v>0.01</v>
      </c>
      <c r="P707" s="9" t="str">
        <f t="shared" si="65"/>
        <v>*</v>
      </c>
      <c r="Q707" s="10" t="str">
        <f t="shared" si="66"/>
        <v>Estimated</v>
      </c>
    </row>
    <row r="708" spans="1:17">
      <c r="A708" s="11">
        <v>34486</v>
      </c>
      <c r="B708" s="9">
        <f>VLOOKUP((IF(MONTH($A708)=10,YEAR($A708),IF(MONTH($A708)=11,YEAR($A708),IF(MONTH($A708)=12, YEAR($A708),YEAR($A708)-1)))),A3R002_pt1.prn!$A$2:$AA$74,VLOOKUP(MONTH($A708),Conversion!$A$1:$B$12,2),FALSE)</f>
        <v>0.03</v>
      </c>
      <c r="C708" s="9" t="str">
        <f>IF(VLOOKUP((IF(MONTH($A708)=10,YEAR($A708),IF(MONTH($A708)=11,YEAR($A708),IF(MONTH($A708)=12, YEAR($A708),YEAR($A708)-1)))),A3R002_pt1.prn!$A$2:$AA$74,VLOOKUP(MONTH($A708),'Patch Conversion'!$A$1:$B$12,2),FALSE)="","",VLOOKUP((IF(MONTH($A708)=10,YEAR($A708),IF(MONTH($A708)=11,YEAR($A708),IF(MONTH($A708)=12, YEAR($A708),YEAR($A708)-1)))),A3R002_pt1.prn!$A$2:$AA$74,VLOOKUP(MONTH($A708),'Patch Conversion'!$A$1:$B$12,2),FALSE))</f>
        <v/>
      </c>
      <c r="E708" s="22"/>
      <c r="F708" s="22"/>
      <c r="G708" s="9">
        <f>VLOOKUP((IF(MONTH($A708)=10,YEAR($A708),IF(MONTH($A708)=11,YEAR($A708),IF(MONTH($A708)=12, YEAR($A708),YEAR($A708)-1)))),A3R002_FirstSim!$A$1:$Z$87,VLOOKUP(MONTH($A708),Conversion!$A$1:$B$12,2),FALSE)</f>
        <v>0.05</v>
      </c>
      <c r="O708" s="9">
        <f t="shared" ref="O708:O771" si="70">IF(C708="",B708,IF(C708="*",B708,IF(G708&lt;B708,B708,G708)))</f>
        <v>0.03</v>
      </c>
      <c r="P708" s="9" t="str">
        <f t="shared" ref="P708:P771" si="71">IF(C708="",C708,IF(C708="*",C708,IF(G708&lt;B708,C708,"*")))</f>
        <v/>
      </c>
      <c r="Q708" s="10" t="str">
        <f t="shared" ref="Q708:Q771" si="72">IF(C708="","",IF(C708="*","Estimated",IF(G708&lt;B708,"First Simulation&lt;Observed, Observed Used","First Silumation patch")))</f>
        <v/>
      </c>
    </row>
    <row r="709" spans="1:17">
      <c r="A709" s="11">
        <v>34516</v>
      </c>
      <c r="B709" s="9">
        <f>VLOOKUP((IF(MONTH($A709)=10,YEAR($A709),IF(MONTH($A709)=11,YEAR($A709),IF(MONTH($A709)=12, YEAR($A709),YEAR($A709)-1)))),A3R002_pt1.prn!$A$2:$AA$74,VLOOKUP(MONTH($A709),Conversion!$A$1:$B$12,2),FALSE)</f>
        <v>0.02</v>
      </c>
      <c r="C709" s="9" t="str">
        <f>IF(VLOOKUP((IF(MONTH($A709)=10,YEAR($A709),IF(MONTH($A709)=11,YEAR($A709),IF(MONTH($A709)=12, YEAR($A709),YEAR($A709)-1)))),A3R002_pt1.prn!$A$2:$AA$74,VLOOKUP(MONTH($A709),'Patch Conversion'!$A$1:$B$12,2),FALSE)="","",VLOOKUP((IF(MONTH($A709)=10,YEAR($A709),IF(MONTH($A709)=11,YEAR($A709),IF(MONTH($A709)=12, YEAR($A709),YEAR($A709)-1)))),A3R002_pt1.prn!$A$2:$AA$74,VLOOKUP(MONTH($A709),'Patch Conversion'!$A$1:$B$12,2),FALSE))</f>
        <v/>
      </c>
      <c r="E709" s="22"/>
      <c r="F709" s="22"/>
      <c r="G709" s="9">
        <f>VLOOKUP((IF(MONTH($A709)=10,YEAR($A709),IF(MONTH($A709)=11,YEAR($A709),IF(MONTH($A709)=12, YEAR($A709),YEAR($A709)-1)))),A3R002_FirstSim!$A$1:$Z$87,VLOOKUP(MONTH($A709),Conversion!$A$1:$B$12,2),FALSE)</f>
        <v>0.04</v>
      </c>
      <c r="O709" s="9">
        <f t="shared" si="70"/>
        <v>0.02</v>
      </c>
      <c r="P709" s="9" t="str">
        <f t="shared" si="71"/>
        <v/>
      </c>
      <c r="Q709" s="10" t="str">
        <f t="shared" si="72"/>
        <v/>
      </c>
    </row>
    <row r="710" spans="1:17">
      <c r="A710" s="11">
        <v>34547</v>
      </c>
      <c r="B710" s="9">
        <f>VLOOKUP((IF(MONTH($A710)=10,YEAR($A710),IF(MONTH($A710)=11,YEAR($A710),IF(MONTH($A710)=12, YEAR($A710),YEAR($A710)-1)))),A3R002_pt1.prn!$A$2:$AA$74,VLOOKUP(MONTH($A710),Conversion!$A$1:$B$12,2),FALSE)</f>
        <v>0.03</v>
      </c>
      <c r="C710" s="9" t="str">
        <f>IF(VLOOKUP((IF(MONTH($A710)=10,YEAR($A710),IF(MONTH($A710)=11,YEAR($A710),IF(MONTH($A710)=12, YEAR($A710),YEAR($A710)-1)))),A3R002_pt1.prn!$A$2:$AA$74,VLOOKUP(MONTH($A710),'Patch Conversion'!$A$1:$B$12,2),FALSE)="","",VLOOKUP((IF(MONTH($A710)=10,YEAR($A710),IF(MONTH($A710)=11,YEAR($A710),IF(MONTH($A710)=12, YEAR($A710),YEAR($A710)-1)))),A3R002_pt1.prn!$A$2:$AA$74,VLOOKUP(MONTH($A710),'Patch Conversion'!$A$1:$B$12,2),FALSE))</f>
        <v>*</v>
      </c>
      <c r="E710" s="22"/>
      <c r="F710" s="22"/>
      <c r="G710" s="9">
        <f>VLOOKUP((IF(MONTH($A710)=10,YEAR($A710),IF(MONTH($A710)=11,YEAR($A710),IF(MONTH($A710)=12, YEAR($A710),YEAR($A710)-1)))),A3R002_FirstSim!$A$1:$Z$87,VLOOKUP(MONTH($A710),Conversion!$A$1:$B$12,2),FALSE)</f>
        <v>0.02</v>
      </c>
      <c r="O710" s="9">
        <f t="shared" si="70"/>
        <v>0.03</v>
      </c>
      <c r="P710" s="9" t="str">
        <f t="shared" si="71"/>
        <v>*</v>
      </c>
      <c r="Q710" s="10" t="str">
        <f t="shared" si="72"/>
        <v>Estimated</v>
      </c>
    </row>
    <row r="711" spans="1:17">
      <c r="A711" s="11">
        <v>34578</v>
      </c>
      <c r="B711" s="9">
        <f>VLOOKUP((IF(MONTH($A711)=10,YEAR($A711),IF(MONTH($A711)=11,YEAR($A711),IF(MONTH($A711)=12, YEAR($A711),YEAR($A711)-1)))),A3R002_pt1.prn!$A$2:$AA$74,VLOOKUP(MONTH($A711),Conversion!$A$1:$B$12,2),FALSE)</f>
        <v>0.02</v>
      </c>
      <c r="C711" s="9" t="str">
        <f>IF(VLOOKUP((IF(MONTH($A711)=10,YEAR($A711),IF(MONTH($A711)=11,YEAR($A711),IF(MONTH($A711)=12, YEAR($A711),YEAR($A711)-1)))),A3R002_pt1.prn!$A$2:$AA$74,VLOOKUP(MONTH($A711),'Patch Conversion'!$A$1:$B$12,2),FALSE)="","",VLOOKUP((IF(MONTH($A711)=10,YEAR($A711),IF(MONTH($A711)=11,YEAR($A711),IF(MONTH($A711)=12, YEAR($A711),YEAR($A711)-1)))),A3R002_pt1.prn!$A$2:$AA$74,VLOOKUP(MONTH($A711),'Patch Conversion'!$A$1:$B$12,2),FALSE))</f>
        <v/>
      </c>
      <c r="E711" s="22"/>
      <c r="F711" s="22"/>
      <c r="G711" s="9">
        <f>VLOOKUP((IF(MONTH($A711)=10,YEAR($A711),IF(MONTH($A711)=11,YEAR($A711),IF(MONTH($A711)=12, YEAR($A711),YEAR($A711)-1)))),A3R002_FirstSim!$A$1:$Z$87,VLOOKUP(MONTH($A711),Conversion!$A$1:$B$12,2),FALSE)</f>
        <v>0.02</v>
      </c>
      <c r="O711" s="9">
        <f t="shared" si="70"/>
        <v>0.02</v>
      </c>
      <c r="P711" s="9" t="str">
        <f t="shared" si="71"/>
        <v/>
      </c>
      <c r="Q711" s="10" t="str">
        <f t="shared" si="72"/>
        <v/>
      </c>
    </row>
    <row r="712" spans="1:17">
      <c r="A712" s="11">
        <v>34608</v>
      </c>
      <c r="B712" s="9">
        <f>VLOOKUP((IF(MONTH($A712)=10,YEAR($A712),IF(MONTH($A712)=11,YEAR($A712),IF(MONTH($A712)=12, YEAR($A712),YEAR($A712)-1)))),A3R002_pt1.prn!$A$2:$AA$74,VLOOKUP(MONTH($A712),Conversion!$A$1:$B$12,2),FALSE)</f>
        <v>0.01</v>
      </c>
      <c r="C712" s="9" t="str">
        <f>IF(VLOOKUP((IF(MONTH($A712)=10,YEAR($A712),IF(MONTH($A712)=11,YEAR($A712),IF(MONTH($A712)=12, YEAR($A712),YEAR($A712)-1)))),A3R002_pt1.prn!$A$2:$AA$74,VLOOKUP(MONTH($A712),'Patch Conversion'!$A$1:$B$12,2),FALSE)="","",VLOOKUP((IF(MONTH($A712)=10,YEAR($A712),IF(MONTH($A712)=11,YEAR($A712),IF(MONTH($A712)=12, YEAR($A712),YEAR($A712)-1)))),A3R002_pt1.prn!$A$2:$AA$74,VLOOKUP(MONTH($A712),'Patch Conversion'!$A$1:$B$12,2),FALSE))</f>
        <v>*</v>
      </c>
      <c r="E712" s="22"/>
      <c r="F712" s="22"/>
      <c r="G712" s="9">
        <f>VLOOKUP((IF(MONTH($A712)=10,YEAR($A712),IF(MONTH($A712)=11,YEAR($A712),IF(MONTH($A712)=12, YEAR($A712),YEAR($A712)-1)))),A3R002_FirstSim!$A$1:$Z$87,VLOOKUP(MONTH($A712),Conversion!$A$1:$B$12,2),FALSE)</f>
        <v>0.02</v>
      </c>
      <c r="O712" s="9">
        <f t="shared" si="70"/>
        <v>0.01</v>
      </c>
      <c r="P712" s="9" t="str">
        <f t="shared" si="71"/>
        <v>*</v>
      </c>
      <c r="Q712" s="10" t="str">
        <f t="shared" si="72"/>
        <v>Estimated</v>
      </c>
    </row>
    <row r="713" spans="1:17">
      <c r="A713" s="11">
        <v>34639</v>
      </c>
      <c r="B713" s="9">
        <f>VLOOKUP((IF(MONTH($A713)=10,YEAR($A713),IF(MONTH($A713)=11,YEAR($A713),IF(MONTH($A713)=12, YEAR($A713),YEAR($A713)-1)))),A3R002_pt1.prn!$A$2:$AA$74,VLOOKUP(MONTH($A713),Conversion!$A$1:$B$12,2),FALSE)</f>
        <v>0.01</v>
      </c>
      <c r="C713" s="9" t="str">
        <f>IF(VLOOKUP((IF(MONTH($A713)=10,YEAR($A713),IF(MONTH($A713)=11,YEAR($A713),IF(MONTH($A713)=12, YEAR($A713),YEAR($A713)-1)))),A3R002_pt1.prn!$A$2:$AA$74,VLOOKUP(MONTH($A713),'Patch Conversion'!$A$1:$B$12,2),FALSE)="","",VLOOKUP((IF(MONTH($A713)=10,YEAR($A713),IF(MONTH($A713)=11,YEAR($A713),IF(MONTH($A713)=12, YEAR($A713),YEAR($A713)-1)))),A3R002_pt1.prn!$A$2:$AA$74,VLOOKUP(MONTH($A713),'Patch Conversion'!$A$1:$B$12,2),FALSE))</f>
        <v/>
      </c>
      <c r="E713" s="22"/>
      <c r="F713" s="22"/>
      <c r="G713" s="9">
        <f>VLOOKUP((IF(MONTH($A713)=10,YEAR($A713),IF(MONTH($A713)=11,YEAR($A713),IF(MONTH($A713)=12, YEAR($A713),YEAR($A713)-1)))),A3R002_FirstSim!$A$1:$Z$87,VLOOKUP(MONTH($A713),Conversion!$A$1:$B$12,2),FALSE)</f>
        <v>0.01</v>
      </c>
      <c r="O713" s="9">
        <f t="shared" si="70"/>
        <v>0.01</v>
      </c>
      <c r="P713" s="9" t="str">
        <f t="shared" si="71"/>
        <v/>
      </c>
      <c r="Q713" s="10" t="str">
        <f t="shared" si="72"/>
        <v/>
      </c>
    </row>
    <row r="714" spans="1:17">
      <c r="A714" s="11">
        <v>34669</v>
      </c>
      <c r="B714" s="9">
        <f>VLOOKUP((IF(MONTH($A714)=10,YEAR($A714),IF(MONTH($A714)=11,YEAR($A714),IF(MONTH($A714)=12, YEAR($A714),YEAR($A714)-1)))),A3R002_pt1.prn!$A$2:$AA$74,VLOOKUP(MONTH($A714),Conversion!$A$1:$B$12,2),FALSE)</f>
        <v>0</v>
      </c>
      <c r="C714" s="9" t="str">
        <f>IF(VLOOKUP((IF(MONTH($A714)=10,YEAR($A714),IF(MONTH($A714)=11,YEAR($A714),IF(MONTH($A714)=12, YEAR($A714),YEAR($A714)-1)))),A3R002_pt1.prn!$A$2:$AA$74,VLOOKUP(MONTH($A714),'Patch Conversion'!$A$1:$B$12,2),FALSE)="","",VLOOKUP((IF(MONTH($A714)=10,YEAR($A714),IF(MONTH($A714)=11,YEAR($A714),IF(MONTH($A714)=12, YEAR($A714),YEAR($A714)-1)))),A3R002_pt1.prn!$A$2:$AA$74,VLOOKUP(MONTH($A714),'Patch Conversion'!$A$1:$B$12,2),FALSE))</f>
        <v>#</v>
      </c>
      <c r="E714" s="22"/>
      <c r="F714" s="22"/>
      <c r="G714" s="9">
        <f>VLOOKUP((IF(MONTH($A714)=10,YEAR($A714),IF(MONTH($A714)=11,YEAR($A714),IF(MONTH($A714)=12, YEAR($A714),YEAR($A714)-1)))),A3R002_FirstSim!$A$1:$Z$87,VLOOKUP(MONTH($A714),Conversion!$A$1:$B$12,2),FALSE)</f>
        <v>0.01</v>
      </c>
      <c r="O714" s="9">
        <f t="shared" si="70"/>
        <v>0.01</v>
      </c>
      <c r="P714" s="9" t="str">
        <f t="shared" si="71"/>
        <v>*</v>
      </c>
      <c r="Q714" s="10" t="str">
        <f t="shared" si="72"/>
        <v>First Silumation patch</v>
      </c>
    </row>
    <row r="715" spans="1:17">
      <c r="A715" s="11">
        <v>34700</v>
      </c>
      <c r="B715" s="9">
        <f>VLOOKUP((IF(MONTH($A715)=10,YEAR($A715),IF(MONTH($A715)=11,YEAR($A715),IF(MONTH($A715)=12, YEAR($A715),YEAR($A715)-1)))),A3R002_pt1.prn!$A$2:$AA$74,VLOOKUP(MONTH($A715),Conversion!$A$1:$B$12,2),FALSE)</f>
        <v>0</v>
      </c>
      <c r="C715" s="9" t="str">
        <f>IF(VLOOKUP((IF(MONTH($A715)=10,YEAR($A715),IF(MONTH($A715)=11,YEAR($A715),IF(MONTH($A715)=12, YEAR($A715),YEAR($A715)-1)))),A3R002_pt1.prn!$A$2:$AA$74,VLOOKUP(MONTH($A715),'Patch Conversion'!$A$1:$B$12,2),FALSE)="","",VLOOKUP((IF(MONTH($A715)=10,YEAR($A715),IF(MONTH($A715)=11,YEAR($A715),IF(MONTH($A715)=12, YEAR($A715),YEAR($A715)-1)))),A3R002_pt1.prn!$A$2:$AA$74,VLOOKUP(MONTH($A715),'Patch Conversion'!$A$1:$B$12,2),FALSE))</f>
        <v>#</v>
      </c>
      <c r="E715" s="22"/>
      <c r="F715" s="22"/>
      <c r="G715" s="9">
        <f>VLOOKUP((IF(MONTH($A715)=10,YEAR($A715),IF(MONTH($A715)=11,YEAR($A715),IF(MONTH($A715)=12, YEAR($A715),YEAR($A715)-1)))),A3R002_FirstSim!$A$1:$Z$87,VLOOKUP(MONTH($A715),Conversion!$A$1:$B$12,2),FALSE)</f>
        <v>0.01</v>
      </c>
      <c r="O715" s="9">
        <f t="shared" si="70"/>
        <v>0.01</v>
      </c>
      <c r="P715" s="9" t="str">
        <f t="shared" si="71"/>
        <v>*</v>
      </c>
      <c r="Q715" s="10" t="str">
        <f t="shared" si="72"/>
        <v>First Silumation patch</v>
      </c>
    </row>
    <row r="716" spans="1:17">
      <c r="A716" s="11">
        <v>34731</v>
      </c>
      <c r="B716" s="9">
        <f>VLOOKUP((IF(MONTH($A716)=10,YEAR($A716),IF(MONTH($A716)=11,YEAR($A716),IF(MONTH($A716)=12, YEAR($A716),YEAR($A716)-1)))),A3R002_pt1.prn!$A$2:$AA$74,VLOOKUP(MONTH($A716),Conversion!$A$1:$B$12,2),FALSE)</f>
        <v>0.01</v>
      </c>
      <c r="C716" s="9" t="str">
        <f>IF(VLOOKUP((IF(MONTH($A716)=10,YEAR($A716),IF(MONTH($A716)=11,YEAR($A716),IF(MONTH($A716)=12, YEAR($A716),YEAR($A716)-1)))),A3R002_pt1.prn!$A$2:$AA$74,VLOOKUP(MONTH($A716),'Patch Conversion'!$A$1:$B$12,2),FALSE)="","",VLOOKUP((IF(MONTH($A716)=10,YEAR($A716),IF(MONTH($A716)=11,YEAR($A716),IF(MONTH($A716)=12, YEAR($A716),YEAR($A716)-1)))),A3R002_pt1.prn!$A$2:$AA$74,VLOOKUP(MONTH($A716),'Patch Conversion'!$A$1:$B$12,2),FALSE))</f>
        <v/>
      </c>
      <c r="E716" s="22"/>
      <c r="F716" s="22"/>
      <c r="G716" s="9">
        <f>VLOOKUP((IF(MONTH($A716)=10,YEAR($A716),IF(MONTH($A716)=11,YEAR($A716),IF(MONTH($A716)=12, YEAR($A716),YEAR($A716)-1)))),A3R002_FirstSim!$A$1:$Z$87,VLOOKUP(MONTH($A716),Conversion!$A$1:$B$12,2),FALSE)</f>
        <v>0.01</v>
      </c>
      <c r="O716" s="9">
        <f t="shared" si="70"/>
        <v>0.01</v>
      </c>
      <c r="P716" s="9" t="str">
        <f t="shared" si="71"/>
        <v/>
      </c>
      <c r="Q716" s="10" t="str">
        <f t="shared" si="72"/>
        <v/>
      </c>
    </row>
    <row r="717" spans="1:17">
      <c r="A717" s="11">
        <v>34759</v>
      </c>
      <c r="B717" s="9">
        <f>VLOOKUP((IF(MONTH($A717)=10,YEAR($A717),IF(MONTH($A717)=11,YEAR($A717),IF(MONTH($A717)=12, YEAR($A717),YEAR($A717)-1)))),A3R002_pt1.prn!$A$2:$AA$74,VLOOKUP(MONTH($A717),Conversion!$A$1:$B$12,2),FALSE)</f>
        <v>0.62</v>
      </c>
      <c r="C717" s="9" t="str">
        <f>IF(VLOOKUP((IF(MONTH($A717)=10,YEAR($A717),IF(MONTH($A717)=11,YEAR($A717),IF(MONTH($A717)=12, YEAR($A717),YEAR($A717)-1)))),A3R002_pt1.prn!$A$2:$AA$74,VLOOKUP(MONTH($A717),'Patch Conversion'!$A$1:$B$12,2),FALSE)="","",VLOOKUP((IF(MONTH($A717)=10,YEAR($A717),IF(MONTH($A717)=11,YEAR($A717),IF(MONTH($A717)=12, YEAR($A717),YEAR($A717)-1)))),A3R002_pt1.prn!$A$2:$AA$74,VLOOKUP(MONTH($A717),'Patch Conversion'!$A$1:$B$12,2),FALSE))</f>
        <v/>
      </c>
      <c r="E717" s="22"/>
      <c r="F717" s="22"/>
      <c r="G717" s="9">
        <f>VLOOKUP((IF(MONTH($A717)=10,YEAR($A717),IF(MONTH($A717)=11,YEAR($A717),IF(MONTH($A717)=12, YEAR($A717),YEAR($A717)-1)))),A3R002_FirstSim!$A$1:$Z$87,VLOOKUP(MONTH($A717),Conversion!$A$1:$B$12,2),FALSE)</f>
        <v>0.93</v>
      </c>
      <c r="O717" s="9">
        <f t="shared" si="70"/>
        <v>0.62</v>
      </c>
      <c r="P717" s="9" t="str">
        <f t="shared" si="71"/>
        <v/>
      </c>
      <c r="Q717" s="10" t="str">
        <f t="shared" si="72"/>
        <v/>
      </c>
    </row>
    <row r="718" spans="1:17">
      <c r="A718" s="11">
        <v>34790</v>
      </c>
      <c r="B718" s="9">
        <f>VLOOKUP((IF(MONTH($A718)=10,YEAR($A718),IF(MONTH($A718)=11,YEAR($A718),IF(MONTH($A718)=12, YEAR($A718),YEAR($A718)-1)))),A3R002_pt1.prn!$A$2:$AA$74,VLOOKUP(MONTH($A718),Conversion!$A$1:$B$12,2),FALSE)</f>
        <v>0</v>
      </c>
      <c r="C718" s="9" t="str">
        <f>IF(VLOOKUP((IF(MONTH($A718)=10,YEAR($A718),IF(MONTH($A718)=11,YEAR($A718),IF(MONTH($A718)=12, YEAR($A718),YEAR($A718)-1)))),A3R002_pt1.prn!$A$2:$AA$74,VLOOKUP(MONTH($A718),'Patch Conversion'!$A$1:$B$12,2),FALSE)="","",VLOOKUP((IF(MONTH($A718)=10,YEAR($A718),IF(MONTH($A718)=11,YEAR($A718),IF(MONTH($A718)=12, YEAR($A718),YEAR($A718)-1)))),A3R002_pt1.prn!$A$2:$AA$74,VLOOKUP(MONTH($A718),'Patch Conversion'!$A$1:$B$12,2),FALSE))</f>
        <v>#</v>
      </c>
      <c r="E718" s="22"/>
      <c r="F718" s="22"/>
      <c r="G718" s="9">
        <f>VLOOKUP((IF(MONTH($A718)=10,YEAR($A718),IF(MONTH($A718)=11,YEAR($A718),IF(MONTH($A718)=12, YEAR($A718),YEAR($A718)-1)))),A3R002_FirstSim!$A$1:$Z$87,VLOOKUP(MONTH($A718),Conversion!$A$1:$B$12,2),FALSE)</f>
        <v>0.51</v>
      </c>
      <c r="O718" s="9">
        <f t="shared" si="70"/>
        <v>0.51</v>
      </c>
      <c r="P718" s="9" t="str">
        <f t="shared" si="71"/>
        <v>*</v>
      </c>
      <c r="Q718" s="10" t="str">
        <f t="shared" si="72"/>
        <v>First Silumation patch</v>
      </c>
    </row>
    <row r="719" spans="1:17">
      <c r="A719" s="11">
        <v>34820</v>
      </c>
      <c r="B719" s="9">
        <f>VLOOKUP((IF(MONTH($A719)=10,YEAR($A719),IF(MONTH($A719)=11,YEAR($A719),IF(MONTH($A719)=12, YEAR($A719),YEAR($A719)-1)))),A3R002_pt1.prn!$A$2:$AA$74,VLOOKUP(MONTH($A719),Conversion!$A$1:$B$12,2),FALSE)</f>
        <v>0.16</v>
      </c>
      <c r="C719" s="9" t="str">
        <f>IF(VLOOKUP((IF(MONTH($A719)=10,YEAR($A719),IF(MONTH($A719)=11,YEAR($A719),IF(MONTH($A719)=12, YEAR($A719),YEAR($A719)-1)))),A3R002_pt1.prn!$A$2:$AA$74,VLOOKUP(MONTH($A719),'Patch Conversion'!$A$1:$B$12,2),FALSE)="","",VLOOKUP((IF(MONTH($A719)=10,YEAR($A719),IF(MONTH($A719)=11,YEAR($A719),IF(MONTH($A719)=12, YEAR($A719),YEAR($A719)-1)))),A3R002_pt1.prn!$A$2:$AA$74,VLOOKUP(MONTH($A719),'Patch Conversion'!$A$1:$B$12,2),FALSE))</f>
        <v/>
      </c>
      <c r="E719" s="22"/>
      <c r="F719" s="22"/>
      <c r="G719" s="9">
        <f>VLOOKUP((IF(MONTH($A719)=10,YEAR($A719),IF(MONTH($A719)=11,YEAR($A719),IF(MONTH($A719)=12, YEAR($A719),YEAR($A719)-1)))),A3R002_FirstSim!$A$1:$Z$87,VLOOKUP(MONTH($A719),Conversion!$A$1:$B$12,2),FALSE)</f>
        <v>0.21</v>
      </c>
      <c r="O719" s="9">
        <f t="shared" si="70"/>
        <v>0.16</v>
      </c>
      <c r="P719" s="9" t="str">
        <f t="shared" si="71"/>
        <v/>
      </c>
      <c r="Q719" s="10" t="str">
        <f t="shared" si="72"/>
        <v/>
      </c>
    </row>
    <row r="720" spans="1:17">
      <c r="A720" s="11">
        <v>34851</v>
      </c>
      <c r="B720" s="9">
        <f>VLOOKUP((IF(MONTH($A720)=10,YEAR($A720),IF(MONTH($A720)=11,YEAR($A720),IF(MONTH($A720)=12, YEAR($A720),YEAR($A720)-1)))),A3R002_pt1.prn!$A$2:$AA$74,VLOOKUP(MONTH($A720),Conversion!$A$1:$B$12,2),FALSE)</f>
        <v>0.02</v>
      </c>
      <c r="C720" s="9" t="str">
        <f>IF(VLOOKUP((IF(MONTH($A720)=10,YEAR($A720),IF(MONTH($A720)=11,YEAR($A720),IF(MONTH($A720)=12, YEAR($A720),YEAR($A720)-1)))),A3R002_pt1.prn!$A$2:$AA$74,VLOOKUP(MONTH($A720),'Patch Conversion'!$A$1:$B$12,2),FALSE)="","",VLOOKUP((IF(MONTH($A720)=10,YEAR($A720),IF(MONTH($A720)=11,YEAR($A720),IF(MONTH($A720)=12, YEAR($A720),YEAR($A720)-1)))),A3R002_pt1.prn!$A$2:$AA$74,VLOOKUP(MONTH($A720),'Patch Conversion'!$A$1:$B$12,2),FALSE))</f>
        <v/>
      </c>
      <c r="E720" s="22"/>
      <c r="F720" s="22"/>
      <c r="G720" s="9">
        <f>VLOOKUP((IF(MONTH($A720)=10,YEAR($A720),IF(MONTH($A720)=11,YEAR($A720),IF(MONTH($A720)=12, YEAR($A720),YEAR($A720)-1)))),A3R002_FirstSim!$A$1:$Z$87,VLOOKUP(MONTH($A720),Conversion!$A$1:$B$12,2),FALSE)</f>
        <v>0.17</v>
      </c>
      <c r="O720" s="9">
        <f t="shared" si="70"/>
        <v>0.02</v>
      </c>
      <c r="P720" s="9" t="str">
        <f t="shared" si="71"/>
        <v/>
      </c>
      <c r="Q720" s="10" t="str">
        <f t="shared" si="72"/>
        <v/>
      </c>
    </row>
    <row r="721" spans="1:17">
      <c r="A721" s="11">
        <v>34881</v>
      </c>
      <c r="B721" s="9">
        <f>VLOOKUP((IF(MONTH($A721)=10,YEAR($A721),IF(MONTH($A721)=11,YEAR($A721),IF(MONTH($A721)=12, YEAR($A721),YEAR($A721)-1)))),A3R002_pt1.prn!$A$2:$AA$74,VLOOKUP(MONTH($A721),Conversion!$A$1:$B$12,2),FALSE)</f>
        <v>0.02</v>
      </c>
      <c r="C721" s="9" t="str">
        <f>IF(VLOOKUP((IF(MONTH($A721)=10,YEAR($A721),IF(MONTH($A721)=11,YEAR($A721),IF(MONTH($A721)=12, YEAR($A721),YEAR($A721)-1)))),A3R002_pt1.prn!$A$2:$AA$74,VLOOKUP(MONTH($A721),'Patch Conversion'!$A$1:$B$12,2),FALSE)="","",VLOOKUP((IF(MONTH($A721)=10,YEAR($A721),IF(MONTH($A721)=11,YEAR($A721),IF(MONTH($A721)=12, YEAR($A721),YEAR($A721)-1)))),A3R002_pt1.prn!$A$2:$AA$74,VLOOKUP(MONTH($A721),'Patch Conversion'!$A$1:$B$12,2),FALSE))</f>
        <v/>
      </c>
      <c r="E721" s="22"/>
      <c r="F721" s="22"/>
      <c r="G721" s="9">
        <f>VLOOKUP((IF(MONTH($A721)=10,YEAR($A721),IF(MONTH($A721)=11,YEAR($A721),IF(MONTH($A721)=12, YEAR($A721),YEAR($A721)-1)))),A3R002_FirstSim!$A$1:$Z$87,VLOOKUP(MONTH($A721),Conversion!$A$1:$B$12,2),FALSE)</f>
        <v>0.13</v>
      </c>
      <c r="O721" s="9">
        <f t="shared" si="70"/>
        <v>0.02</v>
      </c>
      <c r="P721" s="9" t="str">
        <f t="shared" si="71"/>
        <v/>
      </c>
      <c r="Q721" s="10" t="str">
        <f t="shared" si="72"/>
        <v/>
      </c>
    </row>
    <row r="722" spans="1:17">
      <c r="A722" s="11">
        <v>34912</v>
      </c>
      <c r="B722" s="9">
        <f>VLOOKUP((IF(MONTH($A722)=10,YEAR($A722),IF(MONTH($A722)=11,YEAR($A722),IF(MONTH($A722)=12, YEAR($A722),YEAR($A722)-1)))),A3R002_pt1.prn!$A$2:$AA$74,VLOOKUP(MONTH($A722),Conversion!$A$1:$B$12,2),FALSE)</f>
        <v>0.03</v>
      </c>
      <c r="C722" s="9" t="str">
        <f>IF(VLOOKUP((IF(MONTH($A722)=10,YEAR($A722),IF(MONTH($A722)=11,YEAR($A722),IF(MONTH($A722)=12, YEAR($A722),YEAR($A722)-1)))),A3R002_pt1.prn!$A$2:$AA$74,VLOOKUP(MONTH($A722),'Patch Conversion'!$A$1:$B$12,2),FALSE)="","",VLOOKUP((IF(MONTH($A722)=10,YEAR($A722),IF(MONTH($A722)=11,YEAR($A722),IF(MONTH($A722)=12, YEAR($A722),YEAR($A722)-1)))),A3R002_pt1.prn!$A$2:$AA$74,VLOOKUP(MONTH($A722),'Patch Conversion'!$A$1:$B$12,2),FALSE))</f>
        <v>*</v>
      </c>
      <c r="E722" s="22"/>
      <c r="F722" s="22"/>
      <c r="G722" s="9">
        <f>VLOOKUP((IF(MONTH($A722)=10,YEAR($A722),IF(MONTH($A722)=11,YEAR($A722),IF(MONTH($A722)=12, YEAR($A722),YEAR($A722)-1)))),A3R002_FirstSim!$A$1:$Z$87,VLOOKUP(MONTH($A722),Conversion!$A$1:$B$12,2),FALSE)</f>
        <v>0.09</v>
      </c>
      <c r="O722" s="9">
        <f t="shared" si="70"/>
        <v>0.03</v>
      </c>
      <c r="P722" s="9" t="str">
        <f t="shared" si="71"/>
        <v>*</v>
      </c>
      <c r="Q722" s="10" t="str">
        <f t="shared" si="72"/>
        <v>Estimated</v>
      </c>
    </row>
    <row r="723" spans="1:17">
      <c r="A723" s="11">
        <v>34943</v>
      </c>
      <c r="B723" s="9">
        <f>VLOOKUP((IF(MONTH($A723)=10,YEAR($A723),IF(MONTH($A723)=11,YEAR($A723),IF(MONTH($A723)=12, YEAR($A723),YEAR($A723)-1)))),A3R002_pt1.prn!$A$2:$AA$74,VLOOKUP(MONTH($A723),Conversion!$A$1:$B$12,2),FALSE)</f>
        <v>0.03</v>
      </c>
      <c r="C723" s="9" t="str">
        <f>IF(VLOOKUP((IF(MONTH($A723)=10,YEAR($A723),IF(MONTH($A723)=11,YEAR($A723),IF(MONTH($A723)=12, YEAR($A723),YEAR($A723)-1)))),A3R002_pt1.prn!$A$2:$AA$74,VLOOKUP(MONTH($A723),'Patch Conversion'!$A$1:$B$12,2),FALSE)="","",VLOOKUP((IF(MONTH($A723)=10,YEAR($A723),IF(MONTH($A723)=11,YEAR($A723),IF(MONTH($A723)=12, YEAR($A723),YEAR($A723)-1)))),A3R002_pt1.prn!$A$2:$AA$74,VLOOKUP(MONTH($A723),'Patch Conversion'!$A$1:$B$12,2),FALSE))</f>
        <v>*</v>
      </c>
      <c r="E723" s="22"/>
      <c r="F723" s="22"/>
      <c r="G723" s="9">
        <f>VLOOKUP((IF(MONTH($A723)=10,YEAR($A723),IF(MONTH($A723)=11,YEAR($A723),IF(MONTH($A723)=12, YEAR($A723),YEAR($A723)-1)))),A3R002_FirstSim!$A$1:$Z$87,VLOOKUP(MONTH($A723),Conversion!$A$1:$B$12,2),FALSE)</f>
        <v>0.05</v>
      </c>
      <c r="O723" s="9">
        <f t="shared" si="70"/>
        <v>0.03</v>
      </c>
      <c r="P723" s="9" t="str">
        <f t="shared" si="71"/>
        <v>*</v>
      </c>
      <c r="Q723" s="10" t="str">
        <f t="shared" si="72"/>
        <v>Estimated</v>
      </c>
    </row>
    <row r="724" spans="1:17">
      <c r="A724" s="11">
        <v>34973</v>
      </c>
      <c r="B724" s="9">
        <f>VLOOKUP((IF(MONTH($A724)=10,YEAR($A724),IF(MONTH($A724)=11,YEAR($A724),IF(MONTH($A724)=12, YEAR($A724),YEAR($A724)-1)))),A3R002_pt1.prn!$A$2:$AA$74,VLOOKUP(MONTH($A724),Conversion!$A$1:$B$12,2),FALSE)</f>
        <v>0</v>
      </c>
      <c r="C724" s="9" t="str">
        <f>IF(VLOOKUP((IF(MONTH($A724)=10,YEAR($A724),IF(MONTH($A724)=11,YEAR($A724),IF(MONTH($A724)=12, YEAR($A724),YEAR($A724)-1)))),A3R002_pt1.prn!$A$2:$AA$74,VLOOKUP(MONTH($A724),'Patch Conversion'!$A$1:$B$12,2),FALSE)="","",VLOOKUP((IF(MONTH($A724)=10,YEAR($A724),IF(MONTH($A724)=11,YEAR($A724),IF(MONTH($A724)=12, YEAR($A724),YEAR($A724)-1)))),A3R002_pt1.prn!$A$2:$AA$74,VLOOKUP(MONTH($A724),'Patch Conversion'!$A$1:$B$12,2),FALSE))</f>
        <v>#</v>
      </c>
      <c r="E724" s="22"/>
      <c r="F724" s="22"/>
      <c r="G724" s="9">
        <f>VLOOKUP((IF(MONTH($A724)=10,YEAR($A724),IF(MONTH($A724)=11,YEAR($A724),IF(MONTH($A724)=12, YEAR($A724),YEAR($A724)-1)))),A3R002_FirstSim!$A$1:$Z$87,VLOOKUP(MONTH($A724),Conversion!$A$1:$B$12,2),FALSE)</f>
        <v>0.03</v>
      </c>
      <c r="O724" s="9">
        <f t="shared" si="70"/>
        <v>0.03</v>
      </c>
      <c r="P724" s="9" t="str">
        <f t="shared" si="71"/>
        <v>*</v>
      </c>
      <c r="Q724" s="10" t="str">
        <f t="shared" si="72"/>
        <v>First Silumation patch</v>
      </c>
    </row>
    <row r="725" spans="1:17">
      <c r="A725" s="11">
        <v>35004</v>
      </c>
      <c r="B725" s="9">
        <f>VLOOKUP((IF(MONTH($A725)=10,YEAR($A725),IF(MONTH($A725)=11,YEAR($A725),IF(MONTH($A725)=12, YEAR($A725),YEAR($A725)-1)))),A3R002_pt1.prn!$A$2:$AA$74,VLOOKUP(MONTH($A725),Conversion!$A$1:$B$12,2),FALSE)</f>
        <v>0.05</v>
      </c>
      <c r="C725" s="9" t="str">
        <f>IF(VLOOKUP((IF(MONTH($A725)=10,YEAR($A725),IF(MONTH($A725)=11,YEAR($A725),IF(MONTH($A725)=12, YEAR($A725),YEAR($A725)-1)))),A3R002_pt1.prn!$A$2:$AA$74,VLOOKUP(MONTH($A725),'Patch Conversion'!$A$1:$B$12,2),FALSE)="","",VLOOKUP((IF(MONTH($A725)=10,YEAR($A725),IF(MONTH($A725)=11,YEAR($A725),IF(MONTH($A725)=12, YEAR($A725),YEAR($A725)-1)))),A3R002_pt1.prn!$A$2:$AA$74,VLOOKUP(MONTH($A725),'Patch Conversion'!$A$1:$B$12,2),FALSE))</f>
        <v/>
      </c>
      <c r="E725" s="22"/>
      <c r="F725" s="22"/>
      <c r="G725" s="9">
        <f>VLOOKUP((IF(MONTH($A725)=10,YEAR($A725),IF(MONTH($A725)=11,YEAR($A725),IF(MONTH($A725)=12, YEAR($A725),YEAR($A725)-1)))),A3R002_FirstSim!$A$1:$Z$87,VLOOKUP(MONTH($A725),Conversion!$A$1:$B$12,2),FALSE)</f>
        <v>0.51</v>
      </c>
      <c r="O725" s="9">
        <f t="shared" si="70"/>
        <v>0.05</v>
      </c>
      <c r="P725" s="9" t="str">
        <f t="shared" si="71"/>
        <v/>
      </c>
      <c r="Q725" s="10" t="str">
        <f t="shared" si="72"/>
        <v/>
      </c>
    </row>
    <row r="726" spans="1:17">
      <c r="A726" s="11">
        <v>35034</v>
      </c>
      <c r="B726" s="9">
        <f>VLOOKUP((IF(MONTH($A726)=10,YEAR($A726),IF(MONTH($A726)=11,YEAR($A726),IF(MONTH($A726)=12, YEAR($A726),YEAR($A726)-1)))),A3R002_pt1.prn!$A$2:$AA$74,VLOOKUP(MONTH($A726),Conversion!$A$1:$B$12,2),FALSE)</f>
        <v>2.61</v>
      </c>
      <c r="C726" s="9" t="str">
        <f>IF(VLOOKUP((IF(MONTH($A726)=10,YEAR($A726),IF(MONTH($A726)=11,YEAR($A726),IF(MONTH($A726)=12, YEAR($A726),YEAR($A726)-1)))),A3R002_pt1.prn!$A$2:$AA$74,VLOOKUP(MONTH($A726),'Patch Conversion'!$A$1:$B$12,2),FALSE)="","",VLOOKUP((IF(MONTH($A726)=10,YEAR($A726),IF(MONTH($A726)=11,YEAR($A726),IF(MONTH($A726)=12, YEAR($A726),YEAR($A726)-1)))),A3R002_pt1.prn!$A$2:$AA$74,VLOOKUP(MONTH($A726),'Patch Conversion'!$A$1:$B$12,2),FALSE))</f>
        <v>*</v>
      </c>
      <c r="E726" s="22"/>
      <c r="F726" s="22"/>
      <c r="G726" s="9">
        <f>VLOOKUP((IF(MONTH($A726)=10,YEAR($A726),IF(MONTH($A726)=11,YEAR($A726),IF(MONTH($A726)=12, YEAR($A726),YEAR($A726)-1)))),A3R002_FirstSim!$A$1:$Z$87,VLOOKUP(MONTH($A726),Conversion!$A$1:$B$12,2),FALSE)</f>
        <v>1.78</v>
      </c>
      <c r="O726" s="9">
        <f t="shared" si="70"/>
        <v>2.61</v>
      </c>
      <c r="P726" s="9" t="str">
        <f t="shared" si="71"/>
        <v>*</v>
      </c>
      <c r="Q726" s="10" t="str">
        <f t="shared" si="72"/>
        <v>Estimated</v>
      </c>
    </row>
    <row r="727" spans="1:17">
      <c r="A727" s="11">
        <v>35065</v>
      </c>
      <c r="B727" s="9">
        <f>VLOOKUP((IF(MONTH($A727)=10,YEAR($A727),IF(MONTH($A727)=11,YEAR($A727),IF(MONTH($A727)=12, YEAR($A727),YEAR($A727)-1)))),A3R002_pt1.prn!$A$2:$AA$74,VLOOKUP(MONTH($A727),Conversion!$A$1:$B$12,2),FALSE)</f>
        <v>1.38</v>
      </c>
      <c r="C727" s="9" t="str">
        <f>IF(VLOOKUP((IF(MONTH($A727)=10,YEAR($A727),IF(MONTH($A727)=11,YEAR($A727),IF(MONTH($A727)=12, YEAR($A727),YEAR($A727)-1)))),A3R002_pt1.prn!$A$2:$AA$74,VLOOKUP(MONTH($A727),'Patch Conversion'!$A$1:$B$12,2),FALSE)="","",VLOOKUP((IF(MONTH($A727)=10,YEAR($A727),IF(MONTH($A727)=11,YEAR($A727),IF(MONTH($A727)=12, YEAR($A727),YEAR($A727)-1)))),A3R002_pt1.prn!$A$2:$AA$74,VLOOKUP(MONTH($A727),'Patch Conversion'!$A$1:$B$12,2),FALSE))</f>
        <v>*</v>
      </c>
      <c r="E727" s="22"/>
      <c r="F727" s="22"/>
      <c r="G727" s="9">
        <f>VLOOKUP((IF(MONTH($A727)=10,YEAR($A727),IF(MONTH($A727)=11,YEAR($A727),IF(MONTH($A727)=12, YEAR($A727),YEAR($A727)-1)))),A3R002_FirstSim!$A$1:$Z$87,VLOOKUP(MONTH($A727),Conversion!$A$1:$B$12,2),FALSE)</f>
        <v>0.98</v>
      </c>
      <c r="O727" s="9">
        <f t="shared" si="70"/>
        <v>1.38</v>
      </c>
      <c r="P727" s="9" t="str">
        <f t="shared" si="71"/>
        <v>*</v>
      </c>
      <c r="Q727" s="10" t="str">
        <f t="shared" si="72"/>
        <v>Estimated</v>
      </c>
    </row>
    <row r="728" spans="1:17">
      <c r="A728" s="11">
        <v>35096</v>
      </c>
      <c r="B728" s="9">
        <f>VLOOKUP((IF(MONTH($A728)=10,YEAR($A728),IF(MONTH($A728)=11,YEAR($A728),IF(MONTH($A728)=12, YEAR($A728),YEAR($A728)-1)))),A3R002_pt1.prn!$A$2:$AA$74,VLOOKUP(MONTH($A728),Conversion!$A$1:$B$12,2),FALSE)</f>
        <v>0.21</v>
      </c>
      <c r="C728" s="9" t="str">
        <f>IF(VLOOKUP((IF(MONTH($A728)=10,YEAR($A728),IF(MONTH($A728)=11,YEAR($A728),IF(MONTH($A728)=12, YEAR($A728),YEAR($A728)-1)))),A3R002_pt1.prn!$A$2:$AA$74,VLOOKUP(MONTH($A728),'Patch Conversion'!$A$1:$B$12,2),FALSE)="","",VLOOKUP((IF(MONTH($A728)=10,YEAR($A728),IF(MONTH($A728)=11,YEAR($A728),IF(MONTH($A728)=12, YEAR($A728),YEAR($A728)-1)))),A3R002_pt1.prn!$A$2:$AA$74,VLOOKUP(MONTH($A728),'Patch Conversion'!$A$1:$B$12,2),FALSE))</f>
        <v>*</v>
      </c>
      <c r="E728" s="22"/>
      <c r="F728" s="22"/>
      <c r="G728" s="9">
        <f>VLOOKUP((IF(MONTH($A728)=10,YEAR($A728),IF(MONTH($A728)=11,YEAR($A728),IF(MONTH($A728)=12, YEAR($A728),YEAR($A728)-1)))),A3R002_FirstSim!$A$1:$Z$87,VLOOKUP(MONTH($A728),Conversion!$A$1:$B$12,2),FALSE)</f>
        <v>0.26</v>
      </c>
      <c r="O728" s="9">
        <f t="shared" si="70"/>
        <v>0.21</v>
      </c>
      <c r="P728" s="9" t="str">
        <f t="shared" si="71"/>
        <v>*</v>
      </c>
      <c r="Q728" s="10" t="str">
        <f t="shared" si="72"/>
        <v>Estimated</v>
      </c>
    </row>
    <row r="729" spans="1:17">
      <c r="A729" s="11">
        <v>35125</v>
      </c>
      <c r="B729" s="9">
        <f>VLOOKUP((IF(MONTH($A729)=10,YEAR($A729),IF(MONTH($A729)=11,YEAR($A729),IF(MONTH($A729)=12, YEAR($A729),YEAR($A729)-1)))),A3R002_pt1.prn!$A$2:$AA$74,VLOOKUP(MONTH($A729),Conversion!$A$1:$B$12,2),FALSE)</f>
        <v>0.03</v>
      </c>
      <c r="C729" s="9" t="str">
        <f>IF(VLOOKUP((IF(MONTH($A729)=10,YEAR($A729),IF(MONTH($A729)=11,YEAR($A729),IF(MONTH($A729)=12, YEAR($A729),YEAR($A729)-1)))),A3R002_pt1.prn!$A$2:$AA$74,VLOOKUP(MONTH($A729),'Patch Conversion'!$A$1:$B$12,2),FALSE)="","",VLOOKUP((IF(MONTH($A729)=10,YEAR($A729),IF(MONTH($A729)=11,YEAR($A729),IF(MONTH($A729)=12, YEAR($A729),YEAR($A729)-1)))),A3R002_pt1.prn!$A$2:$AA$74,VLOOKUP(MONTH($A729),'Patch Conversion'!$A$1:$B$12,2),FALSE))</f>
        <v>*</v>
      </c>
      <c r="E729" s="22"/>
      <c r="F729" s="22"/>
      <c r="G729" s="9">
        <f>VLOOKUP((IF(MONTH($A729)=10,YEAR($A729),IF(MONTH($A729)=11,YEAR($A729),IF(MONTH($A729)=12, YEAR($A729),YEAR($A729)-1)))),A3R002_FirstSim!$A$1:$Z$87,VLOOKUP(MONTH($A729),Conversion!$A$1:$B$12,2),FALSE)</f>
        <v>0.18</v>
      </c>
      <c r="O729" s="9">
        <f t="shared" si="70"/>
        <v>0.03</v>
      </c>
      <c r="P729" s="9" t="str">
        <f t="shared" si="71"/>
        <v>*</v>
      </c>
      <c r="Q729" s="10" t="str">
        <f t="shared" si="72"/>
        <v>Estimated</v>
      </c>
    </row>
    <row r="730" spans="1:17">
      <c r="A730" s="11">
        <v>35156</v>
      </c>
      <c r="B730" s="9">
        <f>VLOOKUP((IF(MONTH($A730)=10,YEAR($A730),IF(MONTH($A730)=11,YEAR($A730),IF(MONTH($A730)=12, YEAR($A730),YEAR($A730)-1)))),A3R002_pt1.prn!$A$2:$AA$74,VLOOKUP(MONTH($A730),Conversion!$A$1:$B$12,2),FALSE)</f>
        <v>0.01</v>
      </c>
      <c r="C730" s="9" t="str">
        <f>IF(VLOOKUP((IF(MONTH($A730)=10,YEAR($A730),IF(MONTH($A730)=11,YEAR($A730),IF(MONTH($A730)=12, YEAR($A730),YEAR($A730)-1)))),A3R002_pt1.prn!$A$2:$AA$74,VLOOKUP(MONTH($A730),'Patch Conversion'!$A$1:$B$12,2),FALSE)="","",VLOOKUP((IF(MONTH($A730)=10,YEAR($A730),IF(MONTH($A730)=11,YEAR($A730),IF(MONTH($A730)=12, YEAR($A730),YEAR($A730)-1)))),A3R002_pt1.prn!$A$2:$AA$74,VLOOKUP(MONTH($A730),'Patch Conversion'!$A$1:$B$12,2),FALSE))</f>
        <v>*</v>
      </c>
      <c r="E730" s="22"/>
      <c r="F730" s="22"/>
      <c r="G730" s="9">
        <f>VLOOKUP((IF(MONTH($A730)=10,YEAR($A730),IF(MONTH($A730)=11,YEAR($A730),IF(MONTH($A730)=12, YEAR($A730),YEAR($A730)-1)))),A3R002_FirstSim!$A$1:$Z$87,VLOOKUP(MONTH($A730),Conversion!$A$1:$B$12,2),FALSE)</f>
        <v>0.17</v>
      </c>
      <c r="O730" s="9">
        <f t="shared" si="70"/>
        <v>0.01</v>
      </c>
      <c r="P730" s="9" t="str">
        <f t="shared" si="71"/>
        <v>*</v>
      </c>
      <c r="Q730" s="10" t="str">
        <f t="shared" si="72"/>
        <v>Estimated</v>
      </c>
    </row>
    <row r="731" spans="1:17">
      <c r="A731" s="11">
        <v>35186</v>
      </c>
      <c r="B731" s="9">
        <f>VLOOKUP((IF(MONTH($A731)=10,YEAR($A731),IF(MONTH($A731)=11,YEAR($A731),IF(MONTH($A731)=12, YEAR($A731),YEAR($A731)-1)))),A3R002_pt1.prn!$A$2:$AA$74,VLOOKUP(MONTH($A731),Conversion!$A$1:$B$12,2),FALSE)</f>
        <v>0.05</v>
      </c>
      <c r="C731" s="9" t="str">
        <f>IF(VLOOKUP((IF(MONTH($A731)=10,YEAR($A731),IF(MONTH($A731)=11,YEAR($A731),IF(MONTH($A731)=12, YEAR($A731),YEAR($A731)-1)))),A3R002_pt1.prn!$A$2:$AA$74,VLOOKUP(MONTH($A731),'Patch Conversion'!$A$1:$B$12,2),FALSE)="","",VLOOKUP((IF(MONTH($A731)=10,YEAR($A731),IF(MONTH($A731)=11,YEAR($A731),IF(MONTH($A731)=12, YEAR($A731),YEAR($A731)-1)))),A3R002_pt1.prn!$A$2:$AA$74,VLOOKUP(MONTH($A731),'Patch Conversion'!$A$1:$B$12,2),FALSE))</f>
        <v>*</v>
      </c>
      <c r="E731" s="22"/>
      <c r="F731" s="22"/>
      <c r="G731" s="9">
        <f>VLOOKUP((IF(MONTH($A731)=10,YEAR($A731),IF(MONTH($A731)=11,YEAR($A731),IF(MONTH($A731)=12, YEAR($A731),YEAR($A731)-1)))),A3R002_FirstSim!$A$1:$Z$87,VLOOKUP(MONTH($A731),Conversion!$A$1:$B$12,2),FALSE)</f>
        <v>0.2</v>
      </c>
      <c r="O731" s="9">
        <f t="shared" si="70"/>
        <v>0.05</v>
      </c>
      <c r="P731" s="9" t="str">
        <f t="shared" si="71"/>
        <v>*</v>
      </c>
      <c r="Q731" s="10" t="str">
        <f t="shared" si="72"/>
        <v>Estimated</v>
      </c>
    </row>
    <row r="732" spans="1:17">
      <c r="A732" s="11">
        <v>35217</v>
      </c>
      <c r="B732" s="9">
        <f>VLOOKUP((IF(MONTH($A732)=10,YEAR($A732),IF(MONTH($A732)=11,YEAR($A732),IF(MONTH($A732)=12, YEAR($A732),YEAR($A732)-1)))),A3R002_pt1.prn!$A$2:$AA$74,VLOOKUP(MONTH($A732),Conversion!$A$1:$B$12,2),FALSE)</f>
        <v>0</v>
      </c>
      <c r="C732" s="9" t="str">
        <f>IF(VLOOKUP((IF(MONTH($A732)=10,YEAR($A732),IF(MONTH($A732)=11,YEAR($A732),IF(MONTH($A732)=12, YEAR($A732),YEAR($A732)-1)))),A3R002_pt1.prn!$A$2:$AA$74,VLOOKUP(MONTH($A732),'Patch Conversion'!$A$1:$B$12,2),FALSE)="","",VLOOKUP((IF(MONTH($A732)=10,YEAR($A732),IF(MONTH($A732)=11,YEAR($A732),IF(MONTH($A732)=12, YEAR($A732),YEAR($A732)-1)))),A3R002_pt1.prn!$A$2:$AA$74,VLOOKUP(MONTH($A732),'Patch Conversion'!$A$1:$B$12,2),FALSE))</f>
        <v/>
      </c>
      <c r="E732" s="22"/>
      <c r="F732" s="22"/>
      <c r="G732" s="9">
        <f>VLOOKUP((IF(MONTH($A732)=10,YEAR($A732),IF(MONTH($A732)=11,YEAR($A732),IF(MONTH($A732)=12, YEAR($A732),YEAR($A732)-1)))),A3R002_FirstSim!$A$1:$Z$87,VLOOKUP(MONTH($A732),Conversion!$A$1:$B$12,2),FALSE)</f>
        <v>0.17</v>
      </c>
      <c r="O732" s="9">
        <f t="shared" si="70"/>
        <v>0</v>
      </c>
      <c r="P732" s="9" t="str">
        <f t="shared" si="71"/>
        <v/>
      </c>
      <c r="Q732" s="10" t="str">
        <f t="shared" si="72"/>
        <v/>
      </c>
    </row>
    <row r="733" spans="1:17">
      <c r="A733" s="11">
        <v>35247</v>
      </c>
      <c r="B733" s="9">
        <f>VLOOKUP((IF(MONTH($A733)=10,YEAR($A733),IF(MONTH($A733)=11,YEAR($A733),IF(MONTH($A733)=12, YEAR($A733),YEAR($A733)-1)))),A3R002_pt1.prn!$A$2:$AA$74,VLOOKUP(MONTH($A733),Conversion!$A$1:$B$12,2),FALSE)</f>
        <v>0.04</v>
      </c>
      <c r="C733" s="9" t="str">
        <f>IF(VLOOKUP((IF(MONTH($A733)=10,YEAR($A733),IF(MONTH($A733)=11,YEAR($A733),IF(MONTH($A733)=12, YEAR($A733),YEAR($A733)-1)))),A3R002_pt1.prn!$A$2:$AA$74,VLOOKUP(MONTH($A733),'Patch Conversion'!$A$1:$B$12,2),FALSE)="","",VLOOKUP((IF(MONTH($A733)=10,YEAR($A733),IF(MONTH($A733)=11,YEAR($A733),IF(MONTH($A733)=12, YEAR($A733),YEAR($A733)-1)))),A3R002_pt1.prn!$A$2:$AA$74,VLOOKUP(MONTH($A733),'Patch Conversion'!$A$1:$B$12,2),FALSE))</f>
        <v/>
      </c>
      <c r="E733" s="22"/>
      <c r="F733" s="22"/>
      <c r="G733" s="9">
        <f>VLOOKUP((IF(MONTH($A733)=10,YEAR($A733),IF(MONTH($A733)=11,YEAR($A733),IF(MONTH($A733)=12, YEAR($A733),YEAR($A733)-1)))),A3R002_FirstSim!$A$1:$Z$87,VLOOKUP(MONTH($A733),Conversion!$A$1:$B$12,2),FALSE)</f>
        <v>0.13</v>
      </c>
      <c r="O733" s="9">
        <f t="shared" si="70"/>
        <v>0.04</v>
      </c>
      <c r="P733" s="9" t="str">
        <f t="shared" si="71"/>
        <v/>
      </c>
      <c r="Q733" s="10" t="str">
        <f t="shared" si="72"/>
        <v/>
      </c>
    </row>
    <row r="734" spans="1:17">
      <c r="A734" s="11">
        <v>35278</v>
      </c>
      <c r="B734" s="9">
        <f>VLOOKUP((IF(MONTH($A734)=10,YEAR($A734),IF(MONTH($A734)=11,YEAR($A734),IF(MONTH($A734)=12, YEAR($A734),YEAR($A734)-1)))),A3R002_pt1.prn!$A$2:$AA$74,VLOOKUP(MONTH($A734),Conversion!$A$1:$B$12,2),FALSE)</f>
        <v>0.06</v>
      </c>
      <c r="C734" s="9" t="str">
        <f>IF(VLOOKUP((IF(MONTH($A734)=10,YEAR($A734),IF(MONTH($A734)=11,YEAR($A734),IF(MONTH($A734)=12, YEAR($A734),YEAR($A734)-1)))),A3R002_pt1.prn!$A$2:$AA$74,VLOOKUP(MONTH($A734),'Patch Conversion'!$A$1:$B$12,2),FALSE)="","",VLOOKUP((IF(MONTH($A734)=10,YEAR($A734),IF(MONTH($A734)=11,YEAR($A734),IF(MONTH($A734)=12, YEAR($A734),YEAR($A734)-1)))),A3R002_pt1.prn!$A$2:$AA$74,VLOOKUP(MONTH($A734),'Patch Conversion'!$A$1:$B$12,2),FALSE))</f>
        <v/>
      </c>
      <c r="E734" s="22"/>
      <c r="F734" s="22"/>
      <c r="G734" s="9">
        <f>VLOOKUP((IF(MONTH($A734)=10,YEAR($A734),IF(MONTH($A734)=11,YEAR($A734),IF(MONTH($A734)=12, YEAR($A734),YEAR($A734)-1)))),A3R002_FirstSim!$A$1:$Z$87,VLOOKUP(MONTH($A734),Conversion!$A$1:$B$12,2),FALSE)</f>
        <v>0.09</v>
      </c>
      <c r="O734" s="9">
        <f t="shared" si="70"/>
        <v>0.06</v>
      </c>
      <c r="P734" s="9" t="str">
        <f t="shared" si="71"/>
        <v/>
      </c>
      <c r="Q734" s="10" t="str">
        <f t="shared" si="72"/>
        <v/>
      </c>
    </row>
    <row r="735" spans="1:17">
      <c r="A735" s="11">
        <v>35309</v>
      </c>
      <c r="B735" s="9">
        <f>VLOOKUP((IF(MONTH($A735)=10,YEAR($A735),IF(MONTH($A735)=11,YEAR($A735),IF(MONTH($A735)=12, YEAR($A735),YEAR($A735)-1)))),A3R002_pt1.prn!$A$2:$AA$74,VLOOKUP(MONTH($A735),Conversion!$A$1:$B$12,2),FALSE)</f>
        <v>0.03</v>
      </c>
      <c r="C735" s="9" t="str">
        <f>IF(VLOOKUP((IF(MONTH($A735)=10,YEAR($A735),IF(MONTH($A735)=11,YEAR($A735),IF(MONTH($A735)=12, YEAR($A735),YEAR($A735)-1)))),A3R002_pt1.prn!$A$2:$AA$74,VLOOKUP(MONTH($A735),'Patch Conversion'!$A$1:$B$12,2),FALSE)="","",VLOOKUP((IF(MONTH($A735)=10,YEAR($A735),IF(MONTH($A735)=11,YEAR($A735),IF(MONTH($A735)=12, YEAR($A735),YEAR($A735)-1)))),A3R002_pt1.prn!$A$2:$AA$74,VLOOKUP(MONTH($A735),'Patch Conversion'!$A$1:$B$12,2),FALSE))</f>
        <v/>
      </c>
      <c r="E735" s="22"/>
      <c r="F735" s="22"/>
      <c r="G735" s="9">
        <f>VLOOKUP((IF(MONTH($A735)=10,YEAR($A735),IF(MONTH($A735)=11,YEAR($A735),IF(MONTH($A735)=12, YEAR($A735),YEAR($A735)-1)))),A3R002_FirstSim!$A$1:$Z$87,VLOOKUP(MONTH($A735),Conversion!$A$1:$B$12,2),FALSE)</f>
        <v>0.04</v>
      </c>
      <c r="O735" s="9">
        <f t="shared" si="70"/>
        <v>0.03</v>
      </c>
      <c r="P735" s="9" t="str">
        <f t="shared" si="71"/>
        <v/>
      </c>
      <c r="Q735" s="10" t="str">
        <f t="shared" si="72"/>
        <v/>
      </c>
    </row>
    <row r="736" spans="1:17">
      <c r="A736" s="11">
        <v>35339</v>
      </c>
      <c r="B736" s="9">
        <f>VLOOKUP((IF(MONTH($A736)=10,YEAR($A736),IF(MONTH($A736)=11,YEAR($A736),IF(MONTH($A736)=12, YEAR($A736),YEAR($A736)-1)))),A3R002_pt1.prn!$A$2:$AA$74,VLOOKUP(MONTH($A736),Conversion!$A$1:$B$12,2),FALSE)</f>
        <v>0</v>
      </c>
      <c r="C736" s="9" t="str">
        <f>IF(VLOOKUP((IF(MONTH($A736)=10,YEAR($A736),IF(MONTH($A736)=11,YEAR($A736),IF(MONTH($A736)=12, YEAR($A736),YEAR($A736)-1)))),A3R002_pt1.prn!$A$2:$AA$74,VLOOKUP(MONTH($A736),'Patch Conversion'!$A$1:$B$12,2),FALSE)="","",VLOOKUP((IF(MONTH($A736)=10,YEAR($A736),IF(MONTH($A736)=11,YEAR($A736),IF(MONTH($A736)=12, YEAR($A736),YEAR($A736)-1)))),A3R002_pt1.prn!$A$2:$AA$74,VLOOKUP(MONTH($A736),'Patch Conversion'!$A$1:$B$12,2),FALSE))</f>
        <v>#</v>
      </c>
      <c r="E736" s="22"/>
      <c r="F736" s="22"/>
      <c r="G736" s="9">
        <f>VLOOKUP((IF(MONTH($A736)=10,YEAR($A736),IF(MONTH($A736)=11,YEAR($A736),IF(MONTH($A736)=12, YEAR($A736),YEAR($A736)-1)))),A3R002_FirstSim!$A$1:$Z$87,VLOOKUP(MONTH($A736),Conversion!$A$1:$B$12,2),FALSE)</f>
        <v>0.04</v>
      </c>
      <c r="O736" s="9">
        <f t="shared" si="70"/>
        <v>0.04</v>
      </c>
      <c r="P736" s="9" t="str">
        <f t="shared" si="71"/>
        <v>*</v>
      </c>
      <c r="Q736" s="10" t="str">
        <f t="shared" si="72"/>
        <v>First Silumation patch</v>
      </c>
    </row>
    <row r="737" spans="1:17">
      <c r="A737" s="11">
        <v>35370</v>
      </c>
      <c r="B737" s="9">
        <f>VLOOKUP((IF(MONTH($A737)=10,YEAR($A737),IF(MONTH($A737)=11,YEAR($A737),IF(MONTH($A737)=12, YEAR($A737),YEAR($A737)-1)))),A3R002_pt1.prn!$A$2:$AA$74,VLOOKUP(MONTH($A737),Conversion!$A$1:$B$12,2),FALSE)</f>
        <v>0.06</v>
      </c>
      <c r="C737" s="9" t="str">
        <f>IF(VLOOKUP((IF(MONTH($A737)=10,YEAR($A737),IF(MONTH($A737)=11,YEAR($A737),IF(MONTH($A737)=12, YEAR($A737),YEAR($A737)-1)))),A3R002_pt1.prn!$A$2:$AA$74,VLOOKUP(MONTH($A737),'Patch Conversion'!$A$1:$B$12,2),FALSE)="","",VLOOKUP((IF(MONTH($A737)=10,YEAR($A737),IF(MONTH($A737)=11,YEAR($A737),IF(MONTH($A737)=12, YEAR($A737),YEAR($A737)-1)))),A3R002_pt1.prn!$A$2:$AA$74,VLOOKUP(MONTH($A737),'Patch Conversion'!$A$1:$B$12,2),FALSE))</f>
        <v>*</v>
      </c>
      <c r="E737" s="22"/>
      <c r="F737" s="22"/>
      <c r="G737" s="9">
        <f>VLOOKUP((IF(MONTH($A737)=10,YEAR($A737),IF(MONTH($A737)=11,YEAR($A737),IF(MONTH($A737)=12, YEAR($A737),YEAR($A737)-1)))),A3R002_FirstSim!$A$1:$Z$87,VLOOKUP(MONTH($A737),Conversion!$A$1:$B$12,2),FALSE)</f>
        <v>0.36</v>
      </c>
      <c r="O737" s="9">
        <f t="shared" si="70"/>
        <v>0.06</v>
      </c>
      <c r="P737" s="9" t="str">
        <f t="shared" si="71"/>
        <v>*</v>
      </c>
      <c r="Q737" s="10" t="str">
        <f t="shared" si="72"/>
        <v>Estimated</v>
      </c>
    </row>
    <row r="738" spans="1:17">
      <c r="A738" s="11">
        <v>35400</v>
      </c>
      <c r="B738" s="9">
        <f>VLOOKUP((IF(MONTH($A738)=10,YEAR($A738),IF(MONTH($A738)=11,YEAR($A738),IF(MONTH($A738)=12, YEAR($A738),YEAR($A738)-1)))),A3R002_pt1.prn!$A$2:$AA$74,VLOOKUP(MONTH($A738),Conversion!$A$1:$B$12,2),FALSE)</f>
        <v>0.16</v>
      </c>
      <c r="C738" s="9" t="str">
        <f>IF(VLOOKUP((IF(MONTH($A738)=10,YEAR($A738),IF(MONTH($A738)=11,YEAR($A738),IF(MONTH($A738)=12, YEAR($A738),YEAR($A738)-1)))),A3R002_pt1.prn!$A$2:$AA$74,VLOOKUP(MONTH($A738),'Patch Conversion'!$A$1:$B$12,2),FALSE)="","",VLOOKUP((IF(MONTH($A738)=10,YEAR($A738),IF(MONTH($A738)=11,YEAR($A738),IF(MONTH($A738)=12, YEAR($A738),YEAR($A738)-1)))),A3R002_pt1.prn!$A$2:$AA$74,VLOOKUP(MONTH($A738),'Patch Conversion'!$A$1:$B$12,2),FALSE))</f>
        <v/>
      </c>
      <c r="E738" s="22"/>
      <c r="F738" s="22"/>
      <c r="G738" s="9">
        <f>VLOOKUP((IF(MONTH($A738)=10,YEAR($A738),IF(MONTH($A738)=11,YEAR($A738),IF(MONTH($A738)=12, YEAR($A738),YEAR($A738)-1)))),A3R002_FirstSim!$A$1:$Z$87,VLOOKUP(MONTH($A738),Conversion!$A$1:$B$12,2),FALSE)</f>
        <v>1.04</v>
      </c>
      <c r="O738" s="9">
        <f t="shared" si="70"/>
        <v>0.16</v>
      </c>
      <c r="P738" s="9" t="str">
        <f t="shared" si="71"/>
        <v/>
      </c>
      <c r="Q738" s="10" t="str">
        <f t="shared" si="72"/>
        <v/>
      </c>
    </row>
    <row r="739" spans="1:17">
      <c r="A739" s="11">
        <v>35431</v>
      </c>
      <c r="B739" s="9">
        <f>VLOOKUP((IF(MONTH($A739)=10,YEAR($A739),IF(MONTH($A739)=11,YEAR($A739),IF(MONTH($A739)=12, YEAR($A739),YEAR($A739)-1)))),A3R002_pt1.prn!$A$2:$AA$74,VLOOKUP(MONTH($A739),Conversion!$A$1:$B$12,2),FALSE)</f>
        <v>0.01</v>
      </c>
      <c r="C739" s="9" t="str">
        <f>IF(VLOOKUP((IF(MONTH($A739)=10,YEAR($A739),IF(MONTH($A739)=11,YEAR($A739),IF(MONTH($A739)=12, YEAR($A739),YEAR($A739)-1)))),A3R002_pt1.prn!$A$2:$AA$74,VLOOKUP(MONTH($A739),'Patch Conversion'!$A$1:$B$12,2),FALSE)="","",VLOOKUP((IF(MONTH($A739)=10,YEAR($A739),IF(MONTH($A739)=11,YEAR($A739),IF(MONTH($A739)=12, YEAR($A739),YEAR($A739)-1)))),A3R002_pt1.prn!$A$2:$AA$74,VLOOKUP(MONTH($A739),'Patch Conversion'!$A$1:$B$12,2),FALSE))</f>
        <v>*</v>
      </c>
      <c r="E739" s="22"/>
      <c r="F739" s="22"/>
      <c r="G739" s="9">
        <f>VLOOKUP((IF(MONTH($A739)=10,YEAR($A739),IF(MONTH($A739)=11,YEAR($A739),IF(MONTH($A739)=12, YEAR($A739),YEAR($A739)-1)))),A3R002_FirstSim!$A$1:$Z$87,VLOOKUP(MONTH($A739),Conversion!$A$1:$B$12,2),FALSE)</f>
        <v>0.36</v>
      </c>
      <c r="O739" s="9">
        <f t="shared" si="70"/>
        <v>0.01</v>
      </c>
      <c r="P739" s="9" t="str">
        <f t="shared" si="71"/>
        <v>*</v>
      </c>
      <c r="Q739" s="10" t="str">
        <f t="shared" si="72"/>
        <v>Estimated</v>
      </c>
    </row>
    <row r="740" spans="1:17">
      <c r="A740" s="11">
        <v>35462</v>
      </c>
      <c r="B740" s="9">
        <f>VLOOKUP((IF(MONTH($A740)=10,YEAR($A740),IF(MONTH($A740)=11,YEAR($A740),IF(MONTH($A740)=12, YEAR($A740),YEAR($A740)-1)))),A3R002_pt1.prn!$A$2:$AA$74,VLOOKUP(MONTH($A740),Conversion!$A$1:$B$12,2),FALSE)</f>
        <v>0</v>
      </c>
      <c r="C740" s="9" t="str">
        <f>IF(VLOOKUP((IF(MONTH($A740)=10,YEAR($A740),IF(MONTH($A740)=11,YEAR($A740),IF(MONTH($A740)=12, YEAR($A740),YEAR($A740)-1)))),A3R002_pt1.prn!$A$2:$AA$74,VLOOKUP(MONTH($A740),'Patch Conversion'!$A$1:$B$12,2),FALSE)="","",VLOOKUP((IF(MONTH($A740)=10,YEAR($A740),IF(MONTH($A740)=11,YEAR($A740),IF(MONTH($A740)=12, YEAR($A740),YEAR($A740)-1)))),A3R002_pt1.prn!$A$2:$AA$74,VLOOKUP(MONTH($A740),'Patch Conversion'!$A$1:$B$12,2),FALSE))</f>
        <v>#</v>
      </c>
      <c r="E740" s="22"/>
      <c r="F740" s="22"/>
      <c r="G740" s="9">
        <f>VLOOKUP((IF(MONTH($A740)=10,YEAR($A740),IF(MONTH($A740)=11,YEAR($A740),IF(MONTH($A740)=12, YEAR($A740),YEAR($A740)-1)))),A3R002_FirstSim!$A$1:$Z$87,VLOOKUP(MONTH($A740),Conversion!$A$1:$B$12,2),FALSE)</f>
        <v>0.14000000000000001</v>
      </c>
      <c r="O740" s="9">
        <f t="shared" si="70"/>
        <v>0.14000000000000001</v>
      </c>
      <c r="P740" s="9" t="str">
        <f t="shared" si="71"/>
        <v>*</v>
      </c>
      <c r="Q740" s="10" t="str">
        <f t="shared" si="72"/>
        <v>First Silumation patch</v>
      </c>
    </row>
    <row r="741" spans="1:17">
      <c r="A741" s="11">
        <v>35490</v>
      </c>
      <c r="B741" s="9">
        <f>VLOOKUP((IF(MONTH($A741)=10,YEAR($A741),IF(MONTH($A741)=11,YEAR($A741),IF(MONTH($A741)=12, YEAR($A741),YEAR($A741)-1)))),A3R002_pt1.prn!$A$2:$AA$74,VLOOKUP(MONTH($A741),Conversion!$A$1:$B$12,2),FALSE)</f>
        <v>2.0299999999999998</v>
      </c>
      <c r="C741" s="9" t="str">
        <f>IF(VLOOKUP((IF(MONTH($A741)=10,YEAR($A741),IF(MONTH($A741)=11,YEAR($A741),IF(MONTH($A741)=12, YEAR($A741),YEAR($A741)-1)))),A3R002_pt1.prn!$A$2:$AA$74,VLOOKUP(MONTH($A741),'Patch Conversion'!$A$1:$B$12,2),FALSE)="","",VLOOKUP((IF(MONTH($A741)=10,YEAR($A741),IF(MONTH($A741)=11,YEAR($A741),IF(MONTH($A741)=12, YEAR($A741),YEAR($A741)-1)))),A3R002_pt1.prn!$A$2:$AA$74,VLOOKUP(MONTH($A741),'Patch Conversion'!$A$1:$B$12,2),FALSE))</f>
        <v>*</v>
      </c>
      <c r="E741" s="22"/>
      <c r="F741" s="22"/>
      <c r="G741" s="9">
        <f>VLOOKUP((IF(MONTH($A741)=10,YEAR($A741),IF(MONTH($A741)=11,YEAR($A741),IF(MONTH($A741)=12, YEAR($A741),YEAR($A741)-1)))),A3R002_FirstSim!$A$1:$Z$87,VLOOKUP(MONTH($A741),Conversion!$A$1:$B$12,2),FALSE)</f>
        <v>3.46</v>
      </c>
      <c r="O741" s="9">
        <f t="shared" si="70"/>
        <v>2.0299999999999998</v>
      </c>
      <c r="P741" s="9" t="str">
        <f t="shared" si="71"/>
        <v>*</v>
      </c>
      <c r="Q741" s="10" t="str">
        <f t="shared" si="72"/>
        <v>Estimated</v>
      </c>
    </row>
    <row r="742" spans="1:17">
      <c r="A742" s="11">
        <v>35521</v>
      </c>
      <c r="B742" s="9">
        <f>VLOOKUP((IF(MONTH($A742)=10,YEAR($A742),IF(MONTH($A742)=11,YEAR($A742),IF(MONTH($A742)=12, YEAR($A742),YEAR($A742)-1)))),A3R002_pt1.prn!$A$2:$AA$74,VLOOKUP(MONTH($A742),Conversion!$A$1:$B$12,2),FALSE)</f>
        <v>2.52</v>
      </c>
      <c r="C742" s="9" t="str">
        <f>IF(VLOOKUP((IF(MONTH($A742)=10,YEAR($A742),IF(MONTH($A742)=11,YEAR($A742),IF(MONTH($A742)=12, YEAR($A742),YEAR($A742)-1)))),A3R002_pt1.prn!$A$2:$AA$74,VLOOKUP(MONTH($A742),'Patch Conversion'!$A$1:$B$12,2),FALSE)="","",VLOOKUP((IF(MONTH($A742)=10,YEAR($A742),IF(MONTH($A742)=11,YEAR($A742),IF(MONTH($A742)=12, YEAR($A742),YEAR($A742)-1)))),A3R002_pt1.prn!$A$2:$AA$74,VLOOKUP(MONTH($A742),'Patch Conversion'!$A$1:$B$12,2),FALSE))</f>
        <v>*</v>
      </c>
      <c r="E742" s="22"/>
      <c r="F742" s="22"/>
      <c r="G742" s="9">
        <f>VLOOKUP((IF(MONTH($A742)=10,YEAR($A742),IF(MONTH($A742)=11,YEAR($A742),IF(MONTH($A742)=12, YEAR($A742),YEAR($A742)-1)))),A3R002_FirstSim!$A$1:$Z$87,VLOOKUP(MONTH($A742),Conversion!$A$1:$B$12,2),FALSE)</f>
        <v>1.53</v>
      </c>
      <c r="O742" s="9">
        <f t="shared" si="70"/>
        <v>2.52</v>
      </c>
      <c r="P742" s="9" t="str">
        <f t="shared" si="71"/>
        <v>*</v>
      </c>
      <c r="Q742" s="10" t="str">
        <f t="shared" si="72"/>
        <v>Estimated</v>
      </c>
    </row>
    <row r="743" spans="1:17">
      <c r="A743" s="11">
        <v>35551</v>
      </c>
      <c r="B743" s="9">
        <f>VLOOKUP((IF(MONTH($A743)=10,YEAR($A743),IF(MONTH($A743)=11,YEAR($A743),IF(MONTH($A743)=12, YEAR($A743),YEAR($A743)-1)))),A3R002_pt1.prn!$A$2:$AA$74,VLOOKUP(MONTH($A743),Conversion!$A$1:$B$12,2),FALSE)</f>
        <v>1.01</v>
      </c>
      <c r="C743" s="9" t="str">
        <f>IF(VLOOKUP((IF(MONTH($A743)=10,YEAR($A743),IF(MONTH($A743)=11,YEAR($A743),IF(MONTH($A743)=12, YEAR($A743),YEAR($A743)-1)))),A3R002_pt1.prn!$A$2:$AA$74,VLOOKUP(MONTH($A743),'Patch Conversion'!$A$1:$B$12,2),FALSE)="","",VLOOKUP((IF(MONTH($A743)=10,YEAR($A743),IF(MONTH($A743)=11,YEAR($A743),IF(MONTH($A743)=12, YEAR($A743),YEAR($A743)-1)))),A3R002_pt1.prn!$A$2:$AA$74,VLOOKUP(MONTH($A743),'Patch Conversion'!$A$1:$B$12,2),FALSE))</f>
        <v>*</v>
      </c>
      <c r="E743" s="22"/>
      <c r="F743" s="22"/>
      <c r="G743" s="9">
        <f>VLOOKUP((IF(MONTH($A743)=10,YEAR($A743),IF(MONTH($A743)=11,YEAR($A743),IF(MONTH($A743)=12, YEAR($A743),YEAR($A743)-1)))),A3R002_FirstSim!$A$1:$Z$87,VLOOKUP(MONTH($A743),Conversion!$A$1:$B$12,2),FALSE)</f>
        <v>0.9</v>
      </c>
      <c r="O743" s="9">
        <f t="shared" si="70"/>
        <v>1.01</v>
      </c>
      <c r="P743" s="9" t="str">
        <f t="shared" si="71"/>
        <v>*</v>
      </c>
      <c r="Q743" s="10" t="str">
        <f t="shared" si="72"/>
        <v>Estimated</v>
      </c>
    </row>
    <row r="744" spans="1:17">
      <c r="A744" s="11">
        <v>35582</v>
      </c>
      <c r="B744" s="9">
        <f>VLOOKUP((IF(MONTH($A744)=10,YEAR($A744),IF(MONTH($A744)=11,YEAR($A744),IF(MONTH($A744)=12, YEAR($A744),YEAR($A744)-1)))),A3R002_pt1.prn!$A$2:$AA$74,VLOOKUP(MONTH($A744),Conversion!$A$1:$B$12,2),FALSE)</f>
        <v>0.49</v>
      </c>
      <c r="C744" s="9" t="str">
        <f>IF(VLOOKUP((IF(MONTH($A744)=10,YEAR($A744),IF(MONTH($A744)=11,YEAR($A744),IF(MONTH($A744)=12, YEAR($A744),YEAR($A744)-1)))),A3R002_pt1.prn!$A$2:$AA$74,VLOOKUP(MONTH($A744),'Patch Conversion'!$A$1:$B$12,2),FALSE)="","",VLOOKUP((IF(MONTH($A744)=10,YEAR($A744),IF(MONTH($A744)=11,YEAR($A744),IF(MONTH($A744)=12, YEAR($A744),YEAR($A744)-1)))),A3R002_pt1.prn!$A$2:$AA$74,VLOOKUP(MONTH($A744),'Patch Conversion'!$A$1:$B$12,2),FALSE))</f>
        <v>+</v>
      </c>
      <c r="E744" s="22"/>
      <c r="F744" s="22"/>
      <c r="G744" s="9">
        <f>VLOOKUP((IF(MONTH($A744)=10,YEAR($A744),IF(MONTH($A744)=11,YEAR($A744),IF(MONTH($A744)=12, YEAR($A744),YEAR($A744)-1)))),A3R002_FirstSim!$A$1:$Z$87,VLOOKUP(MONTH($A744),Conversion!$A$1:$B$12,2),FALSE)</f>
        <v>0.73</v>
      </c>
      <c r="O744" s="9">
        <f t="shared" si="70"/>
        <v>0.73</v>
      </c>
      <c r="P744" s="9" t="str">
        <f t="shared" si="71"/>
        <v>*</v>
      </c>
      <c r="Q744" s="10" t="str">
        <f t="shared" si="72"/>
        <v>First Silumation patch</v>
      </c>
    </row>
    <row r="745" spans="1:17">
      <c r="A745" s="11">
        <v>35612</v>
      </c>
      <c r="B745" s="9">
        <f>VLOOKUP((IF(MONTH($A745)=10,YEAR($A745),IF(MONTH($A745)=11,YEAR($A745),IF(MONTH($A745)=12, YEAR($A745),YEAR($A745)-1)))),A3R002_pt1.prn!$A$2:$AA$74,VLOOKUP(MONTH($A745),Conversion!$A$1:$B$12,2),FALSE)</f>
        <v>0.23</v>
      </c>
      <c r="C745" s="9" t="str">
        <f>IF(VLOOKUP((IF(MONTH($A745)=10,YEAR($A745),IF(MONTH($A745)=11,YEAR($A745),IF(MONTH($A745)=12, YEAR($A745),YEAR($A745)-1)))),A3R002_pt1.prn!$A$2:$AA$74,VLOOKUP(MONTH($A745),'Patch Conversion'!$A$1:$B$12,2),FALSE)="","",VLOOKUP((IF(MONTH($A745)=10,YEAR($A745),IF(MONTH($A745)=11,YEAR($A745),IF(MONTH($A745)=12, YEAR($A745),YEAR($A745)-1)))),A3R002_pt1.prn!$A$2:$AA$74,VLOOKUP(MONTH($A745),'Patch Conversion'!$A$1:$B$12,2),FALSE))</f>
        <v/>
      </c>
      <c r="E745" s="22"/>
      <c r="F745" s="22"/>
      <c r="G745" s="9">
        <f>VLOOKUP((IF(MONTH($A745)=10,YEAR($A745),IF(MONTH($A745)=11,YEAR($A745),IF(MONTH($A745)=12, YEAR($A745),YEAR($A745)-1)))),A3R002_FirstSim!$A$1:$Z$87,VLOOKUP(MONTH($A745),Conversion!$A$1:$B$12,2),FALSE)</f>
        <v>0.55000000000000004</v>
      </c>
      <c r="O745" s="9">
        <f t="shared" si="70"/>
        <v>0.23</v>
      </c>
      <c r="P745" s="9" t="str">
        <f t="shared" si="71"/>
        <v/>
      </c>
      <c r="Q745" s="10" t="str">
        <f t="shared" si="72"/>
        <v/>
      </c>
    </row>
    <row r="746" spans="1:17">
      <c r="A746" s="11">
        <v>35643</v>
      </c>
      <c r="B746" s="9">
        <f>VLOOKUP((IF(MONTH($A746)=10,YEAR($A746),IF(MONTH($A746)=11,YEAR($A746),IF(MONTH($A746)=12, YEAR($A746),YEAR($A746)-1)))),A3R002_pt1.prn!$A$2:$AA$74,VLOOKUP(MONTH($A746),Conversion!$A$1:$B$12,2),FALSE)</f>
        <v>0.16</v>
      </c>
      <c r="C746" s="9" t="str">
        <f>IF(VLOOKUP((IF(MONTH($A746)=10,YEAR($A746),IF(MONTH($A746)=11,YEAR($A746),IF(MONTH($A746)=12, YEAR($A746),YEAR($A746)-1)))),A3R002_pt1.prn!$A$2:$AA$74,VLOOKUP(MONTH($A746),'Patch Conversion'!$A$1:$B$12,2),FALSE)="","",VLOOKUP((IF(MONTH($A746)=10,YEAR($A746),IF(MONTH($A746)=11,YEAR($A746),IF(MONTH($A746)=12, YEAR($A746),YEAR($A746)-1)))),A3R002_pt1.prn!$A$2:$AA$74,VLOOKUP(MONTH($A746),'Patch Conversion'!$A$1:$B$12,2),FALSE))</f>
        <v/>
      </c>
      <c r="E746" s="22"/>
      <c r="F746" s="22"/>
      <c r="G746" s="9">
        <f>VLOOKUP((IF(MONTH($A746)=10,YEAR($A746),IF(MONTH($A746)=11,YEAR($A746),IF(MONTH($A746)=12, YEAR($A746),YEAR($A746)-1)))),A3R002_FirstSim!$A$1:$Z$87,VLOOKUP(MONTH($A746),Conversion!$A$1:$B$12,2),FALSE)</f>
        <v>0.4</v>
      </c>
      <c r="O746" s="9">
        <f t="shared" si="70"/>
        <v>0.16</v>
      </c>
      <c r="P746" s="9" t="str">
        <f t="shared" si="71"/>
        <v/>
      </c>
      <c r="Q746" s="10" t="str">
        <f t="shared" si="72"/>
        <v/>
      </c>
    </row>
    <row r="747" spans="1:17">
      <c r="A747" s="11">
        <v>35674</v>
      </c>
      <c r="B747" s="9">
        <f>VLOOKUP((IF(MONTH($A747)=10,YEAR($A747),IF(MONTH($A747)=11,YEAR($A747),IF(MONTH($A747)=12, YEAR($A747),YEAR($A747)-1)))),A3R002_pt1.prn!$A$2:$AA$74,VLOOKUP(MONTH($A747),Conversion!$A$1:$B$12,2),FALSE)</f>
        <v>0.23</v>
      </c>
      <c r="C747" s="9" t="str">
        <f>IF(VLOOKUP((IF(MONTH($A747)=10,YEAR($A747),IF(MONTH($A747)=11,YEAR($A747),IF(MONTH($A747)=12, YEAR($A747),YEAR($A747)-1)))),A3R002_pt1.prn!$A$2:$AA$74,VLOOKUP(MONTH($A747),'Patch Conversion'!$A$1:$B$12,2),FALSE)="","",VLOOKUP((IF(MONTH($A747)=10,YEAR($A747),IF(MONTH($A747)=11,YEAR($A747),IF(MONTH($A747)=12, YEAR($A747),YEAR($A747)-1)))),A3R002_pt1.prn!$A$2:$AA$74,VLOOKUP(MONTH($A747),'Patch Conversion'!$A$1:$B$12,2),FALSE))</f>
        <v/>
      </c>
      <c r="E747" s="22"/>
      <c r="F747" s="22"/>
      <c r="G747" s="9">
        <f>VLOOKUP((IF(MONTH($A747)=10,YEAR($A747),IF(MONTH($A747)=11,YEAR($A747),IF(MONTH($A747)=12, YEAR($A747),YEAR($A747)-1)))),A3R002_FirstSim!$A$1:$Z$87,VLOOKUP(MONTH($A747),Conversion!$A$1:$B$12,2),FALSE)</f>
        <v>0.31</v>
      </c>
      <c r="O747" s="9">
        <f t="shared" si="70"/>
        <v>0.23</v>
      </c>
      <c r="P747" s="9" t="str">
        <f t="shared" si="71"/>
        <v/>
      </c>
      <c r="Q747" s="10" t="str">
        <f t="shared" si="72"/>
        <v/>
      </c>
    </row>
    <row r="748" spans="1:17">
      <c r="A748" s="11">
        <v>35704</v>
      </c>
      <c r="B748" s="9">
        <f>VLOOKUP((IF(MONTH($A748)=10,YEAR($A748),IF(MONTH($A748)=11,YEAR($A748),IF(MONTH($A748)=12, YEAR($A748),YEAR($A748)-1)))),A3R002_pt1.prn!$A$2:$AA$74,VLOOKUP(MONTH($A748),Conversion!$A$1:$B$12,2),FALSE)</f>
        <v>0.04</v>
      </c>
      <c r="C748" s="9" t="str">
        <f>IF(VLOOKUP((IF(MONTH($A748)=10,YEAR($A748),IF(MONTH($A748)=11,YEAR($A748),IF(MONTH($A748)=12, YEAR($A748),YEAR($A748)-1)))),A3R002_pt1.prn!$A$2:$AA$74,VLOOKUP(MONTH($A748),'Patch Conversion'!$A$1:$B$12,2),FALSE)="","",VLOOKUP((IF(MONTH($A748)=10,YEAR($A748),IF(MONTH($A748)=11,YEAR($A748),IF(MONTH($A748)=12, YEAR($A748),YEAR($A748)-1)))),A3R002_pt1.prn!$A$2:$AA$74,VLOOKUP(MONTH($A748),'Patch Conversion'!$A$1:$B$12,2),FALSE))</f>
        <v>*</v>
      </c>
      <c r="E748" s="22"/>
      <c r="F748" s="22"/>
      <c r="G748" s="9">
        <f>VLOOKUP((IF(MONTH($A748)=10,YEAR($A748),IF(MONTH($A748)=11,YEAR($A748),IF(MONTH($A748)=12, YEAR($A748),YEAR($A748)-1)))),A3R002_FirstSim!$A$1:$Z$87,VLOOKUP(MONTH($A748),Conversion!$A$1:$B$12,2),FALSE)</f>
        <v>0.25</v>
      </c>
      <c r="O748" s="9">
        <f t="shared" si="70"/>
        <v>0.04</v>
      </c>
      <c r="P748" s="9" t="str">
        <f t="shared" si="71"/>
        <v>*</v>
      </c>
      <c r="Q748" s="10" t="str">
        <f t="shared" si="72"/>
        <v>Estimated</v>
      </c>
    </row>
    <row r="749" spans="1:17">
      <c r="A749" s="11">
        <v>35735</v>
      </c>
      <c r="B749" s="9">
        <f>VLOOKUP((IF(MONTH($A749)=10,YEAR($A749),IF(MONTH($A749)=11,YEAR($A749),IF(MONTH($A749)=12, YEAR($A749),YEAR($A749)-1)))),A3R002_pt1.prn!$A$2:$AA$74,VLOOKUP(MONTH($A749),Conversion!$A$1:$B$12,2),FALSE)</f>
        <v>0</v>
      </c>
      <c r="C749" s="9" t="str">
        <f>IF(VLOOKUP((IF(MONTH($A749)=10,YEAR($A749),IF(MONTH($A749)=11,YEAR($A749),IF(MONTH($A749)=12, YEAR($A749),YEAR($A749)-1)))),A3R002_pt1.prn!$A$2:$AA$74,VLOOKUP(MONTH($A749),'Patch Conversion'!$A$1:$B$12,2),FALSE)="","",VLOOKUP((IF(MONTH($A749)=10,YEAR($A749),IF(MONTH($A749)=11,YEAR($A749),IF(MONTH($A749)=12, YEAR($A749),YEAR($A749)-1)))),A3R002_pt1.prn!$A$2:$AA$74,VLOOKUP(MONTH($A749),'Patch Conversion'!$A$1:$B$12,2),FALSE))</f>
        <v>#</v>
      </c>
      <c r="E749" s="22"/>
      <c r="F749" s="22"/>
      <c r="G749" s="9">
        <f>VLOOKUP((IF(MONTH($A749)=10,YEAR($A749),IF(MONTH($A749)=11,YEAR($A749),IF(MONTH($A749)=12, YEAR($A749),YEAR($A749)-1)))),A3R002_FirstSim!$A$1:$Z$87,VLOOKUP(MONTH($A749),Conversion!$A$1:$B$12,2),FALSE)</f>
        <v>0.2</v>
      </c>
      <c r="O749" s="9">
        <f t="shared" si="70"/>
        <v>0.2</v>
      </c>
      <c r="P749" s="9" t="str">
        <f t="shared" si="71"/>
        <v>*</v>
      </c>
      <c r="Q749" s="10" t="str">
        <f t="shared" si="72"/>
        <v>First Silumation patch</v>
      </c>
    </row>
    <row r="750" spans="1:17">
      <c r="A750" s="11">
        <v>35765</v>
      </c>
      <c r="B750" s="9">
        <f>VLOOKUP((IF(MONTH($A750)=10,YEAR($A750),IF(MONTH($A750)=11,YEAR($A750),IF(MONTH($A750)=12, YEAR($A750),YEAR($A750)-1)))),A3R002_pt1.prn!$A$2:$AA$74,VLOOKUP(MONTH($A750),Conversion!$A$1:$B$12,2),FALSE)</f>
        <v>0</v>
      </c>
      <c r="C750" s="9" t="str">
        <f>IF(VLOOKUP((IF(MONTH($A750)=10,YEAR($A750),IF(MONTH($A750)=11,YEAR($A750),IF(MONTH($A750)=12, YEAR($A750),YEAR($A750)-1)))),A3R002_pt1.prn!$A$2:$AA$74,VLOOKUP(MONTH($A750),'Patch Conversion'!$A$1:$B$12,2),FALSE)="","",VLOOKUP((IF(MONTH($A750)=10,YEAR($A750),IF(MONTH($A750)=11,YEAR($A750),IF(MONTH($A750)=12, YEAR($A750),YEAR($A750)-1)))),A3R002_pt1.prn!$A$2:$AA$74,VLOOKUP(MONTH($A750),'Patch Conversion'!$A$1:$B$12,2),FALSE))</f>
        <v>#</v>
      </c>
      <c r="E750" s="22"/>
      <c r="F750" s="22"/>
      <c r="G750" s="9">
        <f>VLOOKUP((IF(MONTH($A750)=10,YEAR($A750),IF(MONTH($A750)=11,YEAR($A750),IF(MONTH($A750)=12, YEAR($A750),YEAR($A750)-1)))),A3R002_FirstSim!$A$1:$Z$87,VLOOKUP(MONTH($A750),Conversion!$A$1:$B$12,2),FALSE)</f>
        <v>0.18</v>
      </c>
      <c r="O750" s="9">
        <f t="shared" si="70"/>
        <v>0.18</v>
      </c>
      <c r="P750" s="9" t="str">
        <f t="shared" si="71"/>
        <v>*</v>
      </c>
      <c r="Q750" s="10" t="str">
        <f t="shared" si="72"/>
        <v>First Silumation patch</v>
      </c>
    </row>
    <row r="751" spans="1:17">
      <c r="A751" s="11">
        <v>35796</v>
      </c>
      <c r="B751" s="9">
        <f>VLOOKUP((IF(MONTH($A751)=10,YEAR($A751),IF(MONTH($A751)=11,YEAR($A751),IF(MONTH($A751)=12, YEAR($A751),YEAR($A751)-1)))),A3R002_pt1.prn!$A$2:$AA$74,VLOOKUP(MONTH($A751),Conversion!$A$1:$B$12,2),FALSE)</f>
        <v>0.31</v>
      </c>
      <c r="C751" s="9" t="str">
        <f>IF(VLOOKUP((IF(MONTH($A751)=10,YEAR($A751),IF(MONTH($A751)=11,YEAR($A751),IF(MONTH($A751)=12, YEAR($A751),YEAR($A751)-1)))),A3R002_pt1.prn!$A$2:$AA$74,VLOOKUP(MONTH($A751),'Patch Conversion'!$A$1:$B$12,2),FALSE)="","",VLOOKUP((IF(MONTH($A751)=10,YEAR($A751),IF(MONTH($A751)=11,YEAR($A751),IF(MONTH($A751)=12, YEAR($A751),YEAR($A751)-1)))),A3R002_pt1.prn!$A$2:$AA$74,VLOOKUP(MONTH($A751),'Patch Conversion'!$A$1:$B$12,2),FALSE))</f>
        <v>*</v>
      </c>
      <c r="E751" s="22"/>
      <c r="F751" s="22"/>
      <c r="G751" s="9">
        <f>VLOOKUP((IF(MONTH($A751)=10,YEAR($A751),IF(MONTH($A751)=11,YEAR($A751),IF(MONTH($A751)=12, YEAR($A751),YEAR($A751)-1)))),A3R002_FirstSim!$A$1:$Z$87,VLOOKUP(MONTH($A751),Conversion!$A$1:$B$12,2),FALSE)</f>
        <v>0.17</v>
      </c>
      <c r="O751" s="9">
        <f t="shared" si="70"/>
        <v>0.31</v>
      </c>
      <c r="P751" s="9" t="str">
        <f t="shared" si="71"/>
        <v>*</v>
      </c>
      <c r="Q751" s="10" t="str">
        <f t="shared" si="72"/>
        <v>Estimated</v>
      </c>
    </row>
    <row r="752" spans="1:17">
      <c r="A752" s="11">
        <v>35827</v>
      </c>
      <c r="B752" s="9">
        <f>VLOOKUP((IF(MONTH($A752)=10,YEAR($A752),IF(MONTH($A752)=11,YEAR($A752),IF(MONTH($A752)=12, YEAR($A752),YEAR($A752)-1)))),A3R002_pt1.prn!$A$2:$AA$74,VLOOKUP(MONTH($A752),Conversion!$A$1:$B$12,2),FALSE)</f>
        <v>0.44</v>
      </c>
      <c r="C752" s="9" t="str">
        <f>IF(VLOOKUP((IF(MONTH($A752)=10,YEAR($A752),IF(MONTH($A752)=11,YEAR($A752),IF(MONTH($A752)=12, YEAR($A752),YEAR($A752)-1)))),A3R002_pt1.prn!$A$2:$AA$74,VLOOKUP(MONTH($A752),'Patch Conversion'!$A$1:$B$12,2),FALSE)="","",VLOOKUP((IF(MONTH($A752)=10,YEAR($A752),IF(MONTH($A752)=11,YEAR($A752),IF(MONTH($A752)=12, YEAR($A752),YEAR($A752)-1)))),A3R002_pt1.prn!$A$2:$AA$74,VLOOKUP(MONTH($A752),'Patch Conversion'!$A$1:$B$12,2),FALSE))</f>
        <v>*</v>
      </c>
      <c r="E752" s="22"/>
      <c r="F752" s="22"/>
      <c r="G752" s="9">
        <f>VLOOKUP((IF(MONTH($A752)=10,YEAR($A752),IF(MONTH($A752)=11,YEAR($A752),IF(MONTH($A752)=12, YEAR($A752),YEAR($A752)-1)))),A3R002_FirstSim!$A$1:$Z$87,VLOOKUP(MONTH($A752),Conversion!$A$1:$B$12,2),FALSE)</f>
        <v>0.23</v>
      </c>
      <c r="O752" s="9">
        <f t="shared" si="70"/>
        <v>0.44</v>
      </c>
      <c r="P752" s="9" t="str">
        <f t="shared" si="71"/>
        <v>*</v>
      </c>
      <c r="Q752" s="10" t="str">
        <f t="shared" si="72"/>
        <v>Estimated</v>
      </c>
    </row>
    <row r="753" spans="1:17">
      <c r="A753" s="11">
        <v>35855</v>
      </c>
      <c r="B753" s="9">
        <f>VLOOKUP((IF(MONTH($A753)=10,YEAR($A753),IF(MONTH($A753)=11,YEAR($A753),IF(MONTH($A753)=12, YEAR($A753),YEAR($A753)-1)))),A3R002_pt1.prn!$A$2:$AA$74,VLOOKUP(MONTH($A753),Conversion!$A$1:$B$12,2),FALSE)</f>
        <v>0.25</v>
      </c>
      <c r="C753" s="9" t="str">
        <f>IF(VLOOKUP((IF(MONTH($A753)=10,YEAR($A753),IF(MONTH($A753)=11,YEAR($A753),IF(MONTH($A753)=12, YEAR($A753),YEAR($A753)-1)))),A3R002_pt1.prn!$A$2:$AA$74,VLOOKUP(MONTH($A753),'Patch Conversion'!$A$1:$B$12,2),FALSE)="","",VLOOKUP((IF(MONTH($A753)=10,YEAR($A753),IF(MONTH($A753)=11,YEAR($A753),IF(MONTH($A753)=12, YEAR($A753),YEAR($A753)-1)))),A3R002_pt1.prn!$A$2:$AA$74,VLOOKUP(MONTH($A753),'Patch Conversion'!$A$1:$B$12,2),FALSE))</f>
        <v>*</v>
      </c>
      <c r="E753" s="22"/>
      <c r="F753" s="22"/>
      <c r="G753" s="9">
        <f>VLOOKUP((IF(MONTH($A753)=10,YEAR($A753),IF(MONTH($A753)=11,YEAR($A753),IF(MONTH($A753)=12, YEAR($A753),YEAR($A753)-1)))),A3R002_FirstSim!$A$1:$Z$87,VLOOKUP(MONTH($A753),Conversion!$A$1:$B$12,2),FALSE)</f>
        <v>0.28000000000000003</v>
      </c>
      <c r="O753" s="9">
        <f t="shared" si="70"/>
        <v>0.25</v>
      </c>
      <c r="P753" s="9" t="str">
        <f t="shared" si="71"/>
        <v>*</v>
      </c>
      <c r="Q753" s="10" t="str">
        <f t="shared" si="72"/>
        <v>Estimated</v>
      </c>
    </row>
    <row r="754" spans="1:17">
      <c r="A754" s="11">
        <v>35886</v>
      </c>
      <c r="B754" s="9">
        <f>VLOOKUP((IF(MONTH($A754)=10,YEAR($A754),IF(MONTH($A754)=11,YEAR($A754),IF(MONTH($A754)=12, YEAR($A754),YEAR($A754)-1)))),A3R002_pt1.prn!$A$2:$AA$74,VLOOKUP(MONTH($A754),Conversion!$A$1:$B$12,2),FALSE)</f>
        <v>0.05</v>
      </c>
      <c r="C754" s="9" t="str">
        <f>IF(VLOOKUP((IF(MONTH($A754)=10,YEAR($A754),IF(MONTH($A754)=11,YEAR($A754),IF(MONTH($A754)=12, YEAR($A754),YEAR($A754)-1)))),A3R002_pt1.prn!$A$2:$AA$74,VLOOKUP(MONTH($A754),'Patch Conversion'!$A$1:$B$12,2),FALSE)="","",VLOOKUP((IF(MONTH($A754)=10,YEAR($A754),IF(MONTH($A754)=11,YEAR($A754),IF(MONTH($A754)=12, YEAR($A754),YEAR($A754)-1)))),A3R002_pt1.prn!$A$2:$AA$74,VLOOKUP(MONTH($A754),'Patch Conversion'!$A$1:$B$12,2),FALSE))</f>
        <v>*</v>
      </c>
      <c r="E754" s="22"/>
      <c r="F754" s="22"/>
      <c r="G754" s="9">
        <f>VLOOKUP((IF(MONTH($A754)=10,YEAR($A754),IF(MONTH($A754)=11,YEAR($A754),IF(MONTH($A754)=12, YEAR($A754),YEAR($A754)-1)))),A3R002_FirstSim!$A$1:$Z$87,VLOOKUP(MONTH($A754),Conversion!$A$1:$B$12,2),FALSE)</f>
        <v>0.21</v>
      </c>
      <c r="O754" s="9">
        <f t="shared" si="70"/>
        <v>0.05</v>
      </c>
      <c r="P754" s="9" t="str">
        <f t="shared" si="71"/>
        <v>*</v>
      </c>
      <c r="Q754" s="10" t="str">
        <f t="shared" si="72"/>
        <v>Estimated</v>
      </c>
    </row>
    <row r="755" spans="1:17">
      <c r="A755" s="11">
        <v>35916</v>
      </c>
      <c r="B755" s="9">
        <f>VLOOKUP((IF(MONTH($A755)=10,YEAR($A755),IF(MONTH($A755)=11,YEAR($A755),IF(MONTH($A755)=12, YEAR($A755),YEAR($A755)-1)))),A3R002_pt1.prn!$A$2:$AA$74,VLOOKUP(MONTH($A755),Conversion!$A$1:$B$12,2),FALSE)</f>
        <v>0</v>
      </c>
      <c r="C755" s="9" t="str">
        <f>IF(VLOOKUP((IF(MONTH($A755)=10,YEAR($A755),IF(MONTH($A755)=11,YEAR($A755),IF(MONTH($A755)=12, YEAR($A755),YEAR($A755)-1)))),A3R002_pt1.prn!$A$2:$AA$74,VLOOKUP(MONTH($A755),'Patch Conversion'!$A$1:$B$12,2),FALSE)="","",VLOOKUP((IF(MONTH($A755)=10,YEAR($A755),IF(MONTH($A755)=11,YEAR($A755),IF(MONTH($A755)=12, YEAR($A755),YEAR($A755)-1)))),A3R002_pt1.prn!$A$2:$AA$74,VLOOKUP(MONTH($A755),'Patch Conversion'!$A$1:$B$12,2),FALSE))</f>
        <v>#</v>
      </c>
      <c r="E755" s="22"/>
      <c r="F755" s="22"/>
      <c r="G755" s="9">
        <f>VLOOKUP((IF(MONTH($A755)=10,YEAR($A755),IF(MONTH($A755)=11,YEAR($A755),IF(MONTH($A755)=12, YEAR($A755),YEAR($A755)-1)))),A3R002_FirstSim!$A$1:$Z$87,VLOOKUP(MONTH($A755),Conversion!$A$1:$B$12,2),FALSE)</f>
        <v>0.16</v>
      </c>
      <c r="O755" s="9">
        <f t="shared" si="70"/>
        <v>0.16</v>
      </c>
      <c r="P755" s="9" t="str">
        <f t="shared" si="71"/>
        <v>*</v>
      </c>
      <c r="Q755" s="10" t="str">
        <f t="shared" si="72"/>
        <v>First Silumation patch</v>
      </c>
    </row>
    <row r="756" spans="1:17">
      <c r="A756" s="11">
        <v>35947</v>
      </c>
      <c r="B756" s="9">
        <f>VLOOKUP((IF(MONTH($A756)=10,YEAR($A756),IF(MONTH($A756)=11,YEAR($A756),IF(MONTH($A756)=12, YEAR($A756),YEAR($A756)-1)))),A3R002_pt1.prn!$A$2:$AA$74,VLOOKUP(MONTH($A756),Conversion!$A$1:$B$12,2),FALSE)</f>
        <v>0.06</v>
      </c>
      <c r="C756" s="9" t="str">
        <f>IF(VLOOKUP((IF(MONTH($A756)=10,YEAR($A756),IF(MONTH($A756)=11,YEAR($A756),IF(MONTH($A756)=12, YEAR($A756),YEAR($A756)-1)))),A3R002_pt1.prn!$A$2:$AA$74,VLOOKUP(MONTH($A756),'Patch Conversion'!$A$1:$B$12,2),FALSE)="","",VLOOKUP((IF(MONTH($A756)=10,YEAR($A756),IF(MONTH($A756)=11,YEAR($A756),IF(MONTH($A756)=12, YEAR($A756),YEAR($A756)-1)))),A3R002_pt1.prn!$A$2:$AA$74,VLOOKUP(MONTH($A756),'Patch Conversion'!$A$1:$B$12,2),FALSE))</f>
        <v>*</v>
      </c>
      <c r="E756" s="22"/>
      <c r="F756" s="22"/>
      <c r="G756" s="9">
        <f>VLOOKUP((IF(MONTH($A756)=10,YEAR($A756),IF(MONTH($A756)=11,YEAR($A756),IF(MONTH($A756)=12, YEAR($A756),YEAR($A756)-1)))),A3R002_FirstSim!$A$1:$Z$87,VLOOKUP(MONTH($A756),Conversion!$A$1:$B$12,2),FALSE)</f>
        <v>0.15</v>
      </c>
      <c r="O756" s="9">
        <f t="shared" si="70"/>
        <v>0.06</v>
      </c>
      <c r="P756" s="9" t="str">
        <f t="shared" si="71"/>
        <v>*</v>
      </c>
      <c r="Q756" s="10" t="str">
        <f t="shared" si="72"/>
        <v>Estimated</v>
      </c>
    </row>
    <row r="757" spans="1:17">
      <c r="A757" s="11">
        <v>35977</v>
      </c>
      <c r="B757" s="9">
        <f>VLOOKUP((IF(MONTH($A757)=10,YEAR($A757),IF(MONTH($A757)=11,YEAR($A757),IF(MONTH($A757)=12, YEAR($A757),YEAR($A757)-1)))),A3R002_pt1.prn!$A$2:$AA$74,VLOOKUP(MONTH($A757),Conversion!$A$1:$B$12,2),FALSE)</f>
        <v>7.0000000000000007E-2</v>
      </c>
      <c r="C757" s="9" t="str">
        <f>IF(VLOOKUP((IF(MONTH($A757)=10,YEAR($A757),IF(MONTH($A757)=11,YEAR($A757),IF(MONTH($A757)=12, YEAR($A757),YEAR($A757)-1)))),A3R002_pt1.prn!$A$2:$AA$74,VLOOKUP(MONTH($A757),'Patch Conversion'!$A$1:$B$12,2),FALSE)="","",VLOOKUP((IF(MONTH($A757)=10,YEAR($A757),IF(MONTH($A757)=11,YEAR($A757),IF(MONTH($A757)=12, YEAR($A757),YEAR($A757)-1)))),A3R002_pt1.prn!$A$2:$AA$74,VLOOKUP(MONTH($A757),'Patch Conversion'!$A$1:$B$12,2),FALSE))</f>
        <v>*</v>
      </c>
      <c r="E757" s="22"/>
      <c r="F757" s="22"/>
      <c r="G757" s="9">
        <f>VLOOKUP((IF(MONTH($A757)=10,YEAR($A757),IF(MONTH($A757)=11,YEAR($A757),IF(MONTH($A757)=12, YEAR($A757),YEAR($A757)-1)))),A3R002_FirstSim!$A$1:$Z$87,VLOOKUP(MONTH($A757),Conversion!$A$1:$B$12,2),FALSE)</f>
        <v>0.12</v>
      </c>
      <c r="O757" s="9">
        <f t="shared" si="70"/>
        <v>7.0000000000000007E-2</v>
      </c>
      <c r="P757" s="9" t="str">
        <f t="shared" si="71"/>
        <v>*</v>
      </c>
      <c r="Q757" s="10" t="str">
        <f t="shared" si="72"/>
        <v>Estimated</v>
      </c>
    </row>
    <row r="758" spans="1:17">
      <c r="A758" s="11">
        <v>36008</v>
      </c>
      <c r="B758" s="9">
        <f>VLOOKUP((IF(MONTH($A758)=10,YEAR($A758),IF(MONTH($A758)=11,YEAR($A758),IF(MONTH($A758)=12, YEAR($A758),YEAR($A758)-1)))),A3R002_pt1.prn!$A$2:$AA$74,VLOOKUP(MONTH($A758),Conversion!$A$1:$B$12,2),FALSE)</f>
        <v>0.05</v>
      </c>
      <c r="C758" s="9" t="str">
        <f>IF(VLOOKUP((IF(MONTH($A758)=10,YEAR($A758),IF(MONTH($A758)=11,YEAR($A758),IF(MONTH($A758)=12, YEAR($A758),YEAR($A758)-1)))),A3R002_pt1.prn!$A$2:$AA$74,VLOOKUP(MONTH($A758),'Patch Conversion'!$A$1:$B$12,2),FALSE)="","",VLOOKUP((IF(MONTH($A758)=10,YEAR($A758),IF(MONTH($A758)=11,YEAR($A758),IF(MONTH($A758)=12, YEAR($A758),YEAR($A758)-1)))),A3R002_pt1.prn!$A$2:$AA$74,VLOOKUP(MONTH($A758),'Patch Conversion'!$A$1:$B$12,2),FALSE))</f>
        <v>*</v>
      </c>
      <c r="E758" s="22"/>
      <c r="F758" s="22"/>
      <c r="G758" s="9">
        <f>VLOOKUP((IF(MONTH($A758)=10,YEAR($A758),IF(MONTH($A758)=11,YEAR($A758),IF(MONTH($A758)=12, YEAR($A758),YEAR($A758)-1)))),A3R002_FirstSim!$A$1:$Z$87,VLOOKUP(MONTH($A758),Conversion!$A$1:$B$12,2),FALSE)</f>
        <v>0.09</v>
      </c>
      <c r="O758" s="9">
        <f t="shared" si="70"/>
        <v>0.05</v>
      </c>
      <c r="P758" s="9" t="str">
        <f t="shared" si="71"/>
        <v>*</v>
      </c>
      <c r="Q758" s="10" t="str">
        <f t="shared" si="72"/>
        <v>Estimated</v>
      </c>
    </row>
    <row r="759" spans="1:17">
      <c r="A759" s="11">
        <v>36039</v>
      </c>
      <c r="B759" s="9">
        <f>VLOOKUP((IF(MONTH($A759)=10,YEAR($A759),IF(MONTH($A759)=11,YEAR($A759),IF(MONTH($A759)=12, YEAR($A759),YEAR($A759)-1)))),A3R002_pt1.prn!$A$2:$AA$74,VLOOKUP(MONTH($A759),Conversion!$A$1:$B$12,2),FALSE)</f>
        <v>0.09</v>
      </c>
      <c r="C759" s="9" t="str">
        <f>IF(VLOOKUP((IF(MONTH($A759)=10,YEAR($A759),IF(MONTH($A759)=11,YEAR($A759),IF(MONTH($A759)=12, YEAR($A759),YEAR($A759)-1)))),A3R002_pt1.prn!$A$2:$AA$74,VLOOKUP(MONTH($A759),'Patch Conversion'!$A$1:$B$12,2),FALSE)="","",VLOOKUP((IF(MONTH($A759)=10,YEAR($A759),IF(MONTH($A759)=11,YEAR($A759),IF(MONTH($A759)=12, YEAR($A759),YEAR($A759)-1)))),A3R002_pt1.prn!$A$2:$AA$74,VLOOKUP(MONTH($A759),'Patch Conversion'!$A$1:$B$12,2),FALSE))</f>
        <v>*</v>
      </c>
      <c r="E759" s="22"/>
      <c r="F759" s="22"/>
      <c r="G759" s="9">
        <f>VLOOKUP((IF(MONTH($A759)=10,YEAR($A759),IF(MONTH($A759)=11,YEAR($A759),IF(MONTH($A759)=12, YEAR($A759),YEAR($A759)-1)))),A3R002_FirstSim!$A$1:$Z$87,VLOOKUP(MONTH($A759),Conversion!$A$1:$B$12,2),FALSE)</f>
        <v>0.04</v>
      </c>
      <c r="O759" s="9">
        <f t="shared" si="70"/>
        <v>0.09</v>
      </c>
      <c r="P759" s="9" t="str">
        <f t="shared" si="71"/>
        <v>*</v>
      </c>
      <c r="Q759" s="10" t="str">
        <f t="shared" si="72"/>
        <v>Estimated</v>
      </c>
    </row>
    <row r="760" spans="1:17">
      <c r="A760" s="11">
        <v>36069</v>
      </c>
      <c r="B760" s="9">
        <f>VLOOKUP((IF(MONTH($A760)=10,YEAR($A760),IF(MONTH($A760)=11,YEAR($A760),IF(MONTH($A760)=12, YEAR($A760),YEAR($A760)-1)))),A3R002_pt1.prn!$A$2:$AA$74,VLOOKUP(MONTH($A760),Conversion!$A$1:$B$12,2),FALSE)</f>
        <v>7.0000000000000007E-2</v>
      </c>
      <c r="C760" s="9" t="str">
        <f>IF(VLOOKUP((IF(MONTH($A760)=10,YEAR($A760),IF(MONTH($A760)=11,YEAR($A760),IF(MONTH($A760)=12, YEAR($A760),YEAR($A760)-1)))),A3R002_pt1.prn!$A$2:$AA$74,VLOOKUP(MONTH($A760),'Patch Conversion'!$A$1:$B$12,2),FALSE)="","",VLOOKUP((IF(MONTH($A760)=10,YEAR($A760),IF(MONTH($A760)=11,YEAR($A760),IF(MONTH($A760)=12, YEAR($A760),YEAR($A760)-1)))),A3R002_pt1.prn!$A$2:$AA$74,VLOOKUP(MONTH($A760),'Patch Conversion'!$A$1:$B$12,2),FALSE))</f>
        <v>*</v>
      </c>
      <c r="E760" s="22"/>
      <c r="F760" s="22"/>
      <c r="G760" s="9">
        <f>VLOOKUP((IF(MONTH($A760)=10,YEAR($A760),IF(MONTH($A760)=11,YEAR($A760),IF(MONTH($A760)=12, YEAR($A760),YEAR($A760)-1)))),A3R002_FirstSim!$A$1:$Z$87,VLOOKUP(MONTH($A760),Conversion!$A$1:$B$12,2),FALSE)</f>
        <v>0.04</v>
      </c>
      <c r="O760" s="9">
        <f t="shared" si="70"/>
        <v>7.0000000000000007E-2</v>
      </c>
      <c r="P760" s="9" t="str">
        <f t="shared" si="71"/>
        <v>*</v>
      </c>
      <c r="Q760" s="10" t="str">
        <f t="shared" si="72"/>
        <v>Estimated</v>
      </c>
    </row>
    <row r="761" spans="1:17">
      <c r="A761" s="11">
        <v>36100</v>
      </c>
      <c r="B761" s="9">
        <f>VLOOKUP((IF(MONTH($A761)=10,YEAR($A761),IF(MONTH($A761)=11,YEAR($A761),IF(MONTH($A761)=12, YEAR($A761),YEAR($A761)-1)))),A3R002_pt1.prn!$A$2:$AA$74,VLOOKUP(MONTH($A761),Conversion!$A$1:$B$12,2),FALSE)</f>
        <v>0.65</v>
      </c>
      <c r="C761" s="9" t="str">
        <f>IF(VLOOKUP((IF(MONTH($A761)=10,YEAR($A761),IF(MONTH($A761)=11,YEAR($A761),IF(MONTH($A761)=12, YEAR($A761),YEAR($A761)-1)))),A3R002_pt1.prn!$A$2:$AA$74,VLOOKUP(MONTH($A761),'Patch Conversion'!$A$1:$B$12,2),FALSE)="","",VLOOKUP((IF(MONTH($A761)=10,YEAR($A761),IF(MONTH($A761)=11,YEAR($A761),IF(MONTH($A761)=12, YEAR($A761),YEAR($A761)-1)))),A3R002_pt1.prn!$A$2:$AA$74,VLOOKUP(MONTH($A761),'Patch Conversion'!$A$1:$B$12,2),FALSE))</f>
        <v>*</v>
      </c>
      <c r="E761" s="22"/>
      <c r="F761" s="22"/>
      <c r="G761" s="9">
        <f>VLOOKUP((IF(MONTH($A761)=10,YEAR($A761),IF(MONTH($A761)=11,YEAR($A761),IF(MONTH($A761)=12, YEAR($A761),YEAR($A761)-1)))),A3R002_FirstSim!$A$1:$Z$87,VLOOKUP(MONTH($A761),Conversion!$A$1:$B$12,2),FALSE)</f>
        <v>1.03</v>
      </c>
      <c r="O761" s="9">
        <f t="shared" si="70"/>
        <v>0.65</v>
      </c>
      <c r="P761" s="9" t="str">
        <f t="shared" si="71"/>
        <v>*</v>
      </c>
      <c r="Q761" s="10" t="str">
        <f t="shared" si="72"/>
        <v>Estimated</v>
      </c>
    </row>
    <row r="762" spans="1:17">
      <c r="A762" s="11">
        <v>36130</v>
      </c>
      <c r="B762" s="9">
        <f>VLOOKUP((IF(MONTH($A762)=10,YEAR($A762),IF(MONTH($A762)=11,YEAR($A762),IF(MONTH($A762)=12, YEAR($A762),YEAR($A762)-1)))),A3R002_pt1.prn!$A$2:$AA$74,VLOOKUP(MONTH($A762),Conversion!$A$1:$B$12,2),FALSE)</f>
        <v>0.56000000000000005</v>
      </c>
      <c r="C762" s="9" t="str">
        <f>IF(VLOOKUP((IF(MONTH($A762)=10,YEAR($A762),IF(MONTH($A762)=11,YEAR($A762),IF(MONTH($A762)=12, YEAR($A762),YEAR($A762)-1)))),A3R002_pt1.prn!$A$2:$AA$74,VLOOKUP(MONTH($A762),'Patch Conversion'!$A$1:$B$12,2),FALSE)="","",VLOOKUP((IF(MONTH($A762)=10,YEAR($A762),IF(MONTH($A762)=11,YEAR($A762),IF(MONTH($A762)=12, YEAR($A762),YEAR($A762)-1)))),A3R002_pt1.prn!$A$2:$AA$74,VLOOKUP(MONTH($A762),'Patch Conversion'!$A$1:$B$12,2),FALSE))</f>
        <v>*</v>
      </c>
      <c r="E762" s="22"/>
      <c r="F762" s="22"/>
      <c r="G762" s="9">
        <f>VLOOKUP((IF(MONTH($A762)=10,YEAR($A762),IF(MONTH($A762)=11,YEAR($A762),IF(MONTH($A762)=12, YEAR($A762),YEAR($A762)-1)))),A3R002_FirstSim!$A$1:$Z$87,VLOOKUP(MONTH($A762),Conversion!$A$1:$B$12,2),FALSE)</f>
        <v>1.76</v>
      </c>
      <c r="O762" s="9">
        <f t="shared" si="70"/>
        <v>0.56000000000000005</v>
      </c>
      <c r="P762" s="9" t="str">
        <f t="shared" si="71"/>
        <v>*</v>
      </c>
      <c r="Q762" s="10" t="str">
        <f t="shared" si="72"/>
        <v>Estimated</v>
      </c>
    </row>
    <row r="763" spans="1:17">
      <c r="A763" s="11">
        <v>36161</v>
      </c>
      <c r="B763" s="9">
        <f>VLOOKUP((IF(MONTH($A763)=10,YEAR($A763),IF(MONTH($A763)=11,YEAR($A763),IF(MONTH($A763)=12, YEAR($A763),YEAR($A763)-1)))),A3R002_pt1.prn!$A$2:$AA$74,VLOOKUP(MONTH($A763),Conversion!$A$1:$B$12,2),FALSE)</f>
        <v>0.06</v>
      </c>
      <c r="C763" s="9" t="str">
        <f>IF(VLOOKUP((IF(MONTH($A763)=10,YEAR($A763),IF(MONTH($A763)=11,YEAR($A763),IF(MONTH($A763)=12, YEAR($A763),YEAR($A763)-1)))),A3R002_pt1.prn!$A$2:$AA$74,VLOOKUP(MONTH($A763),'Patch Conversion'!$A$1:$B$12,2),FALSE)="","",VLOOKUP((IF(MONTH($A763)=10,YEAR($A763),IF(MONTH($A763)=11,YEAR($A763),IF(MONTH($A763)=12, YEAR($A763),YEAR($A763)-1)))),A3R002_pt1.prn!$A$2:$AA$74,VLOOKUP(MONTH($A763),'Patch Conversion'!$A$1:$B$12,2),FALSE))</f>
        <v>*</v>
      </c>
      <c r="E763" s="22"/>
      <c r="F763" s="22"/>
      <c r="G763" s="9">
        <f>VLOOKUP((IF(MONTH($A763)=10,YEAR($A763),IF(MONTH($A763)=11,YEAR($A763),IF(MONTH($A763)=12, YEAR($A763),YEAR($A763)-1)))),A3R002_FirstSim!$A$1:$Z$87,VLOOKUP(MONTH($A763),Conversion!$A$1:$B$12,2),FALSE)</f>
        <v>0.42</v>
      </c>
      <c r="O763" s="9">
        <f t="shared" si="70"/>
        <v>0.06</v>
      </c>
      <c r="P763" s="9" t="str">
        <f t="shared" si="71"/>
        <v>*</v>
      </c>
      <c r="Q763" s="10" t="str">
        <f t="shared" si="72"/>
        <v>Estimated</v>
      </c>
    </row>
    <row r="764" spans="1:17">
      <c r="A764" s="11">
        <v>36192</v>
      </c>
      <c r="B764" s="9">
        <f>VLOOKUP((IF(MONTH($A764)=10,YEAR($A764),IF(MONTH($A764)=11,YEAR($A764),IF(MONTH($A764)=12, YEAR($A764),YEAR($A764)-1)))),A3R002_pt1.prn!$A$2:$AA$74,VLOOKUP(MONTH($A764),Conversion!$A$1:$B$12,2),FALSE)</f>
        <v>0.04</v>
      </c>
      <c r="C764" s="9" t="str">
        <f>IF(VLOOKUP((IF(MONTH($A764)=10,YEAR($A764),IF(MONTH($A764)=11,YEAR($A764),IF(MONTH($A764)=12, YEAR($A764),YEAR($A764)-1)))),A3R002_pt1.prn!$A$2:$AA$74,VLOOKUP(MONTH($A764),'Patch Conversion'!$A$1:$B$12,2),FALSE)="","",VLOOKUP((IF(MONTH($A764)=10,YEAR($A764),IF(MONTH($A764)=11,YEAR($A764),IF(MONTH($A764)=12, YEAR($A764),YEAR($A764)-1)))),A3R002_pt1.prn!$A$2:$AA$74,VLOOKUP(MONTH($A764),'Patch Conversion'!$A$1:$B$12,2),FALSE))</f>
        <v>*</v>
      </c>
      <c r="E764" s="22"/>
      <c r="F764" s="22"/>
      <c r="G764" s="9">
        <f>VLOOKUP((IF(MONTH($A764)=10,YEAR($A764),IF(MONTH($A764)=11,YEAR($A764),IF(MONTH($A764)=12, YEAR($A764),YEAR($A764)-1)))),A3R002_FirstSim!$A$1:$Z$87,VLOOKUP(MONTH($A764),Conversion!$A$1:$B$12,2),FALSE)</f>
        <v>0.08</v>
      </c>
      <c r="O764" s="9">
        <f t="shared" si="70"/>
        <v>0.04</v>
      </c>
      <c r="P764" s="9" t="str">
        <f t="shared" si="71"/>
        <v>*</v>
      </c>
      <c r="Q764" s="10" t="str">
        <f t="shared" si="72"/>
        <v>Estimated</v>
      </c>
    </row>
    <row r="765" spans="1:17">
      <c r="A765" s="11">
        <v>36220</v>
      </c>
      <c r="B765" s="9">
        <f>VLOOKUP((IF(MONTH($A765)=10,YEAR($A765),IF(MONTH($A765)=11,YEAR($A765),IF(MONTH($A765)=12, YEAR($A765),YEAR($A765)-1)))),A3R002_pt1.prn!$A$2:$AA$74,VLOOKUP(MONTH($A765),Conversion!$A$1:$B$12,2),FALSE)</f>
        <v>0</v>
      </c>
      <c r="C765" s="9" t="str">
        <f>IF(VLOOKUP((IF(MONTH($A765)=10,YEAR($A765),IF(MONTH($A765)=11,YEAR($A765),IF(MONTH($A765)=12, YEAR($A765),YEAR($A765)-1)))),A3R002_pt1.prn!$A$2:$AA$74,VLOOKUP(MONTH($A765),'Patch Conversion'!$A$1:$B$12,2),FALSE)="","",VLOOKUP((IF(MONTH($A765)=10,YEAR($A765),IF(MONTH($A765)=11,YEAR($A765),IF(MONTH($A765)=12, YEAR($A765),YEAR($A765)-1)))),A3R002_pt1.prn!$A$2:$AA$74,VLOOKUP(MONTH($A765),'Patch Conversion'!$A$1:$B$12,2),FALSE))</f>
        <v>#</v>
      </c>
      <c r="E765" s="22"/>
      <c r="F765" s="22"/>
      <c r="G765" s="9">
        <f>VLOOKUP((IF(MONTH($A765)=10,YEAR($A765),IF(MONTH($A765)=11,YEAR($A765),IF(MONTH($A765)=12, YEAR($A765),YEAR($A765)-1)))),A3R002_FirstSim!$A$1:$Z$87,VLOOKUP(MONTH($A765),Conversion!$A$1:$B$12,2),FALSE)</f>
        <v>7.0000000000000007E-2</v>
      </c>
      <c r="O765" s="9">
        <f t="shared" si="70"/>
        <v>7.0000000000000007E-2</v>
      </c>
      <c r="P765" s="9" t="str">
        <f t="shared" si="71"/>
        <v>*</v>
      </c>
      <c r="Q765" s="10" t="str">
        <f t="shared" si="72"/>
        <v>First Silumation patch</v>
      </c>
    </row>
    <row r="766" spans="1:17">
      <c r="A766" s="11">
        <v>36251</v>
      </c>
      <c r="B766" s="9">
        <f>VLOOKUP((IF(MONTH($A766)=10,YEAR($A766),IF(MONTH($A766)=11,YEAR($A766),IF(MONTH($A766)=12, YEAR($A766),YEAR($A766)-1)))),A3R002_pt1.prn!$A$2:$AA$74,VLOOKUP(MONTH($A766),Conversion!$A$1:$B$12,2),FALSE)</f>
        <v>0.08</v>
      </c>
      <c r="C766" s="9" t="str">
        <f>IF(VLOOKUP((IF(MONTH($A766)=10,YEAR($A766),IF(MONTH($A766)=11,YEAR($A766),IF(MONTH($A766)=12, YEAR($A766),YEAR($A766)-1)))),A3R002_pt1.prn!$A$2:$AA$74,VLOOKUP(MONTH($A766),'Patch Conversion'!$A$1:$B$12,2),FALSE)="","",VLOOKUP((IF(MONTH($A766)=10,YEAR($A766),IF(MONTH($A766)=11,YEAR($A766),IF(MONTH($A766)=12, YEAR($A766),YEAR($A766)-1)))),A3R002_pt1.prn!$A$2:$AA$74,VLOOKUP(MONTH($A766),'Patch Conversion'!$A$1:$B$12,2),FALSE))</f>
        <v>*</v>
      </c>
      <c r="E766" s="22"/>
      <c r="F766" s="22"/>
      <c r="G766" s="9">
        <f>VLOOKUP((IF(MONTH($A766)=10,YEAR($A766),IF(MONTH($A766)=11,YEAR($A766),IF(MONTH($A766)=12, YEAR($A766),YEAR($A766)-1)))),A3R002_FirstSim!$A$1:$Z$87,VLOOKUP(MONTH($A766),Conversion!$A$1:$B$12,2),FALSE)</f>
        <v>0.1</v>
      </c>
      <c r="O766" s="9">
        <f t="shared" si="70"/>
        <v>0.08</v>
      </c>
      <c r="P766" s="9" t="str">
        <f t="shared" si="71"/>
        <v>*</v>
      </c>
      <c r="Q766" s="10" t="str">
        <f t="shared" si="72"/>
        <v>Estimated</v>
      </c>
    </row>
    <row r="767" spans="1:17">
      <c r="A767" s="11">
        <v>36281</v>
      </c>
      <c r="B767" s="9">
        <f>VLOOKUP((IF(MONTH($A767)=10,YEAR($A767),IF(MONTH($A767)=11,YEAR($A767),IF(MONTH($A767)=12, YEAR($A767),YEAR($A767)-1)))),A3R002_pt1.prn!$A$2:$AA$74,VLOOKUP(MONTH($A767),Conversion!$A$1:$B$12,2),FALSE)</f>
        <v>7.0000000000000007E-2</v>
      </c>
      <c r="C767" s="9" t="str">
        <f>IF(VLOOKUP((IF(MONTH($A767)=10,YEAR($A767),IF(MONTH($A767)=11,YEAR($A767),IF(MONTH($A767)=12, YEAR($A767),YEAR($A767)-1)))),A3R002_pt1.prn!$A$2:$AA$74,VLOOKUP(MONTH($A767),'Patch Conversion'!$A$1:$B$12,2),FALSE)="","",VLOOKUP((IF(MONTH($A767)=10,YEAR($A767),IF(MONTH($A767)=11,YEAR($A767),IF(MONTH($A767)=12, YEAR($A767),YEAR($A767)-1)))),A3R002_pt1.prn!$A$2:$AA$74,VLOOKUP(MONTH($A767),'Patch Conversion'!$A$1:$B$12,2),FALSE))</f>
        <v>*</v>
      </c>
      <c r="E767" s="22"/>
      <c r="F767" s="22"/>
      <c r="G767" s="9">
        <f>VLOOKUP((IF(MONTH($A767)=10,YEAR($A767),IF(MONTH($A767)=11,YEAR($A767),IF(MONTH($A767)=12, YEAR($A767),YEAR($A767)-1)))),A3R002_FirstSim!$A$1:$Z$87,VLOOKUP(MONTH($A767),Conversion!$A$1:$B$12,2),FALSE)</f>
        <v>0.14000000000000001</v>
      </c>
      <c r="O767" s="9">
        <f t="shared" si="70"/>
        <v>7.0000000000000007E-2</v>
      </c>
      <c r="P767" s="9" t="str">
        <f t="shared" si="71"/>
        <v>*</v>
      </c>
      <c r="Q767" s="10" t="str">
        <f t="shared" si="72"/>
        <v>Estimated</v>
      </c>
    </row>
    <row r="768" spans="1:17">
      <c r="A768" s="11">
        <v>36312</v>
      </c>
      <c r="B768" s="9">
        <f>VLOOKUP((IF(MONTH($A768)=10,YEAR($A768),IF(MONTH($A768)=11,YEAR($A768),IF(MONTH($A768)=12, YEAR($A768),YEAR($A768)-1)))),A3R002_pt1.prn!$A$2:$AA$74,VLOOKUP(MONTH($A768),Conversion!$A$1:$B$12,2),FALSE)</f>
        <v>0.06</v>
      </c>
      <c r="C768" s="9" t="str">
        <f>IF(VLOOKUP((IF(MONTH($A768)=10,YEAR($A768),IF(MONTH($A768)=11,YEAR($A768),IF(MONTH($A768)=12, YEAR($A768),YEAR($A768)-1)))),A3R002_pt1.prn!$A$2:$AA$74,VLOOKUP(MONTH($A768),'Patch Conversion'!$A$1:$B$12,2),FALSE)="","",VLOOKUP((IF(MONTH($A768)=10,YEAR($A768),IF(MONTH($A768)=11,YEAR($A768),IF(MONTH($A768)=12, YEAR($A768),YEAR($A768)-1)))),A3R002_pt1.prn!$A$2:$AA$74,VLOOKUP(MONTH($A768),'Patch Conversion'!$A$1:$B$12,2),FALSE))</f>
        <v>*</v>
      </c>
      <c r="E768" s="22"/>
      <c r="F768" s="22"/>
      <c r="G768" s="9">
        <f>VLOOKUP((IF(MONTH($A768)=10,YEAR($A768),IF(MONTH($A768)=11,YEAR($A768),IF(MONTH($A768)=12, YEAR($A768),YEAR($A768)-1)))),A3R002_FirstSim!$A$1:$Z$87,VLOOKUP(MONTH($A768),Conversion!$A$1:$B$12,2),FALSE)</f>
        <v>0.12</v>
      </c>
      <c r="O768" s="9">
        <f t="shared" si="70"/>
        <v>0.06</v>
      </c>
      <c r="P768" s="9" t="str">
        <f t="shared" si="71"/>
        <v>*</v>
      </c>
      <c r="Q768" s="10" t="str">
        <f t="shared" si="72"/>
        <v>Estimated</v>
      </c>
    </row>
    <row r="769" spans="1:17">
      <c r="A769" s="11">
        <v>36342</v>
      </c>
      <c r="B769" s="9">
        <f>VLOOKUP((IF(MONTH($A769)=10,YEAR($A769),IF(MONTH($A769)=11,YEAR($A769),IF(MONTH($A769)=12, YEAR($A769),YEAR($A769)-1)))),A3R002_pt1.prn!$A$2:$AA$74,VLOOKUP(MONTH($A769),Conversion!$A$1:$B$12,2),FALSE)</f>
        <v>0.06</v>
      </c>
      <c r="C769" s="9" t="str">
        <f>IF(VLOOKUP((IF(MONTH($A769)=10,YEAR($A769),IF(MONTH($A769)=11,YEAR($A769),IF(MONTH($A769)=12, YEAR($A769),YEAR($A769)-1)))),A3R002_pt1.prn!$A$2:$AA$74,VLOOKUP(MONTH($A769),'Patch Conversion'!$A$1:$B$12,2),FALSE)="","",VLOOKUP((IF(MONTH($A769)=10,YEAR($A769),IF(MONTH($A769)=11,YEAR($A769),IF(MONTH($A769)=12, YEAR($A769),YEAR($A769)-1)))),A3R002_pt1.prn!$A$2:$AA$74,VLOOKUP(MONTH($A769),'Patch Conversion'!$A$1:$B$12,2),FALSE))</f>
        <v>*</v>
      </c>
      <c r="E769" s="22"/>
      <c r="F769" s="22"/>
      <c r="G769" s="9">
        <f>VLOOKUP((IF(MONTH($A769)=10,YEAR($A769),IF(MONTH($A769)=11,YEAR($A769),IF(MONTH($A769)=12, YEAR($A769),YEAR($A769)-1)))),A3R002_FirstSim!$A$1:$Z$87,VLOOKUP(MONTH($A769),Conversion!$A$1:$B$12,2),FALSE)</f>
        <v>0.09</v>
      </c>
      <c r="O769" s="9">
        <f t="shared" si="70"/>
        <v>0.06</v>
      </c>
      <c r="P769" s="9" t="str">
        <f t="shared" si="71"/>
        <v>*</v>
      </c>
      <c r="Q769" s="10" t="str">
        <f t="shared" si="72"/>
        <v>Estimated</v>
      </c>
    </row>
    <row r="770" spans="1:17">
      <c r="A770" s="11">
        <v>36373</v>
      </c>
      <c r="B770" s="9">
        <f>VLOOKUP((IF(MONTH($A770)=10,YEAR($A770),IF(MONTH($A770)=11,YEAR($A770),IF(MONTH($A770)=12, YEAR($A770),YEAR($A770)-1)))),A3R002_pt1.prn!$A$2:$AA$74,VLOOKUP(MONTH($A770),Conversion!$A$1:$B$12,2),FALSE)</f>
        <v>7.0000000000000007E-2</v>
      </c>
      <c r="C770" s="9" t="str">
        <f>IF(VLOOKUP((IF(MONTH($A770)=10,YEAR($A770),IF(MONTH($A770)=11,YEAR($A770),IF(MONTH($A770)=12, YEAR($A770),YEAR($A770)-1)))),A3R002_pt1.prn!$A$2:$AA$74,VLOOKUP(MONTH($A770),'Patch Conversion'!$A$1:$B$12,2),FALSE)="","",VLOOKUP((IF(MONTH($A770)=10,YEAR($A770),IF(MONTH($A770)=11,YEAR($A770),IF(MONTH($A770)=12, YEAR($A770),YEAR($A770)-1)))),A3R002_pt1.prn!$A$2:$AA$74,VLOOKUP(MONTH($A770),'Patch Conversion'!$A$1:$B$12,2),FALSE))</f>
        <v>*</v>
      </c>
      <c r="E770" s="22"/>
      <c r="F770" s="22"/>
      <c r="G770" s="9">
        <f>VLOOKUP((IF(MONTH($A770)=10,YEAR($A770),IF(MONTH($A770)=11,YEAR($A770),IF(MONTH($A770)=12, YEAR($A770),YEAR($A770)-1)))),A3R002_FirstSim!$A$1:$Z$87,VLOOKUP(MONTH($A770),Conversion!$A$1:$B$12,2),FALSE)</f>
        <v>0.05</v>
      </c>
      <c r="O770" s="9">
        <f t="shared" si="70"/>
        <v>7.0000000000000007E-2</v>
      </c>
      <c r="P770" s="9" t="str">
        <f t="shared" si="71"/>
        <v>*</v>
      </c>
      <c r="Q770" s="10" t="str">
        <f t="shared" si="72"/>
        <v>Estimated</v>
      </c>
    </row>
    <row r="771" spans="1:17">
      <c r="A771" s="11">
        <v>36404</v>
      </c>
      <c r="B771" s="9">
        <f>VLOOKUP((IF(MONTH($A771)=10,YEAR($A771),IF(MONTH($A771)=11,YEAR($A771),IF(MONTH($A771)=12, YEAR($A771),YEAR($A771)-1)))),A3R002_pt1.prn!$A$2:$AA$74,VLOOKUP(MONTH($A771),Conversion!$A$1:$B$12,2),FALSE)</f>
        <v>7.0000000000000007E-2</v>
      </c>
      <c r="C771" s="9" t="str">
        <f>IF(VLOOKUP((IF(MONTH($A771)=10,YEAR($A771),IF(MONTH($A771)=11,YEAR($A771),IF(MONTH($A771)=12, YEAR($A771),YEAR($A771)-1)))),A3R002_pt1.prn!$A$2:$AA$74,VLOOKUP(MONTH($A771),'Patch Conversion'!$A$1:$B$12,2),FALSE)="","",VLOOKUP((IF(MONTH($A771)=10,YEAR($A771),IF(MONTH($A771)=11,YEAR($A771),IF(MONTH($A771)=12, YEAR($A771),YEAR($A771)-1)))),A3R002_pt1.prn!$A$2:$AA$74,VLOOKUP(MONTH($A771),'Patch Conversion'!$A$1:$B$12,2),FALSE))</f>
        <v>*</v>
      </c>
      <c r="E771" s="22"/>
      <c r="F771" s="22"/>
      <c r="G771" s="9">
        <f>VLOOKUP((IF(MONTH($A771)=10,YEAR($A771),IF(MONTH($A771)=11,YEAR($A771),IF(MONTH($A771)=12, YEAR($A771),YEAR($A771)-1)))),A3R002_FirstSim!$A$1:$Z$87,VLOOKUP(MONTH($A771),Conversion!$A$1:$B$12,2),FALSE)</f>
        <v>0.03</v>
      </c>
      <c r="O771" s="9">
        <f t="shared" si="70"/>
        <v>7.0000000000000007E-2</v>
      </c>
      <c r="P771" s="9" t="str">
        <f t="shared" si="71"/>
        <v>*</v>
      </c>
      <c r="Q771" s="10" t="str">
        <f t="shared" si="72"/>
        <v>Estimated</v>
      </c>
    </row>
    <row r="772" spans="1:17">
      <c r="A772" s="11">
        <v>36434</v>
      </c>
      <c r="B772" s="9">
        <f>VLOOKUP((IF(MONTH($A772)=10,YEAR($A772),IF(MONTH($A772)=11,YEAR($A772),IF(MONTH($A772)=12, YEAR($A772),YEAR($A772)-1)))),A3R002_pt1.prn!$A$2:$AA$74,VLOOKUP(MONTH($A772),Conversion!$A$1:$B$12,2),FALSE)</f>
        <v>0.08</v>
      </c>
      <c r="C772" s="9" t="str">
        <f>IF(VLOOKUP((IF(MONTH($A772)=10,YEAR($A772),IF(MONTH($A772)=11,YEAR($A772),IF(MONTH($A772)=12, YEAR($A772),YEAR($A772)-1)))),A3R002_pt1.prn!$A$2:$AA$74,VLOOKUP(MONTH($A772),'Patch Conversion'!$A$1:$B$12,2),FALSE)="","",VLOOKUP((IF(MONTH($A772)=10,YEAR($A772),IF(MONTH($A772)=11,YEAR($A772),IF(MONTH($A772)=12, YEAR($A772),YEAR($A772)-1)))),A3R002_pt1.prn!$A$2:$AA$74,VLOOKUP(MONTH($A772),'Patch Conversion'!$A$1:$B$12,2),FALSE))</f>
        <v>*</v>
      </c>
      <c r="E772" s="22"/>
      <c r="F772" s="22"/>
      <c r="G772" s="9">
        <f>VLOOKUP((IF(MONTH($A772)=10,YEAR($A772),IF(MONTH($A772)=11,YEAR($A772),IF(MONTH($A772)=12, YEAR($A772),YEAR($A772)-1)))),A3R002_FirstSim!$A$1:$Z$87,VLOOKUP(MONTH($A772),Conversion!$A$1:$B$12,2),FALSE)</f>
        <v>0.02</v>
      </c>
      <c r="O772" s="9">
        <f t="shared" ref="O772:O835" si="73">IF(C772="",B772,IF(C772="*",B772,IF(G772&lt;B772,B772,G772)))</f>
        <v>0.08</v>
      </c>
      <c r="P772" s="9" t="str">
        <f t="shared" ref="P772:P835" si="74">IF(C772="",C772,IF(C772="*",C772,IF(G772&lt;B772,C772,"*")))</f>
        <v>*</v>
      </c>
      <c r="Q772" s="10" t="str">
        <f t="shared" ref="Q772:Q835" si="75">IF(C772="","",IF(C772="*","Estimated",IF(G772&lt;B772,"First Simulation&lt;Observed, Observed Used","First Silumation patch")))</f>
        <v>Estimated</v>
      </c>
    </row>
    <row r="773" spans="1:17">
      <c r="A773" s="11">
        <v>36465</v>
      </c>
      <c r="B773" s="9">
        <f>VLOOKUP((IF(MONTH($A773)=10,YEAR($A773),IF(MONTH($A773)=11,YEAR($A773),IF(MONTH($A773)=12, YEAR($A773),YEAR($A773)-1)))),A3R002_pt1.prn!$A$2:$AA$74,VLOOKUP(MONTH($A773),Conversion!$A$1:$B$12,2),FALSE)</f>
        <v>0.08</v>
      </c>
      <c r="C773" s="9" t="str">
        <f>IF(VLOOKUP((IF(MONTH($A773)=10,YEAR($A773),IF(MONTH($A773)=11,YEAR($A773),IF(MONTH($A773)=12, YEAR($A773),YEAR($A773)-1)))),A3R002_pt1.prn!$A$2:$AA$74,VLOOKUP(MONTH($A773),'Patch Conversion'!$A$1:$B$12,2),FALSE)="","",VLOOKUP((IF(MONTH($A773)=10,YEAR($A773),IF(MONTH($A773)=11,YEAR($A773),IF(MONTH($A773)=12, YEAR($A773),YEAR($A773)-1)))),A3R002_pt1.prn!$A$2:$AA$74,VLOOKUP(MONTH($A773),'Patch Conversion'!$A$1:$B$12,2),FALSE))</f>
        <v>*</v>
      </c>
      <c r="E773" s="22"/>
      <c r="F773" s="22"/>
      <c r="G773" s="9">
        <f>VLOOKUP((IF(MONTH($A773)=10,YEAR($A773),IF(MONTH($A773)=11,YEAR($A773),IF(MONTH($A773)=12, YEAR($A773),YEAR($A773)-1)))),A3R002_FirstSim!$A$1:$Z$87,VLOOKUP(MONTH($A773),Conversion!$A$1:$B$12,2),FALSE)</f>
        <v>0.02</v>
      </c>
      <c r="O773" s="9">
        <f t="shared" si="73"/>
        <v>0.08</v>
      </c>
      <c r="P773" s="9" t="str">
        <f t="shared" si="74"/>
        <v>*</v>
      </c>
      <c r="Q773" s="10" t="str">
        <f t="shared" si="75"/>
        <v>Estimated</v>
      </c>
    </row>
    <row r="774" spans="1:17">
      <c r="A774" s="11">
        <v>36495</v>
      </c>
      <c r="B774" s="9">
        <f>VLOOKUP((IF(MONTH($A774)=10,YEAR($A774),IF(MONTH($A774)=11,YEAR($A774),IF(MONTH($A774)=12, YEAR($A774),YEAR($A774)-1)))),A3R002_pt1.prn!$A$2:$AA$74,VLOOKUP(MONTH($A774),Conversion!$A$1:$B$12,2),FALSE)</f>
        <v>0.15</v>
      </c>
      <c r="C774" s="9" t="str">
        <f>IF(VLOOKUP((IF(MONTH($A774)=10,YEAR($A774),IF(MONTH($A774)=11,YEAR($A774),IF(MONTH($A774)=12, YEAR($A774),YEAR($A774)-1)))),A3R002_pt1.prn!$A$2:$AA$74,VLOOKUP(MONTH($A774),'Patch Conversion'!$A$1:$B$12,2),FALSE)="","",VLOOKUP((IF(MONTH($A774)=10,YEAR($A774),IF(MONTH($A774)=11,YEAR($A774),IF(MONTH($A774)=12, YEAR($A774),YEAR($A774)-1)))),A3R002_pt1.prn!$A$2:$AA$74,VLOOKUP(MONTH($A774),'Patch Conversion'!$A$1:$B$12,2),FALSE))</f>
        <v>*</v>
      </c>
      <c r="E774" s="22"/>
      <c r="F774" s="22"/>
      <c r="G774" s="9">
        <f>VLOOKUP((IF(MONTH($A774)=10,YEAR($A774),IF(MONTH($A774)=11,YEAR($A774),IF(MONTH($A774)=12, YEAR($A774),YEAR($A774)-1)))),A3R002_FirstSim!$A$1:$Z$87,VLOOKUP(MONTH($A774),Conversion!$A$1:$B$12,2),FALSE)</f>
        <v>0.03</v>
      </c>
      <c r="O774" s="9">
        <f t="shared" si="73"/>
        <v>0.15</v>
      </c>
      <c r="P774" s="9" t="str">
        <f t="shared" si="74"/>
        <v>*</v>
      </c>
      <c r="Q774" s="10" t="str">
        <f t="shared" si="75"/>
        <v>Estimated</v>
      </c>
    </row>
    <row r="775" spans="1:17">
      <c r="A775" s="11">
        <v>36526</v>
      </c>
      <c r="B775" s="9">
        <f>VLOOKUP((IF(MONTH($A775)=10,YEAR($A775),IF(MONTH($A775)=11,YEAR($A775),IF(MONTH($A775)=12, YEAR($A775),YEAR($A775)-1)))),A3R002_pt1.prn!$A$2:$AA$74,VLOOKUP(MONTH($A775),Conversion!$A$1:$B$12,2),FALSE)</f>
        <v>0.16</v>
      </c>
      <c r="C775" s="9" t="str">
        <f>IF(VLOOKUP((IF(MONTH($A775)=10,YEAR($A775),IF(MONTH($A775)=11,YEAR($A775),IF(MONTH($A775)=12, YEAR($A775),YEAR($A775)-1)))),A3R002_pt1.prn!$A$2:$AA$74,VLOOKUP(MONTH($A775),'Patch Conversion'!$A$1:$B$12,2),FALSE)="","",VLOOKUP((IF(MONTH($A775)=10,YEAR($A775),IF(MONTH($A775)=11,YEAR($A775),IF(MONTH($A775)=12, YEAR($A775),YEAR($A775)-1)))),A3R002_pt1.prn!$A$2:$AA$74,VLOOKUP(MONTH($A775),'Patch Conversion'!$A$1:$B$12,2),FALSE))</f>
        <v>*</v>
      </c>
      <c r="E775" s="22"/>
      <c r="F775" s="22"/>
      <c r="G775" s="9">
        <f>VLOOKUP((IF(MONTH($A775)=10,YEAR($A775),IF(MONTH($A775)=11,YEAR($A775),IF(MONTH($A775)=12, YEAR($A775),YEAR($A775)-1)))),A3R002_FirstSim!$A$1:$Z$87,VLOOKUP(MONTH($A775),Conversion!$A$1:$B$12,2),FALSE)</f>
        <v>0.08</v>
      </c>
      <c r="O775" s="9">
        <f t="shared" si="73"/>
        <v>0.16</v>
      </c>
      <c r="P775" s="9" t="str">
        <f t="shared" si="74"/>
        <v>*</v>
      </c>
      <c r="Q775" s="10" t="str">
        <f t="shared" si="75"/>
        <v>Estimated</v>
      </c>
    </row>
    <row r="776" spans="1:17">
      <c r="A776" s="11">
        <v>36557</v>
      </c>
      <c r="B776" s="9">
        <f>VLOOKUP((IF(MONTH($A776)=10,YEAR($A776),IF(MONTH($A776)=11,YEAR($A776),IF(MONTH($A776)=12, YEAR($A776),YEAR($A776)-1)))),A3R002_pt1.prn!$A$2:$AA$74,VLOOKUP(MONTH($A776),Conversion!$A$1:$B$12,2),FALSE)</f>
        <v>6.97</v>
      </c>
      <c r="C776" s="9" t="str">
        <f>IF(VLOOKUP((IF(MONTH($A776)=10,YEAR($A776),IF(MONTH($A776)=11,YEAR($A776),IF(MONTH($A776)=12, YEAR($A776),YEAR($A776)-1)))),A3R002_pt1.prn!$A$2:$AA$74,VLOOKUP(MONTH($A776),'Patch Conversion'!$A$1:$B$12,2),FALSE)="","",VLOOKUP((IF(MONTH($A776)=10,YEAR($A776),IF(MONTH($A776)=11,YEAR($A776),IF(MONTH($A776)=12, YEAR($A776),YEAR($A776)-1)))),A3R002_pt1.prn!$A$2:$AA$74,VLOOKUP(MONTH($A776),'Patch Conversion'!$A$1:$B$12,2),FALSE))</f>
        <v>+</v>
      </c>
      <c r="E776" s="22"/>
      <c r="F776" s="22"/>
      <c r="G776" s="9">
        <f>VLOOKUP((IF(MONTH($A776)=10,YEAR($A776),IF(MONTH($A776)=11,YEAR($A776),IF(MONTH($A776)=12, YEAR($A776),YEAR($A776)-1)))),A3R002_FirstSim!$A$1:$Z$87,VLOOKUP(MONTH($A776),Conversion!$A$1:$B$12,2),FALSE)</f>
        <v>9.57</v>
      </c>
      <c r="O776" s="9">
        <f t="shared" si="73"/>
        <v>9.57</v>
      </c>
      <c r="P776" s="9" t="str">
        <f t="shared" si="74"/>
        <v>*</v>
      </c>
      <c r="Q776" s="10" t="str">
        <f t="shared" si="75"/>
        <v>First Silumation patch</v>
      </c>
    </row>
    <row r="777" spans="1:17">
      <c r="A777" s="11">
        <v>36586</v>
      </c>
      <c r="B777" s="9">
        <f>VLOOKUP((IF(MONTH($A777)=10,YEAR($A777),IF(MONTH($A777)=11,YEAR($A777),IF(MONTH($A777)=12, YEAR($A777),YEAR($A777)-1)))),A3R002_pt1.prn!$A$2:$AA$74,VLOOKUP(MONTH($A777),Conversion!$A$1:$B$12,2),FALSE)</f>
        <v>2.65</v>
      </c>
      <c r="C777" s="9" t="str">
        <f>IF(VLOOKUP((IF(MONTH($A777)=10,YEAR($A777),IF(MONTH($A777)=11,YEAR($A777),IF(MONTH($A777)=12, YEAR($A777),YEAR($A777)-1)))),A3R002_pt1.prn!$A$2:$AA$74,VLOOKUP(MONTH($A777),'Patch Conversion'!$A$1:$B$12,2),FALSE)="","",VLOOKUP((IF(MONTH($A777)=10,YEAR($A777),IF(MONTH($A777)=11,YEAR($A777),IF(MONTH($A777)=12, YEAR($A777),YEAR($A777)-1)))),A3R002_pt1.prn!$A$2:$AA$74,VLOOKUP(MONTH($A777),'Patch Conversion'!$A$1:$B$12,2),FALSE))</f>
        <v>+</v>
      </c>
      <c r="E777" s="22"/>
      <c r="F777" s="22"/>
      <c r="G777" s="9">
        <f>VLOOKUP((IF(MONTH($A777)=10,YEAR($A777),IF(MONTH($A777)=11,YEAR($A777),IF(MONTH($A777)=12, YEAR($A777),YEAR($A777)-1)))),A3R002_FirstSim!$A$1:$Z$87,VLOOKUP(MONTH($A777),Conversion!$A$1:$B$12,2),FALSE)</f>
        <v>3.91</v>
      </c>
      <c r="O777" s="9">
        <f t="shared" si="73"/>
        <v>3.91</v>
      </c>
      <c r="P777" s="9" t="str">
        <f t="shared" si="74"/>
        <v>*</v>
      </c>
      <c r="Q777" s="10" t="str">
        <f t="shared" si="75"/>
        <v>First Silumation patch</v>
      </c>
    </row>
    <row r="778" spans="1:17" ht="38.25">
      <c r="A778" s="11">
        <v>36617</v>
      </c>
      <c r="B778" s="9">
        <f>VLOOKUP((IF(MONTH($A778)=10,YEAR($A778),IF(MONTH($A778)=11,YEAR($A778),IF(MONTH($A778)=12, YEAR($A778),YEAR($A778)-1)))),A3R002_pt1.prn!$A$2:$AA$74,VLOOKUP(MONTH($A778),Conversion!$A$1:$B$12,2),FALSE)</f>
        <v>1.6</v>
      </c>
      <c r="C778" s="9" t="str">
        <f>IF(VLOOKUP((IF(MONTH($A778)=10,YEAR($A778),IF(MONTH($A778)=11,YEAR($A778),IF(MONTH($A778)=12, YEAR($A778),YEAR($A778)-1)))),A3R002_pt1.prn!$A$2:$AA$74,VLOOKUP(MONTH($A778),'Patch Conversion'!$A$1:$B$12,2),FALSE)="","",VLOOKUP((IF(MONTH($A778)=10,YEAR($A778),IF(MONTH($A778)=11,YEAR($A778),IF(MONTH($A778)=12, YEAR($A778),YEAR($A778)-1)))),A3R002_pt1.prn!$A$2:$AA$74,VLOOKUP(MONTH($A778),'Patch Conversion'!$A$1:$B$12,2),FALSE))</f>
        <v>+</v>
      </c>
      <c r="E778" s="22"/>
      <c r="F778" s="22"/>
      <c r="G778" s="9">
        <f>VLOOKUP((IF(MONTH($A778)=10,YEAR($A778),IF(MONTH($A778)=11,YEAR($A778),IF(MONTH($A778)=12, YEAR($A778),YEAR($A778)-1)))),A3R002_FirstSim!$A$1:$Z$87,VLOOKUP(MONTH($A778),Conversion!$A$1:$B$12,2),FALSE)</f>
        <v>0.51</v>
      </c>
      <c r="O778" s="9">
        <f t="shared" si="73"/>
        <v>1.6</v>
      </c>
      <c r="P778" s="9" t="str">
        <f t="shared" si="74"/>
        <v>+</v>
      </c>
      <c r="Q778" s="10" t="str">
        <f t="shared" si="75"/>
        <v>First Simulation&lt;Observed, Observed Used</v>
      </c>
    </row>
    <row r="779" spans="1:17" ht="38.25">
      <c r="A779" s="11">
        <v>36647</v>
      </c>
      <c r="B779" s="9">
        <f>VLOOKUP((IF(MONTH($A779)=10,YEAR($A779),IF(MONTH($A779)=11,YEAR($A779),IF(MONTH($A779)=12, YEAR($A779),YEAR($A779)-1)))),A3R002_pt1.prn!$A$2:$AA$74,VLOOKUP(MONTH($A779),Conversion!$A$1:$B$12,2),FALSE)</f>
        <v>1.62</v>
      </c>
      <c r="C779" s="9" t="str">
        <f>IF(VLOOKUP((IF(MONTH($A779)=10,YEAR($A779),IF(MONTH($A779)=11,YEAR($A779),IF(MONTH($A779)=12, YEAR($A779),YEAR($A779)-1)))),A3R002_pt1.prn!$A$2:$AA$74,VLOOKUP(MONTH($A779),'Patch Conversion'!$A$1:$B$12,2),FALSE)="","",VLOOKUP((IF(MONTH($A779)=10,YEAR($A779),IF(MONTH($A779)=11,YEAR($A779),IF(MONTH($A779)=12, YEAR($A779),YEAR($A779)-1)))),A3R002_pt1.prn!$A$2:$AA$74,VLOOKUP(MONTH($A779),'Patch Conversion'!$A$1:$B$12,2),FALSE))</f>
        <v>+</v>
      </c>
      <c r="E779" s="22"/>
      <c r="F779" s="22"/>
      <c r="G779" s="9">
        <f>VLOOKUP((IF(MONTH($A779)=10,YEAR($A779),IF(MONTH($A779)=11,YEAR($A779),IF(MONTH($A779)=12, YEAR($A779),YEAR($A779)-1)))),A3R002_FirstSim!$A$1:$Z$87,VLOOKUP(MONTH($A779),Conversion!$A$1:$B$12,2),FALSE)</f>
        <v>0.46</v>
      </c>
      <c r="O779" s="9">
        <f t="shared" si="73"/>
        <v>1.62</v>
      </c>
      <c r="P779" s="9" t="str">
        <f t="shared" si="74"/>
        <v>+</v>
      </c>
      <c r="Q779" s="10" t="str">
        <f t="shared" si="75"/>
        <v>First Simulation&lt;Observed, Observed Used</v>
      </c>
    </row>
    <row r="780" spans="1:17">
      <c r="A780" s="11">
        <v>36678</v>
      </c>
      <c r="B780" s="9">
        <f>VLOOKUP((IF(MONTH($A780)=10,YEAR($A780),IF(MONTH($A780)=11,YEAR($A780),IF(MONTH($A780)=12, YEAR($A780),YEAR($A780)-1)))),A3R002_pt1.prn!$A$2:$AA$74,VLOOKUP(MONTH($A780),Conversion!$A$1:$B$12,2),FALSE)</f>
        <v>0.49</v>
      </c>
      <c r="C780" s="9" t="str">
        <f>IF(VLOOKUP((IF(MONTH($A780)=10,YEAR($A780),IF(MONTH($A780)=11,YEAR($A780),IF(MONTH($A780)=12, YEAR($A780),YEAR($A780)-1)))),A3R002_pt1.prn!$A$2:$AA$74,VLOOKUP(MONTH($A780),'Patch Conversion'!$A$1:$B$12,2),FALSE)="","",VLOOKUP((IF(MONTH($A780)=10,YEAR($A780),IF(MONTH($A780)=11,YEAR($A780),IF(MONTH($A780)=12, YEAR($A780),YEAR($A780)-1)))),A3R002_pt1.prn!$A$2:$AA$74,VLOOKUP(MONTH($A780),'Patch Conversion'!$A$1:$B$12,2),FALSE))</f>
        <v>*</v>
      </c>
      <c r="E780" s="22"/>
      <c r="F780" s="22"/>
      <c r="G780" s="9">
        <f>VLOOKUP((IF(MONTH($A780)=10,YEAR($A780),IF(MONTH($A780)=11,YEAR($A780),IF(MONTH($A780)=12, YEAR($A780),YEAR($A780)-1)))),A3R002_FirstSim!$A$1:$Z$87,VLOOKUP(MONTH($A780),Conversion!$A$1:$B$12,2),FALSE)</f>
        <v>0.37</v>
      </c>
      <c r="O780" s="9">
        <f t="shared" si="73"/>
        <v>0.49</v>
      </c>
      <c r="P780" s="9" t="str">
        <f t="shared" si="74"/>
        <v>*</v>
      </c>
      <c r="Q780" s="10" t="str">
        <f t="shared" si="75"/>
        <v>Estimated</v>
      </c>
    </row>
    <row r="781" spans="1:17">
      <c r="A781" s="11">
        <v>36708</v>
      </c>
      <c r="B781" s="9">
        <f>VLOOKUP((IF(MONTH($A781)=10,YEAR($A781),IF(MONTH($A781)=11,YEAR($A781),IF(MONTH($A781)=12, YEAR($A781),YEAR($A781)-1)))),A3R002_pt1.prn!$A$2:$AA$74,VLOOKUP(MONTH($A781),Conversion!$A$1:$B$12,2),FALSE)</f>
        <v>0.36</v>
      </c>
      <c r="C781" s="9" t="str">
        <f>IF(VLOOKUP((IF(MONTH($A781)=10,YEAR($A781),IF(MONTH($A781)=11,YEAR($A781),IF(MONTH($A781)=12, YEAR($A781),YEAR($A781)-1)))),A3R002_pt1.prn!$A$2:$AA$74,VLOOKUP(MONTH($A781),'Patch Conversion'!$A$1:$B$12,2),FALSE)="","",VLOOKUP((IF(MONTH($A781)=10,YEAR($A781),IF(MONTH($A781)=11,YEAR($A781),IF(MONTH($A781)=12, YEAR($A781),YEAR($A781)-1)))),A3R002_pt1.prn!$A$2:$AA$74,VLOOKUP(MONTH($A781),'Patch Conversion'!$A$1:$B$12,2),FALSE))</f>
        <v>*</v>
      </c>
      <c r="E781" s="22"/>
      <c r="F781" s="22"/>
      <c r="G781" s="9">
        <f>VLOOKUP((IF(MONTH($A781)=10,YEAR($A781),IF(MONTH($A781)=11,YEAR($A781),IF(MONTH($A781)=12, YEAR($A781),YEAR($A781)-1)))),A3R002_FirstSim!$A$1:$Z$87,VLOOKUP(MONTH($A781),Conversion!$A$1:$B$12,2),FALSE)</f>
        <v>0.28999999999999998</v>
      </c>
      <c r="O781" s="9">
        <f t="shared" si="73"/>
        <v>0.36</v>
      </c>
      <c r="P781" s="9" t="str">
        <f t="shared" si="74"/>
        <v>*</v>
      </c>
      <c r="Q781" s="10" t="str">
        <f t="shared" si="75"/>
        <v>Estimated</v>
      </c>
    </row>
    <row r="782" spans="1:17">
      <c r="A782" s="11">
        <v>36739</v>
      </c>
      <c r="B782" s="9">
        <f>VLOOKUP((IF(MONTH($A782)=10,YEAR($A782),IF(MONTH($A782)=11,YEAR($A782),IF(MONTH($A782)=12, YEAR($A782),YEAR($A782)-1)))),A3R002_pt1.prn!$A$2:$AA$74,VLOOKUP(MONTH($A782),Conversion!$A$1:$B$12,2),FALSE)</f>
        <v>0.32</v>
      </c>
      <c r="C782" s="9" t="str">
        <f>IF(VLOOKUP((IF(MONTH($A782)=10,YEAR($A782),IF(MONTH($A782)=11,YEAR($A782),IF(MONTH($A782)=12, YEAR($A782),YEAR($A782)-1)))),A3R002_pt1.prn!$A$2:$AA$74,VLOOKUP(MONTH($A782),'Patch Conversion'!$A$1:$B$12,2),FALSE)="","",VLOOKUP((IF(MONTH($A782)=10,YEAR($A782),IF(MONTH($A782)=11,YEAR($A782),IF(MONTH($A782)=12, YEAR($A782),YEAR($A782)-1)))),A3R002_pt1.prn!$A$2:$AA$74,VLOOKUP(MONTH($A782),'Patch Conversion'!$A$1:$B$12,2),FALSE))</f>
        <v>*</v>
      </c>
      <c r="E782" s="22"/>
      <c r="F782" s="22"/>
      <c r="G782" s="9">
        <f>VLOOKUP((IF(MONTH($A782)=10,YEAR($A782),IF(MONTH($A782)=11,YEAR($A782),IF(MONTH($A782)=12, YEAR($A782),YEAR($A782)-1)))),A3R002_FirstSim!$A$1:$Z$87,VLOOKUP(MONTH($A782),Conversion!$A$1:$B$12,2),FALSE)</f>
        <v>0.21</v>
      </c>
      <c r="O782" s="9">
        <f t="shared" si="73"/>
        <v>0.32</v>
      </c>
      <c r="P782" s="9" t="str">
        <f t="shared" si="74"/>
        <v>*</v>
      </c>
      <c r="Q782" s="10" t="str">
        <f t="shared" si="75"/>
        <v>Estimated</v>
      </c>
    </row>
    <row r="783" spans="1:17">
      <c r="A783" s="11">
        <v>36770</v>
      </c>
      <c r="B783" s="9">
        <f>VLOOKUP((IF(MONTH($A783)=10,YEAR($A783),IF(MONTH($A783)=11,YEAR($A783),IF(MONTH($A783)=12, YEAR($A783),YEAR($A783)-1)))),A3R002_pt1.prn!$A$2:$AA$74,VLOOKUP(MONTH($A783),Conversion!$A$1:$B$12,2),FALSE)</f>
        <v>0.17</v>
      </c>
      <c r="C783" s="9" t="str">
        <f>IF(VLOOKUP((IF(MONTH($A783)=10,YEAR($A783),IF(MONTH($A783)=11,YEAR($A783),IF(MONTH($A783)=12, YEAR($A783),YEAR($A783)-1)))),A3R002_pt1.prn!$A$2:$AA$74,VLOOKUP(MONTH($A783),'Patch Conversion'!$A$1:$B$12,2),FALSE)="","",VLOOKUP((IF(MONTH($A783)=10,YEAR($A783),IF(MONTH($A783)=11,YEAR($A783),IF(MONTH($A783)=12, YEAR($A783),YEAR($A783)-1)))),A3R002_pt1.prn!$A$2:$AA$74,VLOOKUP(MONTH($A783),'Patch Conversion'!$A$1:$B$12,2),FALSE))</f>
        <v>*</v>
      </c>
      <c r="E783" s="22"/>
      <c r="F783" s="22"/>
      <c r="G783" s="9">
        <f>VLOOKUP((IF(MONTH($A783)=10,YEAR($A783),IF(MONTH($A783)=11,YEAR($A783),IF(MONTH($A783)=12, YEAR($A783),YEAR($A783)-1)))),A3R002_FirstSim!$A$1:$Z$87,VLOOKUP(MONTH($A783),Conversion!$A$1:$B$12,2),FALSE)</f>
        <v>0.15</v>
      </c>
      <c r="O783" s="9">
        <f t="shared" si="73"/>
        <v>0.17</v>
      </c>
      <c r="P783" s="9" t="str">
        <f t="shared" si="74"/>
        <v>*</v>
      </c>
      <c r="Q783" s="10" t="str">
        <f t="shared" si="75"/>
        <v>Estimated</v>
      </c>
    </row>
    <row r="784" spans="1:17">
      <c r="A784" s="11">
        <v>36800</v>
      </c>
      <c r="B784" s="9">
        <f>VLOOKUP((IF(MONTH($A784)=10,YEAR($A784),IF(MONTH($A784)=11,YEAR($A784),IF(MONTH($A784)=12, YEAR($A784),YEAR($A784)-1)))),A3R002_pt1.prn!$A$2:$AA$74,VLOOKUP(MONTH($A784),Conversion!$A$1:$B$12,2),FALSE)</f>
        <v>0.12</v>
      </c>
      <c r="C784" s="9" t="str">
        <f>IF(VLOOKUP((IF(MONTH($A784)=10,YEAR($A784),IF(MONTH($A784)=11,YEAR($A784),IF(MONTH($A784)=12, YEAR($A784),YEAR($A784)-1)))),A3R002_pt1.prn!$A$2:$AA$74,VLOOKUP(MONTH($A784),'Patch Conversion'!$A$1:$B$12,2),FALSE)="","",VLOOKUP((IF(MONTH($A784)=10,YEAR($A784),IF(MONTH($A784)=11,YEAR($A784),IF(MONTH($A784)=12, YEAR($A784),YEAR($A784)-1)))),A3R002_pt1.prn!$A$2:$AA$74,VLOOKUP(MONTH($A784),'Patch Conversion'!$A$1:$B$12,2),FALSE))</f>
        <v>*</v>
      </c>
      <c r="E784" s="22"/>
      <c r="F784" s="22"/>
      <c r="G784" s="9">
        <f>VLOOKUP((IF(MONTH($A784)=10,YEAR($A784),IF(MONTH($A784)=11,YEAR($A784),IF(MONTH($A784)=12, YEAR($A784),YEAR($A784)-1)))),A3R002_FirstSim!$A$1:$Z$87,VLOOKUP(MONTH($A784),Conversion!$A$1:$B$12,2),FALSE)</f>
        <v>0.12</v>
      </c>
      <c r="O784" s="9">
        <f t="shared" si="73"/>
        <v>0.12</v>
      </c>
      <c r="P784" s="9" t="str">
        <f t="shared" si="74"/>
        <v>*</v>
      </c>
      <c r="Q784" s="10" t="str">
        <f t="shared" si="75"/>
        <v>Estimated</v>
      </c>
    </row>
    <row r="785" spans="1:17">
      <c r="A785" s="11">
        <v>36831</v>
      </c>
      <c r="B785" s="9">
        <f>VLOOKUP((IF(MONTH($A785)=10,YEAR($A785),IF(MONTH($A785)=11,YEAR($A785),IF(MONTH($A785)=12, YEAR($A785),YEAR($A785)-1)))),A3R002_pt1.prn!$A$2:$AA$74,VLOOKUP(MONTH($A785),Conversion!$A$1:$B$12,2),FALSE)</f>
        <v>0.06</v>
      </c>
      <c r="C785" s="9" t="str">
        <f>IF(VLOOKUP((IF(MONTH($A785)=10,YEAR($A785),IF(MONTH($A785)=11,YEAR($A785),IF(MONTH($A785)=12, YEAR($A785),YEAR($A785)-1)))),A3R002_pt1.prn!$A$2:$AA$74,VLOOKUP(MONTH($A785),'Patch Conversion'!$A$1:$B$12,2),FALSE)="","",VLOOKUP((IF(MONTH($A785)=10,YEAR($A785),IF(MONTH($A785)=11,YEAR($A785),IF(MONTH($A785)=12, YEAR($A785),YEAR($A785)-1)))),A3R002_pt1.prn!$A$2:$AA$74,VLOOKUP(MONTH($A785),'Patch Conversion'!$A$1:$B$12,2),FALSE))</f>
        <v>*</v>
      </c>
      <c r="E785" s="22"/>
      <c r="F785" s="22"/>
      <c r="G785" s="9">
        <f>VLOOKUP((IF(MONTH($A785)=10,YEAR($A785),IF(MONTH($A785)=11,YEAR($A785),IF(MONTH($A785)=12, YEAR($A785),YEAR($A785)-1)))),A3R002_FirstSim!$A$1:$Z$87,VLOOKUP(MONTH($A785),Conversion!$A$1:$B$12,2),FALSE)</f>
        <v>0.09</v>
      </c>
      <c r="O785" s="9">
        <f t="shared" si="73"/>
        <v>0.06</v>
      </c>
      <c r="P785" s="9" t="str">
        <f t="shared" si="74"/>
        <v>*</v>
      </c>
      <c r="Q785" s="10" t="str">
        <f t="shared" si="75"/>
        <v>Estimated</v>
      </c>
    </row>
    <row r="786" spans="1:17">
      <c r="A786" s="11">
        <v>36861</v>
      </c>
      <c r="B786" s="9">
        <f>VLOOKUP((IF(MONTH($A786)=10,YEAR($A786),IF(MONTH($A786)=11,YEAR($A786),IF(MONTH($A786)=12, YEAR($A786),YEAR($A786)-1)))),A3R002_pt1.prn!$A$2:$AA$74,VLOOKUP(MONTH($A786),Conversion!$A$1:$B$12,2),FALSE)</f>
        <v>0.55000000000000004</v>
      </c>
      <c r="C786" s="9" t="str">
        <f>IF(VLOOKUP((IF(MONTH($A786)=10,YEAR($A786),IF(MONTH($A786)=11,YEAR($A786),IF(MONTH($A786)=12, YEAR($A786),YEAR($A786)-1)))),A3R002_pt1.prn!$A$2:$AA$74,VLOOKUP(MONTH($A786),'Patch Conversion'!$A$1:$B$12,2),FALSE)="","",VLOOKUP((IF(MONTH($A786)=10,YEAR($A786),IF(MONTH($A786)=11,YEAR($A786),IF(MONTH($A786)=12, YEAR($A786),YEAR($A786)-1)))),A3R002_pt1.prn!$A$2:$AA$74,VLOOKUP(MONTH($A786),'Patch Conversion'!$A$1:$B$12,2),FALSE))</f>
        <v>*</v>
      </c>
      <c r="E786" s="22"/>
      <c r="F786" s="22"/>
      <c r="G786" s="9">
        <f>VLOOKUP((IF(MONTH($A786)=10,YEAR($A786),IF(MONTH($A786)=11,YEAR($A786),IF(MONTH($A786)=12, YEAR($A786),YEAR($A786)-1)))),A3R002_FirstSim!$A$1:$Z$87,VLOOKUP(MONTH($A786),Conversion!$A$1:$B$12,2),FALSE)</f>
        <v>0.09</v>
      </c>
      <c r="O786" s="9">
        <f t="shared" si="73"/>
        <v>0.55000000000000004</v>
      </c>
      <c r="P786" s="9" t="str">
        <f t="shared" si="74"/>
        <v>*</v>
      </c>
      <c r="Q786" s="10" t="str">
        <f t="shared" si="75"/>
        <v>Estimated</v>
      </c>
    </row>
    <row r="787" spans="1:17">
      <c r="A787" s="11">
        <v>36892</v>
      </c>
      <c r="B787" s="9">
        <f>VLOOKUP((IF(MONTH($A787)=10,YEAR($A787),IF(MONTH($A787)=11,YEAR($A787),IF(MONTH($A787)=12, YEAR($A787),YEAR($A787)-1)))),A3R002_pt1.prn!$A$2:$AA$74,VLOOKUP(MONTH($A787),Conversion!$A$1:$B$12,2),FALSE)</f>
        <v>0.08</v>
      </c>
      <c r="C787" s="9" t="str">
        <f>IF(VLOOKUP((IF(MONTH($A787)=10,YEAR($A787),IF(MONTH($A787)=11,YEAR($A787),IF(MONTH($A787)=12, YEAR($A787),YEAR($A787)-1)))),A3R002_pt1.prn!$A$2:$AA$74,VLOOKUP(MONTH($A787),'Patch Conversion'!$A$1:$B$12,2),FALSE)="","",VLOOKUP((IF(MONTH($A787)=10,YEAR($A787),IF(MONTH($A787)=11,YEAR($A787),IF(MONTH($A787)=12, YEAR($A787),YEAR($A787)-1)))),A3R002_pt1.prn!$A$2:$AA$74,VLOOKUP(MONTH($A787),'Patch Conversion'!$A$1:$B$12,2),FALSE))</f>
        <v>*</v>
      </c>
      <c r="E787" s="22"/>
      <c r="F787" s="22"/>
      <c r="G787" s="9">
        <f>VLOOKUP((IF(MONTH($A787)=10,YEAR($A787),IF(MONTH($A787)=11,YEAR($A787),IF(MONTH($A787)=12, YEAR($A787),YEAR($A787)-1)))),A3R002_FirstSim!$A$1:$Z$87,VLOOKUP(MONTH($A787),Conversion!$A$1:$B$12,2),FALSE)</f>
        <v>0.04</v>
      </c>
      <c r="O787" s="9">
        <f t="shared" si="73"/>
        <v>0.08</v>
      </c>
      <c r="P787" s="9" t="str">
        <f t="shared" si="74"/>
        <v>*</v>
      </c>
      <c r="Q787" s="10" t="str">
        <f t="shared" si="75"/>
        <v>Estimated</v>
      </c>
    </row>
    <row r="788" spans="1:17">
      <c r="A788" s="11">
        <v>36923</v>
      </c>
      <c r="B788" s="9">
        <f>VLOOKUP((IF(MONTH($A788)=10,YEAR($A788),IF(MONTH($A788)=11,YEAR($A788),IF(MONTH($A788)=12, YEAR($A788),YEAR($A788)-1)))),A3R002_pt1.prn!$A$2:$AA$74,VLOOKUP(MONTH($A788),Conversion!$A$1:$B$12,2),FALSE)</f>
        <v>0.03</v>
      </c>
      <c r="C788" s="9" t="str">
        <f>IF(VLOOKUP((IF(MONTH($A788)=10,YEAR($A788),IF(MONTH($A788)=11,YEAR($A788),IF(MONTH($A788)=12, YEAR($A788),YEAR($A788)-1)))),A3R002_pt1.prn!$A$2:$AA$74,VLOOKUP(MONTH($A788),'Patch Conversion'!$A$1:$B$12,2),FALSE)="","",VLOOKUP((IF(MONTH($A788)=10,YEAR($A788),IF(MONTH($A788)=11,YEAR($A788),IF(MONTH($A788)=12, YEAR($A788),YEAR($A788)-1)))),A3R002_pt1.prn!$A$2:$AA$74,VLOOKUP(MONTH($A788),'Patch Conversion'!$A$1:$B$12,2),FALSE))</f>
        <v>*</v>
      </c>
      <c r="E788" s="22"/>
      <c r="F788" s="22"/>
      <c r="G788" s="9">
        <f>VLOOKUP((IF(MONTH($A788)=10,YEAR($A788),IF(MONTH($A788)=11,YEAR($A788),IF(MONTH($A788)=12, YEAR($A788),YEAR($A788)-1)))),A3R002_FirstSim!$A$1:$Z$87,VLOOKUP(MONTH($A788),Conversion!$A$1:$B$12,2),FALSE)</f>
        <v>7.0000000000000007E-2</v>
      </c>
      <c r="O788" s="9">
        <f t="shared" si="73"/>
        <v>0.03</v>
      </c>
      <c r="P788" s="9" t="str">
        <f t="shared" si="74"/>
        <v>*</v>
      </c>
      <c r="Q788" s="10" t="str">
        <f t="shared" si="75"/>
        <v>Estimated</v>
      </c>
    </row>
    <row r="789" spans="1:17">
      <c r="A789" s="11">
        <v>36951</v>
      </c>
      <c r="B789" s="9">
        <f>VLOOKUP((IF(MONTH($A789)=10,YEAR($A789),IF(MONTH($A789)=11,YEAR($A789),IF(MONTH($A789)=12, YEAR($A789),YEAR($A789)-1)))),A3R002_pt1.prn!$A$2:$AA$74,VLOOKUP(MONTH($A789),Conversion!$A$1:$B$12,2),FALSE)</f>
        <v>0.24</v>
      </c>
      <c r="C789" s="9" t="str">
        <f>IF(VLOOKUP((IF(MONTH($A789)=10,YEAR($A789),IF(MONTH($A789)=11,YEAR($A789),IF(MONTH($A789)=12, YEAR($A789),YEAR($A789)-1)))),A3R002_pt1.prn!$A$2:$AA$74,VLOOKUP(MONTH($A789),'Patch Conversion'!$A$1:$B$12,2),FALSE)="","",VLOOKUP((IF(MONTH($A789)=10,YEAR($A789),IF(MONTH($A789)=11,YEAR($A789),IF(MONTH($A789)=12, YEAR($A789),YEAR($A789)-1)))),A3R002_pt1.prn!$A$2:$AA$74,VLOOKUP(MONTH($A789),'Patch Conversion'!$A$1:$B$12,2),FALSE))</f>
        <v>*</v>
      </c>
      <c r="E789" s="22"/>
      <c r="F789" s="22"/>
      <c r="G789" s="9">
        <f>VLOOKUP((IF(MONTH($A789)=10,YEAR($A789),IF(MONTH($A789)=11,YEAR($A789),IF(MONTH($A789)=12, YEAR($A789),YEAR($A789)-1)))),A3R002_FirstSim!$A$1:$Z$87,VLOOKUP(MONTH($A789),Conversion!$A$1:$B$12,2),FALSE)</f>
        <v>0.28000000000000003</v>
      </c>
      <c r="O789" s="9">
        <f t="shared" si="73"/>
        <v>0.24</v>
      </c>
      <c r="P789" s="9" t="str">
        <f t="shared" si="74"/>
        <v>*</v>
      </c>
      <c r="Q789" s="10" t="str">
        <f t="shared" si="75"/>
        <v>Estimated</v>
      </c>
    </row>
    <row r="790" spans="1:17">
      <c r="A790" s="11">
        <v>36982</v>
      </c>
      <c r="B790" s="9">
        <f>VLOOKUP((IF(MONTH($A790)=10,YEAR($A790),IF(MONTH($A790)=11,YEAR($A790),IF(MONTH($A790)=12, YEAR($A790),YEAR($A790)-1)))),A3R002_pt1.prn!$A$2:$AA$74,VLOOKUP(MONTH($A790),Conversion!$A$1:$B$12,2),FALSE)</f>
        <v>0.44</v>
      </c>
      <c r="C790" s="9" t="str">
        <f>IF(VLOOKUP((IF(MONTH($A790)=10,YEAR($A790),IF(MONTH($A790)=11,YEAR($A790),IF(MONTH($A790)=12, YEAR($A790),YEAR($A790)-1)))),A3R002_pt1.prn!$A$2:$AA$74,VLOOKUP(MONTH($A790),'Patch Conversion'!$A$1:$B$12,2),FALSE)="","",VLOOKUP((IF(MONTH($A790)=10,YEAR($A790),IF(MONTH($A790)=11,YEAR($A790),IF(MONTH($A790)=12, YEAR($A790),YEAR($A790)-1)))),A3R002_pt1.prn!$A$2:$AA$74,VLOOKUP(MONTH($A790),'Patch Conversion'!$A$1:$B$12,2),FALSE))</f>
        <v>*</v>
      </c>
      <c r="E790" s="22"/>
      <c r="F790" s="22"/>
      <c r="G790" s="9">
        <f>VLOOKUP((IF(MONTH($A790)=10,YEAR($A790),IF(MONTH($A790)=11,YEAR($A790),IF(MONTH($A790)=12, YEAR($A790),YEAR($A790)-1)))),A3R002_FirstSim!$A$1:$Z$87,VLOOKUP(MONTH($A790),Conversion!$A$1:$B$12,2),FALSE)</f>
        <v>0.36</v>
      </c>
      <c r="O790" s="9">
        <f t="shared" si="73"/>
        <v>0.44</v>
      </c>
      <c r="P790" s="9" t="str">
        <f t="shared" si="74"/>
        <v>*</v>
      </c>
      <c r="Q790" s="10" t="str">
        <f t="shared" si="75"/>
        <v>Estimated</v>
      </c>
    </row>
    <row r="791" spans="1:17">
      <c r="A791" s="11">
        <v>37012</v>
      </c>
      <c r="B791" s="9">
        <f>VLOOKUP((IF(MONTH($A791)=10,YEAR($A791),IF(MONTH($A791)=11,YEAR($A791),IF(MONTH($A791)=12, YEAR($A791),YEAR($A791)-1)))),A3R002_pt1.prn!$A$2:$AA$74,VLOOKUP(MONTH($A791),Conversion!$A$1:$B$12,2),FALSE)</f>
        <v>1.57</v>
      </c>
      <c r="C791" s="9" t="str">
        <f>IF(VLOOKUP((IF(MONTH($A791)=10,YEAR($A791),IF(MONTH($A791)=11,YEAR($A791),IF(MONTH($A791)=12, YEAR($A791),YEAR($A791)-1)))),A3R002_pt1.prn!$A$2:$AA$74,VLOOKUP(MONTH($A791),'Patch Conversion'!$A$1:$B$12,2),FALSE)="","",VLOOKUP((IF(MONTH($A791)=10,YEAR($A791),IF(MONTH($A791)=11,YEAR($A791),IF(MONTH($A791)=12, YEAR($A791),YEAR($A791)-1)))),A3R002_pt1.prn!$A$2:$AA$74,VLOOKUP(MONTH($A791),'Patch Conversion'!$A$1:$B$12,2),FALSE))</f>
        <v>*</v>
      </c>
      <c r="E791" s="22"/>
      <c r="F791" s="22"/>
      <c r="G791" s="9">
        <f>VLOOKUP((IF(MONTH($A791)=10,YEAR($A791),IF(MONTH($A791)=11,YEAR($A791),IF(MONTH($A791)=12, YEAR($A791),YEAR($A791)-1)))),A3R002_FirstSim!$A$1:$Z$87,VLOOKUP(MONTH($A791),Conversion!$A$1:$B$12,2),FALSE)</f>
        <v>0.38</v>
      </c>
      <c r="O791" s="9">
        <f t="shared" si="73"/>
        <v>1.57</v>
      </c>
      <c r="P791" s="9" t="str">
        <f t="shared" si="74"/>
        <v>*</v>
      </c>
      <c r="Q791" s="10" t="str">
        <f t="shared" si="75"/>
        <v>Estimated</v>
      </c>
    </row>
    <row r="792" spans="1:17">
      <c r="A792" s="11">
        <v>37043</v>
      </c>
      <c r="B792" s="9">
        <f>VLOOKUP((IF(MONTH($A792)=10,YEAR($A792),IF(MONTH($A792)=11,YEAR($A792),IF(MONTH($A792)=12, YEAR($A792),YEAR($A792)-1)))),A3R002_pt1.prn!$A$2:$AA$74,VLOOKUP(MONTH($A792),Conversion!$A$1:$B$12,2),FALSE)</f>
        <v>0.4</v>
      </c>
      <c r="C792" s="9" t="str">
        <f>IF(VLOOKUP((IF(MONTH($A792)=10,YEAR($A792),IF(MONTH($A792)=11,YEAR($A792),IF(MONTH($A792)=12, YEAR($A792),YEAR($A792)-1)))),A3R002_pt1.prn!$A$2:$AA$74,VLOOKUP(MONTH($A792),'Patch Conversion'!$A$1:$B$12,2),FALSE)="","",VLOOKUP((IF(MONTH($A792)=10,YEAR($A792),IF(MONTH($A792)=11,YEAR($A792),IF(MONTH($A792)=12, YEAR($A792),YEAR($A792)-1)))),A3R002_pt1.prn!$A$2:$AA$74,VLOOKUP(MONTH($A792),'Patch Conversion'!$A$1:$B$12,2),FALSE))</f>
        <v>*</v>
      </c>
      <c r="E792" s="22"/>
      <c r="F792" s="22"/>
      <c r="G792" s="9">
        <f>VLOOKUP((IF(MONTH($A792)=10,YEAR($A792),IF(MONTH($A792)=11,YEAR($A792),IF(MONTH($A792)=12, YEAR($A792),YEAR($A792)-1)))),A3R002_FirstSim!$A$1:$Z$87,VLOOKUP(MONTH($A792),Conversion!$A$1:$B$12,2),FALSE)</f>
        <v>0.28000000000000003</v>
      </c>
      <c r="O792" s="9">
        <f t="shared" si="73"/>
        <v>0.4</v>
      </c>
      <c r="P792" s="9" t="str">
        <f t="shared" si="74"/>
        <v>*</v>
      </c>
      <c r="Q792" s="10" t="str">
        <f t="shared" si="75"/>
        <v>Estimated</v>
      </c>
    </row>
    <row r="793" spans="1:17">
      <c r="A793" s="11">
        <v>37073</v>
      </c>
      <c r="B793" s="9">
        <f>VLOOKUP((IF(MONTH($A793)=10,YEAR($A793),IF(MONTH($A793)=11,YEAR($A793),IF(MONTH($A793)=12, YEAR($A793),YEAR($A793)-1)))),A3R002_pt1.prn!$A$2:$AA$74,VLOOKUP(MONTH($A793),Conversion!$A$1:$B$12,2),FALSE)</f>
        <v>0.47</v>
      </c>
      <c r="C793" s="9" t="str">
        <f>IF(VLOOKUP((IF(MONTH($A793)=10,YEAR($A793),IF(MONTH($A793)=11,YEAR($A793),IF(MONTH($A793)=12, YEAR($A793),YEAR($A793)-1)))),A3R002_pt1.prn!$A$2:$AA$74,VLOOKUP(MONTH($A793),'Patch Conversion'!$A$1:$B$12,2),FALSE)="","",VLOOKUP((IF(MONTH($A793)=10,YEAR($A793),IF(MONTH($A793)=11,YEAR($A793),IF(MONTH($A793)=12, YEAR($A793),YEAR($A793)-1)))),A3R002_pt1.prn!$A$2:$AA$74,VLOOKUP(MONTH($A793),'Patch Conversion'!$A$1:$B$12,2),FALSE))</f>
        <v>*</v>
      </c>
      <c r="E793" s="22"/>
      <c r="F793" s="22"/>
      <c r="G793" s="9">
        <f>VLOOKUP((IF(MONTH($A793)=10,YEAR($A793),IF(MONTH($A793)=11,YEAR($A793),IF(MONTH($A793)=12, YEAR($A793),YEAR($A793)-1)))),A3R002_FirstSim!$A$1:$Z$87,VLOOKUP(MONTH($A793),Conversion!$A$1:$B$12,2),FALSE)</f>
        <v>0.21</v>
      </c>
      <c r="O793" s="9">
        <f t="shared" si="73"/>
        <v>0.47</v>
      </c>
      <c r="P793" s="9" t="str">
        <f t="shared" si="74"/>
        <v>*</v>
      </c>
      <c r="Q793" s="10" t="str">
        <f t="shared" si="75"/>
        <v>Estimated</v>
      </c>
    </row>
    <row r="794" spans="1:17">
      <c r="A794" s="11">
        <v>37104</v>
      </c>
      <c r="B794" s="9">
        <f>VLOOKUP((IF(MONTH($A794)=10,YEAR($A794),IF(MONTH($A794)=11,YEAR($A794),IF(MONTH($A794)=12, YEAR($A794),YEAR($A794)-1)))),A3R002_pt1.prn!$A$2:$AA$74,VLOOKUP(MONTH($A794),Conversion!$A$1:$B$12,2),FALSE)</f>
        <v>0.37</v>
      </c>
      <c r="C794" s="9" t="str">
        <f>IF(VLOOKUP((IF(MONTH($A794)=10,YEAR($A794),IF(MONTH($A794)=11,YEAR($A794),IF(MONTH($A794)=12, YEAR($A794),YEAR($A794)-1)))),A3R002_pt1.prn!$A$2:$AA$74,VLOOKUP(MONTH($A794),'Patch Conversion'!$A$1:$B$12,2),FALSE)="","",VLOOKUP((IF(MONTH($A794)=10,YEAR($A794),IF(MONTH($A794)=11,YEAR($A794),IF(MONTH($A794)=12, YEAR($A794),YEAR($A794)-1)))),A3R002_pt1.prn!$A$2:$AA$74,VLOOKUP(MONTH($A794),'Patch Conversion'!$A$1:$B$12,2),FALSE))</f>
        <v>*</v>
      </c>
      <c r="E794" s="22"/>
      <c r="F794" s="22"/>
      <c r="G794" s="9">
        <f>VLOOKUP((IF(MONTH($A794)=10,YEAR($A794),IF(MONTH($A794)=11,YEAR($A794),IF(MONTH($A794)=12, YEAR($A794),YEAR($A794)-1)))),A3R002_FirstSim!$A$1:$Z$87,VLOOKUP(MONTH($A794),Conversion!$A$1:$B$12,2),FALSE)</f>
        <v>0.14000000000000001</v>
      </c>
      <c r="O794" s="9">
        <f t="shared" si="73"/>
        <v>0.37</v>
      </c>
      <c r="P794" s="9" t="str">
        <f t="shared" si="74"/>
        <v>*</v>
      </c>
      <c r="Q794" s="10" t="str">
        <f t="shared" si="75"/>
        <v>Estimated</v>
      </c>
    </row>
    <row r="795" spans="1:17">
      <c r="A795" s="11">
        <v>37135</v>
      </c>
      <c r="B795" s="9">
        <f>VLOOKUP((IF(MONTH($A795)=10,YEAR($A795),IF(MONTH($A795)=11,YEAR($A795),IF(MONTH($A795)=12, YEAR($A795),YEAR($A795)-1)))),A3R002_pt1.prn!$A$2:$AA$74,VLOOKUP(MONTH($A795),Conversion!$A$1:$B$12,2),FALSE)</f>
        <v>0.31</v>
      </c>
      <c r="C795" s="9" t="str">
        <f>IF(VLOOKUP((IF(MONTH($A795)=10,YEAR($A795),IF(MONTH($A795)=11,YEAR($A795),IF(MONTH($A795)=12, YEAR($A795),YEAR($A795)-1)))),A3R002_pt1.prn!$A$2:$AA$74,VLOOKUP(MONTH($A795),'Patch Conversion'!$A$1:$B$12,2),FALSE)="","",VLOOKUP((IF(MONTH($A795)=10,YEAR($A795),IF(MONTH($A795)=11,YEAR($A795),IF(MONTH($A795)=12, YEAR($A795),YEAR($A795)-1)))),A3R002_pt1.prn!$A$2:$AA$74,VLOOKUP(MONTH($A795),'Patch Conversion'!$A$1:$B$12,2),FALSE))</f>
        <v>*</v>
      </c>
      <c r="E795" s="22"/>
      <c r="F795" s="22"/>
      <c r="G795" s="9">
        <f>VLOOKUP((IF(MONTH($A795)=10,YEAR($A795),IF(MONTH($A795)=11,YEAR($A795),IF(MONTH($A795)=12, YEAR($A795),YEAR($A795)-1)))),A3R002_FirstSim!$A$1:$Z$87,VLOOKUP(MONTH($A795),Conversion!$A$1:$B$12,2),FALSE)</f>
        <v>0.08</v>
      </c>
      <c r="O795" s="9">
        <f t="shared" si="73"/>
        <v>0.31</v>
      </c>
      <c r="P795" s="9" t="str">
        <f t="shared" si="74"/>
        <v>*</v>
      </c>
      <c r="Q795" s="10" t="str">
        <f t="shared" si="75"/>
        <v>Estimated</v>
      </c>
    </row>
    <row r="796" spans="1:17">
      <c r="A796" s="11">
        <v>37165</v>
      </c>
      <c r="B796" s="9">
        <f>VLOOKUP((IF(MONTH($A796)=10,YEAR($A796),IF(MONTH($A796)=11,YEAR($A796),IF(MONTH($A796)=12, YEAR($A796),YEAR($A796)-1)))),A3R002_pt1.prn!$A$2:$AA$74,VLOOKUP(MONTH($A796),Conversion!$A$1:$B$12,2),FALSE)</f>
        <v>0.23</v>
      </c>
      <c r="C796" s="9" t="str">
        <f>IF(VLOOKUP((IF(MONTH($A796)=10,YEAR($A796),IF(MONTH($A796)=11,YEAR($A796),IF(MONTH($A796)=12, YEAR($A796),YEAR($A796)-1)))),A3R002_pt1.prn!$A$2:$AA$74,VLOOKUP(MONTH($A796),'Patch Conversion'!$A$1:$B$12,2),FALSE)="","",VLOOKUP((IF(MONTH($A796)=10,YEAR($A796),IF(MONTH($A796)=11,YEAR($A796),IF(MONTH($A796)=12, YEAR($A796),YEAR($A796)-1)))),A3R002_pt1.prn!$A$2:$AA$74,VLOOKUP(MONTH($A796),'Patch Conversion'!$A$1:$B$12,2),FALSE))</f>
        <v>*</v>
      </c>
      <c r="E796" s="22"/>
      <c r="F796" s="22"/>
      <c r="G796" s="9">
        <f>VLOOKUP((IF(MONTH($A796)=10,YEAR($A796),IF(MONTH($A796)=11,YEAR($A796),IF(MONTH($A796)=12, YEAR($A796),YEAR($A796)-1)))),A3R002_FirstSim!$A$1:$Z$87,VLOOKUP(MONTH($A796),Conversion!$A$1:$B$12,2),FALSE)</f>
        <v>0.84</v>
      </c>
      <c r="O796" s="9">
        <f t="shared" si="73"/>
        <v>0.23</v>
      </c>
      <c r="P796" s="9" t="str">
        <f t="shared" si="74"/>
        <v>*</v>
      </c>
      <c r="Q796" s="10" t="str">
        <f t="shared" si="75"/>
        <v>Estimated</v>
      </c>
    </row>
    <row r="797" spans="1:17" ht="38.25">
      <c r="A797" s="11">
        <v>37196</v>
      </c>
      <c r="B797" s="9">
        <f>VLOOKUP((IF(MONTH($A797)=10,YEAR($A797),IF(MONTH($A797)=11,YEAR($A797),IF(MONTH($A797)=12, YEAR($A797),YEAR($A797)-1)))),A3R002_pt1.prn!$A$2:$AA$74,VLOOKUP(MONTH($A797),Conversion!$A$1:$B$12,2),FALSE)</f>
        <v>2.64</v>
      </c>
      <c r="C797" s="9" t="str">
        <f>IF(VLOOKUP((IF(MONTH($A797)=10,YEAR($A797),IF(MONTH($A797)=11,YEAR($A797),IF(MONTH($A797)=12, YEAR($A797),YEAR($A797)-1)))),A3R002_pt1.prn!$A$2:$AA$74,VLOOKUP(MONTH($A797),'Patch Conversion'!$A$1:$B$12,2),FALSE)="","",VLOOKUP((IF(MONTH($A797)=10,YEAR($A797),IF(MONTH($A797)=11,YEAR($A797),IF(MONTH($A797)=12, YEAR($A797),YEAR($A797)-1)))),A3R002_pt1.prn!$A$2:$AA$74,VLOOKUP(MONTH($A797),'Patch Conversion'!$A$1:$B$12,2),FALSE))</f>
        <v>+</v>
      </c>
      <c r="E797" s="22"/>
      <c r="F797" s="22"/>
      <c r="G797" s="9">
        <f>VLOOKUP((IF(MONTH($A797)=10,YEAR($A797),IF(MONTH($A797)=11,YEAR($A797),IF(MONTH($A797)=12, YEAR($A797),YEAR($A797)-1)))),A3R002_FirstSim!$A$1:$Z$87,VLOOKUP(MONTH($A797),Conversion!$A$1:$B$12,2),FALSE)</f>
        <v>1.72</v>
      </c>
      <c r="O797" s="9">
        <f t="shared" si="73"/>
        <v>2.64</v>
      </c>
      <c r="P797" s="9" t="str">
        <f t="shared" si="74"/>
        <v>+</v>
      </c>
      <c r="Q797" s="10" t="str">
        <f t="shared" si="75"/>
        <v>First Simulation&lt;Observed, Observed Used</v>
      </c>
    </row>
    <row r="798" spans="1:17">
      <c r="A798" s="11">
        <v>37226</v>
      </c>
      <c r="B798" s="9">
        <f>VLOOKUP((IF(MONTH($A798)=10,YEAR($A798),IF(MONTH($A798)=11,YEAR($A798),IF(MONTH($A798)=12, YEAR($A798),YEAR($A798)-1)))),A3R002_pt1.prn!$A$2:$AA$74,VLOOKUP(MONTH($A798),Conversion!$A$1:$B$12,2),FALSE)</f>
        <v>5.23</v>
      </c>
      <c r="C798" s="9" t="str">
        <f>IF(VLOOKUP((IF(MONTH($A798)=10,YEAR($A798),IF(MONTH($A798)=11,YEAR($A798),IF(MONTH($A798)=12, YEAR($A798),YEAR($A798)-1)))),A3R002_pt1.prn!$A$2:$AA$74,VLOOKUP(MONTH($A798),'Patch Conversion'!$A$1:$B$12,2),FALSE)="","",VLOOKUP((IF(MONTH($A798)=10,YEAR($A798),IF(MONTH($A798)=11,YEAR($A798),IF(MONTH($A798)=12, YEAR($A798),YEAR($A798)-1)))),A3R002_pt1.prn!$A$2:$AA$74,VLOOKUP(MONTH($A798),'Patch Conversion'!$A$1:$B$12,2),FALSE))</f>
        <v>*</v>
      </c>
      <c r="E798" s="22"/>
      <c r="F798" s="22"/>
      <c r="G798" s="9">
        <f>VLOOKUP((IF(MONTH($A798)=10,YEAR($A798),IF(MONTH($A798)=11,YEAR($A798),IF(MONTH($A798)=12, YEAR($A798),YEAR($A798)-1)))),A3R002_FirstSim!$A$1:$Z$87,VLOOKUP(MONTH($A798),Conversion!$A$1:$B$12,2),FALSE)</f>
        <v>0.82</v>
      </c>
      <c r="O798" s="9">
        <f t="shared" si="73"/>
        <v>5.23</v>
      </c>
      <c r="P798" s="9" t="str">
        <f t="shared" si="74"/>
        <v>*</v>
      </c>
      <c r="Q798" s="10" t="str">
        <f t="shared" si="75"/>
        <v>Estimated</v>
      </c>
    </row>
    <row r="799" spans="1:17">
      <c r="A799" s="11">
        <v>37257</v>
      </c>
      <c r="B799" s="9">
        <f>VLOOKUP((IF(MONTH($A799)=10,YEAR($A799),IF(MONTH($A799)=11,YEAR($A799),IF(MONTH($A799)=12, YEAR($A799),YEAR($A799)-1)))),A3R002_pt1.prn!$A$2:$AA$74,VLOOKUP(MONTH($A799),Conversion!$A$1:$B$12,2),FALSE)</f>
        <v>1.65</v>
      </c>
      <c r="C799" s="9" t="str">
        <f>IF(VLOOKUP((IF(MONTH($A799)=10,YEAR($A799),IF(MONTH($A799)=11,YEAR($A799),IF(MONTH($A799)=12, YEAR($A799),YEAR($A799)-1)))),A3R002_pt1.prn!$A$2:$AA$74,VLOOKUP(MONTH($A799),'Patch Conversion'!$A$1:$B$12,2),FALSE)="","",VLOOKUP((IF(MONTH($A799)=10,YEAR($A799),IF(MONTH($A799)=11,YEAR($A799),IF(MONTH($A799)=12, YEAR($A799),YEAR($A799)-1)))),A3R002_pt1.prn!$A$2:$AA$74,VLOOKUP(MONTH($A799),'Patch Conversion'!$A$1:$B$12,2),FALSE))</f>
        <v>*</v>
      </c>
      <c r="E799" s="22"/>
      <c r="F799" s="22"/>
      <c r="G799" s="9">
        <f>VLOOKUP((IF(MONTH($A799)=10,YEAR($A799),IF(MONTH($A799)=11,YEAR($A799),IF(MONTH($A799)=12, YEAR($A799),YEAR($A799)-1)))),A3R002_FirstSim!$A$1:$Z$87,VLOOKUP(MONTH($A799),Conversion!$A$1:$B$12,2),FALSE)</f>
        <v>0.23</v>
      </c>
      <c r="O799" s="9">
        <f t="shared" si="73"/>
        <v>1.65</v>
      </c>
      <c r="P799" s="9" t="str">
        <f t="shared" si="74"/>
        <v>*</v>
      </c>
      <c r="Q799" s="10" t="str">
        <f t="shared" si="75"/>
        <v>Estimated</v>
      </c>
    </row>
    <row r="800" spans="1:17">
      <c r="A800" s="11">
        <v>37288</v>
      </c>
      <c r="B800" s="9">
        <f>VLOOKUP((IF(MONTH($A800)=10,YEAR($A800),IF(MONTH($A800)=11,YEAR($A800),IF(MONTH($A800)=12, YEAR($A800),YEAR($A800)-1)))),A3R002_pt1.prn!$A$2:$AA$74,VLOOKUP(MONTH($A800),Conversion!$A$1:$B$12,2),FALSE)</f>
        <v>1.1399999999999999</v>
      </c>
      <c r="C800" s="9" t="str">
        <f>IF(VLOOKUP((IF(MONTH($A800)=10,YEAR($A800),IF(MONTH($A800)=11,YEAR($A800),IF(MONTH($A800)=12, YEAR($A800),YEAR($A800)-1)))),A3R002_pt1.prn!$A$2:$AA$74,VLOOKUP(MONTH($A800),'Patch Conversion'!$A$1:$B$12,2),FALSE)="","",VLOOKUP((IF(MONTH($A800)=10,YEAR($A800),IF(MONTH($A800)=11,YEAR($A800),IF(MONTH($A800)=12, YEAR($A800),YEAR($A800)-1)))),A3R002_pt1.prn!$A$2:$AA$74,VLOOKUP(MONTH($A800),'Patch Conversion'!$A$1:$B$12,2),FALSE))</f>
        <v>*</v>
      </c>
      <c r="E800" s="22"/>
      <c r="F800" s="22"/>
      <c r="G800" s="9">
        <f>VLOOKUP((IF(MONTH($A800)=10,YEAR($A800),IF(MONTH($A800)=11,YEAR($A800),IF(MONTH($A800)=12, YEAR($A800),YEAR($A800)-1)))),A3R002_FirstSim!$A$1:$Z$87,VLOOKUP(MONTH($A800),Conversion!$A$1:$B$12,2),FALSE)</f>
        <v>0.22</v>
      </c>
      <c r="O800" s="9">
        <f t="shared" si="73"/>
        <v>1.1399999999999999</v>
      </c>
      <c r="P800" s="9" t="str">
        <f t="shared" si="74"/>
        <v>*</v>
      </c>
      <c r="Q800" s="10" t="str">
        <f t="shared" si="75"/>
        <v>Estimated</v>
      </c>
    </row>
    <row r="801" spans="1:17">
      <c r="A801" s="11">
        <v>37316</v>
      </c>
      <c r="B801" s="9">
        <f>VLOOKUP((IF(MONTH($A801)=10,YEAR($A801),IF(MONTH($A801)=11,YEAR($A801),IF(MONTH($A801)=12, YEAR($A801),YEAR($A801)-1)))),A3R002_pt1.prn!$A$2:$AA$74,VLOOKUP(MONTH($A801),Conversion!$A$1:$B$12,2),FALSE)</f>
        <v>0.82</v>
      </c>
      <c r="C801" s="9" t="str">
        <f>IF(VLOOKUP((IF(MONTH($A801)=10,YEAR($A801),IF(MONTH($A801)=11,YEAR($A801),IF(MONTH($A801)=12, YEAR($A801),YEAR($A801)-1)))),A3R002_pt1.prn!$A$2:$AA$74,VLOOKUP(MONTH($A801),'Patch Conversion'!$A$1:$B$12,2),FALSE)="","",VLOOKUP((IF(MONTH($A801)=10,YEAR($A801),IF(MONTH($A801)=11,YEAR($A801),IF(MONTH($A801)=12, YEAR($A801),YEAR($A801)-1)))),A3R002_pt1.prn!$A$2:$AA$74,VLOOKUP(MONTH($A801),'Patch Conversion'!$A$1:$B$12,2),FALSE))</f>
        <v>*</v>
      </c>
      <c r="E801" s="22"/>
      <c r="F801" s="22"/>
      <c r="G801" s="9">
        <f>VLOOKUP((IF(MONTH($A801)=10,YEAR($A801),IF(MONTH($A801)=11,YEAR($A801),IF(MONTH($A801)=12, YEAR($A801),YEAR($A801)-1)))),A3R002_FirstSim!$A$1:$Z$87,VLOOKUP(MONTH($A801),Conversion!$A$1:$B$12,2),FALSE)</f>
        <v>0.17</v>
      </c>
      <c r="O801" s="9">
        <f t="shared" si="73"/>
        <v>0.82</v>
      </c>
      <c r="P801" s="9" t="str">
        <f t="shared" si="74"/>
        <v>*</v>
      </c>
      <c r="Q801" s="10" t="str">
        <f t="shared" si="75"/>
        <v>Estimated</v>
      </c>
    </row>
    <row r="802" spans="1:17">
      <c r="A802" s="11">
        <v>37347</v>
      </c>
      <c r="B802" s="9">
        <f>VLOOKUP((IF(MONTH($A802)=10,YEAR($A802),IF(MONTH($A802)=11,YEAR($A802),IF(MONTH($A802)=12, YEAR($A802),YEAR($A802)-1)))),A3R002_pt1.prn!$A$2:$AA$74,VLOOKUP(MONTH($A802),Conversion!$A$1:$B$12,2),FALSE)</f>
        <v>0.35</v>
      </c>
      <c r="C802" s="9" t="str">
        <f>IF(VLOOKUP((IF(MONTH($A802)=10,YEAR($A802),IF(MONTH($A802)=11,YEAR($A802),IF(MONTH($A802)=12, YEAR($A802),YEAR($A802)-1)))),A3R002_pt1.prn!$A$2:$AA$74,VLOOKUP(MONTH($A802),'Patch Conversion'!$A$1:$B$12,2),FALSE)="","",VLOOKUP((IF(MONTH($A802)=10,YEAR($A802),IF(MONTH($A802)=11,YEAR($A802),IF(MONTH($A802)=12, YEAR($A802),YEAR($A802)-1)))),A3R002_pt1.prn!$A$2:$AA$74,VLOOKUP(MONTH($A802),'Patch Conversion'!$A$1:$B$12,2),FALSE))</f>
        <v>*</v>
      </c>
      <c r="E802" s="22"/>
      <c r="F802" s="22"/>
      <c r="G802" s="9">
        <f>VLOOKUP((IF(MONTH($A802)=10,YEAR($A802),IF(MONTH($A802)=11,YEAR($A802),IF(MONTH($A802)=12, YEAR($A802),YEAR($A802)-1)))),A3R002_FirstSim!$A$1:$Z$87,VLOOKUP(MONTH($A802),Conversion!$A$1:$B$12,2),FALSE)</f>
        <v>0.15</v>
      </c>
      <c r="O802" s="9">
        <f t="shared" si="73"/>
        <v>0.35</v>
      </c>
      <c r="P802" s="9" t="str">
        <f t="shared" si="74"/>
        <v>*</v>
      </c>
      <c r="Q802" s="10" t="str">
        <f t="shared" si="75"/>
        <v>Estimated</v>
      </c>
    </row>
    <row r="803" spans="1:17">
      <c r="A803" s="11">
        <v>37377</v>
      </c>
      <c r="B803" s="9">
        <f>VLOOKUP((IF(MONTH($A803)=10,YEAR($A803),IF(MONTH($A803)=11,YEAR($A803),IF(MONTH($A803)=12, YEAR($A803),YEAR($A803)-1)))),A3R002_pt1.prn!$A$2:$AA$74,VLOOKUP(MONTH($A803),Conversion!$A$1:$B$12,2),FALSE)</f>
        <v>0.36</v>
      </c>
      <c r="C803" s="9" t="str">
        <f>IF(VLOOKUP((IF(MONTH($A803)=10,YEAR($A803),IF(MONTH($A803)=11,YEAR($A803),IF(MONTH($A803)=12, YEAR($A803),YEAR($A803)-1)))),A3R002_pt1.prn!$A$2:$AA$74,VLOOKUP(MONTH($A803),'Patch Conversion'!$A$1:$B$12,2),FALSE)="","",VLOOKUP((IF(MONTH($A803)=10,YEAR($A803),IF(MONTH($A803)=11,YEAR($A803),IF(MONTH($A803)=12, YEAR($A803),YEAR($A803)-1)))),A3R002_pt1.prn!$A$2:$AA$74,VLOOKUP(MONTH($A803),'Patch Conversion'!$A$1:$B$12,2),FALSE))</f>
        <v>*</v>
      </c>
      <c r="E803" s="22"/>
      <c r="F803" s="22"/>
      <c r="G803" s="9">
        <f>VLOOKUP((IF(MONTH($A803)=10,YEAR($A803),IF(MONTH($A803)=11,YEAR($A803),IF(MONTH($A803)=12, YEAR($A803),YEAR($A803)-1)))),A3R002_FirstSim!$A$1:$Z$87,VLOOKUP(MONTH($A803),Conversion!$A$1:$B$12,2),FALSE)</f>
        <v>0.11</v>
      </c>
      <c r="O803" s="9">
        <f t="shared" si="73"/>
        <v>0.36</v>
      </c>
      <c r="P803" s="9" t="str">
        <f t="shared" si="74"/>
        <v>*</v>
      </c>
      <c r="Q803" s="10" t="str">
        <f t="shared" si="75"/>
        <v>Estimated</v>
      </c>
    </row>
    <row r="804" spans="1:17">
      <c r="A804" s="11">
        <v>37408</v>
      </c>
      <c r="B804" s="9">
        <f>VLOOKUP((IF(MONTH($A804)=10,YEAR($A804),IF(MONTH($A804)=11,YEAR($A804),IF(MONTH($A804)=12, YEAR($A804),YEAR($A804)-1)))),A3R002_pt1.prn!$A$2:$AA$74,VLOOKUP(MONTH($A804),Conversion!$A$1:$B$12,2),FALSE)</f>
        <v>0</v>
      </c>
      <c r="C804" s="9" t="str">
        <f>IF(VLOOKUP((IF(MONTH($A804)=10,YEAR($A804),IF(MONTH($A804)=11,YEAR($A804),IF(MONTH($A804)=12, YEAR($A804),YEAR($A804)-1)))),A3R002_pt1.prn!$A$2:$AA$74,VLOOKUP(MONTH($A804),'Patch Conversion'!$A$1:$B$12,2),FALSE)="","",VLOOKUP((IF(MONTH($A804)=10,YEAR($A804),IF(MONTH($A804)=11,YEAR($A804),IF(MONTH($A804)=12, YEAR($A804),YEAR($A804)-1)))),A3R002_pt1.prn!$A$2:$AA$74,VLOOKUP(MONTH($A804),'Patch Conversion'!$A$1:$B$12,2),FALSE))</f>
        <v>#</v>
      </c>
      <c r="E804" s="22"/>
      <c r="F804" s="22"/>
      <c r="G804" s="9">
        <f>VLOOKUP((IF(MONTH($A804)=10,YEAR($A804),IF(MONTH($A804)=11,YEAR($A804),IF(MONTH($A804)=12, YEAR($A804),YEAR($A804)-1)))),A3R002_FirstSim!$A$1:$Z$87,VLOOKUP(MONTH($A804),Conversion!$A$1:$B$12,2),FALSE)</f>
        <v>0.13</v>
      </c>
      <c r="O804" s="9">
        <f t="shared" si="73"/>
        <v>0.13</v>
      </c>
      <c r="P804" s="9" t="str">
        <f t="shared" si="74"/>
        <v>*</v>
      </c>
      <c r="Q804" s="10" t="str">
        <f t="shared" si="75"/>
        <v>First Silumation patch</v>
      </c>
    </row>
    <row r="805" spans="1:17" ht="38.25">
      <c r="A805" s="11">
        <v>37438</v>
      </c>
      <c r="B805" s="9">
        <f>VLOOKUP((IF(MONTH($A805)=10,YEAR($A805),IF(MONTH($A805)=11,YEAR($A805),IF(MONTH($A805)=12, YEAR($A805),YEAR($A805)-1)))),A3R002_pt1.prn!$A$2:$AA$74,VLOOKUP(MONTH($A805),Conversion!$A$1:$B$12,2),FALSE)</f>
        <v>0.82</v>
      </c>
      <c r="C805" s="9" t="str">
        <f>IF(VLOOKUP((IF(MONTH($A805)=10,YEAR($A805),IF(MONTH($A805)=11,YEAR($A805),IF(MONTH($A805)=12, YEAR($A805),YEAR($A805)-1)))),A3R002_pt1.prn!$A$2:$AA$74,VLOOKUP(MONTH($A805),'Patch Conversion'!$A$1:$B$12,2),FALSE)="","",VLOOKUP((IF(MONTH($A805)=10,YEAR($A805),IF(MONTH($A805)=11,YEAR($A805),IF(MONTH($A805)=12, YEAR($A805),YEAR($A805)-1)))),A3R002_pt1.prn!$A$2:$AA$74,VLOOKUP(MONTH($A805),'Patch Conversion'!$A$1:$B$12,2),FALSE))</f>
        <v>+</v>
      </c>
      <c r="E805" s="22"/>
      <c r="F805" s="22"/>
      <c r="G805" s="9">
        <f>VLOOKUP((IF(MONTH($A805)=10,YEAR($A805),IF(MONTH($A805)=11,YEAR($A805),IF(MONTH($A805)=12, YEAR($A805),YEAR($A805)-1)))),A3R002_FirstSim!$A$1:$Z$87,VLOOKUP(MONTH($A805),Conversion!$A$1:$B$12,2),FALSE)</f>
        <v>0.1</v>
      </c>
      <c r="O805" s="9">
        <f t="shared" si="73"/>
        <v>0.82</v>
      </c>
      <c r="P805" s="9" t="str">
        <f t="shared" si="74"/>
        <v>+</v>
      </c>
      <c r="Q805" s="10" t="str">
        <f t="shared" si="75"/>
        <v>First Simulation&lt;Observed, Observed Used</v>
      </c>
    </row>
    <row r="806" spans="1:17">
      <c r="A806" s="11">
        <v>37469</v>
      </c>
      <c r="B806" s="9">
        <f>VLOOKUP((IF(MONTH($A806)=10,YEAR($A806),IF(MONTH($A806)=11,YEAR($A806),IF(MONTH($A806)=12, YEAR($A806),YEAR($A806)-1)))),A3R002_pt1.prn!$A$2:$AA$74,VLOOKUP(MONTH($A806),Conversion!$A$1:$B$12,2),FALSE)</f>
        <v>1.4</v>
      </c>
      <c r="C806" s="9" t="str">
        <f>IF(VLOOKUP((IF(MONTH($A806)=10,YEAR($A806),IF(MONTH($A806)=11,YEAR($A806),IF(MONTH($A806)=12, YEAR($A806),YEAR($A806)-1)))),A3R002_pt1.prn!$A$2:$AA$74,VLOOKUP(MONTH($A806),'Patch Conversion'!$A$1:$B$12,2),FALSE)="","",VLOOKUP((IF(MONTH($A806)=10,YEAR($A806),IF(MONTH($A806)=11,YEAR($A806),IF(MONTH($A806)=12, YEAR($A806),YEAR($A806)-1)))),A3R002_pt1.prn!$A$2:$AA$74,VLOOKUP(MONTH($A806),'Patch Conversion'!$A$1:$B$12,2),FALSE))</f>
        <v>*</v>
      </c>
      <c r="E806" s="22"/>
      <c r="F806" s="22"/>
      <c r="G806" s="9">
        <f>VLOOKUP((IF(MONTH($A806)=10,YEAR($A806),IF(MONTH($A806)=11,YEAR($A806),IF(MONTH($A806)=12, YEAR($A806),YEAR($A806)-1)))),A3R002_FirstSim!$A$1:$Z$87,VLOOKUP(MONTH($A806),Conversion!$A$1:$B$12,2),FALSE)</f>
        <v>0.08</v>
      </c>
      <c r="O806" s="9">
        <f t="shared" si="73"/>
        <v>1.4</v>
      </c>
      <c r="P806" s="9" t="str">
        <f t="shared" si="74"/>
        <v>*</v>
      </c>
      <c r="Q806" s="10" t="str">
        <f t="shared" si="75"/>
        <v>Estimated</v>
      </c>
    </row>
    <row r="807" spans="1:17">
      <c r="A807" s="11">
        <v>37500</v>
      </c>
      <c r="B807" s="9">
        <f>VLOOKUP((IF(MONTH($A807)=10,YEAR($A807),IF(MONTH($A807)=11,YEAR($A807),IF(MONTH($A807)=12, YEAR($A807),YEAR($A807)-1)))),A3R002_pt1.prn!$A$2:$AA$74,VLOOKUP(MONTH($A807),Conversion!$A$1:$B$12,2),FALSE)</f>
        <v>0.68</v>
      </c>
      <c r="C807" s="9" t="str">
        <f>IF(VLOOKUP((IF(MONTH($A807)=10,YEAR($A807),IF(MONTH($A807)=11,YEAR($A807),IF(MONTH($A807)=12, YEAR($A807),YEAR($A807)-1)))),A3R002_pt1.prn!$A$2:$AA$74,VLOOKUP(MONTH($A807),'Patch Conversion'!$A$1:$B$12,2),FALSE)="","",VLOOKUP((IF(MONTH($A807)=10,YEAR($A807),IF(MONTH($A807)=11,YEAR($A807),IF(MONTH($A807)=12, YEAR($A807),YEAR($A807)-1)))),A3R002_pt1.prn!$A$2:$AA$74,VLOOKUP(MONTH($A807),'Patch Conversion'!$A$1:$B$12,2),FALSE))</f>
        <v>*</v>
      </c>
      <c r="E807" s="22"/>
      <c r="F807" s="22"/>
      <c r="G807" s="9">
        <f>VLOOKUP((IF(MONTH($A807)=10,YEAR($A807),IF(MONTH($A807)=11,YEAR($A807),IF(MONTH($A807)=12, YEAR($A807),YEAR($A807)-1)))),A3R002_FirstSim!$A$1:$Z$87,VLOOKUP(MONTH($A807),Conversion!$A$1:$B$12,2),FALSE)</f>
        <v>0.04</v>
      </c>
      <c r="O807" s="9">
        <f t="shared" si="73"/>
        <v>0.68</v>
      </c>
      <c r="P807" s="9" t="str">
        <f t="shared" si="74"/>
        <v>*</v>
      </c>
      <c r="Q807" s="10" t="str">
        <f t="shared" si="75"/>
        <v>Estimated</v>
      </c>
    </row>
    <row r="808" spans="1:17">
      <c r="A808" s="11">
        <v>37530</v>
      </c>
      <c r="B808" s="9">
        <f>VLOOKUP((IF(MONTH($A808)=10,YEAR($A808),IF(MONTH($A808)=11,YEAR($A808),IF(MONTH($A808)=12, YEAR($A808),YEAR($A808)-1)))),A3R002_pt1.prn!$A$2:$AA$74,VLOOKUP(MONTH($A808),Conversion!$A$1:$B$12,2),FALSE)</f>
        <v>0</v>
      </c>
      <c r="C808" s="9" t="str">
        <f>IF(VLOOKUP((IF(MONTH($A808)=10,YEAR($A808),IF(MONTH($A808)=11,YEAR($A808),IF(MONTH($A808)=12, YEAR($A808),YEAR($A808)-1)))),A3R002_pt1.prn!$A$2:$AA$74,VLOOKUP(MONTH($A808),'Patch Conversion'!$A$1:$B$12,2),FALSE)="","",VLOOKUP((IF(MONTH($A808)=10,YEAR($A808),IF(MONTH($A808)=11,YEAR($A808),IF(MONTH($A808)=12, YEAR($A808),YEAR($A808)-1)))),A3R002_pt1.prn!$A$2:$AA$74,VLOOKUP(MONTH($A808),'Patch Conversion'!$A$1:$B$12,2),FALSE))</f>
        <v>#</v>
      </c>
      <c r="E808" s="22"/>
      <c r="F808" s="22"/>
      <c r="G808" s="9">
        <f>VLOOKUP((IF(MONTH($A808)=10,YEAR($A808),IF(MONTH($A808)=11,YEAR($A808),IF(MONTH($A808)=12, YEAR($A808),YEAR($A808)-1)))),A3R002_FirstSim!$A$1:$Z$87,VLOOKUP(MONTH($A808),Conversion!$A$1:$B$12,2),FALSE)</f>
        <v>0.04</v>
      </c>
      <c r="O808" s="9">
        <f t="shared" si="73"/>
        <v>0.04</v>
      </c>
      <c r="P808" s="9" t="str">
        <f t="shared" si="74"/>
        <v>*</v>
      </c>
      <c r="Q808" s="10" t="str">
        <f t="shared" si="75"/>
        <v>First Silumation patch</v>
      </c>
    </row>
    <row r="809" spans="1:17">
      <c r="A809" s="11">
        <v>37561</v>
      </c>
      <c r="B809" s="9">
        <f>VLOOKUP((IF(MONTH($A809)=10,YEAR($A809),IF(MONTH($A809)=11,YEAR($A809),IF(MONTH($A809)=12, YEAR($A809),YEAR($A809)-1)))),A3R002_pt1.prn!$A$2:$AA$74,VLOOKUP(MONTH($A809),Conversion!$A$1:$B$12,2),FALSE)</f>
        <v>0.31</v>
      </c>
      <c r="C809" s="9" t="str">
        <f>IF(VLOOKUP((IF(MONTH($A809)=10,YEAR($A809),IF(MONTH($A809)=11,YEAR($A809),IF(MONTH($A809)=12, YEAR($A809),YEAR($A809)-1)))),A3R002_pt1.prn!$A$2:$AA$74,VLOOKUP(MONTH($A809),'Patch Conversion'!$A$1:$B$12,2),FALSE)="","",VLOOKUP((IF(MONTH($A809)=10,YEAR($A809),IF(MONTH($A809)=11,YEAR($A809),IF(MONTH($A809)=12, YEAR($A809),YEAR($A809)-1)))),A3R002_pt1.prn!$A$2:$AA$74,VLOOKUP(MONTH($A809),'Patch Conversion'!$A$1:$B$12,2),FALSE))</f>
        <v>*</v>
      </c>
      <c r="E809" s="22"/>
      <c r="F809" s="22"/>
      <c r="G809" s="9">
        <f>VLOOKUP((IF(MONTH($A809)=10,YEAR($A809),IF(MONTH($A809)=11,YEAR($A809),IF(MONTH($A809)=12, YEAR($A809),YEAR($A809)-1)))),A3R002_FirstSim!$A$1:$Z$87,VLOOKUP(MONTH($A809),Conversion!$A$1:$B$12,2),FALSE)</f>
        <v>0.03</v>
      </c>
      <c r="O809" s="9">
        <f t="shared" si="73"/>
        <v>0.31</v>
      </c>
      <c r="P809" s="9" t="str">
        <f t="shared" si="74"/>
        <v>*</v>
      </c>
      <c r="Q809" s="10" t="str">
        <f t="shared" si="75"/>
        <v>Estimated</v>
      </c>
    </row>
    <row r="810" spans="1:17">
      <c r="A810" s="11">
        <v>37591</v>
      </c>
      <c r="B810" s="9">
        <f>VLOOKUP((IF(MONTH($A810)=10,YEAR($A810),IF(MONTH($A810)=11,YEAR($A810),IF(MONTH($A810)=12, YEAR($A810),YEAR($A810)-1)))),A3R002_pt1.prn!$A$2:$AA$74,VLOOKUP(MONTH($A810),Conversion!$A$1:$B$12,2),FALSE)</f>
        <v>0.5</v>
      </c>
      <c r="C810" s="9" t="str">
        <f>IF(VLOOKUP((IF(MONTH($A810)=10,YEAR($A810),IF(MONTH($A810)=11,YEAR($A810),IF(MONTH($A810)=12, YEAR($A810),YEAR($A810)-1)))),A3R002_pt1.prn!$A$2:$AA$74,VLOOKUP(MONTH($A810),'Patch Conversion'!$A$1:$B$12,2),FALSE)="","",VLOOKUP((IF(MONTH($A810)=10,YEAR($A810),IF(MONTH($A810)=11,YEAR($A810),IF(MONTH($A810)=12, YEAR($A810),YEAR($A810)-1)))),A3R002_pt1.prn!$A$2:$AA$74,VLOOKUP(MONTH($A810),'Patch Conversion'!$A$1:$B$12,2),FALSE))</f>
        <v>*</v>
      </c>
      <c r="E810" s="22"/>
      <c r="F810" s="22"/>
      <c r="G810" s="9">
        <f>VLOOKUP((IF(MONTH($A810)=10,YEAR($A810),IF(MONTH($A810)=11,YEAR($A810),IF(MONTH($A810)=12, YEAR($A810),YEAR($A810)-1)))),A3R002_FirstSim!$A$1:$Z$87,VLOOKUP(MONTH($A810),Conversion!$A$1:$B$12,2),FALSE)</f>
        <v>0.24</v>
      </c>
      <c r="O810" s="9">
        <f t="shared" si="73"/>
        <v>0.5</v>
      </c>
      <c r="P810" s="9" t="str">
        <f t="shared" si="74"/>
        <v>*</v>
      </c>
      <c r="Q810" s="10" t="str">
        <f t="shared" si="75"/>
        <v>Estimated</v>
      </c>
    </row>
    <row r="811" spans="1:17">
      <c r="A811" s="11">
        <v>37622</v>
      </c>
      <c r="B811" s="9">
        <f>VLOOKUP((IF(MONTH($A811)=10,YEAR($A811),IF(MONTH($A811)=11,YEAR($A811),IF(MONTH($A811)=12, YEAR($A811),YEAR($A811)-1)))),A3R002_pt1.prn!$A$2:$AA$74,VLOOKUP(MONTH($A811),Conversion!$A$1:$B$12,2),FALSE)</f>
        <v>0.4</v>
      </c>
      <c r="C811" s="9" t="str">
        <f>IF(VLOOKUP((IF(MONTH($A811)=10,YEAR($A811),IF(MONTH($A811)=11,YEAR($A811),IF(MONTH($A811)=12, YEAR($A811),YEAR($A811)-1)))),A3R002_pt1.prn!$A$2:$AA$74,VLOOKUP(MONTH($A811),'Patch Conversion'!$A$1:$B$12,2),FALSE)="","",VLOOKUP((IF(MONTH($A811)=10,YEAR($A811),IF(MONTH($A811)=11,YEAR($A811),IF(MONTH($A811)=12, YEAR($A811),YEAR($A811)-1)))),A3R002_pt1.prn!$A$2:$AA$74,VLOOKUP(MONTH($A811),'Patch Conversion'!$A$1:$B$12,2),FALSE))</f>
        <v>*</v>
      </c>
      <c r="E811" s="22"/>
      <c r="F811" s="22"/>
      <c r="G811" s="9">
        <f>VLOOKUP((IF(MONTH($A811)=10,YEAR($A811),IF(MONTH($A811)=11,YEAR($A811),IF(MONTH($A811)=12, YEAR($A811),YEAR($A811)-1)))),A3R002_FirstSim!$A$1:$Z$87,VLOOKUP(MONTH($A811),Conversion!$A$1:$B$12,2),FALSE)</f>
        <v>0.18</v>
      </c>
      <c r="O811" s="9">
        <f t="shared" si="73"/>
        <v>0.4</v>
      </c>
      <c r="P811" s="9" t="str">
        <f t="shared" si="74"/>
        <v>*</v>
      </c>
      <c r="Q811" s="10" t="str">
        <f t="shared" si="75"/>
        <v>Estimated</v>
      </c>
    </row>
    <row r="812" spans="1:17">
      <c r="A812" s="11">
        <v>37653</v>
      </c>
      <c r="B812" s="9">
        <f>VLOOKUP((IF(MONTH($A812)=10,YEAR($A812),IF(MONTH($A812)=11,YEAR($A812),IF(MONTH($A812)=12, YEAR($A812),YEAR($A812)-1)))),A3R002_pt1.prn!$A$2:$AA$74,VLOOKUP(MONTH($A812),Conversion!$A$1:$B$12,2),FALSE)</f>
        <v>0.55000000000000004</v>
      </c>
      <c r="C812" s="9" t="str">
        <f>IF(VLOOKUP((IF(MONTH($A812)=10,YEAR($A812),IF(MONTH($A812)=11,YEAR($A812),IF(MONTH($A812)=12, YEAR($A812),YEAR($A812)-1)))),A3R002_pt1.prn!$A$2:$AA$74,VLOOKUP(MONTH($A812),'Patch Conversion'!$A$1:$B$12,2),FALSE)="","",VLOOKUP((IF(MONTH($A812)=10,YEAR($A812),IF(MONTH($A812)=11,YEAR($A812),IF(MONTH($A812)=12, YEAR($A812),YEAR($A812)-1)))),A3R002_pt1.prn!$A$2:$AA$74,VLOOKUP(MONTH($A812),'Patch Conversion'!$A$1:$B$12,2),FALSE))</f>
        <v>*</v>
      </c>
      <c r="E812" s="22"/>
      <c r="F812" s="22"/>
      <c r="G812" s="9">
        <f>VLOOKUP((IF(MONTH($A812)=10,YEAR($A812),IF(MONTH($A812)=11,YEAR($A812),IF(MONTH($A812)=12, YEAR($A812),YEAR($A812)-1)))),A3R002_FirstSim!$A$1:$Z$87,VLOOKUP(MONTH($A812),Conversion!$A$1:$B$12,2),FALSE)</f>
        <v>0.46</v>
      </c>
      <c r="O812" s="9">
        <f t="shared" si="73"/>
        <v>0.55000000000000004</v>
      </c>
      <c r="P812" s="9" t="str">
        <f t="shared" si="74"/>
        <v>*</v>
      </c>
      <c r="Q812" s="10" t="str">
        <f t="shared" si="75"/>
        <v>Estimated</v>
      </c>
    </row>
    <row r="813" spans="1:17">
      <c r="A813" s="11">
        <v>37681</v>
      </c>
      <c r="B813" s="9">
        <f>VLOOKUP((IF(MONTH($A813)=10,YEAR($A813),IF(MONTH($A813)=11,YEAR($A813),IF(MONTH($A813)=12, YEAR($A813),YEAR($A813)-1)))),A3R002_pt1.prn!$A$2:$AA$74,VLOOKUP(MONTH($A813),Conversion!$A$1:$B$12,2),FALSE)</f>
        <v>0.41</v>
      </c>
      <c r="C813" s="9" t="str">
        <f>IF(VLOOKUP((IF(MONTH($A813)=10,YEAR($A813),IF(MONTH($A813)=11,YEAR($A813),IF(MONTH($A813)=12, YEAR($A813),YEAR($A813)-1)))),A3R002_pt1.prn!$A$2:$AA$74,VLOOKUP(MONTH($A813),'Patch Conversion'!$A$1:$B$12,2),FALSE)="","",VLOOKUP((IF(MONTH($A813)=10,YEAR($A813),IF(MONTH($A813)=11,YEAR($A813),IF(MONTH($A813)=12, YEAR($A813),YEAR($A813)-1)))),A3R002_pt1.prn!$A$2:$AA$74,VLOOKUP(MONTH($A813),'Patch Conversion'!$A$1:$B$12,2),FALSE))</f>
        <v>*</v>
      </c>
      <c r="E813" s="22"/>
      <c r="F813" s="22"/>
      <c r="G813" s="9">
        <f>VLOOKUP((IF(MONTH($A813)=10,YEAR($A813),IF(MONTH($A813)=11,YEAR($A813),IF(MONTH($A813)=12, YEAR($A813),YEAR($A813)-1)))),A3R002_FirstSim!$A$1:$Z$87,VLOOKUP(MONTH($A813),Conversion!$A$1:$B$12,2),FALSE)</f>
        <v>0.15</v>
      </c>
      <c r="O813" s="9">
        <f t="shared" si="73"/>
        <v>0.41</v>
      </c>
      <c r="P813" s="9" t="str">
        <f t="shared" si="74"/>
        <v>*</v>
      </c>
      <c r="Q813" s="10" t="str">
        <f t="shared" si="75"/>
        <v>Estimated</v>
      </c>
    </row>
    <row r="814" spans="1:17">
      <c r="A814" s="11">
        <v>37712</v>
      </c>
      <c r="B814" s="9">
        <f>VLOOKUP((IF(MONTH($A814)=10,YEAR($A814),IF(MONTH($A814)=11,YEAR($A814),IF(MONTH($A814)=12, YEAR($A814),YEAR($A814)-1)))),A3R002_pt1.prn!$A$2:$AA$74,VLOOKUP(MONTH($A814),Conversion!$A$1:$B$12,2),FALSE)</f>
        <v>0.3</v>
      </c>
      <c r="C814" s="9" t="str">
        <f>IF(VLOOKUP((IF(MONTH($A814)=10,YEAR($A814),IF(MONTH($A814)=11,YEAR($A814),IF(MONTH($A814)=12, YEAR($A814),YEAR($A814)-1)))),A3R002_pt1.prn!$A$2:$AA$74,VLOOKUP(MONTH($A814),'Patch Conversion'!$A$1:$B$12,2),FALSE)="","",VLOOKUP((IF(MONTH($A814)=10,YEAR($A814),IF(MONTH($A814)=11,YEAR($A814),IF(MONTH($A814)=12, YEAR($A814),YEAR($A814)-1)))),A3R002_pt1.prn!$A$2:$AA$74,VLOOKUP(MONTH($A814),'Patch Conversion'!$A$1:$B$12,2),FALSE))</f>
        <v>*</v>
      </c>
      <c r="E814" s="22"/>
      <c r="F814" s="22"/>
      <c r="G814" s="9">
        <f>VLOOKUP((IF(MONTH($A814)=10,YEAR($A814),IF(MONTH($A814)=11,YEAR($A814),IF(MONTH($A814)=12, YEAR($A814),YEAR($A814)-1)))),A3R002_FirstSim!$A$1:$Z$87,VLOOKUP(MONTH($A814),Conversion!$A$1:$B$12,2),FALSE)</f>
        <v>0.05</v>
      </c>
      <c r="O814" s="9">
        <f t="shared" si="73"/>
        <v>0.3</v>
      </c>
      <c r="P814" s="9" t="str">
        <f t="shared" si="74"/>
        <v>*</v>
      </c>
      <c r="Q814" s="10" t="str">
        <f t="shared" si="75"/>
        <v>Estimated</v>
      </c>
    </row>
    <row r="815" spans="1:17">
      <c r="A815" s="11">
        <v>37742</v>
      </c>
      <c r="B815" s="9">
        <f>VLOOKUP((IF(MONTH($A815)=10,YEAR($A815),IF(MONTH($A815)=11,YEAR($A815),IF(MONTH($A815)=12, YEAR($A815),YEAR($A815)-1)))),A3R002_pt1.prn!$A$2:$AA$74,VLOOKUP(MONTH($A815),Conversion!$A$1:$B$12,2),FALSE)</f>
        <v>0</v>
      </c>
      <c r="C815" s="9" t="str">
        <f>IF(VLOOKUP((IF(MONTH($A815)=10,YEAR($A815),IF(MONTH($A815)=11,YEAR($A815),IF(MONTH($A815)=12, YEAR($A815),YEAR($A815)-1)))),A3R002_pt1.prn!$A$2:$AA$74,VLOOKUP(MONTH($A815),'Patch Conversion'!$A$1:$B$12,2),FALSE)="","",VLOOKUP((IF(MONTH($A815)=10,YEAR($A815),IF(MONTH($A815)=11,YEAR($A815),IF(MONTH($A815)=12, YEAR($A815),YEAR($A815)-1)))),A3R002_pt1.prn!$A$2:$AA$74,VLOOKUP(MONTH($A815),'Patch Conversion'!$A$1:$B$12,2),FALSE))</f>
        <v>#</v>
      </c>
      <c r="E815" s="22"/>
      <c r="F815" s="22"/>
      <c r="G815" s="9">
        <f>VLOOKUP((IF(MONTH($A815)=10,YEAR($A815),IF(MONTH($A815)=11,YEAR($A815),IF(MONTH($A815)=12, YEAR($A815),YEAR($A815)-1)))),A3R002_FirstSim!$A$1:$Z$87,VLOOKUP(MONTH($A815),Conversion!$A$1:$B$12,2),FALSE)</f>
        <v>0.04</v>
      </c>
      <c r="O815" s="9">
        <f t="shared" si="73"/>
        <v>0.04</v>
      </c>
      <c r="P815" s="9" t="str">
        <f t="shared" si="74"/>
        <v>*</v>
      </c>
      <c r="Q815" s="10" t="str">
        <f t="shared" si="75"/>
        <v>First Silumation patch</v>
      </c>
    </row>
    <row r="816" spans="1:17">
      <c r="A816" s="11">
        <v>37773</v>
      </c>
      <c r="B816" s="9">
        <f>VLOOKUP((IF(MONTH($A816)=10,YEAR($A816),IF(MONTH($A816)=11,YEAR($A816),IF(MONTH($A816)=12, YEAR($A816),YEAR($A816)-1)))),A3R002_pt1.prn!$A$2:$AA$74,VLOOKUP(MONTH($A816),Conversion!$A$1:$B$12,2),FALSE)</f>
        <v>0.24</v>
      </c>
      <c r="C816" s="9" t="str">
        <f>IF(VLOOKUP((IF(MONTH($A816)=10,YEAR($A816),IF(MONTH($A816)=11,YEAR($A816),IF(MONTH($A816)=12, YEAR($A816),YEAR($A816)-1)))),A3R002_pt1.prn!$A$2:$AA$74,VLOOKUP(MONTH($A816),'Patch Conversion'!$A$1:$B$12,2),FALSE)="","",VLOOKUP((IF(MONTH($A816)=10,YEAR($A816),IF(MONTH($A816)=11,YEAR($A816),IF(MONTH($A816)=12, YEAR($A816),YEAR($A816)-1)))),A3R002_pt1.prn!$A$2:$AA$74,VLOOKUP(MONTH($A816),'Patch Conversion'!$A$1:$B$12,2),FALSE))</f>
        <v>*</v>
      </c>
      <c r="E816" s="22"/>
      <c r="F816" s="22"/>
      <c r="G816" s="9">
        <f>VLOOKUP((IF(MONTH($A816)=10,YEAR($A816),IF(MONTH($A816)=11,YEAR($A816),IF(MONTH($A816)=12, YEAR($A816),YEAR($A816)-1)))),A3R002_FirstSim!$A$1:$Z$87,VLOOKUP(MONTH($A816),Conversion!$A$1:$B$12,2),FALSE)</f>
        <v>0.04</v>
      </c>
      <c r="O816" s="9">
        <f t="shared" si="73"/>
        <v>0.24</v>
      </c>
      <c r="P816" s="9" t="str">
        <f t="shared" si="74"/>
        <v>*</v>
      </c>
      <c r="Q816" s="10" t="str">
        <f t="shared" si="75"/>
        <v>Estimated</v>
      </c>
    </row>
    <row r="817" spans="1:17">
      <c r="A817" s="11">
        <v>37803</v>
      </c>
      <c r="B817" s="9">
        <f>VLOOKUP((IF(MONTH($A817)=10,YEAR($A817),IF(MONTH($A817)=11,YEAR($A817),IF(MONTH($A817)=12, YEAR($A817),YEAR($A817)-1)))),A3R002_pt1.prn!$A$2:$AA$74,VLOOKUP(MONTH($A817),Conversion!$A$1:$B$12,2),FALSE)</f>
        <v>0.25</v>
      </c>
      <c r="C817" s="9" t="str">
        <f>IF(VLOOKUP((IF(MONTH($A817)=10,YEAR($A817),IF(MONTH($A817)=11,YEAR($A817),IF(MONTH($A817)=12, YEAR($A817),YEAR($A817)-1)))),A3R002_pt1.prn!$A$2:$AA$74,VLOOKUP(MONTH($A817),'Patch Conversion'!$A$1:$B$12,2),FALSE)="","",VLOOKUP((IF(MONTH($A817)=10,YEAR($A817),IF(MONTH($A817)=11,YEAR($A817),IF(MONTH($A817)=12, YEAR($A817),YEAR($A817)-1)))),A3R002_pt1.prn!$A$2:$AA$74,VLOOKUP(MONTH($A817),'Patch Conversion'!$A$1:$B$12,2),FALSE))</f>
        <v>*</v>
      </c>
      <c r="E817" s="22"/>
      <c r="F817" s="22"/>
      <c r="G817" s="9">
        <f>VLOOKUP((IF(MONTH($A817)=10,YEAR($A817),IF(MONTH($A817)=11,YEAR($A817),IF(MONTH($A817)=12, YEAR($A817),YEAR($A817)-1)))),A3R002_FirstSim!$A$1:$Z$87,VLOOKUP(MONTH($A817),Conversion!$A$1:$B$12,2),FALSE)</f>
        <v>0.03</v>
      </c>
      <c r="O817" s="9">
        <f t="shared" si="73"/>
        <v>0.25</v>
      </c>
      <c r="P817" s="9" t="str">
        <f t="shared" si="74"/>
        <v>*</v>
      </c>
      <c r="Q817" s="10" t="str">
        <f t="shared" si="75"/>
        <v>Estimated</v>
      </c>
    </row>
    <row r="818" spans="1:17">
      <c r="A818" s="11">
        <v>37834</v>
      </c>
      <c r="B818" s="9">
        <f>VLOOKUP((IF(MONTH($A818)=10,YEAR($A818),IF(MONTH($A818)=11,YEAR($A818),IF(MONTH($A818)=12, YEAR($A818),YEAR($A818)-1)))),A3R002_pt1.prn!$A$2:$AA$74,VLOOKUP(MONTH($A818),Conversion!$A$1:$B$12,2),FALSE)</f>
        <v>0</v>
      </c>
      <c r="C818" s="9" t="str">
        <f>IF(VLOOKUP((IF(MONTH($A818)=10,YEAR($A818),IF(MONTH($A818)=11,YEAR($A818),IF(MONTH($A818)=12, YEAR($A818),YEAR($A818)-1)))),A3R002_pt1.prn!$A$2:$AA$74,VLOOKUP(MONTH($A818),'Patch Conversion'!$A$1:$B$12,2),FALSE)="","",VLOOKUP((IF(MONTH($A818)=10,YEAR($A818),IF(MONTH($A818)=11,YEAR($A818),IF(MONTH($A818)=12, YEAR($A818),YEAR($A818)-1)))),A3R002_pt1.prn!$A$2:$AA$74,VLOOKUP(MONTH($A818),'Patch Conversion'!$A$1:$B$12,2),FALSE))</f>
        <v>#</v>
      </c>
      <c r="E818" s="22"/>
      <c r="F818" s="22"/>
      <c r="G818" s="9">
        <f>VLOOKUP((IF(MONTH($A818)=10,YEAR($A818),IF(MONTH($A818)=11,YEAR($A818),IF(MONTH($A818)=12, YEAR($A818),YEAR($A818)-1)))),A3R002_FirstSim!$A$1:$Z$87,VLOOKUP(MONTH($A818),Conversion!$A$1:$B$12,2),FALSE)</f>
        <v>0.02</v>
      </c>
      <c r="O818" s="9">
        <f t="shared" si="73"/>
        <v>0.02</v>
      </c>
      <c r="P818" s="9" t="str">
        <f t="shared" si="74"/>
        <v>*</v>
      </c>
      <c r="Q818" s="10" t="str">
        <f t="shared" si="75"/>
        <v>First Silumation patch</v>
      </c>
    </row>
    <row r="819" spans="1:17">
      <c r="A819" s="11">
        <v>37865</v>
      </c>
      <c r="B819" s="9">
        <f>VLOOKUP((IF(MONTH($A819)=10,YEAR($A819),IF(MONTH($A819)=11,YEAR($A819),IF(MONTH($A819)=12, YEAR($A819),YEAR($A819)-1)))),A3R002_pt1.prn!$A$2:$AA$74,VLOOKUP(MONTH($A819),Conversion!$A$1:$B$12,2),FALSE)</f>
        <v>0</v>
      </c>
      <c r="C819" s="9" t="str">
        <f>IF(VLOOKUP((IF(MONTH($A819)=10,YEAR($A819),IF(MONTH($A819)=11,YEAR($A819),IF(MONTH($A819)=12, YEAR($A819),YEAR($A819)-1)))),A3R002_pt1.prn!$A$2:$AA$74,VLOOKUP(MONTH($A819),'Patch Conversion'!$A$1:$B$12,2),FALSE)="","",VLOOKUP((IF(MONTH($A819)=10,YEAR($A819),IF(MONTH($A819)=11,YEAR($A819),IF(MONTH($A819)=12, YEAR($A819),YEAR($A819)-1)))),A3R002_pt1.prn!$A$2:$AA$74,VLOOKUP(MONTH($A819),'Patch Conversion'!$A$1:$B$12,2),FALSE))</f>
        <v>#</v>
      </c>
      <c r="E819" s="22"/>
      <c r="F819" s="22"/>
      <c r="G819" s="9">
        <f>VLOOKUP((IF(MONTH($A819)=10,YEAR($A819),IF(MONTH($A819)=11,YEAR($A819),IF(MONTH($A819)=12, YEAR($A819),YEAR($A819)-1)))),A3R002_FirstSim!$A$1:$Z$87,VLOOKUP(MONTH($A819),Conversion!$A$1:$B$12,2),FALSE)</f>
        <v>0.02</v>
      </c>
      <c r="O819" s="9">
        <f t="shared" si="73"/>
        <v>0.02</v>
      </c>
      <c r="P819" s="9" t="str">
        <f t="shared" si="74"/>
        <v>*</v>
      </c>
      <c r="Q819" s="10" t="str">
        <f t="shared" si="75"/>
        <v>First Silumation patch</v>
      </c>
    </row>
    <row r="820" spans="1:17">
      <c r="A820" s="11">
        <v>37895</v>
      </c>
      <c r="B820" s="9">
        <f>VLOOKUP((IF(MONTH($A820)=10,YEAR($A820),IF(MONTH($A820)=11,YEAR($A820),IF(MONTH($A820)=12, YEAR($A820),YEAR($A820)-1)))),A3R002_pt1.prn!$A$2:$AA$74,VLOOKUP(MONTH($A820),Conversion!$A$1:$B$12,2),FALSE)</f>
        <v>0.39</v>
      </c>
      <c r="C820" s="9" t="str">
        <f>IF(VLOOKUP((IF(MONTH($A820)=10,YEAR($A820),IF(MONTH($A820)=11,YEAR($A820),IF(MONTH($A820)=12, YEAR($A820),YEAR($A820)-1)))),A3R002_pt1.prn!$A$2:$AA$74,VLOOKUP(MONTH($A820),'Patch Conversion'!$A$1:$B$12,2),FALSE)="","",VLOOKUP((IF(MONTH($A820)=10,YEAR($A820),IF(MONTH($A820)=11,YEAR($A820),IF(MONTH($A820)=12, YEAR($A820),YEAR($A820)-1)))),A3R002_pt1.prn!$A$2:$AA$74,VLOOKUP(MONTH($A820),'Patch Conversion'!$A$1:$B$12,2),FALSE))</f>
        <v>*</v>
      </c>
      <c r="E820" s="22"/>
      <c r="F820" s="22"/>
      <c r="G820" s="9">
        <f>VLOOKUP((IF(MONTH($A820)=10,YEAR($A820),IF(MONTH($A820)=11,YEAR($A820),IF(MONTH($A820)=12, YEAR($A820),YEAR($A820)-1)))),A3R002_FirstSim!$A$1:$Z$87,VLOOKUP(MONTH($A820),Conversion!$A$1:$B$12,2),FALSE)</f>
        <v>0.08</v>
      </c>
      <c r="O820" s="9">
        <f t="shared" si="73"/>
        <v>0.39</v>
      </c>
      <c r="P820" s="9" t="str">
        <f t="shared" si="74"/>
        <v>*</v>
      </c>
      <c r="Q820" s="10" t="str">
        <f t="shared" si="75"/>
        <v>Estimated</v>
      </c>
    </row>
    <row r="821" spans="1:17">
      <c r="A821" s="11">
        <v>37926</v>
      </c>
      <c r="B821" s="9">
        <f>VLOOKUP((IF(MONTH($A821)=10,YEAR($A821),IF(MONTH($A821)=11,YEAR($A821),IF(MONTH($A821)=12, YEAR($A821),YEAR($A821)-1)))),A3R002_pt1.prn!$A$2:$AA$74,VLOOKUP(MONTH($A821),Conversion!$A$1:$B$12,2),FALSE)</f>
        <v>0.47</v>
      </c>
      <c r="C821" s="9" t="str">
        <f>IF(VLOOKUP((IF(MONTH($A821)=10,YEAR($A821),IF(MONTH($A821)=11,YEAR($A821),IF(MONTH($A821)=12, YEAR($A821),YEAR($A821)-1)))),A3R002_pt1.prn!$A$2:$AA$74,VLOOKUP(MONTH($A821),'Patch Conversion'!$A$1:$B$12,2),FALSE)="","",VLOOKUP((IF(MONTH($A821)=10,YEAR($A821),IF(MONTH($A821)=11,YEAR($A821),IF(MONTH($A821)=12, YEAR($A821),YEAR($A821)-1)))),A3R002_pt1.prn!$A$2:$AA$74,VLOOKUP(MONTH($A821),'Patch Conversion'!$A$1:$B$12,2),FALSE))</f>
        <v>*</v>
      </c>
      <c r="E821" s="22"/>
      <c r="F821" s="22"/>
      <c r="G821" s="9">
        <f>VLOOKUP((IF(MONTH($A821)=10,YEAR($A821),IF(MONTH($A821)=11,YEAR($A821),IF(MONTH($A821)=12, YEAR($A821),YEAR($A821)-1)))),A3R002_FirstSim!$A$1:$Z$87,VLOOKUP(MONTH($A821),Conversion!$A$1:$B$12,2),FALSE)</f>
        <v>0.06</v>
      </c>
      <c r="O821" s="9">
        <f t="shared" si="73"/>
        <v>0.47</v>
      </c>
      <c r="P821" s="9" t="str">
        <f t="shared" si="74"/>
        <v>*</v>
      </c>
      <c r="Q821" s="10" t="str">
        <f t="shared" si="75"/>
        <v>Estimated</v>
      </c>
    </row>
    <row r="822" spans="1:17">
      <c r="A822" s="11">
        <v>37956</v>
      </c>
      <c r="B822" s="9">
        <f>VLOOKUP((IF(MONTH($A822)=10,YEAR($A822),IF(MONTH($A822)=11,YEAR($A822),IF(MONTH($A822)=12, YEAR($A822),YEAR($A822)-1)))),A3R002_pt1.prn!$A$2:$AA$74,VLOOKUP(MONTH($A822),Conversion!$A$1:$B$12,2),FALSE)</f>
        <v>0.24</v>
      </c>
      <c r="C822" s="9" t="str">
        <f>IF(VLOOKUP((IF(MONTH($A822)=10,YEAR($A822),IF(MONTH($A822)=11,YEAR($A822),IF(MONTH($A822)=12, YEAR($A822),YEAR($A822)-1)))),A3R002_pt1.prn!$A$2:$AA$74,VLOOKUP(MONTH($A822),'Patch Conversion'!$A$1:$B$12,2),FALSE)="","",VLOOKUP((IF(MONTH($A822)=10,YEAR($A822),IF(MONTH($A822)=11,YEAR($A822),IF(MONTH($A822)=12, YEAR($A822),YEAR($A822)-1)))),A3R002_pt1.prn!$A$2:$AA$74,VLOOKUP(MONTH($A822),'Patch Conversion'!$A$1:$B$12,2),FALSE))</f>
        <v>*</v>
      </c>
      <c r="E822" s="22"/>
      <c r="F822" s="22"/>
      <c r="G822" s="9">
        <f>VLOOKUP((IF(MONTH($A822)=10,YEAR($A822),IF(MONTH($A822)=11,YEAR($A822),IF(MONTH($A822)=12, YEAR($A822),YEAR($A822)-1)))),A3R002_FirstSim!$A$1:$Z$87,VLOOKUP(MONTH($A822),Conversion!$A$1:$B$12,2),FALSE)</f>
        <v>0.03</v>
      </c>
      <c r="O822" s="9">
        <f t="shared" si="73"/>
        <v>0.24</v>
      </c>
      <c r="P822" s="9" t="str">
        <f t="shared" si="74"/>
        <v>*</v>
      </c>
      <c r="Q822" s="10" t="str">
        <f t="shared" si="75"/>
        <v>Estimated</v>
      </c>
    </row>
    <row r="823" spans="1:17">
      <c r="A823" s="11">
        <v>37987</v>
      </c>
      <c r="B823" s="9">
        <f>VLOOKUP((IF(MONTH($A823)=10,YEAR($A823),IF(MONTH($A823)=11,YEAR($A823),IF(MONTH($A823)=12, YEAR($A823),YEAR($A823)-1)))),A3R002_pt1.prn!$A$2:$AA$74,VLOOKUP(MONTH($A823),Conversion!$A$1:$B$12,2),FALSE)</f>
        <v>0.2</v>
      </c>
      <c r="C823" s="9" t="str">
        <f>IF(VLOOKUP((IF(MONTH($A823)=10,YEAR($A823),IF(MONTH($A823)=11,YEAR($A823),IF(MONTH($A823)=12, YEAR($A823),YEAR($A823)-1)))),A3R002_pt1.prn!$A$2:$AA$74,VLOOKUP(MONTH($A823),'Patch Conversion'!$A$1:$B$12,2),FALSE)="","",VLOOKUP((IF(MONTH($A823)=10,YEAR($A823),IF(MONTH($A823)=11,YEAR($A823),IF(MONTH($A823)=12, YEAR($A823),YEAR($A823)-1)))),A3R002_pt1.prn!$A$2:$AA$74,VLOOKUP(MONTH($A823),'Patch Conversion'!$A$1:$B$12,2),FALSE))</f>
        <v>*</v>
      </c>
      <c r="E823" s="22"/>
      <c r="F823" s="22"/>
      <c r="G823" s="9">
        <f>VLOOKUP((IF(MONTH($A823)=10,YEAR($A823),IF(MONTH($A823)=11,YEAR($A823),IF(MONTH($A823)=12, YEAR($A823),YEAR($A823)-1)))),A3R002_FirstSim!$A$1:$Z$87,VLOOKUP(MONTH($A823),Conversion!$A$1:$B$12,2),FALSE)</f>
        <v>0.02</v>
      </c>
      <c r="O823" s="9">
        <f t="shared" si="73"/>
        <v>0.2</v>
      </c>
      <c r="P823" s="9" t="str">
        <f t="shared" si="74"/>
        <v>*</v>
      </c>
      <c r="Q823" s="10" t="str">
        <f t="shared" si="75"/>
        <v>Estimated</v>
      </c>
    </row>
    <row r="824" spans="1:17">
      <c r="A824" s="11">
        <v>38018</v>
      </c>
      <c r="B824" s="9">
        <f>VLOOKUP((IF(MONTH($A824)=10,YEAR($A824),IF(MONTH($A824)=11,YEAR($A824),IF(MONTH($A824)=12, YEAR($A824),YEAR($A824)-1)))),A3R002_pt1.prn!$A$2:$AA$74,VLOOKUP(MONTH($A824),Conversion!$A$1:$B$12,2),FALSE)</f>
        <v>0.28999999999999998</v>
      </c>
      <c r="C824" s="9" t="str">
        <f>IF(VLOOKUP((IF(MONTH($A824)=10,YEAR($A824),IF(MONTH($A824)=11,YEAR($A824),IF(MONTH($A824)=12, YEAR($A824),YEAR($A824)-1)))),A3R002_pt1.prn!$A$2:$AA$74,VLOOKUP(MONTH($A824),'Patch Conversion'!$A$1:$B$12,2),FALSE)="","",VLOOKUP((IF(MONTH($A824)=10,YEAR($A824),IF(MONTH($A824)=11,YEAR($A824),IF(MONTH($A824)=12, YEAR($A824),YEAR($A824)-1)))),A3R002_pt1.prn!$A$2:$AA$74,VLOOKUP(MONTH($A824),'Patch Conversion'!$A$1:$B$12,2),FALSE))</f>
        <v>*</v>
      </c>
      <c r="E824" s="22"/>
      <c r="F824" s="22"/>
      <c r="G824" s="9">
        <f>VLOOKUP((IF(MONTH($A824)=10,YEAR($A824),IF(MONTH($A824)=11,YEAR($A824),IF(MONTH($A824)=12, YEAR($A824),YEAR($A824)-1)))),A3R002_FirstSim!$A$1:$Z$87,VLOOKUP(MONTH($A824),Conversion!$A$1:$B$12,2),FALSE)</f>
        <v>0.04</v>
      </c>
      <c r="O824" s="9">
        <f t="shared" si="73"/>
        <v>0.28999999999999998</v>
      </c>
      <c r="P824" s="9" t="str">
        <f t="shared" si="74"/>
        <v>*</v>
      </c>
      <c r="Q824" s="10" t="str">
        <f t="shared" si="75"/>
        <v>Estimated</v>
      </c>
    </row>
    <row r="825" spans="1:17">
      <c r="A825" s="11">
        <v>38047</v>
      </c>
      <c r="B825" s="9">
        <f>VLOOKUP((IF(MONTH($A825)=10,YEAR($A825),IF(MONTH($A825)=11,YEAR($A825),IF(MONTH($A825)=12, YEAR($A825),YEAR($A825)-1)))),A3R002_pt1.prn!$A$2:$AA$74,VLOOKUP(MONTH($A825),Conversion!$A$1:$B$12,2),FALSE)</f>
        <v>0.72</v>
      </c>
      <c r="C825" s="9" t="str">
        <f>IF(VLOOKUP((IF(MONTH($A825)=10,YEAR($A825),IF(MONTH($A825)=11,YEAR($A825),IF(MONTH($A825)=12, YEAR($A825),YEAR($A825)-1)))),A3R002_pt1.prn!$A$2:$AA$74,VLOOKUP(MONTH($A825),'Patch Conversion'!$A$1:$B$12,2),FALSE)="","",VLOOKUP((IF(MONTH($A825)=10,YEAR($A825),IF(MONTH($A825)=11,YEAR($A825),IF(MONTH($A825)=12, YEAR($A825),YEAR($A825)-1)))),A3R002_pt1.prn!$A$2:$AA$74,VLOOKUP(MONTH($A825),'Patch Conversion'!$A$1:$B$12,2),FALSE))</f>
        <v>*</v>
      </c>
      <c r="E825" s="22"/>
      <c r="F825" s="22"/>
      <c r="G825" s="9">
        <f>VLOOKUP((IF(MONTH($A825)=10,YEAR($A825),IF(MONTH($A825)=11,YEAR($A825),IF(MONTH($A825)=12, YEAR($A825),YEAR($A825)-1)))),A3R002_FirstSim!$A$1:$Z$87,VLOOKUP(MONTH($A825),Conversion!$A$1:$B$12,2),FALSE)</f>
        <v>0.48</v>
      </c>
      <c r="O825" s="9">
        <f t="shared" si="73"/>
        <v>0.72</v>
      </c>
      <c r="P825" s="9" t="str">
        <f t="shared" si="74"/>
        <v>*</v>
      </c>
      <c r="Q825" s="10" t="str">
        <f t="shared" si="75"/>
        <v>Estimated</v>
      </c>
    </row>
    <row r="826" spans="1:17">
      <c r="A826" s="11">
        <v>38078</v>
      </c>
      <c r="B826" s="9">
        <f>VLOOKUP((IF(MONTH($A826)=10,YEAR($A826),IF(MONTH($A826)=11,YEAR($A826),IF(MONTH($A826)=12, YEAR($A826),YEAR($A826)-1)))),A3R002_pt1.prn!$A$2:$AA$74,VLOOKUP(MONTH($A826),Conversion!$A$1:$B$12,2),FALSE)</f>
        <v>0.21</v>
      </c>
      <c r="C826" s="9" t="str">
        <f>IF(VLOOKUP((IF(MONTH($A826)=10,YEAR($A826),IF(MONTH($A826)=11,YEAR($A826),IF(MONTH($A826)=12, YEAR($A826),YEAR($A826)-1)))),A3R002_pt1.prn!$A$2:$AA$74,VLOOKUP(MONTH($A826),'Patch Conversion'!$A$1:$B$12,2),FALSE)="","",VLOOKUP((IF(MONTH($A826)=10,YEAR($A826),IF(MONTH($A826)=11,YEAR($A826),IF(MONTH($A826)=12, YEAR($A826),YEAR($A826)-1)))),A3R002_pt1.prn!$A$2:$AA$74,VLOOKUP(MONTH($A826),'Patch Conversion'!$A$1:$B$12,2),FALSE))</f>
        <v>*</v>
      </c>
      <c r="E826" s="22"/>
      <c r="F826" s="22"/>
      <c r="G826" s="9">
        <f>VLOOKUP((IF(MONTH($A826)=10,YEAR($A826),IF(MONTH($A826)=11,YEAR($A826),IF(MONTH($A826)=12, YEAR($A826),YEAR($A826)-1)))),A3R002_FirstSim!$A$1:$Z$87,VLOOKUP(MONTH($A826),Conversion!$A$1:$B$12,2),FALSE)</f>
        <v>0.25</v>
      </c>
      <c r="O826" s="9">
        <f t="shared" si="73"/>
        <v>0.21</v>
      </c>
      <c r="P826" s="9" t="str">
        <f t="shared" si="74"/>
        <v>*</v>
      </c>
      <c r="Q826" s="10" t="str">
        <f t="shared" si="75"/>
        <v>Estimated</v>
      </c>
    </row>
    <row r="827" spans="1:17">
      <c r="A827" s="11">
        <v>38108</v>
      </c>
      <c r="B827" s="9">
        <f>VLOOKUP((IF(MONTH($A827)=10,YEAR($A827),IF(MONTH($A827)=11,YEAR($A827),IF(MONTH($A827)=12, YEAR($A827),YEAR($A827)-1)))),A3R002_pt1.prn!$A$2:$AA$74,VLOOKUP(MONTH($A827),Conversion!$A$1:$B$12,2),FALSE)</f>
        <v>0.06</v>
      </c>
      <c r="C827" s="9" t="str">
        <f>IF(VLOOKUP((IF(MONTH($A827)=10,YEAR($A827),IF(MONTH($A827)=11,YEAR($A827),IF(MONTH($A827)=12, YEAR($A827),YEAR($A827)-1)))),A3R002_pt1.prn!$A$2:$AA$74,VLOOKUP(MONTH($A827),'Patch Conversion'!$A$1:$B$12,2),FALSE)="","",VLOOKUP((IF(MONTH($A827)=10,YEAR($A827),IF(MONTH($A827)=11,YEAR($A827),IF(MONTH($A827)=12, YEAR($A827),YEAR($A827)-1)))),A3R002_pt1.prn!$A$2:$AA$74,VLOOKUP(MONTH($A827),'Patch Conversion'!$A$1:$B$12,2),FALSE))</f>
        <v>*</v>
      </c>
      <c r="E827" s="22"/>
      <c r="F827" s="22"/>
      <c r="G827" s="9">
        <f>VLOOKUP((IF(MONTH($A827)=10,YEAR($A827),IF(MONTH($A827)=11,YEAR($A827),IF(MONTH($A827)=12, YEAR($A827),YEAR($A827)-1)))),A3R002_FirstSim!$A$1:$Z$87,VLOOKUP(MONTH($A827),Conversion!$A$1:$B$12,2),FALSE)</f>
        <v>0.11</v>
      </c>
      <c r="O827" s="9">
        <f t="shared" si="73"/>
        <v>0.06</v>
      </c>
      <c r="P827" s="9" t="str">
        <f t="shared" si="74"/>
        <v>*</v>
      </c>
      <c r="Q827" s="10" t="str">
        <f t="shared" si="75"/>
        <v>Estimated</v>
      </c>
    </row>
    <row r="828" spans="1:17">
      <c r="A828" s="11">
        <v>38139</v>
      </c>
      <c r="B828" s="9">
        <f>VLOOKUP((IF(MONTH($A828)=10,YEAR($A828),IF(MONTH($A828)=11,YEAR($A828),IF(MONTH($A828)=12, YEAR($A828),YEAR($A828)-1)))),A3R002_pt1.prn!$A$2:$AA$74,VLOOKUP(MONTH($A828),Conversion!$A$1:$B$12,2),FALSE)</f>
        <v>0.17</v>
      </c>
      <c r="C828" s="9" t="str">
        <f>IF(VLOOKUP((IF(MONTH($A828)=10,YEAR($A828),IF(MONTH($A828)=11,YEAR($A828),IF(MONTH($A828)=12, YEAR($A828),YEAR($A828)-1)))),A3R002_pt1.prn!$A$2:$AA$74,VLOOKUP(MONTH($A828),'Patch Conversion'!$A$1:$B$12,2),FALSE)="","",VLOOKUP((IF(MONTH($A828)=10,YEAR($A828),IF(MONTH($A828)=11,YEAR($A828),IF(MONTH($A828)=12, YEAR($A828),YEAR($A828)-1)))),A3R002_pt1.prn!$A$2:$AA$74,VLOOKUP(MONTH($A828),'Patch Conversion'!$A$1:$B$12,2),FALSE))</f>
        <v>*</v>
      </c>
      <c r="E828" s="22"/>
      <c r="F828" s="22"/>
      <c r="G828" s="9">
        <f>VLOOKUP((IF(MONTH($A828)=10,YEAR($A828),IF(MONTH($A828)=11,YEAR($A828),IF(MONTH($A828)=12, YEAR($A828),YEAR($A828)-1)))),A3R002_FirstSim!$A$1:$Z$87,VLOOKUP(MONTH($A828),Conversion!$A$1:$B$12,2),FALSE)</f>
        <v>0.08</v>
      </c>
      <c r="O828" s="9">
        <f t="shared" si="73"/>
        <v>0.17</v>
      </c>
      <c r="P828" s="9" t="str">
        <f t="shared" si="74"/>
        <v>*</v>
      </c>
      <c r="Q828" s="10" t="str">
        <f t="shared" si="75"/>
        <v>Estimated</v>
      </c>
    </row>
    <row r="829" spans="1:17">
      <c r="A829" s="11">
        <v>38169</v>
      </c>
      <c r="B829" s="9">
        <f>VLOOKUP((IF(MONTH($A829)=10,YEAR($A829),IF(MONTH($A829)=11,YEAR($A829),IF(MONTH($A829)=12, YEAR($A829),YEAR($A829)-1)))),A3R002_pt1.prn!$A$2:$AA$74,VLOOKUP(MONTH($A829),Conversion!$A$1:$B$12,2),FALSE)</f>
        <v>0.15</v>
      </c>
      <c r="C829" s="9" t="str">
        <f>IF(VLOOKUP((IF(MONTH($A829)=10,YEAR($A829),IF(MONTH($A829)=11,YEAR($A829),IF(MONTH($A829)=12, YEAR($A829),YEAR($A829)-1)))),A3R002_pt1.prn!$A$2:$AA$74,VLOOKUP(MONTH($A829),'Patch Conversion'!$A$1:$B$12,2),FALSE)="","",VLOOKUP((IF(MONTH($A829)=10,YEAR($A829),IF(MONTH($A829)=11,YEAR($A829),IF(MONTH($A829)=12, YEAR($A829),YEAR($A829)-1)))),A3R002_pt1.prn!$A$2:$AA$74,VLOOKUP(MONTH($A829),'Patch Conversion'!$A$1:$B$12,2),FALSE))</f>
        <v>*</v>
      </c>
      <c r="E829" s="22"/>
      <c r="F829" s="22"/>
      <c r="G829" s="9">
        <f>VLOOKUP((IF(MONTH($A829)=10,YEAR($A829),IF(MONTH($A829)=11,YEAR($A829),IF(MONTH($A829)=12, YEAR($A829),YEAR($A829)-1)))),A3R002_FirstSim!$A$1:$Z$87,VLOOKUP(MONTH($A829),Conversion!$A$1:$B$12,2),FALSE)</f>
        <v>0.06</v>
      </c>
      <c r="O829" s="9">
        <f t="shared" si="73"/>
        <v>0.15</v>
      </c>
      <c r="P829" s="9" t="str">
        <f t="shared" si="74"/>
        <v>*</v>
      </c>
      <c r="Q829" s="10" t="str">
        <f t="shared" si="75"/>
        <v>Estimated</v>
      </c>
    </row>
    <row r="830" spans="1:17">
      <c r="A830" s="11">
        <v>38200</v>
      </c>
      <c r="B830" s="9">
        <f>VLOOKUP((IF(MONTH($A830)=10,YEAR($A830),IF(MONTH($A830)=11,YEAR($A830),IF(MONTH($A830)=12, YEAR($A830),YEAR($A830)-1)))),A3R002_pt1.prn!$A$2:$AA$74,VLOOKUP(MONTH($A830),Conversion!$A$1:$B$12,2),FALSE)</f>
        <v>0.16</v>
      </c>
      <c r="C830" s="9" t="str">
        <f>IF(VLOOKUP((IF(MONTH($A830)=10,YEAR($A830),IF(MONTH($A830)=11,YEAR($A830),IF(MONTH($A830)=12, YEAR($A830),YEAR($A830)-1)))),A3R002_pt1.prn!$A$2:$AA$74,VLOOKUP(MONTH($A830),'Patch Conversion'!$A$1:$B$12,2),FALSE)="","",VLOOKUP((IF(MONTH($A830)=10,YEAR($A830),IF(MONTH($A830)=11,YEAR($A830),IF(MONTH($A830)=12, YEAR($A830),YEAR($A830)-1)))),A3R002_pt1.prn!$A$2:$AA$74,VLOOKUP(MONTH($A830),'Patch Conversion'!$A$1:$B$12,2),FALSE))</f>
        <v>*</v>
      </c>
      <c r="E830" s="22"/>
      <c r="F830" s="22"/>
      <c r="G830" s="9">
        <f>VLOOKUP((IF(MONTH($A830)=10,YEAR($A830),IF(MONTH($A830)=11,YEAR($A830),IF(MONTH($A830)=12, YEAR($A830),YEAR($A830)-1)))),A3R002_FirstSim!$A$1:$Z$87,VLOOKUP(MONTH($A830),Conversion!$A$1:$B$12,2),FALSE)</f>
        <v>0.03</v>
      </c>
      <c r="O830" s="9">
        <f t="shared" si="73"/>
        <v>0.16</v>
      </c>
      <c r="P830" s="9" t="str">
        <f t="shared" si="74"/>
        <v>*</v>
      </c>
      <c r="Q830" s="10" t="str">
        <f t="shared" si="75"/>
        <v>Estimated</v>
      </c>
    </row>
    <row r="831" spans="1:17">
      <c r="A831" s="11">
        <v>38231</v>
      </c>
      <c r="B831" s="9">
        <f>VLOOKUP((IF(MONTH($A831)=10,YEAR($A831),IF(MONTH($A831)=11,YEAR($A831),IF(MONTH($A831)=12, YEAR($A831),YEAR($A831)-1)))),A3R002_pt1.prn!$A$2:$AA$74,VLOOKUP(MONTH($A831),Conversion!$A$1:$B$12,2),FALSE)</f>
        <v>0.13</v>
      </c>
      <c r="C831" s="9" t="str">
        <f>IF(VLOOKUP((IF(MONTH($A831)=10,YEAR($A831),IF(MONTH($A831)=11,YEAR($A831),IF(MONTH($A831)=12, YEAR($A831),YEAR($A831)-1)))),A3R002_pt1.prn!$A$2:$AA$74,VLOOKUP(MONTH($A831),'Patch Conversion'!$A$1:$B$12,2),FALSE)="","",VLOOKUP((IF(MONTH($A831)=10,YEAR($A831),IF(MONTH($A831)=11,YEAR($A831),IF(MONTH($A831)=12, YEAR($A831),YEAR($A831)-1)))),A3R002_pt1.prn!$A$2:$AA$74,VLOOKUP(MONTH($A831),'Patch Conversion'!$A$1:$B$12,2),FALSE))</f>
        <v>*</v>
      </c>
      <c r="E831" s="22"/>
      <c r="F831" s="22"/>
      <c r="G831" s="9">
        <f>VLOOKUP((IF(MONTH($A831)=10,YEAR($A831),IF(MONTH($A831)=11,YEAR($A831),IF(MONTH($A831)=12, YEAR($A831),YEAR($A831)-1)))),A3R002_FirstSim!$A$1:$Z$87,VLOOKUP(MONTH($A831),Conversion!$A$1:$B$12,2),FALSE)</f>
        <v>0.03</v>
      </c>
      <c r="O831" s="9">
        <f t="shared" si="73"/>
        <v>0.13</v>
      </c>
      <c r="P831" s="9" t="str">
        <f t="shared" si="74"/>
        <v>*</v>
      </c>
      <c r="Q831" s="10" t="str">
        <f t="shared" si="75"/>
        <v>Estimated</v>
      </c>
    </row>
    <row r="832" spans="1:17">
      <c r="A832" s="11">
        <v>38261</v>
      </c>
      <c r="B832" s="9">
        <f>VLOOKUP((IF(MONTH($A832)=10,YEAR($A832),IF(MONTH($A832)=11,YEAR($A832),IF(MONTH($A832)=12, YEAR($A832),YEAR($A832)-1)))),A3R002_pt1.prn!$A$2:$AA$74,VLOOKUP(MONTH($A832),Conversion!$A$1:$B$12,2),FALSE)</f>
        <v>0.31</v>
      </c>
      <c r="C832" s="9" t="str">
        <f>IF(VLOOKUP((IF(MONTH($A832)=10,YEAR($A832),IF(MONTH($A832)=11,YEAR($A832),IF(MONTH($A832)=12, YEAR($A832),YEAR($A832)-1)))),A3R002_pt1.prn!$A$2:$AA$74,VLOOKUP(MONTH($A832),'Patch Conversion'!$A$1:$B$12,2),FALSE)="","",VLOOKUP((IF(MONTH($A832)=10,YEAR($A832),IF(MONTH($A832)=11,YEAR($A832),IF(MONTH($A832)=12, YEAR($A832),YEAR($A832)-1)))),A3R002_pt1.prn!$A$2:$AA$74,VLOOKUP(MONTH($A832),'Patch Conversion'!$A$1:$B$12,2),FALSE))</f>
        <v>*</v>
      </c>
      <c r="E832" s="22"/>
      <c r="F832" s="22"/>
      <c r="G832" s="9">
        <f>VLOOKUP((IF(MONTH($A832)=10,YEAR($A832),IF(MONTH($A832)=11,YEAR($A832),IF(MONTH($A832)=12, YEAR($A832),YEAR($A832)-1)))),A3R002_FirstSim!$A$1:$Z$87,VLOOKUP(MONTH($A832),Conversion!$A$1:$B$12,2),FALSE)</f>
        <v>0.03</v>
      </c>
      <c r="O832" s="9">
        <f t="shared" si="73"/>
        <v>0.31</v>
      </c>
      <c r="P832" s="9" t="str">
        <f t="shared" si="74"/>
        <v>*</v>
      </c>
      <c r="Q832" s="10" t="str">
        <f t="shared" si="75"/>
        <v>Estimated</v>
      </c>
    </row>
    <row r="833" spans="1:17">
      <c r="A833" s="11">
        <v>38292</v>
      </c>
      <c r="B833" s="9">
        <f>VLOOKUP((IF(MONTH($A833)=10,YEAR($A833),IF(MONTH($A833)=11,YEAR($A833),IF(MONTH($A833)=12, YEAR($A833),YEAR($A833)-1)))),A3R002_pt1.prn!$A$2:$AA$74,VLOOKUP(MONTH($A833),Conversion!$A$1:$B$12,2),FALSE)</f>
        <v>0.1</v>
      </c>
      <c r="C833" s="9" t="str">
        <f>IF(VLOOKUP((IF(MONTH($A833)=10,YEAR($A833),IF(MONTH($A833)=11,YEAR($A833),IF(MONTH($A833)=12, YEAR($A833),YEAR($A833)-1)))),A3R002_pt1.prn!$A$2:$AA$74,VLOOKUP(MONTH($A833),'Patch Conversion'!$A$1:$B$12,2),FALSE)="","",VLOOKUP((IF(MONTH($A833)=10,YEAR($A833),IF(MONTH($A833)=11,YEAR($A833),IF(MONTH($A833)=12, YEAR($A833),YEAR($A833)-1)))),A3R002_pt1.prn!$A$2:$AA$74,VLOOKUP(MONTH($A833),'Patch Conversion'!$A$1:$B$12,2),FALSE))</f>
        <v>*</v>
      </c>
      <c r="E833" s="22"/>
      <c r="F833" s="22"/>
      <c r="G833" s="9">
        <f>VLOOKUP((IF(MONTH($A833)=10,YEAR($A833),IF(MONTH($A833)=11,YEAR($A833),IF(MONTH($A833)=12, YEAR($A833),YEAR($A833)-1)))),A3R002_FirstSim!$A$1:$Z$87,VLOOKUP(MONTH($A833),Conversion!$A$1:$B$12,2),FALSE)</f>
        <v>0.02</v>
      </c>
      <c r="O833" s="9">
        <f t="shared" si="73"/>
        <v>0.1</v>
      </c>
      <c r="P833" s="9" t="str">
        <f t="shared" si="74"/>
        <v>*</v>
      </c>
      <c r="Q833" s="10" t="str">
        <f t="shared" si="75"/>
        <v>Estimated</v>
      </c>
    </row>
    <row r="834" spans="1:17">
      <c r="A834" s="11">
        <v>38322</v>
      </c>
      <c r="B834" s="9">
        <f>VLOOKUP((IF(MONTH($A834)=10,YEAR($A834),IF(MONTH($A834)=11,YEAR($A834),IF(MONTH($A834)=12, YEAR($A834),YEAR($A834)-1)))),A3R002_pt1.prn!$A$2:$AA$74,VLOOKUP(MONTH($A834),Conversion!$A$1:$B$12,2),FALSE)</f>
        <v>0.02</v>
      </c>
      <c r="C834" s="9" t="str">
        <f>IF(VLOOKUP((IF(MONTH($A834)=10,YEAR($A834),IF(MONTH($A834)=11,YEAR($A834),IF(MONTH($A834)=12, YEAR($A834),YEAR($A834)-1)))),A3R002_pt1.prn!$A$2:$AA$74,VLOOKUP(MONTH($A834),'Patch Conversion'!$A$1:$B$12,2),FALSE)="","",VLOOKUP((IF(MONTH($A834)=10,YEAR($A834),IF(MONTH($A834)=11,YEAR($A834),IF(MONTH($A834)=12, YEAR($A834),YEAR($A834)-1)))),A3R002_pt1.prn!$A$2:$AA$74,VLOOKUP(MONTH($A834),'Patch Conversion'!$A$1:$B$12,2),FALSE))</f>
        <v>*</v>
      </c>
      <c r="E834" s="22"/>
      <c r="F834" s="22"/>
      <c r="G834" s="9">
        <f>VLOOKUP((IF(MONTH($A834)=10,YEAR($A834),IF(MONTH($A834)=11,YEAR($A834),IF(MONTH($A834)=12, YEAR($A834),YEAR($A834)-1)))),A3R002_FirstSim!$A$1:$Z$87,VLOOKUP(MONTH($A834),Conversion!$A$1:$B$12,2),FALSE)</f>
        <v>0.2</v>
      </c>
      <c r="O834" s="9">
        <f t="shared" si="73"/>
        <v>0.02</v>
      </c>
      <c r="P834" s="9" t="str">
        <f t="shared" si="74"/>
        <v>*</v>
      </c>
      <c r="Q834" s="10" t="str">
        <f t="shared" si="75"/>
        <v>Estimated</v>
      </c>
    </row>
    <row r="835" spans="1:17">
      <c r="A835" s="11">
        <v>38353</v>
      </c>
      <c r="B835" s="9">
        <f>VLOOKUP((IF(MONTH($A835)=10,YEAR($A835),IF(MONTH($A835)=11,YEAR($A835),IF(MONTH($A835)=12, YEAR($A835),YEAR($A835)-1)))),A3R002_pt1.prn!$A$2:$AA$74,VLOOKUP(MONTH($A835),Conversion!$A$1:$B$12,2),FALSE)</f>
        <v>0.25</v>
      </c>
      <c r="C835" s="9" t="str">
        <f>IF(VLOOKUP((IF(MONTH($A835)=10,YEAR($A835),IF(MONTH($A835)=11,YEAR($A835),IF(MONTH($A835)=12, YEAR($A835),YEAR($A835)-1)))),A3R002_pt1.prn!$A$2:$AA$74,VLOOKUP(MONTH($A835),'Patch Conversion'!$A$1:$B$12,2),FALSE)="","",VLOOKUP((IF(MONTH($A835)=10,YEAR($A835),IF(MONTH($A835)=11,YEAR($A835),IF(MONTH($A835)=12, YEAR($A835),YEAR($A835)-1)))),A3R002_pt1.prn!$A$2:$AA$74,VLOOKUP(MONTH($A835),'Patch Conversion'!$A$1:$B$12,2),FALSE))</f>
        <v>*</v>
      </c>
      <c r="E835" s="22"/>
      <c r="F835" s="22"/>
      <c r="G835" s="9">
        <f>VLOOKUP((IF(MONTH($A835)=10,YEAR($A835),IF(MONTH($A835)=11,YEAR($A835),IF(MONTH($A835)=12, YEAR($A835),YEAR($A835)-1)))),A3R002_FirstSim!$A$1:$Z$87,VLOOKUP(MONTH($A835),Conversion!$A$1:$B$12,2),FALSE)</f>
        <v>0.37</v>
      </c>
      <c r="O835" s="9">
        <f t="shared" si="73"/>
        <v>0.25</v>
      </c>
      <c r="P835" s="9" t="str">
        <f t="shared" si="74"/>
        <v>*</v>
      </c>
      <c r="Q835" s="10" t="str">
        <f t="shared" si="75"/>
        <v>Estimated</v>
      </c>
    </row>
    <row r="836" spans="1:17">
      <c r="A836" s="11">
        <v>38384</v>
      </c>
      <c r="B836" s="9">
        <f>VLOOKUP((IF(MONTH($A836)=10,YEAR($A836),IF(MONTH($A836)=11,YEAR($A836),IF(MONTH($A836)=12, YEAR($A836),YEAR($A836)-1)))),A3R002_pt1.prn!$A$2:$AA$74,VLOOKUP(MONTH($A836),Conversion!$A$1:$B$12,2),FALSE)</f>
        <v>0.13</v>
      </c>
      <c r="C836" s="9" t="str">
        <f>IF(VLOOKUP((IF(MONTH($A836)=10,YEAR($A836),IF(MONTH($A836)=11,YEAR($A836),IF(MONTH($A836)=12, YEAR($A836),YEAR($A836)-1)))),A3R002_pt1.prn!$A$2:$AA$74,VLOOKUP(MONTH($A836),'Patch Conversion'!$A$1:$B$12,2),FALSE)="","",VLOOKUP((IF(MONTH($A836)=10,YEAR($A836),IF(MONTH($A836)=11,YEAR($A836),IF(MONTH($A836)=12, YEAR($A836),YEAR($A836)-1)))),A3R002_pt1.prn!$A$2:$AA$74,VLOOKUP(MONTH($A836),'Patch Conversion'!$A$1:$B$12,2),FALSE))</f>
        <v>*</v>
      </c>
      <c r="E836" s="22"/>
      <c r="F836" s="22"/>
      <c r="G836" s="9">
        <f>VLOOKUP((IF(MONTH($A836)=10,YEAR($A836),IF(MONTH($A836)=11,YEAR($A836),IF(MONTH($A836)=12, YEAR($A836),YEAR($A836)-1)))),A3R002_FirstSim!$A$1:$Z$87,VLOOKUP(MONTH($A836),Conversion!$A$1:$B$12,2),FALSE)</f>
        <v>0.13</v>
      </c>
      <c r="O836" s="9">
        <f t="shared" ref="O836:O867" si="76">IF(C836="",B836,IF(C836="*",B836,IF(G836&lt;B836,B836,G836)))</f>
        <v>0.13</v>
      </c>
      <c r="P836" s="9" t="str">
        <f t="shared" ref="P836:P867" si="77">IF(C836="",C836,IF(C836="*",C836,IF(G836&lt;B836,C836,"*")))</f>
        <v>*</v>
      </c>
      <c r="Q836" s="10" t="str">
        <f t="shared" ref="Q836:Q867" si="78">IF(C836="","",IF(C836="*","Estimated",IF(G836&lt;B836,"First Simulation&lt;Observed, Observed Used","First Silumation patch")))</f>
        <v>Estimated</v>
      </c>
    </row>
    <row r="837" spans="1:17">
      <c r="A837" s="11">
        <v>38412</v>
      </c>
      <c r="B837" s="9">
        <f>VLOOKUP((IF(MONTH($A837)=10,YEAR($A837),IF(MONTH($A837)=11,YEAR($A837),IF(MONTH($A837)=12, YEAR($A837),YEAR($A837)-1)))),A3R002_pt1.prn!$A$2:$AA$74,VLOOKUP(MONTH($A837),Conversion!$A$1:$B$12,2),FALSE)</f>
        <v>0.09</v>
      </c>
      <c r="C837" s="9" t="str">
        <f>IF(VLOOKUP((IF(MONTH($A837)=10,YEAR($A837),IF(MONTH($A837)=11,YEAR($A837),IF(MONTH($A837)=12, YEAR($A837),YEAR($A837)-1)))),A3R002_pt1.prn!$A$2:$AA$74,VLOOKUP(MONTH($A837),'Patch Conversion'!$A$1:$B$12,2),FALSE)="","",VLOOKUP((IF(MONTH($A837)=10,YEAR($A837),IF(MONTH($A837)=11,YEAR($A837),IF(MONTH($A837)=12, YEAR($A837),YEAR($A837)-1)))),A3R002_pt1.prn!$A$2:$AA$74,VLOOKUP(MONTH($A837),'Patch Conversion'!$A$1:$B$12,2),FALSE))</f>
        <v>*</v>
      </c>
      <c r="E837" s="22"/>
      <c r="F837" s="22"/>
      <c r="G837" s="9">
        <f>VLOOKUP((IF(MONTH($A837)=10,YEAR($A837),IF(MONTH($A837)=11,YEAR($A837),IF(MONTH($A837)=12, YEAR($A837),YEAR($A837)-1)))),A3R002_FirstSim!$A$1:$Z$87,VLOOKUP(MONTH($A837),Conversion!$A$1:$B$12,2),FALSE)</f>
        <v>0.04</v>
      </c>
      <c r="O837" s="9">
        <f t="shared" si="76"/>
        <v>0.09</v>
      </c>
      <c r="P837" s="9" t="str">
        <f t="shared" si="77"/>
        <v>*</v>
      </c>
      <c r="Q837" s="10" t="str">
        <f t="shared" si="78"/>
        <v>Estimated</v>
      </c>
    </row>
    <row r="838" spans="1:17">
      <c r="A838" s="11">
        <v>38443</v>
      </c>
      <c r="B838" s="9">
        <f>VLOOKUP((IF(MONTH($A838)=10,YEAR($A838),IF(MONTH($A838)=11,YEAR($A838),IF(MONTH($A838)=12, YEAR($A838),YEAR($A838)-1)))),A3R002_pt1.prn!$A$2:$AA$74,VLOOKUP(MONTH($A838),Conversion!$A$1:$B$12,2),FALSE)</f>
        <v>0.1</v>
      </c>
      <c r="C838" s="9" t="str">
        <f>IF(VLOOKUP((IF(MONTH($A838)=10,YEAR($A838),IF(MONTH($A838)=11,YEAR($A838),IF(MONTH($A838)=12, YEAR($A838),YEAR($A838)-1)))),A3R002_pt1.prn!$A$2:$AA$74,VLOOKUP(MONTH($A838),'Patch Conversion'!$A$1:$B$12,2),FALSE)="","",VLOOKUP((IF(MONTH($A838)=10,YEAR($A838),IF(MONTH($A838)=11,YEAR($A838),IF(MONTH($A838)=12, YEAR($A838),YEAR($A838)-1)))),A3R002_pt1.prn!$A$2:$AA$74,VLOOKUP(MONTH($A838),'Patch Conversion'!$A$1:$B$12,2),FALSE))</f>
        <v>*</v>
      </c>
      <c r="E838" s="22"/>
      <c r="F838" s="22"/>
      <c r="G838" s="9">
        <f>VLOOKUP((IF(MONTH($A838)=10,YEAR($A838),IF(MONTH($A838)=11,YEAR($A838),IF(MONTH($A838)=12, YEAR($A838),YEAR($A838)-1)))),A3R002_FirstSim!$A$1:$Z$87,VLOOKUP(MONTH($A838),Conversion!$A$1:$B$12,2),FALSE)</f>
        <v>0.1</v>
      </c>
      <c r="O838" s="9">
        <f t="shared" si="76"/>
        <v>0.1</v>
      </c>
      <c r="P838" s="9" t="str">
        <f t="shared" si="77"/>
        <v>*</v>
      </c>
      <c r="Q838" s="10" t="str">
        <f t="shared" si="78"/>
        <v>Estimated</v>
      </c>
    </row>
    <row r="839" spans="1:17">
      <c r="A839" s="11">
        <v>38473</v>
      </c>
      <c r="B839" s="9">
        <f>VLOOKUP((IF(MONTH($A839)=10,YEAR($A839),IF(MONTH($A839)=11,YEAR($A839),IF(MONTH($A839)=12, YEAR($A839),YEAR($A839)-1)))),A3R002_pt1.prn!$A$2:$AA$74,VLOOKUP(MONTH($A839),Conversion!$A$1:$B$12,2),FALSE)</f>
        <v>0</v>
      </c>
      <c r="C839" s="9" t="str">
        <f>IF(VLOOKUP((IF(MONTH($A839)=10,YEAR($A839),IF(MONTH($A839)=11,YEAR($A839),IF(MONTH($A839)=12, YEAR($A839),YEAR($A839)-1)))),A3R002_pt1.prn!$A$2:$AA$74,VLOOKUP(MONTH($A839),'Patch Conversion'!$A$1:$B$12,2),FALSE)="","",VLOOKUP((IF(MONTH($A839)=10,YEAR($A839),IF(MONTH($A839)=11,YEAR($A839),IF(MONTH($A839)=12, YEAR($A839),YEAR($A839)-1)))),A3R002_pt1.prn!$A$2:$AA$74,VLOOKUP(MONTH($A839),'Patch Conversion'!$A$1:$B$12,2),FALSE))</f>
        <v>#</v>
      </c>
      <c r="E839" s="22"/>
      <c r="F839" s="22"/>
      <c r="G839" s="9">
        <f>VLOOKUP((IF(MONTH($A839)=10,YEAR($A839),IF(MONTH($A839)=11,YEAR($A839),IF(MONTH($A839)=12, YEAR($A839),YEAR($A839)-1)))),A3R002_FirstSim!$A$1:$Z$87,VLOOKUP(MONTH($A839),Conversion!$A$1:$B$12,2),FALSE)</f>
        <v>0.08</v>
      </c>
      <c r="O839" s="9">
        <f t="shared" si="76"/>
        <v>0.08</v>
      </c>
      <c r="P839" s="9" t="str">
        <f t="shared" si="77"/>
        <v>*</v>
      </c>
      <c r="Q839" s="10" t="str">
        <f t="shared" si="78"/>
        <v>First Silumation patch</v>
      </c>
    </row>
    <row r="840" spans="1:17">
      <c r="A840" s="11">
        <v>38504</v>
      </c>
      <c r="B840" s="9">
        <f>VLOOKUP((IF(MONTH($A840)=10,YEAR($A840),IF(MONTH($A840)=11,YEAR($A840),IF(MONTH($A840)=12, YEAR($A840),YEAR($A840)-1)))),A3R002_pt1.prn!$A$2:$AA$74,VLOOKUP(MONTH($A840),Conversion!$A$1:$B$12,2),FALSE)</f>
        <v>0.06</v>
      </c>
      <c r="C840" s="9" t="str">
        <f>IF(VLOOKUP((IF(MONTH($A840)=10,YEAR($A840),IF(MONTH($A840)=11,YEAR($A840),IF(MONTH($A840)=12, YEAR($A840),YEAR($A840)-1)))),A3R002_pt1.prn!$A$2:$AA$74,VLOOKUP(MONTH($A840),'Patch Conversion'!$A$1:$B$12,2),FALSE)="","",VLOOKUP((IF(MONTH($A840)=10,YEAR($A840),IF(MONTH($A840)=11,YEAR($A840),IF(MONTH($A840)=12, YEAR($A840),YEAR($A840)-1)))),A3R002_pt1.prn!$A$2:$AA$74,VLOOKUP(MONTH($A840),'Patch Conversion'!$A$1:$B$12,2),FALSE))</f>
        <v>*</v>
      </c>
      <c r="E840" s="22"/>
      <c r="F840" s="22"/>
      <c r="G840" s="9">
        <f>VLOOKUP((IF(MONTH($A840)=10,YEAR($A840),IF(MONTH($A840)=11,YEAR($A840),IF(MONTH($A840)=12, YEAR($A840),YEAR($A840)-1)))),A3R002_FirstSim!$A$1:$Z$87,VLOOKUP(MONTH($A840),Conversion!$A$1:$B$12,2),FALSE)</f>
        <v>0.06</v>
      </c>
      <c r="O840" s="9">
        <f t="shared" si="76"/>
        <v>0.06</v>
      </c>
      <c r="P840" s="9" t="str">
        <f t="shared" si="77"/>
        <v>*</v>
      </c>
      <c r="Q840" s="10" t="str">
        <f t="shared" si="78"/>
        <v>Estimated</v>
      </c>
    </row>
    <row r="841" spans="1:17">
      <c r="A841" s="11">
        <v>38534</v>
      </c>
      <c r="B841" s="9">
        <f>VLOOKUP((IF(MONTH($A841)=10,YEAR($A841),IF(MONTH($A841)=11,YEAR($A841),IF(MONTH($A841)=12, YEAR($A841),YEAR($A841)-1)))),A3R002_pt1.prn!$A$2:$AA$74,VLOOKUP(MONTH($A841),Conversion!$A$1:$B$12,2),FALSE)</f>
        <v>0.06</v>
      </c>
      <c r="C841" s="9" t="str">
        <f>IF(VLOOKUP((IF(MONTH($A841)=10,YEAR($A841),IF(MONTH($A841)=11,YEAR($A841),IF(MONTH($A841)=12, YEAR($A841),YEAR($A841)-1)))),A3R002_pt1.prn!$A$2:$AA$74,VLOOKUP(MONTH($A841),'Patch Conversion'!$A$1:$B$12,2),FALSE)="","",VLOOKUP((IF(MONTH($A841)=10,YEAR($A841),IF(MONTH($A841)=11,YEAR($A841),IF(MONTH($A841)=12, YEAR($A841),YEAR($A841)-1)))),A3R002_pt1.prn!$A$2:$AA$74,VLOOKUP(MONTH($A841),'Patch Conversion'!$A$1:$B$12,2),FALSE))</f>
        <v>*</v>
      </c>
      <c r="E841" s="22"/>
      <c r="F841" s="22"/>
      <c r="G841" s="9">
        <f>VLOOKUP((IF(MONTH($A841)=10,YEAR($A841),IF(MONTH($A841)=11,YEAR($A841),IF(MONTH($A841)=12, YEAR($A841),YEAR($A841)-1)))),A3R002_FirstSim!$A$1:$Z$87,VLOOKUP(MONTH($A841),Conversion!$A$1:$B$12,2),FALSE)</f>
        <v>0.04</v>
      </c>
      <c r="O841" s="9">
        <f t="shared" si="76"/>
        <v>0.06</v>
      </c>
      <c r="P841" s="9" t="str">
        <f t="shared" si="77"/>
        <v>*</v>
      </c>
      <c r="Q841" s="10" t="str">
        <f t="shared" si="78"/>
        <v>Estimated</v>
      </c>
    </row>
    <row r="842" spans="1:17">
      <c r="A842" s="11">
        <v>38565</v>
      </c>
      <c r="B842" s="9">
        <f>VLOOKUP((IF(MONTH($A842)=10,YEAR($A842),IF(MONTH($A842)=11,YEAR($A842),IF(MONTH($A842)=12, YEAR($A842),YEAR($A842)-1)))),A3R002_pt1.prn!$A$2:$AA$74,VLOOKUP(MONTH($A842),Conversion!$A$1:$B$12,2),FALSE)</f>
        <v>0.04</v>
      </c>
      <c r="C842" s="9" t="str">
        <f>IF(VLOOKUP((IF(MONTH($A842)=10,YEAR($A842),IF(MONTH($A842)=11,YEAR($A842),IF(MONTH($A842)=12, YEAR($A842),YEAR($A842)-1)))),A3R002_pt1.prn!$A$2:$AA$74,VLOOKUP(MONTH($A842),'Patch Conversion'!$A$1:$B$12,2),FALSE)="","",VLOOKUP((IF(MONTH($A842)=10,YEAR($A842),IF(MONTH($A842)=11,YEAR($A842),IF(MONTH($A842)=12, YEAR($A842),YEAR($A842)-1)))),A3R002_pt1.prn!$A$2:$AA$74,VLOOKUP(MONTH($A842),'Patch Conversion'!$A$1:$B$12,2),FALSE))</f>
        <v>*</v>
      </c>
      <c r="E842" s="22"/>
      <c r="F842" s="22"/>
      <c r="G842" s="9">
        <f>VLOOKUP((IF(MONTH($A842)=10,YEAR($A842),IF(MONTH($A842)=11,YEAR($A842),IF(MONTH($A842)=12, YEAR($A842),YEAR($A842)-1)))),A3R002_FirstSim!$A$1:$Z$87,VLOOKUP(MONTH($A842),Conversion!$A$1:$B$12,2),FALSE)</f>
        <v>0.03</v>
      </c>
      <c r="O842" s="9">
        <f t="shared" si="76"/>
        <v>0.04</v>
      </c>
      <c r="P842" s="9" t="str">
        <f t="shared" si="77"/>
        <v>*</v>
      </c>
      <c r="Q842" s="10" t="str">
        <f t="shared" si="78"/>
        <v>Estimated</v>
      </c>
    </row>
    <row r="843" spans="1:17">
      <c r="A843" s="11">
        <v>38596</v>
      </c>
      <c r="B843" s="9">
        <f>VLOOKUP((IF(MONTH($A843)=10,YEAR($A843),IF(MONTH($A843)=11,YEAR($A843),IF(MONTH($A843)=12, YEAR($A843),YEAR($A843)-1)))),A3R002_pt1.prn!$A$2:$AA$74,VLOOKUP(MONTH($A843),Conversion!$A$1:$B$12,2),FALSE)</f>
        <v>0.08</v>
      </c>
      <c r="C843" s="9" t="str">
        <f>IF(VLOOKUP((IF(MONTH($A843)=10,YEAR($A843),IF(MONTH($A843)=11,YEAR($A843),IF(MONTH($A843)=12, YEAR($A843),YEAR($A843)-1)))),A3R002_pt1.prn!$A$2:$AA$74,VLOOKUP(MONTH($A843),'Patch Conversion'!$A$1:$B$12,2),FALSE)="","",VLOOKUP((IF(MONTH($A843)=10,YEAR($A843),IF(MONTH($A843)=11,YEAR($A843),IF(MONTH($A843)=12, YEAR($A843),YEAR($A843)-1)))),A3R002_pt1.prn!$A$2:$AA$74,VLOOKUP(MONTH($A843),'Patch Conversion'!$A$1:$B$12,2),FALSE))</f>
        <v>*</v>
      </c>
      <c r="E843" s="22"/>
      <c r="F843" s="22"/>
      <c r="G843" s="9">
        <f>VLOOKUP((IF(MONTH($A843)=10,YEAR($A843),IF(MONTH($A843)=11,YEAR($A843),IF(MONTH($A843)=12, YEAR($A843),YEAR($A843)-1)))),A3R002_FirstSim!$A$1:$Z$87,VLOOKUP(MONTH($A843),Conversion!$A$1:$B$12,2),FALSE)</f>
        <v>0.02</v>
      </c>
      <c r="O843" s="9">
        <f t="shared" si="76"/>
        <v>0.08</v>
      </c>
      <c r="P843" s="9" t="str">
        <f t="shared" si="77"/>
        <v>*</v>
      </c>
      <c r="Q843" s="10" t="str">
        <f t="shared" si="78"/>
        <v>Estimated</v>
      </c>
    </row>
    <row r="844" spans="1:17">
      <c r="A844" s="11">
        <v>38626</v>
      </c>
      <c r="B844" s="9">
        <f>VLOOKUP((IF(MONTH($A844)=10,YEAR($A844),IF(MONTH($A844)=11,YEAR($A844),IF(MONTH($A844)=12, YEAR($A844),YEAR($A844)-1)))),A3R002_pt1.prn!$A$2:$AA$74,VLOOKUP(MONTH($A844),Conversion!$A$1:$B$12,2),FALSE)</f>
        <v>0.04</v>
      </c>
      <c r="C844" s="9" t="str">
        <f>IF(VLOOKUP((IF(MONTH($A844)=10,YEAR($A844),IF(MONTH($A844)=11,YEAR($A844),IF(MONTH($A844)=12, YEAR($A844),YEAR($A844)-1)))),A3R002_pt1.prn!$A$2:$AA$74,VLOOKUP(MONTH($A844),'Patch Conversion'!$A$1:$B$12,2),FALSE)="","",VLOOKUP((IF(MONTH($A844)=10,YEAR($A844),IF(MONTH($A844)=11,YEAR($A844),IF(MONTH($A844)=12, YEAR($A844),YEAR($A844)-1)))),A3R002_pt1.prn!$A$2:$AA$74,VLOOKUP(MONTH($A844),'Patch Conversion'!$A$1:$B$12,2),FALSE))</f>
        <v>*</v>
      </c>
      <c r="E844" s="22"/>
      <c r="F844" s="22"/>
      <c r="G844" s="9">
        <f>VLOOKUP((IF(MONTH($A844)=10,YEAR($A844),IF(MONTH($A844)=11,YEAR($A844),IF(MONTH($A844)=12, YEAR($A844),YEAR($A844)-1)))),A3R002_FirstSim!$A$1:$Z$87,VLOOKUP(MONTH($A844),Conversion!$A$1:$B$12,2),FALSE)</f>
        <v>0.02</v>
      </c>
      <c r="O844" s="9">
        <f t="shared" si="76"/>
        <v>0.04</v>
      </c>
      <c r="P844" s="9" t="str">
        <f t="shared" si="77"/>
        <v>*</v>
      </c>
      <c r="Q844" s="10" t="str">
        <f t="shared" si="78"/>
        <v>Estimated</v>
      </c>
    </row>
    <row r="845" spans="1:17">
      <c r="A845" s="11">
        <v>38657</v>
      </c>
      <c r="B845" s="9">
        <f>VLOOKUP((IF(MONTH($A845)=10,YEAR($A845),IF(MONTH($A845)=11,YEAR($A845),IF(MONTH($A845)=12, YEAR($A845),YEAR($A845)-1)))),A3R002_pt1.prn!$A$2:$AA$74,VLOOKUP(MONTH($A845),Conversion!$A$1:$B$12,2),FALSE)</f>
        <v>0.04</v>
      </c>
      <c r="C845" s="9" t="str">
        <f>IF(VLOOKUP((IF(MONTH($A845)=10,YEAR($A845),IF(MONTH($A845)=11,YEAR($A845),IF(MONTH($A845)=12, YEAR($A845),YEAR($A845)-1)))),A3R002_pt1.prn!$A$2:$AA$74,VLOOKUP(MONTH($A845),'Patch Conversion'!$A$1:$B$12,2),FALSE)="","",VLOOKUP((IF(MONTH($A845)=10,YEAR($A845),IF(MONTH($A845)=11,YEAR($A845),IF(MONTH($A845)=12, YEAR($A845),YEAR($A845)-1)))),A3R002_pt1.prn!$A$2:$AA$74,VLOOKUP(MONTH($A845),'Patch Conversion'!$A$1:$B$12,2),FALSE))</f>
        <v>*</v>
      </c>
      <c r="E845" s="22"/>
      <c r="F845" s="22"/>
      <c r="G845" s="9">
        <f>VLOOKUP((IF(MONTH($A845)=10,YEAR($A845),IF(MONTH($A845)=11,YEAR($A845),IF(MONTH($A845)=12, YEAR($A845),YEAR($A845)-1)))),A3R002_FirstSim!$A$1:$Z$87,VLOOKUP(MONTH($A845),Conversion!$A$1:$B$12,2),FALSE)</f>
        <v>0.02</v>
      </c>
      <c r="O845" s="9">
        <f t="shared" si="76"/>
        <v>0.04</v>
      </c>
      <c r="P845" s="9" t="str">
        <f t="shared" si="77"/>
        <v>*</v>
      </c>
      <c r="Q845" s="10" t="str">
        <f t="shared" si="78"/>
        <v>Estimated</v>
      </c>
    </row>
    <row r="846" spans="1:17">
      <c r="A846" s="11">
        <v>38687</v>
      </c>
      <c r="B846" s="9">
        <f>VLOOKUP((IF(MONTH($A846)=10,YEAR($A846),IF(MONTH($A846)=11,YEAR($A846),IF(MONTH($A846)=12, YEAR($A846),YEAR($A846)-1)))),A3R002_pt1.prn!$A$2:$AA$74,VLOOKUP(MONTH($A846),Conversion!$A$1:$B$12,2),FALSE)</f>
        <v>0.08</v>
      </c>
      <c r="C846" s="9" t="str">
        <f>IF(VLOOKUP((IF(MONTH($A846)=10,YEAR($A846),IF(MONTH($A846)=11,YEAR($A846),IF(MONTH($A846)=12, YEAR($A846),YEAR($A846)-1)))),A3R002_pt1.prn!$A$2:$AA$74,VLOOKUP(MONTH($A846),'Patch Conversion'!$A$1:$B$12,2),FALSE)="","",VLOOKUP((IF(MONTH($A846)=10,YEAR($A846),IF(MONTH($A846)=11,YEAR($A846),IF(MONTH($A846)=12, YEAR($A846),YEAR($A846)-1)))),A3R002_pt1.prn!$A$2:$AA$74,VLOOKUP(MONTH($A846),'Patch Conversion'!$A$1:$B$12,2),FALSE))</f>
        <v>*</v>
      </c>
      <c r="E846" s="22"/>
      <c r="F846" s="22"/>
      <c r="G846" s="9">
        <f>VLOOKUP((IF(MONTH($A846)=10,YEAR($A846),IF(MONTH($A846)=11,YEAR($A846),IF(MONTH($A846)=12, YEAR($A846),YEAR($A846)-1)))),A3R002_FirstSim!$A$1:$Z$87,VLOOKUP(MONTH($A846),Conversion!$A$1:$B$12,2),FALSE)</f>
        <v>0.08</v>
      </c>
      <c r="O846" s="9">
        <f t="shared" si="76"/>
        <v>0.08</v>
      </c>
      <c r="P846" s="9" t="str">
        <f t="shared" si="77"/>
        <v>*</v>
      </c>
      <c r="Q846" s="10" t="str">
        <f t="shared" si="78"/>
        <v>Estimated</v>
      </c>
    </row>
    <row r="847" spans="1:17">
      <c r="A847" s="11">
        <v>38718</v>
      </c>
      <c r="B847" s="9">
        <f>VLOOKUP((IF(MONTH($A847)=10,YEAR($A847),IF(MONTH($A847)=11,YEAR($A847),IF(MONTH($A847)=12, YEAR($A847),YEAR($A847)-1)))),A3R002_pt1.prn!$A$2:$AA$74,VLOOKUP(MONTH($A847),Conversion!$A$1:$B$12,2),FALSE)</f>
        <v>0.16</v>
      </c>
      <c r="C847" s="9" t="str">
        <f>IF(VLOOKUP((IF(MONTH($A847)=10,YEAR($A847),IF(MONTH($A847)=11,YEAR($A847),IF(MONTH($A847)=12, YEAR($A847),YEAR($A847)-1)))),A3R002_pt1.prn!$A$2:$AA$74,VLOOKUP(MONTH($A847),'Patch Conversion'!$A$1:$B$12,2),FALSE)="","",VLOOKUP((IF(MONTH($A847)=10,YEAR($A847),IF(MONTH($A847)=11,YEAR($A847),IF(MONTH($A847)=12, YEAR($A847),YEAR($A847)-1)))),A3R002_pt1.prn!$A$2:$AA$74,VLOOKUP(MONTH($A847),'Patch Conversion'!$A$1:$B$12,2),FALSE))</f>
        <v>*</v>
      </c>
      <c r="E847" s="22"/>
      <c r="F847" s="22"/>
      <c r="G847" s="9">
        <f>VLOOKUP((IF(MONTH($A847)=10,YEAR($A847),IF(MONTH($A847)=11,YEAR($A847),IF(MONTH($A847)=12, YEAR($A847),YEAR($A847)-1)))),A3R002_FirstSim!$A$1:$Z$87,VLOOKUP(MONTH($A847),Conversion!$A$1:$B$12,2),FALSE)</f>
        <v>0.83</v>
      </c>
      <c r="O847" s="9">
        <f t="shared" si="76"/>
        <v>0.16</v>
      </c>
      <c r="P847" s="9" t="str">
        <f t="shared" si="77"/>
        <v>*</v>
      </c>
      <c r="Q847" s="10" t="str">
        <f t="shared" si="78"/>
        <v>Estimated</v>
      </c>
    </row>
    <row r="848" spans="1:17">
      <c r="A848" s="11">
        <v>38749</v>
      </c>
      <c r="B848" s="9">
        <f>VLOOKUP((IF(MONTH($A848)=10,YEAR($A848),IF(MONTH($A848)=11,YEAR($A848),IF(MONTH($A848)=12, YEAR($A848),YEAR($A848)-1)))),A3R002_pt1.prn!$A$2:$AA$74,VLOOKUP(MONTH($A848),Conversion!$A$1:$B$12,2),FALSE)</f>
        <v>0.22</v>
      </c>
      <c r="C848" s="9" t="str">
        <f>IF(VLOOKUP((IF(MONTH($A848)=10,YEAR($A848),IF(MONTH($A848)=11,YEAR($A848),IF(MONTH($A848)=12, YEAR($A848),YEAR($A848)-1)))),A3R002_pt1.prn!$A$2:$AA$74,VLOOKUP(MONTH($A848),'Patch Conversion'!$A$1:$B$12,2),FALSE)="","",VLOOKUP((IF(MONTH($A848)=10,YEAR($A848),IF(MONTH($A848)=11,YEAR($A848),IF(MONTH($A848)=12, YEAR($A848),YEAR($A848)-1)))),A3R002_pt1.prn!$A$2:$AA$74,VLOOKUP(MONTH($A848),'Patch Conversion'!$A$1:$B$12,2),FALSE))</f>
        <v>*</v>
      </c>
      <c r="E848" s="22"/>
      <c r="F848" s="22"/>
      <c r="G848" s="9">
        <f>VLOOKUP((IF(MONTH($A848)=10,YEAR($A848),IF(MONTH($A848)=11,YEAR($A848),IF(MONTH($A848)=12, YEAR($A848),YEAR($A848)-1)))),A3R002_FirstSim!$A$1:$Z$87,VLOOKUP(MONTH($A848),Conversion!$A$1:$B$12,2),FALSE)</f>
        <v>0.72</v>
      </c>
      <c r="O848" s="9">
        <f t="shared" si="76"/>
        <v>0.22</v>
      </c>
      <c r="P848" s="9" t="str">
        <f t="shared" si="77"/>
        <v>*</v>
      </c>
      <c r="Q848" s="10" t="str">
        <f t="shared" si="78"/>
        <v>Estimated</v>
      </c>
    </row>
    <row r="849" spans="1:17">
      <c r="A849" s="11">
        <v>38777</v>
      </c>
      <c r="B849" s="9">
        <f>VLOOKUP((IF(MONTH($A849)=10,YEAR($A849),IF(MONTH($A849)=11,YEAR($A849),IF(MONTH($A849)=12, YEAR($A849),YEAR($A849)-1)))),A3R002_pt1.prn!$A$2:$AA$74,VLOOKUP(MONTH($A849),Conversion!$A$1:$B$12,2),FALSE)</f>
        <v>1.39</v>
      </c>
      <c r="C849" s="9" t="str">
        <f>IF(VLOOKUP((IF(MONTH($A849)=10,YEAR($A849),IF(MONTH($A849)=11,YEAR($A849),IF(MONTH($A849)=12, YEAR($A849),YEAR($A849)-1)))),A3R002_pt1.prn!$A$2:$AA$74,VLOOKUP(MONTH($A849),'Patch Conversion'!$A$1:$B$12,2),FALSE)="","",VLOOKUP((IF(MONTH($A849)=10,YEAR($A849),IF(MONTH($A849)=11,YEAR($A849),IF(MONTH($A849)=12, YEAR($A849),YEAR($A849)-1)))),A3R002_pt1.prn!$A$2:$AA$74,VLOOKUP(MONTH($A849),'Patch Conversion'!$A$1:$B$12,2),FALSE))</f>
        <v/>
      </c>
      <c r="E849" s="22"/>
      <c r="F849" s="22"/>
      <c r="G849" s="9">
        <f>VLOOKUP((IF(MONTH($A849)=10,YEAR($A849),IF(MONTH($A849)=11,YEAR($A849),IF(MONTH($A849)=12, YEAR($A849),YEAR($A849)-1)))),A3R002_FirstSim!$A$1:$Z$87,VLOOKUP(MONTH($A849),Conversion!$A$1:$B$12,2),FALSE)</f>
        <v>0.2</v>
      </c>
      <c r="O849" s="9">
        <f t="shared" si="76"/>
        <v>1.39</v>
      </c>
      <c r="P849" s="9" t="str">
        <f t="shared" si="77"/>
        <v/>
      </c>
      <c r="Q849" s="10" t="str">
        <f t="shared" si="78"/>
        <v/>
      </c>
    </row>
    <row r="850" spans="1:17">
      <c r="A850" s="11">
        <v>38808</v>
      </c>
      <c r="B850" s="9">
        <f>VLOOKUP((IF(MONTH($A850)=10,YEAR($A850),IF(MONTH($A850)=11,YEAR($A850),IF(MONTH($A850)=12, YEAR($A850),YEAR($A850)-1)))),A3R002_pt1.prn!$A$2:$AA$74,VLOOKUP(MONTH($A850),Conversion!$A$1:$B$12,2),FALSE)</f>
        <v>0.47</v>
      </c>
      <c r="C850" s="9" t="str">
        <f>IF(VLOOKUP((IF(MONTH($A850)=10,YEAR($A850),IF(MONTH($A850)=11,YEAR($A850),IF(MONTH($A850)=12, YEAR($A850),YEAR($A850)-1)))),A3R002_pt1.prn!$A$2:$AA$74,VLOOKUP(MONTH($A850),'Patch Conversion'!$A$1:$B$12,2),FALSE)="","",VLOOKUP((IF(MONTH($A850)=10,YEAR($A850),IF(MONTH($A850)=11,YEAR($A850),IF(MONTH($A850)=12, YEAR($A850),YEAR($A850)-1)))),A3R002_pt1.prn!$A$2:$AA$74,VLOOKUP(MONTH($A850),'Patch Conversion'!$A$1:$B$12,2),FALSE))</f>
        <v/>
      </c>
      <c r="E850" s="22"/>
      <c r="F850" s="22"/>
      <c r="G850" s="9">
        <f>VLOOKUP((IF(MONTH($A850)=10,YEAR($A850),IF(MONTH($A850)=11,YEAR($A850),IF(MONTH($A850)=12, YEAR($A850),YEAR($A850)-1)))),A3R002_FirstSim!$A$1:$Z$87,VLOOKUP(MONTH($A850),Conversion!$A$1:$B$12,2),FALSE)</f>
        <v>0.15</v>
      </c>
      <c r="O850" s="9">
        <f t="shared" si="76"/>
        <v>0.47</v>
      </c>
      <c r="P850" s="9" t="str">
        <f t="shared" si="77"/>
        <v/>
      </c>
      <c r="Q850" s="10" t="str">
        <f t="shared" si="78"/>
        <v/>
      </c>
    </row>
    <row r="851" spans="1:17">
      <c r="A851" s="11">
        <v>38838</v>
      </c>
      <c r="B851" s="9">
        <f>VLOOKUP((IF(MONTH($A851)=10,YEAR($A851),IF(MONTH($A851)=11,YEAR($A851),IF(MONTH($A851)=12, YEAR($A851),YEAR($A851)-1)))),A3R002_pt1.prn!$A$2:$AA$74,VLOOKUP(MONTH($A851),Conversion!$A$1:$B$12,2),FALSE)</f>
        <v>0.3</v>
      </c>
      <c r="C851" s="9" t="str">
        <f>IF(VLOOKUP((IF(MONTH($A851)=10,YEAR($A851),IF(MONTH($A851)=11,YEAR($A851),IF(MONTH($A851)=12, YEAR($A851),YEAR($A851)-1)))),A3R002_pt1.prn!$A$2:$AA$74,VLOOKUP(MONTH($A851),'Patch Conversion'!$A$1:$B$12,2),FALSE)="","",VLOOKUP((IF(MONTH($A851)=10,YEAR($A851),IF(MONTH($A851)=11,YEAR($A851),IF(MONTH($A851)=12, YEAR($A851),YEAR($A851)-1)))),A3R002_pt1.prn!$A$2:$AA$74,VLOOKUP(MONTH($A851),'Patch Conversion'!$A$1:$B$12,2),FALSE))</f>
        <v>*</v>
      </c>
      <c r="E851" s="22"/>
      <c r="F851" s="22"/>
      <c r="G851" s="9">
        <f>VLOOKUP((IF(MONTH($A851)=10,YEAR($A851),IF(MONTH($A851)=11,YEAR($A851),IF(MONTH($A851)=12, YEAR($A851),YEAR($A851)-1)))),A3R002_FirstSim!$A$1:$Z$87,VLOOKUP(MONTH($A851),Conversion!$A$1:$B$12,2),FALSE)</f>
        <v>0.11</v>
      </c>
      <c r="O851" s="9">
        <f t="shared" si="76"/>
        <v>0.3</v>
      </c>
      <c r="P851" s="9" t="str">
        <f t="shared" si="77"/>
        <v>*</v>
      </c>
      <c r="Q851" s="10" t="str">
        <f t="shared" si="78"/>
        <v>Estimated</v>
      </c>
    </row>
    <row r="852" spans="1:17">
      <c r="A852" s="11">
        <v>38869</v>
      </c>
      <c r="B852" s="9">
        <f>VLOOKUP((IF(MONTH($A852)=10,YEAR($A852),IF(MONTH($A852)=11,YEAR($A852),IF(MONTH($A852)=12, YEAR($A852),YEAR($A852)-1)))),A3R002_pt1.prn!$A$2:$AA$74,VLOOKUP(MONTH($A852),Conversion!$A$1:$B$12,2),FALSE)</f>
        <v>0.28000000000000003</v>
      </c>
      <c r="C852" s="9" t="str">
        <f>IF(VLOOKUP((IF(MONTH($A852)=10,YEAR($A852),IF(MONTH($A852)=11,YEAR($A852),IF(MONTH($A852)=12, YEAR($A852),YEAR($A852)-1)))),A3R002_pt1.prn!$A$2:$AA$74,VLOOKUP(MONTH($A852),'Patch Conversion'!$A$1:$B$12,2),FALSE)="","",VLOOKUP((IF(MONTH($A852)=10,YEAR($A852),IF(MONTH($A852)=11,YEAR($A852),IF(MONTH($A852)=12, YEAR($A852),YEAR($A852)-1)))),A3R002_pt1.prn!$A$2:$AA$74,VLOOKUP(MONTH($A852),'Patch Conversion'!$A$1:$B$12,2),FALSE))</f>
        <v>*</v>
      </c>
      <c r="E852" s="22"/>
      <c r="F852" s="22"/>
      <c r="G852" s="9">
        <f>VLOOKUP((IF(MONTH($A852)=10,YEAR($A852),IF(MONTH($A852)=11,YEAR($A852),IF(MONTH($A852)=12, YEAR($A852),YEAR($A852)-1)))),A3R002_FirstSim!$A$1:$Z$87,VLOOKUP(MONTH($A852),Conversion!$A$1:$B$12,2),FALSE)</f>
        <v>0.1</v>
      </c>
      <c r="O852" s="9">
        <f t="shared" si="76"/>
        <v>0.28000000000000003</v>
      </c>
      <c r="P852" s="9" t="str">
        <f t="shared" si="77"/>
        <v>*</v>
      </c>
      <c r="Q852" s="10" t="str">
        <f t="shared" si="78"/>
        <v>Estimated</v>
      </c>
    </row>
    <row r="853" spans="1:17">
      <c r="A853" s="11">
        <v>38899</v>
      </c>
      <c r="B853" s="9">
        <f>VLOOKUP((IF(MONTH($A853)=10,YEAR($A853),IF(MONTH($A853)=11,YEAR($A853),IF(MONTH($A853)=12, YEAR($A853),YEAR($A853)-1)))),A3R002_pt1.prn!$A$2:$AA$74,VLOOKUP(MONTH($A853),Conversion!$A$1:$B$12,2),FALSE)</f>
        <v>0.28000000000000003</v>
      </c>
      <c r="C853" s="9" t="str">
        <f>IF(VLOOKUP((IF(MONTH($A853)=10,YEAR($A853),IF(MONTH($A853)=11,YEAR($A853),IF(MONTH($A853)=12, YEAR($A853),YEAR($A853)-1)))),A3R002_pt1.prn!$A$2:$AA$74,VLOOKUP(MONTH($A853),'Patch Conversion'!$A$1:$B$12,2),FALSE)="","",VLOOKUP((IF(MONTH($A853)=10,YEAR($A853),IF(MONTH($A853)=11,YEAR($A853),IF(MONTH($A853)=12, YEAR($A853),YEAR($A853)-1)))),A3R002_pt1.prn!$A$2:$AA$74,VLOOKUP(MONTH($A853),'Patch Conversion'!$A$1:$B$12,2),FALSE))</f>
        <v>*</v>
      </c>
      <c r="E853" s="22"/>
      <c r="F853" s="22"/>
      <c r="G853" s="9">
        <f>VLOOKUP((IF(MONTH($A853)=10,YEAR($A853),IF(MONTH($A853)=11,YEAR($A853),IF(MONTH($A853)=12, YEAR($A853),YEAR($A853)-1)))),A3R002_FirstSim!$A$1:$Z$87,VLOOKUP(MONTH($A853),Conversion!$A$1:$B$12,2),FALSE)</f>
        <v>7.0000000000000007E-2</v>
      </c>
      <c r="O853" s="9">
        <f t="shared" si="76"/>
        <v>0.28000000000000003</v>
      </c>
      <c r="P853" s="9" t="str">
        <f t="shared" si="77"/>
        <v>*</v>
      </c>
      <c r="Q853" s="10" t="str">
        <f t="shared" si="78"/>
        <v>Estimated</v>
      </c>
    </row>
    <row r="854" spans="1:17">
      <c r="A854" s="11">
        <v>38930</v>
      </c>
      <c r="B854" s="9">
        <f>VLOOKUP((IF(MONTH($A854)=10,YEAR($A854),IF(MONTH($A854)=11,YEAR($A854),IF(MONTH($A854)=12, YEAR($A854),YEAR($A854)-1)))),A3R002_pt1.prn!$A$2:$AA$74,VLOOKUP(MONTH($A854),Conversion!$A$1:$B$12,2),FALSE)</f>
        <v>0.26</v>
      </c>
      <c r="C854" s="9" t="str">
        <f>IF(VLOOKUP((IF(MONTH($A854)=10,YEAR($A854),IF(MONTH($A854)=11,YEAR($A854),IF(MONTH($A854)=12, YEAR($A854),YEAR($A854)-1)))),A3R002_pt1.prn!$A$2:$AA$74,VLOOKUP(MONTH($A854),'Patch Conversion'!$A$1:$B$12,2),FALSE)="","",VLOOKUP((IF(MONTH($A854)=10,YEAR($A854),IF(MONTH($A854)=11,YEAR($A854),IF(MONTH($A854)=12, YEAR($A854),YEAR($A854)-1)))),A3R002_pt1.prn!$A$2:$AA$74,VLOOKUP(MONTH($A854),'Patch Conversion'!$A$1:$B$12,2),FALSE))</f>
        <v>*</v>
      </c>
      <c r="E854" s="22"/>
      <c r="F854" s="22"/>
      <c r="G854" s="9">
        <f>VLOOKUP((IF(MONTH($A854)=10,YEAR($A854),IF(MONTH($A854)=11,YEAR($A854),IF(MONTH($A854)=12, YEAR($A854),YEAR($A854)-1)))),A3R002_FirstSim!$A$1:$Z$87,VLOOKUP(MONTH($A854),Conversion!$A$1:$B$12,2),FALSE)</f>
        <v>7.0000000000000007E-2</v>
      </c>
      <c r="O854" s="9">
        <f t="shared" si="76"/>
        <v>0.26</v>
      </c>
      <c r="P854" s="9" t="str">
        <f t="shared" si="77"/>
        <v>*</v>
      </c>
      <c r="Q854" s="10" t="str">
        <f t="shared" si="78"/>
        <v>Estimated</v>
      </c>
    </row>
    <row r="855" spans="1:17">
      <c r="A855" s="11">
        <v>38961</v>
      </c>
      <c r="B855" s="9">
        <f>VLOOKUP((IF(MONTH($A855)=10,YEAR($A855),IF(MONTH($A855)=11,YEAR($A855),IF(MONTH($A855)=12, YEAR($A855),YEAR($A855)-1)))),A3R002_pt1.prn!$A$2:$AA$74,VLOOKUP(MONTH($A855),Conversion!$A$1:$B$12,2),FALSE)</f>
        <v>0.18</v>
      </c>
      <c r="C855" s="9" t="str">
        <f>IF(VLOOKUP((IF(MONTH($A855)=10,YEAR($A855),IF(MONTH($A855)=11,YEAR($A855),IF(MONTH($A855)=12, YEAR($A855),YEAR($A855)-1)))),A3R002_pt1.prn!$A$2:$AA$74,VLOOKUP(MONTH($A855),'Patch Conversion'!$A$1:$B$12,2),FALSE)="","",VLOOKUP((IF(MONTH($A855)=10,YEAR($A855),IF(MONTH($A855)=11,YEAR($A855),IF(MONTH($A855)=12, YEAR($A855),YEAR($A855)-1)))),A3R002_pt1.prn!$A$2:$AA$74,VLOOKUP(MONTH($A855),'Patch Conversion'!$A$1:$B$12,2),FALSE))</f>
        <v>*</v>
      </c>
      <c r="E855" s="22"/>
      <c r="F855" s="22"/>
      <c r="G855" s="9">
        <f>VLOOKUP((IF(MONTH($A855)=10,YEAR($A855),IF(MONTH($A855)=11,YEAR($A855),IF(MONTH($A855)=12, YEAR($A855),YEAR($A855)-1)))),A3R002_FirstSim!$A$1:$Z$87,VLOOKUP(MONTH($A855),Conversion!$A$1:$B$12,2),FALSE)</f>
        <v>0.04</v>
      </c>
      <c r="O855" s="9">
        <f t="shared" si="76"/>
        <v>0.18</v>
      </c>
      <c r="P855" s="9" t="str">
        <f t="shared" si="77"/>
        <v>*</v>
      </c>
      <c r="Q855" s="10" t="str">
        <f t="shared" si="78"/>
        <v>Estimated</v>
      </c>
    </row>
    <row r="856" spans="1:17">
      <c r="A856" s="11">
        <v>38991</v>
      </c>
      <c r="B856" s="9">
        <f>VLOOKUP((IF(MONTH($A856)=10,YEAR($A856),IF(MONTH($A856)=11,YEAR($A856),IF(MONTH($A856)=12, YEAR($A856),YEAR($A856)-1)))),A3R002_pt1.prn!$A$2:$AA$74,VLOOKUP(MONTH($A856),Conversion!$A$1:$B$12,2),FALSE)</f>
        <v>0.1</v>
      </c>
      <c r="C856" s="9" t="str">
        <f>IF(VLOOKUP((IF(MONTH($A856)=10,YEAR($A856),IF(MONTH($A856)=11,YEAR($A856),IF(MONTH($A856)=12, YEAR($A856),YEAR($A856)-1)))),A3R002_pt1.prn!$A$2:$AA$74,VLOOKUP(MONTH($A856),'Patch Conversion'!$A$1:$B$12,2),FALSE)="","",VLOOKUP((IF(MONTH($A856)=10,YEAR($A856),IF(MONTH($A856)=11,YEAR($A856),IF(MONTH($A856)=12, YEAR($A856),YEAR($A856)-1)))),A3R002_pt1.prn!$A$2:$AA$74,VLOOKUP(MONTH($A856),'Patch Conversion'!$A$1:$B$12,2),FALSE))</f>
        <v/>
      </c>
      <c r="E856" s="22"/>
      <c r="F856" s="22"/>
      <c r="G856" s="9">
        <f>VLOOKUP((IF(MONTH($A856)=10,YEAR($A856),IF(MONTH($A856)=11,YEAR($A856),IF(MONTH($A856)=12, YEAR($A856),YEAR($A856)-1)))),A3R002_FirstSim!$A$1:$Z$87,VLOOKUP(MONTH($A856),Conversion!$A$1:$B$12,2),FALSE)</f>
        <v>0.03</v>
      </c>
      <c r="O856" s="9">
        <f t="shared" si="76"/>
        <v>0.1</v>
      </c>
      <c r="P856" s="9" t="str">
        <f t="shared" si="77"/>
        <v/>
      </c>
      <c r="Q856" s="10" t="str">
        <f t="shared" si="78"/>
        <v/>
      </c>
    </row>
    <row r="857" spans="1:17">
      <c r="A857" s="11">
        <v>39022</v>
      </c>
      <c r="B857" s="9">
        <f>VLOOKUP((IF(MONTH($A857)=10,YEAR($A857),IF(MONTH($A857)=11,YEAR($A857),IF(MONTH($A857)=12, YEAR($A857),YEAR($A857)-1)))),A3R002_pt1.prn!$A$2:$AA$74,VLOOKUP(MONTH($A857),Conversion!$A$1:$B$12,2),FALSE)</f>
        <v>0.13</v>
      </c>
      <c r="C857" s="9" t="str">
        <f>IF(VLOOKUP((IF(MONTH($A857)=10,YEAR($A857),IF(MONTH($A857)=11,YEAR($A857),IF(MONTH($A857)=12, YEAR($A857),YEAR($A857)-1)))),A3R002_pt1.prn!$A$2:$AA$74,VLOOKUP(MONTH($A857),'Patch Conversion'!$A$1:$B$12,2),FALSE)="","",VLOOKUP((IF(MONTH($A857)=10,YEAR($A857),IF(MONTH($A857)=11,YEAR($A857),IF(MONTH($A857)=12, YEAR($A857),YEAR($A857)-1)))),A3R002_pt1.prn!$A$2:$AA$74,VLOOKUP(MONTH($A857),'Patch Conversion'!$A$1:$B$12,2),FALSE))</f>
        <v/>
      </c>
      <c r="E857" s="22"/>
      <c r="F857" s="22"/>
      <c r="G857" s="9">
        <f>VLOOKUP((IF(MONTH($A857)=10,YEAR($A857),IF(MONTH($A857)=11,YEAR($A857),IF(MONTH($A857)=12, YEAR($A857),YEAR($A857)-1)))),A3R002_FirstSim!$A$1:$Z$87,VLOOKUP(MONTH($A857),Conversion!$A$1:$B$12,2),FALSE)</f>
        <v>0.03</v>
      </c>
      <c r="O857" s="9">
        <f t="shared" si="76"/>
        <v>0.13</v>
      </c>
      <c r="P857" s="9" t="str">
        <f t="shared" si="77"/>
        <v/>
      </c>
      <c r="Q857" s="10" t="str">
        <f t="shared" si="78"/>
        <v/>
      </c>
    </row>
    <row r="858" spans="1:17">
      <c r="A858" s="11">
        <v>39052</v>
      </c>
      <c r="B858" s="9">
        <f>VLOOKUP((IF(MONTH($A858)=10,YEAR($A858),IF(MONTH($A858)=11,YEAR($A858),IF(MONTH($A858)=12, YEAR($A858),YEAR($A858)-1)))),A3R002_pt1.prn!$A$2:$AA$74,VLOOKUP(MONTH($A858),Conversion!$A$1:$B$12,2),FALSE)</f>
        <v>0.1</v>
      </c>
      <c r="C858" s="9" t="str">
        <f>IF(VLOOKUP((IF(MONTH($A858)=10,YEAR($A858),IF(MONTH($A858)=11,YEAR($A858),IF(MONTH($A858)=12, YEAR($A858),YEAR($A858)-1)))),A3R002_pt1.prn!$A$2:$AA$74,VLOOKUP(MONTH($A858),'Patch Conversion'!$A$1:$B$12,2),FALSE)="","",VLOOKUP((IF(MONTH($A858)=10,YEAR($A858),IF(MONTH($A858)=11,YEAR($A858),IF(MONTH($A858)=12, YEAR($A858),YEAR($A858)-1)))),A3R002_pt1.prn!$A$2:$AA$74,VLOOKUP(MONTH($A858),'Patch Conversion'!$A$1:$B$12,2),FALSE))</f>
        <v/>
      </c>
      <c r="E858" s="22"/>
      <c r="F858" s="22"/>
      <c r="G858" s="9">
        <f>VLOOKUP((IF(MONTH($A858)=10,YEAR($A858),IF(MONTH($A858)=11,YEAR($A858),IF(MONTH($A858)=12, YEAR($A858),YEAR($A858)-1)))),A3R002_FirstSim!$A$1:$Z$87,VLOOKUP(MONTH($A858),Conversion!$A$1:$B$12,2),FALSE)</f>
        <v>0.02</v>
      </c>
      <c r="O858" s="9">
        <f t="shared" si="76"/>
        <v>0.1</v>
      </c>
      <c r="P858" s="9" t="str">
        <f t="shared" si="77"/>
        <v/>
      </c>
      <c r="Q858" s="10" t="str">
        <f t="shared" si="78"/>
        <v/>
      </c>
    </row>
    <row r="859" spans="1:17">
      <c r="A859" s="11">
        <v>39083</v>
      </c>
      <c r="B859" s="9">
        <f>VLOOKUP((IF(MONTH($A859)=10,YEAR($A859),IF(MONTH($A859)=11,YEAR($A859),IF(MONTH($A859)=12, YEAR($A859),YEAR($A859)-1)))),A3R002_pt1.prn!$A$2:$AA$74,VLOOKUP(MONTH($A859),Conversion!$A$1:$B$12,2),FALSE)</f>
        <v>0.08</v>
      </c>
      <c r="C859" s="9" t="str">
        <f>IF(VLOOKUP((IF(MONTH($A859)=10,YEAR($A859),IF(MONTH($A859)=11,YEAR($A859),IF(MONTH($A859)=12, YEAR($A859),YEAR($A859)-1)))),A3R002_pt1.prn!$A$2:$AA$74,VLOOKUP(MONTH($A859),'Patch Conversion'!$A$1:$B$12,2),FALSE)="","",VLOOKUP((IF(MONTH($A859)=10,YEAR($A859),IF(MONTH($A859)=11,YEAR($A859),IF(MONTH($A859)=12, YEAR($A859),YEAR($A859)-1)))),A3R002_pt1.prn!$A$2:$AA$74,VLOOKUP(MONTH($A859),'Patch Conversion'!$A$1:$B$12,2),FALSE))</f>
        <v/>
      </c>
      <c r="E859" s="22"/>
      <c r="F859" s="22"/>
      <c r="G859" s="9">
        <f>VLOOKUP((IF(MONTH($A859)=10,YEAR($A859),IF(MONTH($A859)=11,YEAR($A859),IF(MONTH($A859)=12, YEAR($A859),YEAR($A859)-1)))),A3R002_FirstSim!$A$1:$Z$87,VLOOKUP(MONTH($A859),Conversion!$A$1:$B$12,2),FALSE)</f>
        <v>0.02</v>
      </c>
      <c r="O859" s="9">
        <f t="shared" si="76"/>
        <v>0.08</v>
      </c>
      <c r="P859" s="9" t="str">
        <f t="shared" si="77"/>
        <v/>
      </c>
      <c r="Q859" s="10" t="str">
        <f t="shared" si="78"/>
        <v/>
      </c>
    </row>
    <row r="860" spans="1:17" ht="38.25">
      <c r="A860" s="11">
        <v>39114</v>
      </c>
      <c r="B860" s="9">
        <f>VLOOKUP((IF(MONTH($A860)=10,YEAR($A860),IF(MONTH($A860)=11,YEAR($A860),IF(MONTH($A860)=12, YEAR($A860),YEAR($A860)-1)))),A3R002_pt1.prn!$A$2:$AA$74,VLOOKUP(MONTH($A860),Conversion!$A$1:$B$12,2),FALSE)</f>
        <v>0.04</v>
      </c>
      <c r="C860" s="9">
        <f>IF(VLOOKUP((IF(MONTH($A860)=10,YEAR($A860),IF(MONTH($A860)=11,YEAR($A860),IF(MONTH($A860)=12, YEAR($A860),YEAR($A860)-1)))),A3R002_pt1.prn!$A$2:$AA$74,VLOOKUP(MONTH($A860),'Patch Conversion'!$A$1:$B$12,2),FALSE)="","",VLOOKUP((IF(MONTH($A860)=10,YEAR($A860),IF(MONTH($A860)=11,YEAR($A860),IF(MONTH($A860)=12, YEAR($A860),YEAR($A860)-1)))),A3R002_pt1.prn!$A$2:$AA$74,VLOOKUP(MONTH($A860),'Patch Conversion'!$A$1:$B$12,2),FALSE))</f>
        <v>0</v>
      </c>
      <c r="E860" s="22"/>
      <c r="F860" s="22"/>
      <c r="G860" s="9">
        <f>VLOOKUP((IF(MONTH($A860)=10,YEAR($A860),IF(MONTH($A860)=11,YEAR($A860),IF(MONTH($A860)=12, YEAR($A860),YEAR($A860)-1)))),A3R002_FirstSim!$A$1:$Z$87,VLOOKUP(MONTH($A860),Conversion!$A$1:$B$12,2),FALSE)</f>
        <v>0.02</v>
      </c>
      <c r="O860" s="9">
        <f t="shared" si="76"/>
        <v>0.04</v>
      </c>
      <c r="P860" s="9">
        <f t="shared" si="77"/>
        <v>0</v>
      </c>
      <c r="Q860" s="10" t="str">
        <f t="shared" si="78"/>
        <v>First Simulation&lt;Observed, Observed Used</v>
      </c>
    </row>
    <row r="861" spans="1:17" ht="38.25">
      <c r="A861" s="11">
        <v>39142</v>
      </c>
      <c r="B861" s="9">
        <f>VLOOKUP((IF(MONTH($A861)=10,YEAR($A861),IF(MONTH($A861)=11,YEAR($A861),IF(MONTH($A861)=12, YEAR($A861),YEAR($A861)-1)))),A3R002_pt1.prn!$A$2:$AA$74,VLOOKUP(MONTH($A861),Conversion!$A$1:$B$12,2),FALSE)</f>
        <v>0.03</v>
      </c>
      <c r="C861" s="9">
        <f>IF(VLOOKUP((IF(MONTH($A861)=10,YEAR($A861),IF(MONTH($A861)=11,YEAR($A861),IF(MONTH($A861)=12, YEAR($A861),YEAR($A861)-1)))),A3R002_pt1.prn!$A$2:$AA$74,VLOOKUP(MONTH($A861),'Patch Conversion'!$A$1:$B$12,2),FALSE)="","",VLOOKUP((IF(MONTH($A861)=10,YEAR($A861),IF(MONTH($A861)=11,YEAR($A861),IF(MONTH($A861)=12, YEAR($A861),YEAR($A861)-1)))),A3R002_pt1.prn!$A$2:$AA$74,VLOOKUP(MONTH($A861),'Patch Conversion'!$A$1:$B$12,2),FALSE))</f>
        <v>0</v>
      </c>
      <c r="E861" s="22"/>
      <c r="F861" s="22"/>
      <c r="G861" s="9">
        <f>VLOOKUP((IF(MONTH($A861)=10,YEAR($A861),IF(MONTH($A861)=11,YEAR($A861),IF(MONTH($A861)=12, YEAR($A861),YEAR($A861)-1)))),A3R002_FirstSim!$A$1:$Z$87,VLOOKUP(MONTH($A861),Conversion!$A$1:$B$12,2),FALSE)</f>
        <v>0.02</v>
      </c>
      <c r="O861" s="9">
        <f t="shared" si="76"/>
        <v>0.03</v>
      </c>
      <c r="P861" s="9">
        <f t="shared" si="77"/>
        <v>0</v>
      </c>
      <c r="Q861" s="10" t="str">
        <f t="shared" si="78"/>
        <v>First Simulation&lt;Observed, Observed Used</v>
      </c>
    </row>
    <row r="862" spans="1:17">
      <c r="A862" s="11">
        <v>39173</v>
      </c>
      <c r="B862" s="9">
        <f>VLOOKUP((IF(MONTH($A862)=10,YEAR($A862),IF(MONTH($A862)=11,YEAR($A862),IF(MONTH($A862)=12, YEAR($A862),YEAR($A862)-1)))),A3R002_pt1.prn!$A$2:$AA$74,VLOOKUP(MONTH($A862),Conversion!$A$1:$B$12,2),FALSE)</f>
        <v>0.02</v>
      </c>
      <c r="C862" s="9">
        <f>IF(VLOOKUP((IF(MONTH($A862)=10,YEAR($A862),IF(MONTH($A862)=11,YEAR($A862),IF(MONTH($A862)=12, YEAR($A862),YEAR($A862)-1)))),A3R002_pt1.prn!$A$2:$AA$74,VLOOKUP(MONTH($A862),'Patch Conversion'!$A$1:$B$12,2),FALSE)="","",VLOOKUP((IF(MONTH($A862)=10,YEAR($A862),IF(MONTH($A862)=11,YEAR($A862),IF(MONTH($A862)=12, YEAR($A862),YEAR($A862)-1)))),A3R002_pt1.prn!$A$2:$AA$74,VLOOKUP(MONTH($A862),'Patch Conversion'!$A$1:$B$12,2),FALSE))</f>
        <v>0</v>
      </c>
      <c r="E862" s="22"/>
      <c r="F862" s="22"/>
      <c r="G862" s="9">
        <f>VLOOKUP((IF(MONTH($A862)=10,YEAR($A862),IF(MONTH($A862)=11,YEAR($A862),IF(MONTH($A862)=12, YEAR($A862),YEAR($A862)-1)))),A3R002_FirstSim!$A$1:$Z$87,VLOOKUP(MONTH($A862),Conversion!$A$1:$B$12,2),FALSE)</f>
        <v>0.02</v>
      </c>
      <c r="O862" s="9">
        <f t="shared" si="76"/>
        <v>0.02</v>
      </c>
      <c r="P862" s="9" t="str">
        <f t="shared" si="77"/>
        <v>*</v>
      </c>
      <c r="Q862" s="10" t="str">
        <f t="shared" si="78"/>
        <v>First Silumation patch</v>
      </c>
    </row>
    <row r="863" spans="1:17">
      <c r="A863" s="11">
        <v>39203</v>
      </c>
      <c r="B863" s="9">
        <f>VLOOKUP((IF(MONTH($A863)=10,YEAR($A863),IF(MONTH($A863)=11,YEAR($A863),IF(MONTH($A863)=12, YEAR($A863),YEAR($A863)-1)))),A3R002_pt1.prn!$A$2:$AA$74,VLOOKUP(MONTH($A863),Conversion!$A$1:$B$12,2),FALSE)</f>
        <v>0.01</v>
      </c>
      <c r="C863" s="9">
        <f>IF(VLOOKUP((IF(MONTH($A863)=10,YEAR($A863),IF(MONTH($A863)=11,YEAR($A863),IF(MONTH($A863)=12, YEAR($A863),YEAR($A863)-1)))),A3R002_pt1.prn!$A$2:$AA$74,VLOOKUP(MONTH($A863),'Patch Conversion'!$A$1:$B$12,2),FALSE)="","",VLOOKUP((IF(MONTH($A863)=10,YEAR($A863),IF(MONTH($A863)=11,YEAR($A863),IF(MONTH($A863)=12, YEAR($A863),YEAR($A863)-1)))),A3R002_pt1.prn!$A$2:$AA$74,VLOOKUP(MONTH($A863),'Patch Conversion'!$A$1:$B$12,2),FALSE))</f>
        <v>0</v>
      </c>
      <c r="E863" s="22"/>
      <c r="F863" s="22"/>
      <c r="G863" s="9">
        <f>VLOOKUP((IF(MONTH($A863)=10,YEAR($A863),IF(MONTH($A863)=11,YEAR($A863),IF(MONTH($A863)=12, YEAR($A863),YEAR($A863)-1)))),A3R002_FirstSim!$A$1:$Z$87,VLOOKUP(MONTH($A863),Conversion!$A$1:$B$12,2),FALSE)</f>
        <v>0.02</v>
      </c>
      <c r="O863" s="9">
        <f t="shared" si="76"/>
        <v>0.02</v>
      </c>
      <c r="P863" s="9" t="str">
        <f t="shared" si="77"/>
        <v>*</v>
      </c>
      <c r="Q863" s="10" t="str">
        <f t="shared" si="78"/>
        <v>First Silumation patch</v>
      </c>
    </row>
    <row r="864" spans="1:17">
      <c r="A864" s="11">
        <v>39234</v>
      </c>
      <c r="B864" s="9">
        <f>VLOOKUP((IF(MONTH($A864)=10,YEAR($A864),IF(MONTH($A864)=11,YEAR($A864),IF(MONTH($A864)=12, YEAR($A864),YEAR($A864)-1)))),A3R002_pt1.prn!$A$2:$AA$74,VLOOKUP(MONTH($A864),Conversion!$A$1:$B$12,2),FALSE)</f>
        <v>0.05</v>
      </c>
      <c r="C864" s="9" t="str">
        <f>IF(VLOOKUP((IF(MONTH($A864)=10,YEAR($A864),IF(MONTH($A864)=11,YEAR($A864),IF(MONTH($A864)=12, YEAR($A864),YEAR($A864)-1)))),A3R002_pt1.prn!$A$2:$AA$74,VLOOKUP(MONTH($A864),'Patch Conversion'!$A$1:$B$12,2),FALSE)="","",VLOOKUP((IF(MONTH($A864)=10,YEAR($A864),IF(MONTH($A864)=11,YEAR($A864),IF(MONTH($A864)=12, YEAR($A864),YEAR($A864)-1)))),A3R002_pt1.prn!$A$2:$AA$74,VLOOKUP(MONTH($A864),'Patch Conversion'!$A$1:$B$12,2),FALSE))</f>
        <v>*</v>
      </c>
      <c r="E864" s="22"/>
      <c r="F864" s="22"/>
      <c r="G864" s="9">
        <f>VLOOKUP((IF(MONTH($A864)=10,YEAR($A864),IF(MONTH($A864)=11,YEAR($A864),IF(MONTH($A864)=12, YEAR($A864),YEAR($A864)-1)))),A3R002_FirstSim!$A$1:$Z$87,VLOOKUP(MONTH($A864),Conversion!$A$1:$B$12,2),FALSE)</f>
        <v>0.02</v>
      </c>
      <c r="O864" s="9">
        <f t="shared" si="76"/>
        <v>0.05</v>
      </c>
      <c r="P864" s="9" t="str">
        <f t="shared" si="77"/>
        <v>*</v>
      </c>
      <c r="Q864" s="10" t="str">
        <f t="shared" si="78"/>
        <v>Estimated</v>
      </c>
    </row>
    <row r="865" spans="1:17" ht="38.25">
      <c r="A865" s="11">
        <v>39264</v>
      </c>
      <c r="B865" s="9">
        <f>VLOOKUP((IF(MONTH($A865)=10,YEAR($A865),IF(MONTH($A865)=11,YEAR($A865),IF(MONTH($A865)=12, YEAR($A865),YEAR($A865)-1)))),A3R002_pt1.prn!$A$2:$AA$74,VLOOKUP(MONTH($A865),Conversion!$A$1:$B$12,2),FALSE)</f>
        <v>0.03</v>
      </c>
      <c r="C865" s="9">
        <f>IF(VLOOKUP((IF(MONTH($A865)=10,YEAR($A865),IF(MONTH($A865)=11,YEAR($A865),IF(MONTH($A865)=12, YEAR($A865),YEAR($A865)-1)))),A3R002_pt1.prn!$A$2:$AA$74,VLOOKUP(MONTH($A865),'Patch Conversion'!$A$1:$B$12,2),FALSE)="","",VLOOKUP((IF(MONTH($A865)=10,YEAR($A865),IF(MONTH($A865)=11,YEAR($A865),IF(MONTH($A865)=12, YEAR($A865),YEAR($A865)-1)))),A3R002_pt1.prn!$A$2:$AA$74,VLOOKUP(MONTH($A865),'Patch Conversion'!$A$1:$B$12,2),FALSE))</f>
        <v>0</v>
      </c>
      <c r="E865" s="22"/>
      <c r="F865" s="22"/>
      <c r="G865" s="9">
        <f>VLOOKUP((IF(MONTH($A865)=10,YEAR($A865),IF(MONTH($A865)=11,YEAR($A865),IF(MONTH($A865)=12, YEAR($A865),YEAR($A865)-1)))),A3R002_FirstSim!$A$1:$Z$87,VLOOKUP(MONTH($A865),Conversion!$A$1:$B$12,2),FALSE)</f>
        <v>0.02</v>
      </c>
      <c r="O865" s="9">
        <f t="shared" si="76"/>
        <v>0.03</v>
      </c>
      <c r="P865" s="9">
        <f t="shared" si="77"/>
        <v>0</v>
      </c>
      <c r="Q865" s="10" t="str">
        <f t="shared" si="78"/>
        <v>First Simulation&lt;Observed, Observed Used</v>
      </c>
    </row>
    <row r="866" spans="1:17" ht="38.25">
      <c r="A866" s="11">
        <v>39295</v>
      </c>
      <c r="B866" s="9">
        <f>VLOOKUP((IF(MONTH($A866)=10,YEAR($A866),IF(MONTH($A866)=11,YEAR($A866),IF(MONTH($A866)=12, YEAR($A866),YEAR($A866)-1)))),A3R002_pt1.prn!$A$2:$AA$74,VLOOKUP(MONTH($A866),Conversion!$A$1:$B$12,2),FALSE)</f>
        <v>0.04</v>
      </c>
      <c r="C866" s="9">
        <f>IF(VLOOKUP((IF(MONTH($A866)=10,YEAR($A866),IF(MONTH($A866)=11,YEAR($A866),IF(MONTH($A866)=12, YEAR($A866),YEAR($A866)-1)))),A3R002_pt1.prn!$A$2:$AA$74,VLOOKUP(MONTH($A866),'Patch Conversion'!$A$1:$B$12,2),FALSE)="","",VLOOKUP((IF(MONTH($A866)=10,YEAR($A866),IF(MONTH($A866)=11,YEAR($A866),IF(MONTH($A866)=12, YEAR($A866),YEAR($A866)-1)))),A3R002_pt1.prn!$A$2:$AA$74,VLOOKUP(MONTH($A866),'Patch Conversion'!$A$1:$B$12,2),FALSE))</f>
        <v>0</v>
      </c>
      <c r="E866" s="22"/>
      <c r="F866" s="22"/>
      <c r="G866" s="9">
        <f>VLOOKUP((IF(MONTH($A866)=10,YEAR($A866),IF(MONTH($A866)=11,YEAR($A866),IF(MONTH($A866)=12, YEAR($A866),YEAR($A866)-1)))),A3R002_FirstSim!$A$1:$Z$87,VLOOKUP(MONTH($A866),Conversion!$A$1:$B$12,2),FALSE)</f>
        <v>0.02</v>
      </c>
      <c r="O866" s="9">
        <f t="shared" si="76"/>
        <v>0.04</v>
      </c>
      <c r="P866" s="9">
        <f t="shared" si="77"/>
        <v>0</v>
      </c>
      <c r="Q866" s="10" t="str">
        <f t="shared" si="78"/>
        <v>First Simulation&lt;Observed, Observed Used</v>
      </c>
    </row>
    <row r="867" spans="1:17">
      <c r="A867" s="11">
        <v>39326</v>
      </c>
      <c r="B867" s="9">
        <f>VLOOKUP((IF(MONTH($A867)=10,YEAR($A867),IF(MONTH($A867)=11,YEAR($A867),IF(MONTH($A867)=12, YEAR($A867),YEAR($A867)-1)))),A3R002_pt1.prn!$A$2:$AA$74,VLOOKUP(MONTH($A867),Conversion!$A$1:$B$12,2),FALSE)</f>
        <v>0.05</v>
      </c>
      <c r="C867" s="9" t="str">
        <f>IF(VLOOKUP((IF(MONTH($A867)=10,YEAR($A867),IF(MONTH($A867)=11,YEAR($A867),IF(MONTH($A867)=12, YEAR($A867),YEAR($A867)-1)))),A3R002_pt1.prn!$A$2:$AA$74,VLOOKUP(MONTH($A867),'Patch Conversion'!$A$1:$B$12,2),FALSE)="","",VLOOKUP((IF(MONTH($A867)=10,YEAR($A867),IF(MONTH($A867)=11,YEAR($A867),IF(MONTH($A867)=12, YEAR($A867),YEAR($A867)-1)))),A3R002_pt1.prn!$A$2:$AA$74,VLOOKUP(MONTH($A867),'Patch Conversion'!$A$1:$B$12,2),FALSE))</f>
        <v>*</v>
      </c>
      <c r="E867" s="22"/>
      <c r="F867" s="22"/>
      <c r="G867" s="9">
        <f>VLOOKUP((IF(MONTH($A867)=10,YEAR($A867),IF(MONTH($A867)=11,YEAR($A867),IF(MONTH($A867)=12, YEAR($A867),YEAR($A867)-1)))),A3R002_FirstSim!$A$1:$Z$87,VLOOKUP(MONTH($A867),Conversion!$A$1:$B$12,2),FALSE)</f>
        <v>0.02</v>
      </c>
      <c r="O867" s="9">
        <f t="shared" si="76"/>
        <v>0.05</v>
      </c>
      <c r="P867" s="9" t="str">
        <f t="shared" si="77"/>
        <v>*</v>
      </c>
      <c r="Q867" s="10" t="str">
        <f t="shared" si="78"/>
        <v>Estimated</v>
      </c>
    </row>
  </sheetData>
  <mergeCells count="5">
    <mergeCell ref="A1:C1"/>
    <mergeCell ref="G1:H1"/>
    <mergeCell ref="K1:L1"/>
    <mergeCell ref="O1:Q1"/>
    <mergeCell ref="U1:W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29" zoomScale="80" workbookViewId="0">
      <selection activeCell="T22" sqref="T2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20</v>
      </c>
    </row>
    <row r="2" spans="1:27">
      <c r="A2" s="9">
        <v>1935</v>
      </c>
      <c r="B2" s="13">
        <v>0</v>
      </c>
      <c r="C2" s="9" t="s">
        <v>2</v>
      </c>
      <c r="D2" s="13">
        <v>0</v>
      </c>
      <c r="E2" s="9" t="s">
        <v>2</v>
      </c>
      <c r="F2" s="13">
        <v>0</v>
      </c>
      <c r="G2" s="9" t="s">
        <v>2</v>
      </c>
      <c r="H2" s="13">
        <v>0</v>
      </c>
      <c r="I2" s="9" t="s">
        <v>2</v>
      </c>
      <c r="J2" s="13">
        <v>0</v>
      </c>
      <c r="K2" s="9" t="s">
        <v>2</v>
      </c>
      <c r="L2" s="13">
        <v>0</v>
      </c>
      <c r="M2" s="9" t="s">
        <v>2</v>
      </c>
      <c r="N2" s="13">
        <v>0</v>
      </c>
      <c r="O2" s="9" t="s">
        <v>2</v>
      </c>
      <c r="P2" s="13">
        <v>0</v>
      </c>
      <c r="Q2" s="9" t="s">
        <v>2</v>
      </c>
      <c r="R2" s="13">
        <v>0.34</v>
      </c>
      <c r="S2" s="9" t="s">
        <v>1</v>
      </c>
      <c r="T2" s="13">
        <v>0</v>
      </c>
      <c r="U2" s="9" t="s">
        <v>2</v>
      </c>
      <c r="V2" s="13">
        <v>0.17</v>
      </c>
      <c r="W2" s="9" t="s">
        <v>1</v>
      </c>
      <c r="X2" s="13">
        <v>0.13</v>
      </c>
      <c r="Y2" s="9" t="s">
        <v>19</v>
      </c>
      <c r="Z2" s="13">
        <v>0.64</v>
      </c>
      <c r="AA2" s="9" t="s">
        <v>2</v>
      </c>
    </row>
    <row r="3" spans="1:27">
      <c r="A3" s="9">
        <v>1936</v>
      </c>
      <c r="B3" s="13">
        <v>0.18</v>
      </c>
      <c r="C3" s="9" t="s">
        <v>1</v>
      </c>
      <c r="D3" s="13">
        <v>4.71</v>
      </c>
      <c r="E3" s="9" t="s">
        <v>19</v>
      </c>
      <c r="F3" s="13">
        <v>1.29</v>
      </c>
      <c r="G3" s="9" t="s">
        <v>19</v>
      </c>
      <c r="H3" s="13">
        <v>2.4900000000000002</v>
      </c>
      <c r="I3" s="9" t="s">
        <v>19</v>
      </c>
      <c r="J3" s="13">
        <v>1.31</v>
      </c>
      <c r="K3" s="9" t="s">
        <v>19</v>
      </c>
      <c r="L3" s="13">
        <v>0.26</v>
      </c>
      <c r="M3" s="9" t="s">
        <v>19</v>
      </c>
      <c r="N3" s="13">
        <v>0.18</v>
      </c>
      <c r="O3" s="9" t="s">
        <v>19</v>
      </c>
      <c r="P3" s="13">
        <v>0.12</v>
      </c>
      <c r="Q3" s="9" t="s">
        <v>19</v>
      </c>
      <c r="R3" s="13">
        <v>0.14000000000000001</v>
      </c>
      <c r="S3" s="9" t="s">
        <v>19</v>
      </c>
      <c r="T3" s="13">
        <v>0.18</v>
      </c>
      <c r="U3" s="9" t="s">
        <v>19</v>
      </c>
      <c r="V3" s="13">
        <v>0.14000000000000001</v>
      </c>
      <c r="W3" s="9" t="s">
        <v>19</v>
      </c>
      <c r="X3" s="13">
        <v>0.2</v>
      </c>
      <c r="Y3" s="9" t="s">
        <v>19</v>
      </c>
      <c r="Z3" s="13">
        <v>11.2</v>
      </c>
      <c r="AA3" s="9" t="s">
        <v>1</v>
      </c>
    </row>
    <row r="4" spans="1:27">
      <c r="A4" s="9">
        <v>1937</v>
      </c>
      <c r="B4" s="13">
        <v>0.22</v>
      </c>
      <c r="C4" s="9" t="s">
        <v>19</v>
      </c>
      <c r="D4" s="13">
        <v>0.23</v>
      </c>
      <c r="E4" s="9" t="s">
        <v>19</v>
      </c>
      <c r="F4" s="13">
        <v>1.34</v>
      </c>
      <c r="G4" s="9" t="s">
        <v>19</v>
      </c>
      <c r="H4" s="13">
        <v>0.8</v>
      </c>
      <c r="I4" s="9" t="s">
        <v>19</v>
      </c>
      <c r="J4" s="13">
        <v>0.57999999999999996</v>
      </c>
      <c r="K4" s="9" t="s">
        <v>19</v>
      </c>
      <c r="L4" s="13">
        <v>7.0000000000000007E-2</v>
      </c>
      <c r="M4" s="9" t="s">
        <v>19</v>
      </c>
      <c r="N4" s="13">
        <v>0.08</v>
      </c>
      <c r="O4" s="9" t="s">
        <v>19</v>
      </c>
      <c r="P4" s="13">
        <v>0.18</v>
      </c>
      <c r="Q4" s="9" t="s">
        <v>19</v>
      </c>
      <c r="R4" s="13">
        <v>0.06</v>
      </c>
      <c r="S4" s="9" t="s">
        <v>19</v>
      </c>
      <c r="T4" s="13">
        <v>0.2</v>
      </c>
      <c r="U4" s="9" t="s">
        <v>19</v>
      </c>
      <c r="V4" s="13">
        <v>0.21</v>
      </c>
      <c r="W4" s="9" t="s">
        <v>19</v>
      </c>
      <c r="X4" s="13">
        <v>0.2</v>
      </c>
      <c r="Y4" s="9" t="s">
        <v>19</v>
      </c>
      <c r="Z4" s="13">
        <v>4.17</v>
      </c>
      <c r="AA4" s="9" t="s">
        <v>19</v>
      </c>
    </row>
    <row r="5" spans="1:27">
      <c r="A5" s="9">
        <v>1938</v>
      </c>
      <c r="B5" s="13">
        <v>0.1</v>
      </c>
      <c r="C5" s="9" t="s">
        <v>19</v>
      </c>
      <c r="D5" s="13">
        <v>0.09</v>
      </c>
      <c r="E5" s="9" t="s">
        <v>19</v>
      </c>
      <c r="F5" s="13">
        <v>1.08</v>
      </c>
      <c r="G5" s="9" t="s">
        <v>19</v>
      </c>
      <c r="H5" s="13">
        <v>0.69</v>
      </c>
      <c r="I5" s="9" t="s">
        <v>19</v>
      </c>
      <c r="J5" s="13">
        <v>2.2000000000000002</v>
      </c>
      <c r="K5" s="9" t="s">
        <v>19</v>
      </c>
      <c r="L5" s="13">
        <v>2.4900000000000002</v>
      </c>
      <c r="M5" s="9" t="s">
        <v>19</v>
      </c>
      <c r="N5" s="13">
        <v>0.65</v>
      </c>
      <c r="O5" s="9" t="s">
        <v>19</v>
      </c>
      <c r="P5" s="13">
        <v>0.24</v>
      </c>
      <c r="Q5" s="9" t="s">
        <v>19</v>
      </c>
      <c r="R5" s="13">
        <v>0.15</v>
      </c>
      <c r="S5" s="9" t="s">
        <v>19</v>
      </c>
      <c r="T5" s="13">
        <v>0.27</v>
      </c>
      <c r="U5" s="9" t="s">
        <v>19</v>
      </c>
      <c r="V5" s="13">
        <v>0.2</v>
      </c>
      <c r="W5" s="9" t="s">
        <v>19</v>
      </c>
      <c r="X5" s="13">
        <v>0.31</v>
      </c>
      <c r="Y5" s="9" t="s">
        <v>19</v>
      </c>
      <c r="Z5" s="13">
        <v>8.4700000000000006</v>
      </c>
      <c r="AA5" s="9" t="s">
        <v>19</v>
      </c>
    </row>
    <row r="6" spans="1:27">
      <c r="A6" s="9">
        <v>1939</v>
      </c>
      <c r="B6" s="13">
        <v>0.17</v>
      </c>
      <c r="C6" s="9" t="s">
        <v>19</v>
      </c>
      <c r="D6" s="13">
        <v>0.56000000000000005</v>
      </c>
      <c r="E6" s="9" t="s">
        <v>19</v>
      </c>
      <c r="F6" s="13">
        <v>0.24</v>
      </c>
      <c r="G6" s="9" t="s">
        <v>19</v>
      </c>
      <c r="H6" s="13">
        <v>0.39</v>
      </c>
      <c r="I6" s="9" t="s">
        <v>19</v>
      </c>
      <c r="J6" s="13">
        <v>0.19</v>
      </c>
      <c r="K6" s="9" t="s">
        <v>19</v>
      </c>
      <c r="L6" s="13">
        <v>1.1499999999999999</v>
      </c>
      <c r="M6" s="9" t="s">
        <v>19</v>
      </c>
      <c r="N6" s="13">
        <v>0.3</v>
      </c>
      <c r="O6" s="9" t="s">
        <v>19</v>
      </c>
      <c r="P6" s="13">
        <v>0.31</v>
      </c>
      <c r="Q6" s="9" t="s">
        <v>19</v>
      </c>
      <c r="R6" s="13">
        <v>0.01</v>
      </c>
      <c r="S6" s="9" t="s">
        <v>19</v>
      </c>
      <c r="T6" s="13">
        <v>0.17</v>
      </c>
      <c r="U6" s="9" t="s">
        <v>19</v>
      </c>
      <c r="V6" s="13">
        <v>0.2</v>
      </c>
      <c r="W6" s="9" t="s">
        <v>19</v>
      </c>
      <c r="X6" s="13">
        <v>0.9</v>
      </c>
      <c r="Y6" s="9" t="s">
        <v>19</v>
      </c>
      <c r="Z6" s="13">
        <v>4.59</v>
      </c>
      <c r="AA6" s="9" t="s">
        <v>19</v>
      </c>
    </row>
    <row r="7" spans="1:27">
      <c r="A7" s="9">
        <v>1940</v>
      </c>
      <c r="B7" s="13">
        <v>0.27</v>
      </c>
      <c r="C7" s="9" t="s">
        <v>19</v>
      </c>
      <c r="D7" s="13">
        <v>0.28000000000000003</v>
      </c>
      <c r="E7" s="9" t="s">
        <v>19</v>
      </c>
      <c r="F7" s="13">
        <v>0.93</v>
      </c>
      <c r="G7" s="9" t="s">
        <v>19</v>
      </c>
      <c r="H7" s="13">
        <v>0.27</v>
      </c>
      <c r="I7" s="9" t="s">
        <v>19</v>
      </c>
      <c r="J7" s="13">
        <v>0.42</v>
      </c>
      <c r="K7" s="9" t="s">
        <v>19</v>
      </c>
      <c r="L7" s="13">
        <v>0</v>
      </c>
      <c r="M7" s="9" t="s">
        <v>2</v>
      </c>
      <c r="N7" s="13">
        <v>0.2</v>
      </c>
      <c r="O7" s="9" t="s">
        <v>19</v>
      </c>
      <c r="P7" s="13">
        <v>0.27</v>
      </c>
      <c r="Q7" s="9" t="s">
        <v>19</v>
      </c>
      <c r="R7" s="13">
        <v>0.12</v>
      </c>
      <c r="S7" s="9" t="s">
        <v>19</v>
      </c>
      <c r="T7" s="13">
        <v>0.13</v>
      </c>
      <c r="U7" s="9" t="s">
        <v>19</v>
      </c>
      <c r="V7" s="13">
        <v>0.05</v>
      </c>
      <c r="W7" s="9" t="s">
        <v>19</v>
      </c>
      <c r="X7" s="13">
        <v>0.25</v>
      </c>
      <c r="Y7" s="9" t="s">
        <v>19</v>
      </c>
      <c r="Z7" s="13">
        <v>3.19</v>
      </c>
      <c r="AA7" s="9" t="s">
        <v>2</v>
      </c>
    </row>
    <row r="8" spans="1:27">
      <c r="A8" s="9">
        <v>1941</v>
      </c>
      <c r="B8" s="13">
        <v>0.2</v>
      </c>
      <c r="C8" s="9" t="s">
        <v>19</v>
      </c>
      <c r="D8" s="13">
        <v>7.0000000000000007E-2</v>
      </c>
      <c r="E8" s="9" t="s">
        <v>19</v>
      </c>
      <c r="F8" s="13">
        <v>1.2</v>
      </c>
      <c r="G8" s="9" t="s">
        <v>19</v>
      </c>
      <c r="H8" s="13">
        <v>0.43</v>
      </c>
      <c r="I8" s="9" t="s">
        <v>19</v>
      </c>
      <c r="J8" s="13">
        <v>0.28000000000000003</v>
      </c>
      <c r="K8" s="9" t="s">
        <v>19</v>
      </c>
      <c r="L8" s="13">
        <v>4.07</v>
      </c>
      <c r="M8" s="9" t="s">
        <v>19</v>
      </c>
      <c r="N8" s="13">
        <v>0.45</v>
      </c>
      <c r="O8" s="9" t="s">
        <v>19</v>
      </c>
      <c r="P8" s="13">
        <v>0</v>
      </c>
      <c r="Q8" s="9" t="s">
        <v>2</v>
      </c>
      <c r="R8" s="13">
        <v>0</v>
      </c>
      <c r="S8" s="9" t="s">
        <v>2</v>
      </c>
      <c r="T8" s="13">
        <v>0.12</v>
      </c>
      <c r="U8" s="9" t="s">
        <v>19</v>
      </c>
      <c r="V8" s="13">
        <v>0.08</v>
      </c>
      <c r="W8" s="9" t="s">
        <v>19</v>
      </c>
      <c r="X8" s="13">
        <v>0.16</v>
      </c>
      <c r="Y8" s="9" t="s">
        <v>19</v>
      </c>
      <c r="Z8" s="13">
        <v>7.0600000000000005</v>
      </c>
      <c r="AA8" s="9" t="s">
        <v>2</v>
      </c>
    </row>
    <row r="9" spans="1:27">
      <c r="A9" s="9">
        <v>1942</v>
      </c>
      <c r="B9" s="13">
        <v>0.18</v>
      </c>
      <c r="C9" s="9" t="s">
        <v>19</v>
      </c>
      <c r="D9" s="13">
        <v>0.23</v>
      </c>
      <c r="E9" s="9" t="s">
        <v>19</v>
      </c>
      <c r="F9" s="13">
        <v>6.7</v>
      </c>
      <c r="G9" s="9" t="s">
        <v>19</v>
      </c>
      <c r="H9" s="13">
        <v>0.35</v>
      </c>
      <c r="I9" s="9" t="s">
        <v>19</v>
      </c>
      <c r="J9" s="13">
        <v>0.44</v>
      </c>
      <c r="K9" s="9" t="s">
        <v>19</v>
      </c>
      <c r="L9" s="13">
        <v>1.66</v>
      </c>
      <c r="M9" s="9" t="s">
        <v>19</v>
      </c>
      <c r="N9" s="13">
        <v>1.05</v>
      </c>
      <c r="O9" s="9" t="s">
        <v>19</v>
      </c>
      <c r="P9" s="13">
        <v>2.31</v>
      </c>
      <c r="Q9" s="9" t="s">
        <v>19</v>
      </c>
      <c r="R9" s="13">
        <v>0.88</v>
      </c>
      <c r="S9" s="9" t="s">
        <v>19</v>
      </c>
      <c r="T9" s="13">
        <v>0.7</v>
      </c>
      <c r="U9" s="9" t="s">
        <v>19</v>
      </c>
      <c r="V9" s="13">
        <v>0.28000000000000003</v>
      </c>
      <c r="W9" s="9" t="s">
        <v>19</v>
      </c>
      <c r="X9" s="13">
        <v>2.48</v>
      </c>
      <c r="Y9" s="9" t="s">
        <v>19</v>
      </c>
      <c r="Z9" s="13">
        <v>17.260000000000002</v>
      </c>
      <c r="AA9" s="9" t="s">
        <v>19</v>
      </c>
    </row>
    <row r="10" spans="1:27">
      <c r="A10" s="9">
        <v>1943</v>
      </c>
      <c r="B10" s="13">
        <v>1.23</v>
      </c>
      <c r="C10" s="9" t="s">
        <v>19</v>
      </c>
      <c r="D10" s="13">
        <v>6.69</v>
      </c>
      <c r="E10" s="9" t="s">
        <v>19</v>
      </c>
      <c r="F10" s="13">
        <v>1.62</v>
      </c>
      <c r="G10" s="9" t="s">
        <v>19</v>
      </c>
      <c r="H10" s="13">
        <v>1.1200000000000001</v>
      </c>
      <c r="I10" s="9" t="s">
        <v>19</v>
      </c>
      <c r="J10" s="13">
        <v>16.95</v>
      </c>
      <c r="K10" s="9" t="s">
        <v>19</v>
      </c>
      <c r="L10" s="13">
        <v>3.15</v>
      </c>
      <c r="M10" s="9" t="s">
        <v>19</v>
      </c>
      <c r="N10" s="13">
        <v>1.96</v>
      </c>
      <c r="O10" s="9" t="s">
        <v>19</v>
      </c>
      <c r="P10" s="13">
        <v>1.1200000000000001</v>
      </c>
      <c r="Q10" s="9" t="s">
        <v>19</v>
      </c>
      <c r="R10" s="13">
        <v>3.01</v>
      </c>
      <c r="S10" s="9" t="s">
        <v>19</v>
      </c>
      <c r="T10" s="13">
        <v>3.34</v>
      </c>
      <c r="U10" s="9" t="s">
        <v>19</v>
      </c>
      <c r="V10" s="13">
        <v>1.39</v>
      </c>
      <c r="W10" s="9" t="s">
        <v>19</v>
      </c>
      <c r="X10" s="13">
        <v>1.94</v>
      </c>
      <c r="Y10" s="9" t="s">
        <v>19</v>
      </c>
      <c r="Z10" s="13">
        <v>43.519999999999996</v>
      </c>
      <c r="AA10" s="9" t="s">
        <v>19</v>
      </c>
    </row>
    <row r="11" spans="1:27">
      <c r="A11" s="9">
        <v>1944</v>
      </c>
      <c r="B11" s="13">
        <v>1.03</v>
      </c>
      <c r="C11" s="9" t="s">
        <v>19</v>
      </c>
      <c r="D11" s="13">
        <v>0.98</v>
      </c>
      <c r="E11" s="9" t="s">
        <v>19</v>
      </c>
      <c r="F11" s="13">
        <v>0.76</v>
      </c>
      <c r="G11" s="9" t="s">
        <v>19</v>
      </c>
      <c r="H11" s="13">
        <v>0.75</v>
      </c>
      <c r="I11" s="9" t="s">
        <v>19</v>
      </c>
      <c r="J11" s="13">
        <v>0.91</v>
      </c>
      <c r="K11" s="9" t="s">
        <v>19</v>
      </c>
      <c r="L11" s="13">
        <v>1.1499999999999999</v>
      </c>
      <c r="M11" s="9" t="s">
        <v>19</v>
      </c>
      <c r="N11" s="13">
        <v>2.34</v>
      </c>
      <c r="O11" s="9" t="s">
        <v>19</v>
      </c>
      <c r="P11" s="13">
        <v>1.19</v>
      </c>
      <c r="Q11" s="9" t="s">
        <v>19</v>
      </c>
      <c r="R11" s="13">
        <v>0.99</v>
      </c>
      <c r="S11" s="9" t="s">
        <v>19</v>
      </c>
      <c r="T11" s="13">
        <v>1.02</v>
      </c>
      <c r="U11" s="9" t="s">
        <v>19</v>
      </c>
      <c r="V11" s="13">
        <v>1.04</v>
      </c>
      <c r="W11" s="9" t="s">
        <v>19</v>
      </c>
      <c r="X11" s="13">
        <v>0.75</v>
      </c>
      <c r="Y11" s="9" t="s">
        <v>19</v>
      </c>
      <c r="Z11" s="13">
        <v>12.91</v>
      </c>
      <c r="AA11" s="9" t="s">
        <v>19</v>
      </c>
    </row>
    <row r="12" spans="1:27">
      <c r="A12" s="9">
        <v>1945</v>
      </c>
      <c r="B12" s="13">
        <v>0.38</v>
      </c>
      <c r="C12" s="9" t="s">
        <v>19</v>
      </c>
      <c r="D12" s="13">
        <v>0.39</v>
      </c>
      <c r="E12" s="9" t="s">
        <v>19</v>
      </c>
      <c r="F12" s="13">
        <v>0.24</v>
      </c>
      <c r="G12" s="9" t="s">
        <v>19</v>
      </c>
      <c r="H12" s="13">
        <v>2.5</v>
      </c>
      <c r="I12" s="9" t="s">
        <v>19</v>
      </c>
      <c r="J12" s="13">
        <v>7.82</v>
      </c>
      <c r="K12" s="9" t="s">
        <v>19</v>
      </c>
      <c r="L12" s="13">
        <v>18.27</v>
      </c>
      <c r="M12" s="9" t="s">
        <v>19</v>
      </c>
      <c r="N12" s="13">
        <v>0</v>
      </c>
      <c r="O12" s="9" t="s">
        <v>2</v>
      </c>
      <c r="P12" s="13">
        <v>0</v>
      </c>
      <c r="Q12" s="9" t="s">
        <v>2</v>
      </c>
      <c r="R12" s="13">
        <v>0</v>
      </c>
      <c r="S12" s="9" t="s">
        <v>2</v>
      </c>
      <c r="T12" s="13">
        <v>0</v>
      </c>
      <c r="U12" s="9" t="s">
        <v>2</v>
      </c>
      <c r="V12" s="13">
        <v>0</v>
      </c>
      <c r="W12" s="9" t="s">
        <v>2</v>
      </c>
      <c r="X12" s="13">
        <v>0</v>
      </c>
      <c r="Y12" s="9" t="s">
        <v>2</v>
      </c>
      <c r="Z12" s="13">
        <v>29.6</v>
      </c>
      <c r="AA12" s="9" t="s">
        <v>2</v>
      </c>
    </row>
    <row r="13" spans="1:27">
      <c r="A13" s="9">
        <v>1946</v>
      </c>
      <c r="B13" s="13">
        <v>1.33</v>
      </c>
      <c r="C13" s="9" t="s">
        <v>19</v>
      </c>
      <c r="D13" s="13">
        <v>0.62</v>
      </c>
      <c r="E13" s="9" t="s">
        <v>19</v>
      </c>
      <c r="F13" s="13">
        <v>1.19</v>
      </c>
      <c r="G13" s="9" t="s">
        <v>19</v>
      </c>
      <c r="H13" s="13">
        <v>1.44</v>
      </c>
      <c r="I13" s="9" t="s">
        <v>19</v>
      </c>
      <c r="J13" s="13">
        <v>0.49</v>
      </c>
      <c r="K13" s="9" t="s">
        <v>19</v>
      </c>
      <c r="L13" s="13">
        <v>1.1200000000000001</v>
      </c>
      <c r="M13" s="9" t="s">
        <v>19</v>
      </c>
      <c r="N13" s="13">
        <v>0.7</v>
      </c>
      <c r="O13" s="9" t="s">
        <v>19</v>
      </c>
      <c r="P13" s="13">
        <v>0.28999999999999998</v>
      </c>
      <c r="Q13" s="9" t="s">
        <v>19</v>
      </c>
      <c r="R13" s="13">
        <v>0.38</v>
      </c>
      <c r="S13" s="9" t="s">
        <v>19</v>
      </c>
      <c r="T13" s="13">
        <v>0.39</v>
      </c>
      <c r="U13" s="9" t="s">
        <v>19</v>
      </c>
      <c r="V13" s="13">
        <v>0.34</v>
      </c>
      <c r="W13" s="9" t="s">
        <v>19</v>
      </c>
      <c r="X13" s="13">
        <v>0.18</v>
      </c>
      <c r="Y13" s="9" t="s">
        <v>19</v>
      </c>
      <c r="Z13" s="13">
        <v>8.4700000000000006</v>
      </c>
      <c r="AA13" s="9" t="s">
        <v>19</v>
      </c>
    </row>
    <row r="14" spans="1:27">
      <c r="A14" s="9">
        <v>1947</v>
      </c>
      <c r="B14" s="13">
        <v>0.28000000000000003</v>
      </c>
      <c r="C14" s="9" t="s">
        <v>19</v>
      </c>
      <c r="D14" s="13">
        <v>0.47</v>
      </c>
      <c r="E14" s="9" t="s">
        <v>19</v>
      </c>
      <c r="F14" s="13">
        <v>0.38</v>
      </c>
      <c r="G14" s="9" t="s">
        <v>19</v>
      </c>
      <c r="H14" s="13">
        <v>0.88</v>
      </c>
      <c r="I14" s="9" t="s">
        <v>19</v>
      </c>
      <c r="J14" s="13">
        <v>0.19</v>
      </c>
      <c r="K14" s="9" t="s">
        <v>19</v>
      </c>
      <c r="L14" s="13">
        <v>0.45</v>
      </c>
      <c r="M14" s="9" t="s">
        <v>19</v>
      </c>
      <c r="N14" s="13">
        <v>0.84</v>
      </c>
      <c r="O14" s="9" t="s">
        <v>19</v>
      </c>
      <c r="P14" s="13">
        <v>0.72</v>
      </c>
      <c r="Q14" s="9" t="s">
        <v>19</v>
      </c>
      <c r="R14" s="13">
        <v>0.32</v>
      </c>
      <c r="S14" s="9" t="s">
        <v>19</v>
      </c>
      <c r="T14" s="13">
        <v>0.28999999999999998</v>
      </c>
      <c r="U14" s="9" t="s">
        <v>19</v>
      </c>
      <c r="V14" s="13">
        <v>0.28999999999999998</v>
      </c>
      <c r="W14" s="9" t="s">
        <v>19</v>
      </c>
      <c r="X14" s="13">
        <v>0.13</v>
      </c>
      <c r="Y14" s="9" t="s">
        <v>19</v>
      </c>
      <c r="Z14" s="13">
        <v>5.24</v>
      </c>
      <c r="AA14" s="9" t="s">
        <v>19</v>
      </c>
    </row>
    <row r="15" spans="1:27">
      <c r="A15" s="9">
        <v>1948</v>
      </c>
      <c r="B15" s="13">
        <v>0.32</v>
      </c>
      <c r="C15" s="9" t="s">
        <v>19</v>
      </c>
      <c r="D15" s="13">
        <v>0.35</v>
      </c>
      <c r="E15" s="9" t="s">
        <v>19</v>
      </c>
      <c r="F15" s="13">
        <v>0.12</v>
      </c>
      <c r="G15" s="9" t="s">
        <v>19</v>
      </c>
      <c r="H15" s="13">
        <v>0.41</v>
      </c>
      <c r="I15" s="9" t="s">
        <v>19</v>
      </c>
      <c r="J15" s="13">
        <v>0.05</v>
      </c>
      <c r="K15" s="9" t="s">
        <v>19</v>
      </c>
      <c r="L15" s="13">
        <v>0.19</v>
      </c>
      <c r="M15" s="9" t="s">
        <v>19</v>
      </c>
      <c r="N15" s="13">
        <v>0.01</v>
      </c>
      <c r="O15" s="9" t="s">
        <v>19</v>
      </c>
      <c r="P15" s="13">
        <v>0.05</v>
      </c>
      <c r="Q15" s="9" t="s">
        <v>19</v>
      </c>
      <c r="R15" s="13">
        <v>0.11</v>
      </c>
      <c r="S15" s="9" t="s">
        <v>19</v>
      </c>
      <c r="T15" s="13">
        <v>0.03</v>
      </c>
      <c r="U15" s="9" t="s">
        <v>19</v>
      </c>
      <c r="V15" s="13">
        <v>0.02</v>
      </c>
      <c r="W15" s="9" t="s">
        <v>19</v>
      </c>
      <c r="X15" s="13">
        <v>0.06</v>
      </c>
      <c r="Y15" s="9" t="s">
        <v>19</v>
      </c>
      <c r="Z15" s="13">
        <v>1.7200000000000002</v>
      </c>
      <c r="AA15" s="9" t="s">
        <v>19</v>
      </c>
    </row>
    <row r="16" spans="1:27">
      <c r="A16" s="9">
        <v>1949</v>
      </c>
      <c r="B16" s="13">
        <v>0.06</v>
      </c>
      <c r="C16" s="9" t="s">
        <v>19</v>
      </c>
      <c r="D16" s="13">
        <v>0.31</v>
      </c>
      <c r="E16" s="9" t="s">
        <v>19</v>
      </c>
      <c r="F16" s="13">
        <v>0.75</v>
      </c>
      <c r="G16" s="9" t="s">
        <v>19</v>
      </c>
      <c r="H16" s="13">
        <v>0.27</v>
      </c>
      <c r="I16" s="9" t="s">
        <v>19</v>
      </c>
      <c r="J16" s="13">
        <v>0.18</v>
      </c>
      <c r="K16" s="9" t="s">
        <v>19</v>
      </c>
      <c r="L16" s="13">
        <v>0.27</v>
      </c>
      <c r="M16" s="9" t="s">
        <v>19</v>
      </c>
      <c r="N16" s="13">
        <v>0.06</v>
      </c>
      <c r="O16" s="9" t="s">
        <v>19</v>
      </c>
      <c r="P16" s="13">
        <v>0.04</v>
      </c>
      <c r="Q16" s="9" t="s">
        <v>19</v>
      </c>
      <c r="R16" s="13">
        <v>0.05</v>
      </c>
      <c r="S16" s="9" t="s">
        <v>19</v>
      </c>
      <c r="T16" s="13">
        <v>0.05</v>
      </c>
      <c r="U16" s="9" t="s">
        <v>19</v>
      </c>
      <c r="V16" s="13">
        <v>0.05</v>
      </c>
      <c r="W16" s="9" t="s">
        <v>19</v>
      </c>
      <c r="X16" s="13">
        <v>0.05</v>
      </c>
      <c r="Y16" s="9" t="s">
        <v>19</v>
      </c>
      <c r="Z16" s="13">
        <v>2.1399999999999997</v>
      </c>
      <c r="AA16" s="9" t="s">
        <v>19</v>
      </c>
    </row>
    <row r="17" spans="1:27">
      <c r="A17" s="9">
        <v>1950</v>
      </c>
      <c r="B17" s="13">
        <v>0.12</v>
      </c>
      <c r="C17" s="9" t="s">
        <v>19</v>
      </c>
      <c r="D17" s="13">
        <v>0.04</v>
      </c>
      <c r="E17" s="9" t="s">
        <v>19</v>
      </c>
      <c r="F17" s="13">
        <v>0.63</v>
      </c>
      <c r="G17" s="9" t="s">
        <v>19</v>
      </c>
      <c r="H17" s="13">
        <v>0.18</v>
      </c>
      <c r="I17" s="9" t="s">
        <v>19</v>
      </c>
      <c r="J17" s="13">
        <v>0.06</v>
      </c>
      <c r="K17" s="9" t="s">
        <v>19</v>
      </c>
      <c r="L17" s="13">
        <v>0.13</v>
      </c>
      <c r="M17" s="9" t="s">
        <v>19</v>
      </c>
      <c r="N17" s="13">
        <v>0.22</v>
      </c>
      <c r="O17" s="9" t="s">
        <v>19</v>
      </c>
      <c r="P17" s="13">
        <v>0.14000000000000001</v>
      </c>
      <c r="Q17" s="9" t="s">
        <v>19</v>
      </c>
      <c r="R17" s="13">
        <v>0.02</v>
      </c>
      <c r="S17" s="9" t="s">
        <v>19</v>
      </c>
      <c r="T17" s="13">
        <v>0.03</v>
      </c>
      <c r="U17" s="9" t="s">
        <v>19</v>
      </c>
      <c r="V17" s="13">
        <v>0.04</v>
      </c>
      <c r="W17" s="9" t="s">
        <v>19</v>
      </c>
      <c r="X17" s="13">
        <v>0.04</v>
      </c>
      <c r="Y17" s="9" t="s">
        <v>19</v>
      </c>
      <c r="Z17" s="13">
        <v>1.6500000000000001</v>
      </c>
      <c r="AA17" s="9" t="s">
        <v>19</v>
      </c>
    </row>
    <row r="18" spans="1:27">
      <c r="A18" s="9">
        <v>1951</v>
      </c>
      <c r="B18" s="13">
        <v>0.13</v>
      </c>
      <c r="C18" s="9" t="s">
        <v>19</v>
      </c>
      <c r="D18" s="13">
        <v>0.02</v>
      </c>
      <c r="E18" s="9" t="s">
        <v>19</v>
      </c>
      <c r="F18" s="13">
        <v>0.06</v>
      </c>
      <c r="G18" s="9" t="s">
        <v>19</v>
      </c>
      <c r="H18" s="13">
        <v>7.0000000000000007E-2</v>
      </c>
      <c r="I18" s="9" t="s">
        <v>19</v>
      </c>
      <c r="J18" s="13">
        <v>0.36</v>
      </c>
      <c r="K18" s="9" t="s">
        <v>19</v>
      </c>
      <c r="L18" s="13">
        <v>0.27</v>
      </c>
      <c r="M18" s="9" t="s">
        <v>19</v>
      </c>
      <c r="N18" s="13">
        <v>0.04</v>
      </c>
      <c r="O18" s="9" t="s">
        <v>19</v>
      </c>
      <c r="P18" s="13">
        <v>0.01</v>
      </c>
      <c r="Q18" s="9" t="s">
        <v>19</v>
      </c>
      <c r="R18" s="13">
        <v>0.02</v>
      </c>
      <c r="S18" s="9" t="s">
        <v>19</v>
      </c>
      <c r="T18" s="13">
        <v>0.01</v>
      </c>
      <c r="U18" s="9" t="s">
        <v>19</v>
      </c>
      <c r="V18" s="13">
        <v>0.03</v>
      </c>
      <c r="W18" s="9" t="s">
        <v>19</v>
      </c>
      <c r="X18" s="13">
        <v>0.02</v>
      </c>
      <c r="Y18" s="9" t="s">
        <v>19</v>
      </c>
      <c r="Z18" s="13">
        <v>1.04</v>
      </c>
      <c r="AA18" s="9" t="s">
        <v>19</v>
      </c>
    </row>
    <row r="19" spans="1:27">
      <c r="A19" s="9">
        <v>1952</v>
      </c>
      <c r="B19" s="13">
        <v>0.03</v>
      </c>
      <c r="C19" s="9" t="s">
        <v>19</v>
      </c>
      <c r="D19" s="13">
        <v>0.79</v>
      </c>
      <c r="E19" s="9" t="s">
        <v>19</v>
      </c>
      <c r="F19" s="13">
        <v>0.46</v>
      </c>
      <c r="G19" s="9" t="s">
        <v>19</v>
      </c>
      <c r="H19" s="13">
        <v>0.52</v>
      </c>
      <c r="I19" s="9" t="s">
        <v>19</v>
      </c>
      <c r="J19" s="13">
        <v>0.98</v>
      </c>
      <c r="K19" s="9" t="s">
        <v>19</v>
      </c>
      <c r="L19" s="13">
        <v>0</v>
      </c>
      <c r="M19" s="9" t="s">
        <v>2</v>
      </c>
      <c r="N19" s="13">
        <v>0.01</v>
      </c>
      <c r="O19" s="9" t="s">
        <v>19</v>
      </c>
      <c r="P19" s="13">
        <v>0.22</v>
      </c>
      <c r="Q19" s="9" t="s">
        <v>19</v>
      </c>
      <c r="R19" s="13">
        <v>0.13</v>
      </c>
      <c r="S19" s="9" t="s">
        <v>19</v>
      </c>
      <c r="T19" s="13">
        <v>0.16</v>
      </c>
      <c r="U19" s="9" t="s">
        <v>19</v>
      </c>
      <c r="V19" s="13">
        <v>0.41</v>
      </c>
      <c r="W19" s="9" t="s">
        <v>19</v>
      </c>
      <c r="X19" s="13">
        <v>0.51</v>
      </c>
      <c r="Y19" s="9" t="s">
        <v>19</v>
      </c>
      <c r="Z19" s="13">
        <v>4.2200000000000006</v>
      </c>
      <c r="AA19" s="9" t="s">
        <v>2</v>
      </c>
    </row>
    <row r="20" spans="1:27">
      <c r="A20" s="9">
        <v>1953</v>
      </c>
      <c r="B20" s="13">
        <v>0.12</v>
      </c>
      <c r="C20" s="9" t="s">
        <v>19</v>
      </c>
      <c r="D20" s="13">
        <v>0.13</v>
      </c>
      <c r="E20" s="9" t="s">
        <v>19</v>
      </c>
      <c r="F20" s="13">
        <v>0</v>
      </c>
      <c r="G20" s="9" t="s">
        <v>2</v>
      </c>
      <c r="H20" s="13">
        <v>0</v>
      </c>
      <c r="I20" s="9" t="s">
        <v>2</v>
      </c>
      <c r="J20" s="13">
        <v>0</v>
      </c>
      <c r="K20" s="9" t="s">
        <v>2</v>
      </c>
      <c r="L20" s="13">
        <v>0.53</v>
      </c>
      <c r="M20" s="9" t="s">
        <v>19</v>
      </c>
      <c r="N20" s="13">
        <v>0</v>
      </c>
      <c r="O20" s="9" t="s">
        <v>2</v>
      </c>
      <c r="P20" s="13">
        <v>0</v>
      </c>
      <c r="Q20" s="9" t="s">
        <v>2</v>
      </c>
      <c r="R20" s="13">
        <v>0.06</v>
      </c>
      <c r="S20" s="9" t="s">
        <v>19</v>
      </c>
      <c r="T20" s="13">
        <v>7.0000000000000007E-2</v>
      </c>
      <c r="U20" s="9" t="s">
        <v>19</v>
      </c>
      <c r="V20" s="13">
        <v>7.0000000000000007E-2</v>
      </c>
      <c r="W20" s="9" t="s">
        <v>19</v>
      </c>
      <c r="X20" s="13">
        <v>0.05</v>
      </c>
      <c r="Y20" s="9" t="s">
        <v>19</v>
      </c>
      <c r="Z20" s="13">
        <v>1.0300000000000002</v>
      </c>
      <c r="AA20" s="9" t="s">
        <v>2</v>
      </c>
    </row>
    <row r="21" spans="1:27">
      <c r="A21" s="9">
        <v>1954</v>
      </c>
      <c r="B21" s="13">
        <v>0.08</v>
      </c>
      <c r="C21" s="9" t="s">
        <v>19</v>
      </c>
      <c r="D21" s="13">
        <v>0.15</v>
      </c>
      <c r="E21" s="9" t="s">
        <v>19</v>
      </c>
      <c r="F21" s="13">
        <v>0.18</v>
      </c>
      <c r="G21" s="9" t="s">
        <v>19</v>
      </c>
      <c r="H21" s="13">
        <v>0.08</v>
      </c>
      <c r="I21" s="9" t="s">
        <v>19</v>
      </c>
      <c r="J21" s="13">
        <v>9.15</v>
      </c>
      <c r="K21" s="9" t="s">
        <v>19</v>
      </c>
      <c r="L21" s="13">
        <v>0.43</v>
      </c>
      <c r="M21" s="9" t="s">
        <v>19</v>
      </c>
      <c r="N21" s="13">
        <v>0.14000000000000001</v>
      </c>
      <c r="O21" s="9" t="s">
        <v>19</v>
      </c>
      <c r="P21" s="13">
        <v>0.04</v>
      </c>
      <c r="Q21" s="9" t="s">
        <v>19</v>
      </c>
      <c r="R21" s="13">
        <v>0</v>
      </c>
      <c r="S21" s="9" t="s">
        <v>2</v>
      </c>
      <c r="T21" s="13">
        <v>0</v>
      </c>
      <c r="U21" s="9" t="s">
        <v>2</v>
      </c>
      <c r="V21" s="13">
        <v>0.17</v>
      </c>
      <c r="W21" s="9" t="s">
        <v>19</v>
      </c>
      <c r="X21" s="13">
        <v>0.1</v>
      </c>
      <c r="Y21" s="9" t="s">
        <v>19</v>
      </c>
      <c r="Z21" s="13">
        <v>10.52</v>
      </c>
      <c r="AA21" s="9" t="s">
        <v>2</v>
      </c>
    </row>
    <row r="22" spans="1:27">
      <c r="A22" s="9">
        <v>1955</v>
      </c>
      <c r="B22" s="13">
        <v>0.08</v>
      </c>
      <c r="C22" s="9" t="s">
        <v>19</v>
      </c>
      <c r="D22" s="13">
        <v>7.0000000000000007E-2</v>
      </c>
      <c r="E22" s="9" t="s">
        <v>19</v>
      </c>
      <c r="F22" s="13">
        <v>0.05</v>
      </c>
      <c r="G22" s="9" t="s">
        <v>19</v>
      </c>
      <c r="H22" s="13">
        <v>0.04</v>
      </c>
      <c r="I22" s="9" t="s">
        <v>19</v>
      </c>
      <c r="J22" s="13">
        <v>0.9</v>
      </c>
      <c r="K22" s="9" t="s">
        <v>19</v>
      </c>
      <c r="L22" s="13">
        <v>0.28999999999999998</v>
      </c>
      <c r="M22" s="9" t="s">
        <v>19</v>
      </c>
      <c r="N22" s="13">
        <v>0.12</v>
      </c>
      <c r="O22" s="9" t="s">
        <v>19</v>
      </c>
      <c r="P22" s="13">
        <v>0.25</v>
      </c>
      <c r="Q22" s="9" t="s">
        <v>19</v>
      </c>
      <c r="R22" s="13">
        <v>0.09</v>
      </c>
      <c r="S22" s="9" t="s">
        <v>19</v>
      </c>
      <c r="T22" s="13">
        <v>0.11</v>
      </c>
      <c r="U22" s="9" t="s">
        <v>19</v>
      </c>
      <c r="V22" s="13">
        <v>0.1</v>
      </c>
      <c r="W22" s="9" t="s">
        <v>19</v>
      </c>
      <c r="X22" s="13">
        <v>0.1</v>
      </c>
      <c r="Y22" s="9" t="s">
        <v>19</v>
      </c>
      <c r="Z22" s="13">
        <v>2.2000000000000006</v>
      </c>
      <c r="AA22" s="9" t="s">
        <v>19</v>
      </c>
    </row>
    <row r="23" spans="1:27">
      <c r="A23" s="9">
        <v>1956</v>
      </c>
      <c r="B23" s="13">
        <v>0.7</v>
      </c>
      <c r="C23" s="9" t="s">
        <v>19</v>
      </c>
      <c r="D23" s="13">
        <v>0.04</v>
      </c>
      <c r="E23" s="9" t="s">
        <v>19</v>
      </c>
      <c r="F23" s="13">
        <v>0.12</v>
      </c>
      <c r="G23" s="9" t="s">
        <v>19</v>
      </c>
      <c r="H23" s="13">
        <v>0.06</v>
      </c>
      <c r="I23" s="9" t="s">
        <v>19</v>
      </c>
      <c r="J23" s="13">
        <v>0.49</v>
      </c>
      <c r="K23" s="9" t="s">
        <v>19</v>
      </c>
      <c r="L23" s="13">
        <v>1.4</v>
      </c>
      <c r="M23" s="9" t="s">
        <v>19</v>
      </c>
      <c r="N23" s="13">
        <v>0.15</v>
      </c>
      <c r="O23" s="9" t="s">
        <v>19</v>
      </c>
      <c r="P23" s="13">
        <v>0.06</v>
      </c>
      <c r="Q23" s="9" t="s">
        <v>19</v>
      </c>
      <c r="R23" s="13">
        <v>0.1</v>
      </c>
      <c r="S23" s="9" t="s">
        <v>19</v>
      </c>
      <c r="T23" s="13">
        <v>1.31</v>
      </c>
      <c r="U23" s="9" t="s">
        <v>19</v>
      </c>
      <c r="V23" s="13">
        <v>0.56000000000000005</v>
      </c>
      <c r="W23" s="9" t="s">
        <v>19</v>
      </c>
      <c r="X23" s="13">
        <v>0.39</v>
      </c>
      <c r="Y23" s="9" t="s">
        <v>19</v>
      </c>
      <c r="Z23" s="13">
        <v>5.38</v>
      </c>
      <c r="AA23" s="9" t="s">
        <v>19</v>
      </c>
    </row>
    <row r="24" spans="1:27">
      <c r="A24" s="9">
        <v>1957</v>
      </c>
      <c r="B24" s="13">
        <v>4.49</v>
      </c>
      <c r="C24" s="9" t="s">
        <v>19</v>
      </c>
      <c r="D24" s="13">
        <v>0.37</v>
      </c>
      <c r="E24" s="9" t="s">
        <v>19</v>
      </c>
      <c r="F24" s="13">
        <v>0.48</v>
      </c>
      <c r="G24" s="9" t="s">
        <v>19</v>
      </c>
      <c r="H24" s="13">
        <v>0.49</v>
      </c>
      <c r="I24" s="9" t="s">
        <v>19</v>
      </c>
      <c r="J24" s="13">
        <v>0.73</v>
      </c>
      <c r="K24" s="9" t="s">
        <v>19</v>
      </c>
      <c r="L24" s="13">
        <v>0.3</v>
      </c>
      <c r="M24" s="9" t="s">
        <v>19</v>
      </c>
      <c r="N24" s="13">
        <v>0.3</v>
      </c>
      <c r="O24" s="9" t="s">
        <v>19</v>
      </c>
      <c r="P24" s="13">
        <v>0.19</v>
      </c>
      <c r="Q24" s="9" t="s">
        <v>19</v>
      </c>
      <c r="R24" s="13">
        <v>0.12</v>
      </c>
      <c r="S24" s="9" t="s">
        <v>19</v>
      </c>
      <c r="T24" s="13">
        <v>0.28000000000000003</v>
      </c>
      <c r="U24" s="9" t="s">
        <v>19</v>
      </c>
      <c r="V24" s="13">
        <v>0.26</v>
      </c>
      <c r="W24" s="9" t="s">
        <v>19</v>
      </c>
      <c r="X24" s="13">
        <v>0.3</v>
      </c>
      <c r="Y24" s="9" t="s">
        <v>19</v>
      </c>
      <c r="Z24" s="13">
        <v>8.3100000000000023</v>
      </c>
      <c r="AA24" s="9" t="s">
        <v>19</v>
      </c>
    </row>
    <row r="25" spans="1:27">
      <c r="A25" s="9">
        <v>1958</v>
      </c>
      <c r="B25" s="13">
        <v>0.13</v>
      </c>
      <c r="C25" s="9" t="s">
        <v>19</v>
      </c>
      <c r="D25" s="13">
        <v>0.31</v>
      </c>
      <c r="E25" s="9" t="s">
        <v>19</v>
      </c>
      <c r="F25" s="13">
        <v>1.1200000000000001</v>
      </c>
      <c r="G25" s="9" t="s">
        <v>19</v>
      </c>
      <c r="H25" s="13">
        <v>0.24</v>
      </c>
      <c r="I25" s="9" t="s">
        <v>19</v>
      </c>
      <c r="J25" s="13">
        <v>0.49</v>
      </c>
      <c r="K25" s="9" t="s">
        <v>19</v>
      </c>
      <c r="L25" s="13">
        <v>0.08</v>
      </c>
      <c r="M25" s="9" t="s">
        <v>19</v>
      </c>
      <c r="N25" s="13">
        <v>0.03</v>
      </c>
      <c r="O25" s="9" t="s">
        <v>19</v>
      </c>
      <c r="P25" s="13">
        <v>0</v>
      </c>
      <c r="Q25" s="9" t="s">
        <v>2</v>
      </c>
      <c r="R25" s="13">
        <v>0.06</v>
      </c>
      <c r="S25" s="9" t="s">
        <v>19</v>
      </c>
      <c r="T25" s="13">
        <v>0.23</v>
      </c>
      <c r="U25" s="9" t="s">
        <v>19</v>
      </c>
      <c r="V25" s="13">
        <v>0.3</v>
      </c>
      <c r="W25" s="9" t="s">
        <v>19</v>
      </c>
      <c r="X25" s="13">
        <v>0</v>
      </c>
      <c r="Y25" s="9" t="s">
        <v>2</v>
      </c>
      <c r="Z25" s="13">
        <v>2.9899999999999998</v>
      </c>
      <c r="AA25" s="9" t="s">
        <v>2</v>
      </c>
    </row>
    <row r="26" spans="1:27">
      <c r="A26" s="9">
        <v>1959</v>
      </c>
      <c r="B26" s="13">
        <v>0.1</v>
      </c>
      <c r="C26" s="9" t="s">
        <v>19</v>
      </c>
      <c r="D26" s="13">
        <v>0.09</v>
      </c>
      <c r="E26" s="9" t="s">
        <v>19</v>
      </c>
      <c r="F26" s="13">
        <v>0.09</v>
      </c>
      <c r="G26" s="9" t="s">
        <v>19</v>
      </c>
      <c r="H26" s="13">
        <v>0.03</v>
      </c>
      <c r="I26" s="9" t="s">
        <v>19</v>
      </c>
      <c r="J26" s="13">
        <v>0.03</v>
      </c>
      <c r="K26" s="9" t="s">
        <v>19</v>
      </c>
      <c r="L26" s="13">
        <v>0.12</v>
      </c>
      <c r="M26" s="9" t="s">
        <v>19</v>
      </c>
      <c r="N26" s="13">
        <v>0.13</v>
      </c>
      <c r="O26" s="9" t="s">
        <v>19</v>
      </c>
      <c r="P26" s="13">
        <v>0.03</v>
      </c>
      <c r="Q26" s="9" t="s">
        <v>19</v>
      </c>
      <c r="R26" s="13">
        <v>0.05</v>
      </c>
      <c r="S26" s="9" t="s">
        <v>19</v>
      </c>
      <c r="T26" s="13">
        <v>0.04</v>
      </c>
      <c r="U26" s="9" t="s">
        <v>19</v>
      </c>
      <c r="V26" s="13">
        <v>0.05</v>
      </c>
      <c r="W26" s="9" t="s">
        <v>19</v>
      </c>
      <c r="X26" s="13">
        <v>0.04</v>
      </c>
      <c r="Y26" s="9" t="s">
        <v>19</v>
      </c>
      <c r="Z26" s="13">
        <v>0.80000000000000027</v>
      </c>
      <c r="AA26" s="9" t="s">
        <v>19</v>
      </c>
    </row>
    <row r="27" spans="1:27">
      <c r="A27" s="9">
        <v>1960</v>
      </c>
      <c r="B27" s="13">
        <v>0.28000000000000003</v>
      </c>
      <c r="C27" s="9" t="s">
        <v>19</v>
      </c>
      <c r="D27" s="13">
        <v>0.11</v>
      </c>
      <c r="E27" s="9" t="s">
        <v>19</v>
      </c>
      <c r="F27" s="13">
        <v>3.38</v>
      </c>
      <c r="G27" s="9" t="s">
        <v>19</v>
      </c>
      <c r="H27" s="13">
        <v>0</v>
      </c>
      <c r="I27" s="9" t="s">
        <v>2</v>
      </c>
      <c r="J27" s="13">
        <v>1.2</v>
      </c>
      <c r="K27" s="9" t="s">
        <v>19</v>
      </c>
      <c r="L27" s="13">
        <v>0.03</v>
      </c>
      <c r="M27" s="9" t="s">
        <v>19</v>
      </c>
      <c r="N27" s="13">
        <v>0.18</v>
      </c>
      <c r="O27" s="9" t="s">
        <v>19</v>
      </c>
      <c r="P27" s="13">
        <v>0.11</v>
      </c>
      <c r="Q27" s="9" t="s">
        <v>19</v>
      </c>
      <c r="R27" s="13">
        <v>0.16</v>
      </c>
      <c r="S27" s="9" t="s">
        <v>19</v>
      </c>
      <c r="T27" s="13">
        <v>0.1</v>
      </c>
      <c r="U27" s="9" t="s">
        <v>19</v>
      </c>
      <c r="V27" s="13">
        <v>0.13</v>
      </c>
      <c r="W27" s="9" t="s">
        <v>19</v>
      </c>
      <c r="X27" s="13">
        <v>0.12</v>
      </c>
      <c r="Y27" s="9" t="s">
        <v>19</v>
      </c>
      <c r="Z27" s="13">
        <v>5.8</v>
      </c>
      <c r="AA27" s="9" t="s">
        <v>2</v>
      </c>
    </row>
    <row r="28" spans="1:27">
      <c r="A28" s="9">
        <v>1961</v>
      </c>
      <c r="B28" s="13">
        <v>0.06</v>
      </c>
      <c r="C28" s="9" t="s">
        <v>19</v>
      </c>
      <c r="D28" s="13">
        <v>0.8</v>
      </c>
      <c r="E28" s="9" t="s">
        <v>19</v>
      </c>
      <c r="F28" s="13">
        <v>0.52</v>
      </c>
      <c r="G28" s="9" t="s">
        <v>19</v>
      </c>
      <c r="H28" s="13">
        <v>1.04</v>
      </c>
      <c r="I28" s="9" t="s">
        <v>19</v>
      </c>
      <c r="J28" s="13">
        <v>0.37</v>
      </c>
      <c r="K28" s="9" t="s">
        <v>19</v>
      </c>
      <c r="L28" s="13">
        <v>0.03</v>
      </c>
      <c r="M28" s="9" t="s">
        <v>19</v>
      </c>
      <c r="N28" s="13">
        <v>1.98</v>
      </c>
      <c r="O28" s="9" t="s">
        <v>19</v>
      </c>
      <c r="P28" s="13">
        <v>0.71</v>
      </c>
      <c r="Q28" s="9" t="s">
        <v>19</v>
      </c>
      <c r="R28" s="13">
        <v>0.08</v>
      </c>
      <c r="S28" s="9" t="s">
        <v>19</v>
      </c>
      <c r="T28" s="13">
        <v>0.03</v>
      </c>
      <c r="U28" s="9" t="s">
        <v>19</v>
      </c>
      <c r="V28" s="13">
        <v>7.0000000000000007E-2</v>
      </c>
      <c r="W28" s="9" t="s">
        <v>19</v>
      </c>
      <c r="X28" s="13">
        <v>0.15</v>
      </c>
      <c r="Y28" s="9" t="s">
        <v>19</v>
      </c>
      <c r="Z28" s="13">
        <v>5.8400000000000007</v>
      </c>
      <c r="AA28" s="9" t="s">
        <v>19</v>
      </c>
    </row>
    <row r="29" spans="1:27">
      <c r="A29" s="9">
        <v>1962</v>
      </c>
      <c r="B29" s="13">
        <v>0.03</v>
      </c>
      <c r="C29" s="9" t="s">
        <v>19</v>
      </c>
      <c r="D29" s="13">
        <v>0.27</v>
      </c>
      <c r="E29" s="9" t="s">
        <v>19</v>
      </c>
      <c r="F29" s="13">
        <v>0.22</v>
      </c>
      <c r="G29" s="9" t="s">
        <v>19</v>
      </c>
      <c r="H29" s="13">
        <v>0.14000000000000001</v>
      </c>
      <c r="I29" s="9" t="s">
        <v>19</v>
      </c>
      <c r="J29" s="13">
        <v>0.13</v>
      </c>
      <c r="K29" s="9" t="s">
        <v>19</v>
      </c>
      <c r="L29" s="13">
        <v>0.06</v>
      </c>
      <c r="M29" s="9" t="s">
        <v>19</v>
      </c>
      <c r="N29" s="13">
        <v>0.02</v>
      </c>
      <c r="O29" s="9" t="s">
        <v>19</v>
      </c>
      <c r="P29" s="13">
        <v>0.05</v>
      </c>
      <c r="Q29" s="9" t="s">
        <v>19</v>
      </c>
      <c r="R29" s="13">
        <v>0.06</v>
      </c>
      <c r="S29" s="9" t="s">
        <v>19</v>
      </c>
      <c r="T29" s="13">
        <v>0.03</v>
      </c>
      <c r="U29" s="9" t="s">
        <v>19</v>
      </c>
      <c r="V29" s="13">
        <v>0.05</v>
      </c>
      <c r="W29" s="9" t="s">
        <v>19</v>
      </c>
      <c r="X29" s="13">
        <v>0.04</v>
      </c>
      <c r="Y29" s="9" t="s">
        <v>19</v>
      </c>
      <c r="Z29" s="13">
        <v>1.1000000000000003</v>
      </c>
      <c r="AA29" s="9" t="s">
        <v>19</v>
      </c>
    </row>
    <row r="30" spans="1:27">
      <c r="A30" s="9">
        <v>1963</v>
      </c>
      <c r="B30" s="13">
        <v>0.04</v>
      </c>
      <c r="C30" s="9" t="s">
        <v>19</v>
      </c>
      <c r="D30" s="13">
        <v>0.46</v>
      </c>
      <c r="E30" s="9" t="s">
        <v>19</v>
      </c>
      <c r="F30" s="13">
        <v>0.28000000000000003</v>
      </c>
      <c r="G30" s="9" t="s">
        <v>19</v>
      </c>
      <c r="H30" s="13">
        <v>0.08</v>
      </c>
      <c r="I30" s="9" t="s">
        <v>19</v>
      </c>
      <c r="J30" s="13">
        <v>0.03</v>
      </c>
      <c r="K30" s="9" t="s">
        <v>19</v>
      </c>
      <c r="L30" s="13">
        <v>0.01</v>
      </c>
      <c r="M30" s="9" t="s">
        <v>19</v>
      </c>
      <c r="N30" s="13">
        <v>0.02</v>
      </c>
      <c r="O30" s="9" t="s">
        <v>19</v>
      </c>
      <c r="P30" s="13">
        <v>0.05</v>
      </c>
      <c r="Q30" s="9" t="s">
        <v>19</v>
      </c>
      <c r="R30" s="13">
        <v>0.04</v>
      </c>
      <c r="S30" s="9" t="s">
        <v>19</v>
      </c>
      <c r="T30" s="13">
        <v>0.02</v>
      </c>
      <c r="U30" s="9" t="s">
        <v>19</v>
      </c>
      <c r="V30" s="13">
        <v>0.02</v>
      </c>
      <c r="W30" s="9" t="s">
        <v>19</v>
      </c>
      <c r="X30" s="13">
        <v>0.04</v>
      </c>
      <c r="Y30" s="9" t="s">
        <v>19</v>
      </c>
      <c r="Z30" s="13">
        <v>1.0900000000000001</v>
      </c>
      <c r="AA30" s="9" t="s">
        <v>19</v>
      </c>
    </row>
    <row r="31" spans="1:27">
      <c r="A31" s="9">
        <v>1964</v>
      </c>
      <c r="B31" s="13">
        <v>0.03</v>
      </c>
      <c r="C31" s="9" t="s">
        <v>19</v>
      </c>
      <c r="D31" s="13">
        <v>0.05</v>
      </c>
      <c r="E31" s="9" t="s">
        <v>19</v>
      </c>
      <c r="F31" s="13">
        <v>0.19</v>
      </c>
      <c r="G31" s="9" t="s">
        <v>19</v>
      </c>
      <c r="H31" s="13">
        <v>0.28000000000000003</v>
      </c>
      <c r="I31" s="9" t="s">
        <v>19</v>
      </c>
      <c r="J31" s="13">
        <v>7.0000000000000007E-2</v>
      </c>
      <c r="K31" s="9" t="s">
        <v>19</v>
      </c>
      <c r="L31" s="13">
        <v>0.05</v>
      </c>
      <c r="M31" s="9" t="s">
        <v>19</v>
      </c>
      <c r="N31" s="13">
        <v>0.06</v>
      </c>
      <c r="O31" s="9" t="s">
        <v>19</v>
      </c>
      <c r="P31" s="13">
        <v>0.03</v>
      </c>
      <c r="Q31" s="9" t="s">
        <v>19</v>
      </c>
      <c r="R31" s="13">
        <v>0.05</v>
      </c>
      <c r="S31" s="9" t="s">
        <v>19</v>
      </c>
      <c r="T31" s="13">
        <v>0.03</v>
      </c>
      <c r="U31" s="9" t="s">
        <v>19</v>
      </c>
      <c r="V31" s="13">
        <v>0.04</v>
      </c>
      <c r="W31" s="9" t="s">
        <v>19</v>
      </c>
      <c r="X31" s="13">
        <v>0.04</v>
      </c>
      <c r="Y31" s="9" t="s">
        <v>19</v>
      </c>
      <c r="Z31" s="13">
        <v>0.92000000000000037</v>
      </c>
      <c r="AA31" s="9" t="s">
        <v>19</v>
      </c>
    </row>
    <row r="32" spans="1:27">
      <c r="A32" s="9">
        <v>1965</v>
      </c>
      <c r="B32" s="13">
        <v>0.06</v>
      </c>
      <c r="C32" s="9" t="s">
        <v>19</v>
      </c>
      <c r="D32" s="13">
        <v>0.09</v>
      </c>
      <c r="E32" s="9" t="s">
        <v>19</v>
      </c>
      <c r="F32" s="13">
        <v>0.04</v>
      </c>
      <c r="G32" s="9" t="s">
        <v>19</v>
      </c>
      <c r="H32" s="13">
        <v>0.94</v>
      </c>
      <c r="I32" s="9" t="s">
        <v>19</v>
      </c>
      <c r="J32" s="13">
        <v>7.1</v>
      </c>
      <c r="K32" s="9" t="s">
        <v>19</v>
      </c>
      <c r="L32" s="13">
        <v>0.45</v>
      </c>
      <c r="M32" s="9" t="s">
        <v>19</v>
      </c>
      <c r="N32" s="13">
        <v>0</v>
      </c>
      <c r="O32" s="9" t="s">
        <v>2</v>
      </c>
      <c r="P32" s="13">
        <v>0.06</v>
      </c>
      <c r="Q32" s="9" t="s">
        <v>19</v>
      </c>
      <c r="R32" s="13">
        <v>0.1</v>
      </c>
      <c r="S32" s="9" t="s">
        <v>19</v>
      </c>
      <c r="T32" s="13">
        <v>0.23</v>
      </c>
      <c r="U32" s="9" t="s">
        <v>19</v>
      </c>
      <c r="V32" s="13">
        <v>0.35</v>
      </c>
      <c r="W32" s="9" t="s">
        <v>19</v>
      </c>
      <c r="X32" s="13">
        <v>0.32</v>
      </c>
      <c r="Y32" s="9" t="s">
        <v>19</v>
      </c>
      <c r="Z32" s="13">
        <v>9.74</v>
      </c>
      <c r="AA32" s="9" t="s">
        <v>2</v>
      </c>
    </row>
    <row r="33" spans="1:27">
      <c r="A33" s="9">
        <v>1966</v>
      </c>
      <c r="B33" s="13">
        <v>0.62</v>
      </c>
      <c r="C33" s="9" t="s">
        <v>19</v>
      </c>
      <c r="D33" s="13">
        <v>0.7</v>
      </c>
      <c r="E33" s="9" t="s">
        <v>19</v>
      </c>
      <c r="F33" s="13">
        <v>1.19</v>
      </c>
      <c r="G33" s="9" t="s">
        <v>19</v>
      </c>
      <c r="H33" s="13">
        <v>6.83</v>
      </c>
      <c r="I33" s="9" t="s">
        <v>19</v>
      </c>
      <c r="J33" s="13">
        <v>2.73</v>
      </c>
      <c r="K33" s="9" t="s">
        <v>19</v>
      </c>
      <c r="L33" s="13">
        <v>6.94</v>
      </c>
      <c r="M33" s="9" t="s">
        <v>19</v>
      </c>
      <c r="N33" s="13">
        <v>8.15</v>
      </c>
      <c r="O33" s="9" t="s">
        <v>19</v>
      </c>
      <c r="P33" s="13">
        <v>0.86</v>
      </c>
      <c r="Q33" s="9" t="s">
        <v>19</v>
      </c>
      <c r="R33" s="13">
        <v>0.26</v>
      </c>
      <c r="S33" s="9" t="s">
        <v>19</v>
      </c>
      <c r="T33" s="13">
        <v>0.74</v>
      </c>
      <c r="U33" s="9" t="s">
        <v>19</v>
      </c>
      <c r="V33" s="13">
        <v>0.54</v>
      </c>
      <c r="W33" s="9" t="s">
        <v>19</v>
      </c>
      <c r="X33" s="13">
        <v>0.71</v>
      </c>
      <c r="Y33" s="9" t="s">
        <v>1</v>
      </c>
      <c r="Z33" s="13">
        <v>30.270000000000003</v>
      </c>
      <c r="AA33" s="9" t="s">
        <v>1</v>
      </c>
    </row>
    <row r="34" spans="1:27">
      <c r="A34" s="9">
        <v>1967</v>
      </c>
      <c r="B34" s="13">
        <v>0.57999999999999996</v>
      </c>
      <c r="C34" s="9" t="s">
        <v>1</v>
      </c>
      <c r="D34" s="13">
        <v>0.21</v>
      </c>
      <c r="E34" s="9" t="s">
        <v>19</v>
      </c>
      <c r="F34" s="13">
        <v>0.18</v>
      </c>
      <c r="G34" s="9" t="s">
        <v>1</v>
      </c>
      <c r="H34" s="13">
        <v>0.31</v>
      </c>
      <c r="I34" s="9" t="s">
        <v>19</v>
      </c>
      <c r="J34" s="13">
        <v>0</v>
      </c>
      <c r="K34" s="9" t="s">
        <v>2</v>
      </c>
      <c r="L34" s="13">
        <v>0</v>
      </c>
      <c r="M34" s="9" t="s">
        <v>2</v>
      </c>
      <c r="N34" s="13">
        <v>0.27</v>
      </c>
      <c r="O34" s="9" t="s">
        <v>19</v>
      </c>
      <c r="P34" s="13">
        <v>0.16</v>
      </c>
      <c r="Q34" s="9" t="s">
        <v>19</v>
      </c>
      <c r="R34" s="13">
        <v>0.03</v>
      </c>
      <c r="S34" s="9" t="s">
        <v>19</v>
      </c>
      <c r="T34" s="13">
        <v>0.73</v>
      </c>
      <c r="U34" s="9" t="s">
        <v>19</v>
      </c>
      <c r="V34" s="13">
        <v>0.37</v>
      </c>
      <c r="W34" s="9" t="s">
        <v>19</v>
      </c>
      <c r="X34" s="13">
        <v>0.5</v>
      </c>
      <c r="Y34" s="9" t="s">
        <v>19</v>
      </c>
      <c r="Z34" s="13">
        <v>3.34</v>
      </c>
      <c r="AA34" s="9" t="s">
        <v>2</v>
      </c>
    </row>
    <row r="35" spans="1:27">
      <c r="A35" s="9">
        <v>1968</v>
      </c>
      <c r="B35" s="13">
        <v>0.14000000000000001</v>
      </c>
      <c r="C35" s="9" t="s">
        <v>1</v>
      </c>
      <c r="D35" s="13">
        <v>0.45</v>
      </c>
      <c r="E35" s="9" t="s">
        <v>19</v>
      </c>
      <c r="F35" s="13">
        <v>0.06</v>
      </c>
      <c r="G35" s="9" t="s">
        <v>19</v>
      </c>
      <c r="H35" s="13">
        <v>0.21</v>
      </c>
      <c r="I35" s="9" t="s">
        <v>19</v>
      </c>
      <c r="J35" s="13">
        <v>0.09</v>
      </c>
      <c r="K35" s="9" t="s">
        <v>19</v>
      </c>
      <c r="L35" s="13">
        <v>0.31</v>
      </c>
      <c r="M35" s="9" t="s">
        <v>19</v>
      </c>
      <c r="N35" s="13">
        <v>0.97</v>
      </c>
      <c r="O35" s="9" t="s">
        <v>1</v>
      </c>
      <c r="P35" s="13">
        <v>0.21</v>
      </c>
      <c r="Q35" s="9" t="s">
        <v>1</v>
      </c>
      <c r="R35" s="13">
        <v>0.03</v>
      </c>
      <c r="S35" s="9" t="s">
        <v>19</v>
      </c>
      <c r="T35" s="13">
        <v>0.21</v>
      </c>
      <c r="U35" s="9" t="s">
        <v>1</v>
      </c>
      <c r="V35" s="13">
        <v>0.24</v>
      </c>
      <c r="W35" s="9" t="s">
        <v>1</v>
      </c>
      <c r="X35" s="13">
        <v>0.28000000000000003</v>
      </c>
      <c r="Y35" s="9" t="s">
        <v>19</v>
      </c>
      <c r="Z35" s="13">
        <v>3.2</v>
      </c>
      <c r="AA35" s="9" t="s">
        <v>1</v>
      </c>
    </row>
    <row r="36" spans="1:27">
      <c r="A36" s="9">
        <v>1969</v>
      </c>
      <c r="B36" s="13">
        <v>0.1</v>
      </c>
      <c r="C36" s="9" t="s">
        <v>1</v>
      </c>
      <c r="D36" s="13">
        <v>0.16</v>
      </c>
      <c r="E36" s="9" t="s">
        <v>1</v>
      </c>
      <c r="F36" s="13">
        <v>0.15</v>
      </c>
      <c r="G36" s="9" t="s">
        <v>1</v>
      </c>
      <c r="H36" s="13">
        <v>0.17</v>
      </c>
      <c r="I36" s="9" t="s">
        <v>1</v>
      </c>
      <c r="J36" s="13">
        <v>0.36</v>
      </c>
      <c r="K36" s="9" t="s">
        <v>1</v>
      </c>
      <c r="L36" s="13">
        <v>0.06</v>
      </c>
      <c r="M36" s="9" t="s">
        <v>19</v>
      </c>
      <c r="N36" s="13">
        <v>0.18</v>
      </c>
      <c r="O36" s="9" t="s">
        <v>19</v>
      </c>
      <c r="P36" s="13">
        <v>0.18</v>
      </c>
      <c r="Q36" s="9" t="s">
        <v>19</v>
      </c>
      <c r="R36" s="13">
        <v>0</v>
      </c>
      <c r="S36" s="9" t="s">
        <v>2</v>
      </c>
      <c r="T36" s="13">
        <v>0.17</v>
      </c>
      <c r="U36" s="9" t="s">
        <v>19</v>
      </c>
      <c r="V36" s="13">
        <v>0.23</v>
      </c>
      <c r="W36" s="9" t="s">
        <v>19</v>
      </c>
      <c r="X36" s="13">
        <v>0</v>
      </c>
      <c r="Y36" s="9" t="s">
        <v>2</v>
      </c>
      <c r="Z36" s="13">
        <v>1.7599999999999998</v>
      </c>
      <c r="AA36" s="9" t="s">
        <v>2</v>
      </c>
    </row>
    <row r="37" spans="1:27">
      <c r="A37" s="9">
        <v>1970</v>
      </c>
      <c r="B37" s="13">
        <v>7.0000000000000007E-2</v>
      </c>
      <c r="C37" s="9" t="s">
        <v>19</v>
      </c>
      <c r="D37" s="13">
        <v>0.1</v>
      </c>
      <c r="E37" s="9" t="s">
        <v>19</v>
      </c>
      <c r="F37" s="13">
        <v>0.09</v>
      </c>
      <c r="G37" s="9" t="s">
        <v>1</v>
      </c>
      <c r="H37" s="13">
        <v>3.76</v>
      </c>
      <c r="I37" s="9" t="s">
        <v>1</v>
      </c>
      <c r="J37" s="13">
        <v>0.72</v>
      </c>
      <c r="K37" s="9" t="s">
        <v>19</v>
      </c>
      <c r="L37" s="13">
        <v>0.02</v>
      </c>
      <c r="M37" s="9" t="s">
        <v>19</v>
      </c>
      <c r="N37" s="13">
        <v>1.81</v>
      </c>
      <c r="O37" s="9" t="s">
        <v>1</v>
      </c>
      <c r="P37" s="13">
        <v>0.19</v>
      </c>
      <c r="Q37" s="9" t="s">
        <v>19</v>
      </c>
      <c r="R37" s="13">
        <v>0.05</v>
      </c>
      <c r="S37" s="9" t="s">
        <v>19</v>
      </c>
      <c r="T37" s="13">
        <v>0.13</v>
      </c>
      <c r="U37" s="9" t="s">
        <v>19</v>
      </c>
      <c r="V37" s="13">
        <v>0.09</v>
      </c>
      <c r="W37" s="9" t="s">
        <v>19</v>
      </c>
      <c r="X37" s="13">
        <v>0.15</v>
      </c>
      <c r="Y37" s="9" t="s">
        <v>19</v>
      </c>
      <c r="Z37" s="13">
        <v>7.1799999999999988</v>
      </c>
      <c r="AA37" s="9" t="s">
        <v>1</v>
      </c>
    </row>
    <row r="38" spans="1:27">
      <c r="A38" s="9">
        <v>1971</v>
      </c>
      <c r="B38" s="13">
        <v>0.05</v>
      </c>
      <c r="C38" s="9" t="s">
        <v>19</v>
      </c>
      <c r="D38" s="13">
        <v>0.26</v>
      </c>
      <c r="E38" s="9" t="s">
        <v>1</v>
      </c>
      <c r="F38" s="13">
        <v>0.05</v>
      </c>
      <c r="G38" s="9" t="s">
        <v>19</v>
      </c>
      <c r="H38" s="13">
        <v>2.48</v>
      </c>
      <c r="I38" s="9" t="s">
        <v>1</v>
      </c>
      <c r="J38" s="13">
        <v>0.26</v>
      </c>
      <c r="K38" s="9" t="s">
        <v>19</v>
      </c>
      <c r="L38" s="13">
        <v>0.81</v>
      </c>
      <c r="M38" s="9" t="s">
        <v>1</v>
      </c>
      <c r="N38" s="13">
        <v>0.63</v>
      </c>
      <c r="O38" s="9" t="s">
        <v>19</v>
      </c>
      <c r="P38" s="13">
        <v>0.21</v>
      </c>
      <c r="Q38" s="9" t="s">
        <v>19</v>
      </c>
      <c r="R38" s="13">
        <v>0.04</v>
      </c>
      <c r="S38" s="9" t="s">
        <v>19</v>
      </c>
      <c r="T38" s="13">
        <v>0.1</v>
      </c>
      <c r="U38" s="9" t="s">
        <v>19</v>
      </c>
      <c r="V38" s="13">
        <v>0.09</v>
      </c>
      <c r="W38" s="9" t="s">
        <v>19</v>
      </c>
      <c r="X38" s="13">
        <v>0.16</v>
      </c>
      <c r="Y38" s="9" t="s">
        <v>19</v>
      </c>
      <c r="Z38" s="13">
        <v>5.14</v>
      </c>
      <c r="AA38" s="9" t="s">
        <v>1</v>
      </c>
    </row>
    <row r="39" spans="1:27">
      <c r="A39" s="9">
        <v>1972</v>
      </c>
      <c r="B39" s="13">
        <v>0.06</v>
      </c>
      <c r="C39" s="9" t="s">
        <v>1</v>
      </c>
      <c r="D39" s="13">
        <v>0.05</v>
      </c>
      <c r="E39" s="9" t="s">
        <v>19</v>
      </c>
      <c r="F39" s="13">
        <v>0.04</v>
      </c>
      <c r="G39" s="9" t="s">
        <v>19</v>
      </c>
      <c r="H39" s="13">
        <v>0</v>
      </c>
      <c r="I39" s="9" t="s">
        <v>2</v>
      </c>
      <c r="J39" s="13">
        <v>0.18</v>
      </c>
      <c r="K39" s="9" t="s">
        <v>1</v>
      </c>
      <c r="L39" s="13">
        <v>0.06</v>
      </c>
      <c r="M39" s="9" t="s">
        <v>19</v>
      </c>
      <c r="N39" s="13">
        <v>1.1399999999999999</v>
      </c>
      <c r="O39" s="9" t="s">
        <v>19</v>
      </c>
      <c r="P39" s="13">
        <v>0</v>
      </c>
      <c r="Q39" s="9" t="s">
        <v>2</v>
      </c>
      <c r="R39" s="13">
        <v>0.06</v>
      </c>
      <c r="S39" s="9" t="s">
        <v>19</v>
      </c>
      <c r="T39" s="13">
        <v>7.0000000000000007E-2</v>
      </c>
      <c r="U39" s="9" t="s">
        <v>19</v>
      </c>
      <c r="V39" s="13">
        <v>0.09</v>
      </c>
      <c r="W39" s="9" t="s">
        <v>19</v>
      </c>
      <c r="X39" s="13">
        <v>0.98</v>
      </c>
      <c r="Y39" s="9" t="s">
        <v>1</v>
      </c>
      <c r="Z39" s="13">
        <v>2.73</v>
      </c>
      <c r="AA39" s="9" t="s">
        <v>2</v>
      </c>
    </row>
    <row r="40" spans="1:27">
      <c r="A40" s="9">
        <v>1973</v>
      </c>
      <c r="B40" s="13">
        <v>0.45</v>
      </c>
      <c r="C40" s="9" t="s">
        <v>19</v>
      </c>
      <c r="D40" s="13">
        <v>0.34</v>
      </c>
      <c r="E40" s="9" t="s">
        <v>1</v>
      </c>
      <c r="F40" s="13">
        <v>0.38</v>
      </c>
      <c r="G40" s="9" t="s">
        <v>19</v>
      </c>
      <c r="H40" s="13">
        <v>1.64</v>
      </c>
      <c r="I40" s="9" t="s">
        <v>1</v>
      </c>
      <c r="J40" s="13">
        <v>2.54</v>
      </c>
      <c r="K40" s="9" t="s">
        <v>1</v>
      </c>
      <c r="L40" s="13">
        <v>1.31</v>
      </c>
      <c r="M40" s="9" t="s">
        <v>1</v>
      </c>
      <c r="N40" s="13">
        <v>1.46</v>
      </c>
      <c r="O40" s="9" t="s">
        <v>19</v>
      </c>
      <c r="P40" s="13">
        <v>0.41</v>
      </c>
      <c r="Q40" s="9" t="s">
        <v>19</v>
      </c>
      <c r="R40" s="13">
        <v>0.22</v>
      </c>
      <c r="S40" s="9" t="s">
        <v>19</v>
      </c>
      <c r="T40" s="13">
        <v>0.23</v>
      </c>
      <c r="U40" s="9" t="s">
        <v>19</v>
      </c>
      <c r="V40" s="13">
        <v>0.32</v>
      </c>
      <c r="W40" s="9" t="s">
        <v>19</v>
      </c>
      <c r="X40" s="13">
        <v>0.21</v>
      </c>
      <c r="Y40" s="9" t="s">
        <v>19</v>
      </c>
      <c r="Z40" s="13">
        <v>9.5100000000000033</v>
      </c>
      <c r="AA40" s="9" t="s">
        <v>1</v>
      </c>
    </row>
    <row r="41" spans="1:27">
      <c r="A41" s="9">
        <v>1974</v>
      </c>
      <c r="B41" s="13">
        <v>0.06</v>
      </c>
      <c r="C41" s="9" t="s">
        <v>19</v>
      </c>
      <c r="D41" s="13">
        <v>0.12</v>
      </c>
      <c r="E41" s="9" t="s">
        <v>1</v>
      </c>
      <c r="F41" s="13">
        <v>0.19</v>
      </c>
      <c r="G41" s="9" t="s">
        <v>19</v>
      </c>
      <c r="H41" s="13">
        <v>0.3</v>
      </c>
      <c r="I41" s="9" t="s">
        <v>1</v>
      </c>
      <c r="J41" s="13">
        <v>0.86</v>
      </c>
      <c r="K41" s="9" t="s">
        <v>19</v>
      </c>
      <c r="L41" s="13">
        <v>2.1800000000000002</v>
      </c>
      <c r="M41" s="9" t="s">
        <v>19</v>
      </c>
      <c r="N41" s="13">
        <v>4.83</v>
      </c>
      <c r="O41" s="9" t="s">
        <v>19</v>
      </c>
      <c r="P41" s="13">
        <v>2.83</v>
      </c>
      <c r="Q41" s="9" t="s">
        <v>19</v>
      </c>
      <c r="R41" s="13">
        <v>2.06</v>
      </c>
      <c r="S41" s="9" t="s">
        <v>19</v>
      </c>
      <c r="T41" s="13">
        <v>1.71</v>
      </c>
      <c r="U41" s="9" t="s">
        <v>19</v>
      </c>
      <c r="V41" s="13">
        <v>1.49</v>
      </c>
      <c r="W41" s="9" t="s">
        <v>19</v>
      </c>
      <c r="X41" s="13">
        <v>1.31</v>
      </c>
      <c r="Y41" s="9" t="s">
        <v>19</v>
      </c>
      <c r="Z41" s="13">
        <v>17.939999999999998</v>
      </c>
      <c r="AA41" s="9" t="s">
        <v>1</v>
      </c>
    </row>
    <row r="42" spans="1:27">
      <c r="A42" s="9">
        <v>1975</v>
      </c>
      <c r="B42" s="13">
        <v>0.67</v>
      </c>
      <c r="C42" s="9" t="s">
        <v>19</v>
      </c>
      <c r="D42" s="13">
        <v>1.26</v>
      </c>
      <c r="E42" s="9" t="s">
        <v>19</v>
      </c>
      <c r="F42" s="13">
        <v>3.84</v>
      </c>
      <c r="G42" s="9" t="s">
        <v>1</v>
      </c>
      <c r="H42" s="13">
        <v>6.35</v>
      </c>
      <c r="I42" s="9" t="s">
        <v>1</v>
      </c>
      <c r="J42" s="13">
        <v>0</v>
      </c>
      <c r="K42" s="9" t="s">
        <v>2</v>
      </c>
      <c r="L42" s="13">
        <v>0</v>
      </c>
      <c r="M42" s="9" t="s">
        <v>2</v>
      </c>
      <c r="N42" s="13">
        <v>0</v>
      </c>
      <c r="O42" s="9" t="s">
        <v>2</v>
      </c>
      <c r="P42" s="13">
        <v>0</v>
      </c>
      <c r="Q42" s="9" t="s">
        <v>2</v>
      </c>
      <c r="R42" s="13">
        <v>0</v>
      </c>
      <c r="S42" s="9" t="s">
        <v>2</v>
      </c>
      <c r="T42" s="13">
        <v>0</v>
      </c>
      <c r="U42" s="9" t="s">
        <v>2</v>
      </c>
      <c r="V42" s="13">
        <v>0</v>
      </c>
      <c r="W42" s="9" t="s">
        <v>2</v>
      </c>
      <c r="X42" s="13">
        <v>0</v>
      </c>
      <c r="Y42" s="9" t="s">
        <v>2</v>
      </c>
      <c r="Z42" s="13">
        <v>12.12</v>
      </c>
      <c r="AA42" s="9" t="s">
        <v>2</v>
      </c>
    </row>
    <row r="43" spans="1:27">
      <c r="A43" s="9">
        <v>1976</v>
      </c>
      <c r="B43" s="13">
        <v>0</v>
      </c>
      <c r="C43" s="9" t="s">
        <v>2</v>
      </c>
      <c r="D43" s="13">
        <v>0</v>
      </c>
      <c r="E43" s="9" t="s">
        <v>2</v>
      </c>
      <c r="F43" s="13">
        <v>0</v>
      </c>
      <c r="G43" s="9" t="s">
        <v>2</v>
      </c>
      <c r="H43" s="13">
        <v>0</v>
      </c>
      <c r="I43" s="9" t="s">
        <v>2</v>
      </c>
      <c r="J43" s="13">
        <v>0</v>
      </c>
      <c r="K43" s="9" t="s">
        <v>2</v>
      </c>
      <c r="L43" s="13">
        <v>0</v>
      </c>
      <c r="M43" s="9" t="s">
        <v>2</v>
      </c>
      <c r="N43" s="13">
        <v>10</v>
      </c>
      <c r="O43" s="9" t="s">
        <v>1</v>
      </c>
      <c r="P43" s="13">
        <v>6.56</v>
      </c>
      <c r="Q43" s="9" t="s">
        <v>1</v>
      </c>
      <c r="R43" s="13">
        <v>6.48</v>
      </c>
      <c r="S43" s="9" t="s">
        <v>1</v>
      </c>
      <c r="T43" s="13">
        <v>6.5</v>
      </c>
      <c r="U43" s="9" t="s">
        <v>1</v>
      </c>
      <c r="V43" s="13">
        <v>6.69</v>
      </c>
      <c r="W43" s="9" t="s">
        <v>1</v>
      </c>
      <c r="X43" s="13">
        <v>6.72</v>
      </c>
      <c r="Y43" s="9" t="s">
        <v>1</v>
      </c>
      <c r="Z43" s="13">
        <v>42.949999999999996</v>
      </c>
      <c r="AA43" s="9" t="s">
        <v>2</v>
      </c>
    </row>
    <row r="44" spans="1:27">
      <c r="A44" s="9">
        <v>1977</v>
      </c>
      <c r="B44" s="13">
        <v>6.94</v>
      </c>
      <c r="C44" s="9" t="s">
        <v>1</v>
      </c>
      <c r="D44" s="13">
        <v>3.03</v>
      </c>
      <c r="E44" s="9" t="s">
        <v>1</v>
      </c>
      <c r="F44" s="13">
        <v>7.32</v>
      </c>
      <c r="G44" s="9" t="s">
        <v>1</v>
      </c>
      <c r="H44" s="13">
        <v>13.01</v>
      </c>
      <c r="I44" s="9" t="s">
        <v>1</v>
      </c>
      <c r="J44" s="13">
        <v>10.3</v>
      </c>
      <c r="K44" s="9" t="s">
        <v>19</v>
      </c>
      <c r="L44" s="13">
        <v>8.89</v>
      </c>
      <c r="M44" s="9" t="s">
        <v>1</v>
      </c>
      <c r="N44" s="13">
        <v>10.31</v>
      </c>
      <c r="O44" s="9" t="s">
        <v>19</v>
      </c>
      <c r="P44" s="13">
        <v>6.11</v>
      </c>
      <c r="Q44" s="9" t="s">
        <v>1</v>
      </c>
      <c r="R44" s="13">
        <v>3.08</v>
      </c>
      <c r="S44" s="9" t="s">
        <v>19</v>
      </c>
      <c r="T44" s="13">
        <v>3.03</v>
      </c>
      <c r="U44" s="9" t="s">
        <v>19</v>
      </c>
      <c r="V44" s="13">
        <v>3.09</v>
      </c>
      <c r="W44" s="9" t="s">
        <v>1</v>
      </c>
      <c r="X44" s="13">
        <v>5.03</v>
      </c>
      <c r="Y44" s="9" t="s">
        <v>19</v>
      </c>
      <c r="Z44" s="13">
        <v>80.14</v>
      </c>
      <c r="AA44" s="9" t="s">
        <v>1</v>
      </c>
    </row>
    <row r="45" spans="1:27">
      <c r="A45" s="9">
        <v>1978</v>
      </c>
      <c r="B45" s="13">
        <v>3.52</v>
      </c>
      <c r="C45" s="9" t="s">
        <v>19</v>
      </c>
      <c r="D45" s="13">
        <v>2.44</v>
      </c>
      <c r="E45" s="9" t="s">
        <v>1</v>
      </c>
      <c r="F45" s="13">
        <v>3.04</v>
      </c>
      <c r="G45" s="9" t="s">
        <v>1</v>
      </c>
      <c r="H45" s="13">
        <v>3.1</v>
      </c>
      <c r="I45" s="9" t="s">
        <v>1</v>
      </c>
      <c r="J45" s="13">
        <v>2.96</v>
      </c>
      <c r="K45" s="9" t="s">
        <v>1</v>
      </c>
      <c r="L45" s="13">
        <v>1.74</v>
      </c>
      <c r="M45" s="9" t="s">
        <v>19</v>
      </c>
      <c r="N45" s="13">
        <v>1.8</v>
      </c>
      <c r="O45" s="9" t="s">
        <v>19</v>
      </c>
      <c r="P45" s="13">
        <v>2.34</v>
      </c>
      <c r="Q45" s="9" t="s">
        <v>19</v>
      </c>
      <c r="R45" s="13">
        <v>2.21</v>
      </c>
      <c r="S45" s="9" t="s">
        <v>19</v>
      </c>
      <c r="T45" s="13">
        <v>1.18</v>
      </c>
      <c r="U45" s="9" t="s">
        <v>19</v>
      </c>
      <c r="V45" s="13">
        <v>1.22</v>
      </c>
      <c r="W45" s="9" t="s">
        <v>19</v>
      </c>
      <c r="X45" s="13">
        <v>1.67</v>
      </c>
      <c r="Y45" s="9" t="s">
        <v>19</v>
      </c>
      <c r="Z45" s="13">
        <v>27.22</v>
      </c>
      <c r="AA45" s="9" t="s">
        <v>1</v>
      </c>
    </row>
    <row r="46" spans="1:27">
      <c r="A46" s="9">
        <v>1979</v>
      </c>
      <c r="B46" s="13">
        <v>0.57999999999999996</v>
      </c>
      <c r="C46" s="9" t="s">
        <v>19</v>
      </c>
      <c r="D46" s="13">
        <v>1.35</v>
      </c>
      <c r="E46" s="9" t="s">
        <v>19</v>
      </c>
      <c r="F46" s="13">
        <v>1.21</v>
      </c>
      <c r="G46" s="9" t="s">
        <v>1</v>
      </c>
      <c r="H46" s="13">
        <v>1.08</v>
      </c>
      <c r="I46" s="9" t="s">
        <v>1</v>
      </c>
      <c r="J46" s="13">
        <v>2.77</v>
      </c>
      <c r="K46" s="9" t="s">
        <v>1</v>
      </c>
      <c r="L46" s="13">
        <v>2.48</v>
      </c>
      <c r="M46" s="9" t="s">
        <v>19</v>
      </c>
      <c r="N46" s="13">
        <v>1.1100000000000001</v>
      </c>
      <c r="O46" s="9" t="s">
        <v>19</v>
      </c>
      <c r="P46" s="13">
        <v>0.52</v>
      </c>
      <c r="Q46" s="9" t="s">
        <v>19</v>
      </c>
      <c r="R46" s="13">
        <v>0.52</v>
      </c>
      <c r="S46" s="9" t="s">
        <v>19</v>
      </c>
      <c r="T46" s="13">
        <v>0.56000000000000005</v>
      </c>
      <c r="U46" s="9" t="s">
        <v>19</v>
      </c>
      <c r="V46" s="13">
        <v>0.57999999999999996</v>
      </c>
      <c r="W46" s="9" t="s">
        <v>19</v>
      </c>
      <c r="X46" s="13">
        <v>0.67</v>
      </c>
      <c r="Y46" s="9" t="s">
        <v>1</v>
      </c>
      <c r="Z46" s="13">
        <v>13.43</v>
      </c>
      <c r="AA46" s="9" t="s">
        <v>1</v>
      </c>
    </row>
    <row r="47" spans="1:27">
      <c r="A47" s="9">
        <v>1980</v>
      </c>
      <c r="B47" s="13">
        <v>0.09</v>
      </c>
      <c r="C47" s="9" t="s">
        <v>1</v>
      </c>
      <c r="D47" s="13">
        <v>0.79</v>
      </c>
      <c r="E47" s="9" t="s">
        <v>1</v>
      </c>
      <c r="F47" s="13">
        <v>1.1299999999999999</v>
      </c>
      <c r="G47" s="9" t="s">
        <v>19</v>
      </c>
      <c r="H47" s="13">
        <v>4.4400000000000004</v>
      </c>
      <c r="I47" s="9" t="s">
        <v>1</v>
      </c>
      <c r="J47" s="13">
        <v>5.46</v>
      </c>
      <c r="K47" s="9" t="s">
        <v>1</v>
      </c>
      <c r="L47" s="13">
        <v>5.59</v>
      </c>
      <c r="M47" s="9" t="s">
        <v>19</v>
      </c>
      <c r="N47" s="13">
        <v>4.58</v>
      </c>
      <c r="O47" s="9" t="s">
        <v>19</v>
      </c>
      <c r="P47" s="13">
        <v>6.93</v>
      </c>
      <c r="Q47" s="9" t="s">
        <v>19</v>
      </c>
      <c r="R47" s="13">
        <v>5.25</v>
      </c>
      <c r="S47" s="9" t="s">
        <v>19</v>
      </c>
      <c r="T47" s="13">
        <v>5.27</v>
      </c>
      <c r="U47" s="9" t="s">
        <v>1</v>
      </c>
      <c r="V47" s="13">
        <v>3.88</v>
      </c>
      <c r="W47" s="9" t="s">
        <v>1</v>
      </c>
      <c r="X47" s="13">
        <v>1.29</v>
      </c>
      <c r="Y47" s="9" t="s">
        <v>1</v>
      </c>
      <c r="Z47" s="13">
        <v>44.7</v>
      </c>
      <c r="AA47" s="9" t="s">
        <v>1</v>
      </c>
    </row>
    <row r="48" spans="1:27">
      <c r="A48" s="9">
        <v>1981</v>
      </c>
      <c r="B48" s="13">
        <v>0.61</v>
      </c>
      <c r="C48" s="9" t="s">
        <v>19</v>
      </c>
      <c r="D48" s="13">
        <v>0.6</v>
      </c>
      <c r="E48" s="9" t="s">
        <v>1</v>
      </c>
      <c r="F48" s="13">
        <v>0.54</v>
      </c>
      <c r="G48" s="9" t="s">
        <v>1</v>
      </c>
      <c r="H48" s="13">
        <v>0.44</v>
      </c>
      <c r="I48" s="9" t="s">
        <v>1</v>
      </c>
      <c r="J48" s="13">
        <v>0.16</v>
      </c>
      <c r="K48" s="9" t="s">
        <v>19</v>
      </c>
      <c r="L48" s="13">
        <v>0.67</v>
      </c>
      <c r="M48" s="9" t="s">
        <v>1</v>
      </c>
      <c r="N48" s="13">
        <v>2.02</v>
      </c>
      <c r="O48" s="9" t="s">
        <v>19</v>
      </c>
      <c r="P48" s="13">
        <v>0.93</v>
      </c>
      <c r="Q48" s="9" t="s">
        <v>19</v>
      </c>
      <c r="R48" s="13">
        <v>0.56999999999999995</v>
      </c>
      <c r="S48" s="9" t="s">
        <v>19</v>
      </c>
      <c r="T48" s="13">
        <v>0.72</v>
      </c>
      <c r="U48" s="9" t="s">
        <v>19</v>
      </c>
      <c r="V48" s="13">
        <v>0.51</v>
      </c>
      <c r="W48" s="9" t="s">
        <v>19</v>
      </c>
      <c r="X48" s="13">
        <v>0</v>
      </c>
      <c r="Y48" s="9" t="s">
        <v>2</v>
      </c>
      <c r="Z48" s="13">
        <v>7.77</v>
      </c>
      <c r="AA48" s="9" t="s">
        <v>2</v>
      </c>
    </row>
    <row r="49" spans="1:27">
      <c r="A49" s="9">
        <v>1982</v>
      </c>
      <c r="B49" s="13">
        <v>0.68</v>
      </c>
      <c r="C49" s="9" t="s">
        <v>1</v>
      </c>
      <c r="D49" s="13">
        <v>0.56000000000000005</v>
      </c>
      <c r="E49" s="9" t="s">
        <v>1</v>
      </c>
      <c r="F49" s="13">
        <v>0.14000000000000001</v>
      </c>
      <c r="G49" s="9" t="s">
        <v>1</v>
      </c>
      <c r="H49" s="13">
        <v>0.17</v>
      </c>
      <c r="I49" s="9" t="s">
        <v>1</v>
      </c>
      <c r="J49" s="13">
        <v>0.03</v>
      </c>
      <c r="K49" s="9" t="s">
        <v>1</v>
      </c>
      <c r="L49" s="13">
        <v>0.05</v>
      </c>
      <c r="M49" s="9" t="s">
        <v>19</v>
      </c>
      <c r="N49" s="13">
        <v>0</v>
      </c>
      <c r="O49" s="9" t="s">
        <v>2</v>
      </c>
      <c r="P49" s="13">
        <v>0.06</v>
      </c>
      <c r="Q49" s="9" t="s">
        <v>19</v>
      </c>
      <c r="R49" s="13">
        <v>0.14000000000000001</v>
      </c>
      <c r="S49" s="9" t="s">
        <v>19</v>
      </c>
      <c r="T49" s="13">
        <v>0.18</v>
      </c>
      <c r="U49" s="9" t="s">
        <v>19</v>
      </c>
      <c r="V49" s="13">
        <v>0.12</v>
      </c>
      <c r="W49" s="9" t="s">
        <v>19</v>
      </c>
      <c r="X49" s="13">
        <v>0</v>
      </c>
      <c r="Y49" s="9" t="s">
        <v>2</v>
      </c>
      <c r="Z49" s="13">
        <v>2.1300000000000008</v>
      </c>
      <c r="AA49" s="9" t="s">
        <v>2</v>
      </c>
    </row>
    <row r="50" spans="1:27">
      <c r="A50" s="9">
        <v>1983</v>
      </c>
      <c r="B50" s="13">
        <v>0.25</v>
      </c>
      <c r="C50" s="9" t="s">
        <v>19</v>
      </c>
      <c r="D50" s="13">
        <v>0.15</v>
      </c>
      <c r="E50" s="9" t="s">
        <v>19</v>
      </c>
      <c r="F50" s="13">
        <v>0</v>
      </c>
      <c r="G50" s="9" t="s">
        <v>2</v>
      </c>
      <c r="H50" s="13">
        <v>0</v>
      </c>
      <c r="I50" s="9" t="s">
        <v>2</v>
      </c>
      <c r="J50" s="13">
        <v>0</v>
      </c>
      <c r="K50" s="9" t="s">
        <v>2</v>
      </c>
      <c r="L50" s="13">
        <v>0</v>
      </c>
      <c r="M50" s="9" t="s">
        <v>2</v>
      </c>
      <c r="N50" s="13">
        <v>0.06</v>
      </c>
      <c r="O50" s="9" t="s">
        <v>19</v>
      </c>
      <c r="P50" s="13">
        <v>0.04</v>
      </c>
      <c r="Q50" s="9" t="s">
        <v>19</v>
      </c>
      <c r="R50" s="13">
        <v>0.05</v>
      </c>
      <c r="S50" s="9" t="s">
        <v>19</v>
      </c>
      <c r="T50" s="13">
        <v>0</v>
      </c>
      <c r="U50" s="9" t="s">
        <v>2</v>
      </c>
      <c r="V50" s="13">
        <v>0</v>
      </c>
      <c r="W50" s="9" t="s">
        <v>19</v>
      </c>
      <c r="X50" s="13">
        <v>0</v>
      </c>
      <c r="Y50" s="9" t="s">
        <v>19</v>
      </c>
      <c r="Z50" s="13">
        <v>0.55000000000000004</v>
      </c>
      <c r="AA50" s="9" t="s">
        <v>2</v>
      </c>
    </row>
    <row r="51" spans="1:27">
      <c r="A51" s="9">
        <v>1984</v>
      </c>
      <c r="B51" s="13">
        <v>0.05</v>
      </c>
      <c r="C51" s="9" t="s">
        <v>19</v>
      </c>
      <c r="D51" s="13">
        <v>0.05</v>
      </c>
      <c r="E51" s="9" t="s">
        <v>1</v>
      </c>
      <c r="F51" s="13">
        <v>0.05</v>
      </c>
      <c r="G51" s="9" t="s">
        <v>1</v>
      </c>
      <c r="H51" s="13">
        <v>0.96</v>
      </c>
      <c r="I51" s="9" t="s">
        <v>1</v>
      </c>
      <c r="J51" s="13">
        <v>7.0000000000000007E-2</v>
      </c>
      <c r="K51" s="9" t="s">
        <v>19</v>
      </c>
      <c r="L51" s="13">
        <v>0.15</v>
      </c>
      <c r="M51" s="9" t="s">
        <v>19</v>
      </c>
      <c r="N51" s="13">
        <v>0.02</v>
      </c>
      <c r="O51" s="9" t="s">
        <v>19</v>
      </c>
      <c r="P51" s="13">
        <v>0</v>
      </c>
      <c r="Q51" s="9" t="s">
        <v>19</v>
      </c>
      <c r="R51" s="13">
        <v>0.03</v>
      </c>
      <c r="S51" s="9" t="s">
        <v>19</v>
      </c>
      <c r="T51" s="13">
        <v>0</v>
      </c>
      <c r="U51" s="9" t="s">
        <v>19</v>
      </c>
      <c r="V51" s="13">
        <v>0.05</v>
      </c>
      <c r="W51" s="9" t="s">
        <v>19</v>
      </c>
      <c r="X51" s="13">
        <v>7.0000000000000007E-2</v>
      </c>
      <c r="Y51" s="9" t="s">
        <v>19</v>
      </c>
      <c r="Z51" s="13">
        <v>1.5</v>
      </c>
      <c r="AA51" s="9" t="s">
        <v>1</v>
      </c>
    </row>
    <row r="52" spans="1:27">
      <c r="A52" s="9">
        <v>1985</v>
      </c>
      <c r="B52" s="13">
        <v>0.02</v>
      </c>
      <c r="C52" s="9" t="s">
        <v>19</v>
      </c>
      <c r="D52" s="13">
        <v>0.05</v>
      </c>
      <c r="E52" s="9" t="s">
        <v>19</v>
      </c>
      <c r="F52" s="13">
        <v>0.01</v>
      </c>
      <c r="G52" s="9" t="s">
        <v>19</v>
      </c>
      <c r="H52" s="13">
        <v>0.03</v>
      </c>
      <c r="I52" s="9" t="s">
        <v>1</v>
      </c>
      <c r="J52" s="13">
        <v>0.08</v>
      </c>
      <c r="K52" s="9" t="s">
        <v>19</v>
      </c>
      <c r="L52" s="13">
        <v>0.54</v>
      </c>
      <c r="M52" s="9" t="s">
        <v>1</v>
      </c>
      <c r="N52" s="13">
        <v>0.01</v>
      </c>
      <c r="O52" s="9" t="s">
        <v>19</v>
      </c>
      <c r="P52" s="13">
        <v>0.04</v>
      </c>
      <c r="Q52" s="9" t="s">
        <v>19</v>
      </c>
      <c r="R52" s="13">
        <v>0.05</v>
      </c>
      <c r="S52" s="9" t="s">
        <v>19</v>
      </c>
      <c r="T52" s="13">
        <v>0.05</v>
      </c>
      <c r="U52" s="9" t="s">
        <v>19</v>
      </c>
      <c r="V52" s="13">
        <v>0.05</v>
      </c>
      <c r="W52" s="9" t="s">
        <v>19</v>
      </c>
      <c r="X52" s="13">
        <v>0.04</v>
      </c>
      <c r="Y52" s="9" t="s">
        <v>19</v>
      </c>
      <c r="Z52" s="13">
        <v>0.9700000000000002</v>
      </c>
      <c r="AA52" s="9" t="s">
        <v>1</v>
      </c>
    </row>
    <row r="53" spans="1:27">
      <c r="A53" s="9">
        <v>1986</v>
      </c>
      <c r="B53" s="13">
        <v>0.04</v>
      </c>
      <c r="C53" s="9" t="s">
        <v>1</v>
      </c>
      <c r="D53" s="13">
        <v>0.15</v>
      </c>
      <c r="E53" s="9" t="s">
        <v>1</v>
      </c>
      <c r="F53" s="13">
        <v>0.44</v>
      </c>
      <c r="G53" s="9" t="s">
        <v>1</v>
      </c>
      <c r="H53" s="13">
        <v>7.0000000000000007E-2</v>
      </c>
      <c r="I53" s="9" t="s">
        <v>1</v>
      </c>
      <c r="J53" s="13">
        <v>0</v>
      </c>
      <c r="K53" s="9" t="s">
        <v>2</v>
      </c>
      <c r="L53" s="13">
        <v>0.09</v>
      </c>
      <c r="M53" s="9" t="s">
        <v>19</v>
      </c>
      <c r="N53" s="13">
        <v>0</v>
      </c>
      <c r="O53" s="9" t="s">
        <v>2</v>
      </c>
      <c r="P53" s="13">
        <v>0</v>
      </c>
      <c r="Q53" s="9" t="s">
        <v>2</v>
      </c>
      <c r="R53" s="13">
        <v>0</v>
      </c>
      <c r="S53" s="9" t="s">
        <v>2</v>
      </c>
      <c r="T53" s="13">
        <v>0.01</v>
      </c>
      <c r="U53" s="9" t="s">
        <v>19</v>
      </c>
      <c r="V53" s="13">
        <v>0</v>
      </c>
      <c r="W53" s="9" t="s">
        <v>19</v>
      </c>
      <c r="X53" s="13">
        <v>0.02</v>
      </c>
      <c r="Y53" s="9" t="s">
        <v>1</v>
      </c>
      <c r="Z53" s="13">
        <v>0.82</v>
      </c>
      <c r="AA53" s="9" t="s">
        <v>2</v>
      </c>
    </row>
    <row r="54" spans="1:27">
      <c r="A54" s="9">
        <v>1987</v>
      </c>
      <c r="B54" s="13">
        <v>0.03</v>
      </c>
      <c r="C54" s="9" t="s">
        <v>19</v>
      </c>
      <c r="D54" s="13">
        <v>0</v>
      </c>
      <c r="E54" s="9" t="s">
        <v>2</v>
      </c>
      <c r="F54" s="13">
        <v>0.04</v>
      </c>
      <c r="G54" s="9" t="s">
        <v>1</v>
      </c>
      <c r="H54" s="13">
        <v>0.28999999999999998</v>
      </c>
      <c r="I54" s="9" t="s">
        <v>1</v>
      </c>
      <c r="J54" s="13">
        <v>0.37</v>
      </c>
      <c r="K54" s="9" t="s">
        <v>1</v>
      </c>
      <c r="L54" s="13">
        <v>0.17</v>
      </c>
      <c r="M54" s="9" t="s">
        <v>1</v>
      </c>
      <c r="N54" s="13">
        <v>0.05</v>
      </c>
      <c r="O54" s="9" t="s">
        <v>19</v>
      </c>
      <c r="P54" s="13">
        <v>0.01</v>
      </c>
      <c r="Q54" s="9" t="s">
        <v>19</v>
      </c>
      <c r="R54" s="13">
        <v>0.01</v>
      </c>
      <c r="S54" s="9" t="s">
        <v>1</v>
      </c>
      <c r="T54" s="13">
        <v>0.03</v>
      </c>
      <c r="U54" s="9" t="s">
        <v>19</v>
      </c>
      <c r="V54" s="13">
        <v>0.01</v>
      </c>
      <c r="W54" s="9" t="s">
        <v>19</v>
      </c>
      <c r="X54" s="13">
        <v>0.05</v>
      </c>
      <c r="Y54" s="9" t="s">
        <v>19</v>
      </c>
      <c r="Z54" s="13">
        <v>1.06</v>
      </c>
      <c r="AA54" s="9" t="s">
        <v>2</v>
      </c>
    </row>
    <row r="55" spans="1:27">
      <c r="A55" s="9">
        <v>1988</v>
      </c>
      <c r="B55" s="13">
        <v>0.03</v>
      </c>
      <c r="C55" s="9" t="s">
        <v>19</v>
      </c>
      <c r="D55" s="13">
        <v>0</v>
      </c>
      <c r="E55" s="9" t="s">
        <v>2</v>
      </c>
      <c r="F55" s="13">
        <v>0</v>
      </c>
      <c r="G55" s="9" t="s">
        <v>2</v>
      </c>
      <c r="H55" s="13">
        <v>0</v>
      </c>
      <c r="I55" s="9" t="s">
        <v>2</v>
      </c>
      <c r="J55" s="13">
        <v>0.21</v>
      </c>
      <c r="K55" s="9" t="s">
        <v>1</v>
      </c>
      <c r="L55" s="13">
        <v>0.05</v>
      </c>
      <c r="M55" s="9" t="s">
        <v>19</v>
      </c>
      <c r="N55" s="13">
        <v>0</v>
      </c>
      <c r="O55" s="9" t="s">
        <v>19</v>
      </c>
      <c r="P55" s="13">
        <v>0.04</v>
      </c>
      <c r="Q55" s="9" t="s">
        <v>19</v>
      </c>
      <c r="R55" s="13">
        <v>0.02</v>
      </c>
      <c r="S55" s="9" t="s">
        <v>19</v>
      </c>
      <c r="T55" s="13">
        <v>0.02</v>
      </c>
      <c r="U55" s="9" t="s">
        <v>19</v>
      </c>
      <c r="V55" s="13">
        <v>0.05</v>
      </c>
      <c r="W55" s="9" t="s">
        <v>19</v>
      </c>
      <c r="X55" s="13">
        <v>0.03</v>
      </c>
      <c r="Y55" s="9" t="s">
        <v>1</v>
      </c>
      <c r="Z55" s="13">
        <v>0.44999999999999996</v>
      </c>
      <c r="AA55" s="9" t="s">
        <v>2</v>
      </c>
    </row>
    <row r="56" spans="1:27">
      <c r="A56" s="9">
        <v>1989</v>
      </c>
      <c r="B56" s="13">
        <v>0</v>
      </c>
      <c r="C56" s="9" t="s">
        <v>2</v>
      </c>
      <c r="D56" s="13">
        <v>0.24</v>
      </c>
      <c r="E56" s="9" t="s">
        <v>1</v>
      </c>
      <c r="F56" s="13">
        <v>0.09</v>
      </c>
      <c r="G56" s="9" t="s">
        <v>1</v>
      </c>
      <c r="H56" s="13">
        <v>0.06</v>
      </c>
      <c r="I56" s="9" t="s">
        <v>19</v>
      </c>
      <c r="J56" s="13">
        <v>0.04</v>
      </c>
      <c r="K56" s="9" t="s">
        <v>1</v>
      </c>
      <c r="L56" s="13">
        <v>0.06</v>
      </c>
      <c r="M56" s="9" t="s">
        <v>19</v>
      </c>
      <c r="N56" s="13">
        <v>0</v>
      </c>
      <c r="O56" s="9" t="s">
        <v>1</v>
      </c>
      <c r="P56" s="13">
        <v>0.01</v>
      </c>
      <c r="Q56" s="9" t="s">
        <v>1</v>
      </c>
      <c r="R56" s="13">
        <v>0.04</v>
      </c>
      <c r="S56" s="9" t="s">
        <v>19</v>
      </c>
      <c r="T56" s="13">
        <v>0.06</v>
      </c>
      <c r="U56" s="9" t="s">
        <v>19</v>
      </c>
      <c r="V56" s="13">
        <v>0.03</v>
      </c>
      <c r="W56" s="9" t="s">
        <v>19</v>
      </c>
      <c r="X56" s="13">
        <v>0.02</v>
      </c>
      <c r="Y56" s="9" t="s">
        <v>19</v>
      </c>
      <c r="Z56" s="13">
        <v>0.64999999999999991</v>
      </c>
      <c r="AA56" s="9" t="s">
        <v>2</v>
      </c>
    </row>
    <row r="57" spans="1:27">
      <c r="A57" s="9">
        <v>1990</v>
      </c>
      <c r="B57" s="13">
        <v>0.02</v>
      </c>
      <c r="C57" s="9" t="s">
        <v>19</v>
      </c>
      <c r="D57" s="13">
        <v>0</v>
      </c>
      <c r="E57" s="9" t="s">
        <v>2</v>
      </c>
      <c r="F57" s="13">
        <v>0</v>
      </c>
      <c r="G57" s="9" t="s">
        <v>2</v>
      </c>
      <c r="H57" s="13">
        <v>0.04</v>
      </c>
      <c r="I57" s="9" t="s">
        <v>1</v>
      </c>
      <c r="J57" s="13">
        <v>0.45</v>
      </c>
      <c r="K57" s="9" t="s">
        <v>1</v>
      </c>
      <c r="L57" s="13">
        <v>0.22</v>
      </c>
      <c r="M57" s="9" t="s">
        <v>1</v>
      </c>
      <c r="N57" s="13">
        <v>0.01</v>
      </c>
      <c r="O57" s="9" t="s">
        <v>19</v>
      </c>
      <c r="P57" s="13">
        <v>0</v>
      </c>
      <c r="Q57" s="9" t="s">
        <v>19</v>
      </c>
      <c r="R57" s="13">
        <v>0.05</v>
      </c>
      <c r="S57" s="9" t="s">
        <v>1</v>
      </c>
      <c r="T57" s="13">
        <v>0.04</v>
      </c>
      <c r="U57" s="9" t="s">
        <v>19</v>
      </c>
      <c r="V57" s="13">
        <v>0.04</v>
      </c>
      <c r="W57" s="9" t="s">
        <v>19</v>
      </c>
      <c r="X57" s="13">
        <v>0.02</v>
      </c>
      <c r="Y57" s="9" t="s">
        <v>19</v>
      </c>
      <c r="Z57" s="13">
        <v>0.89000000000000012</v>
      </c>
      <c r="AA57" s="9" t="s">
        <v>2</v>
      </c>
    </row>
    <row r="58" spans="1:27">
      <c r="A58" s="9">
        <v>1991</v>
      </c>
      <c r="B58" s="13">
        <v>0.01</v>
      </c>
      <c r="C58" s="9" t="s">
        <v>1</v>
      </c>
      <c r="D58" s="13">
        <v>0</v>
      </c>
      <c r="E58" s="9" t="s">
        <v>2</v>
      </c>
      <c r="F58" s="13">
        <v>0</v>
      </c>
      <c r="G58" s="9" t="s">
        <v>2</v>
      </c>
      <c r="H58" s="13">
        <v>0.01</v>
      </c>
      <c r="I58" s="9" t="s">
        <v>1</v>
      </c>
      <c r="J58" s="13">
        <v>0</v>
      </c>
      <c r="K58" s="9" t="s">
        <v>2</v>
      </c>
      <c r="L58" s="13">
        <v>0</v>
      </c>
      <c r="M58" s="9" t="s">
        <v>1</v>
      </c>
      <c r="N58" s="13">
        <v>0</v>
      </c>
      <c r="O58" s="9" t="s">
        <v>2</v>
      </c>
      <c r="P58" s="13">
        <v>0</v>
      </c>
      <c r="Q58" s="9" t="s">
        <v>2</v>
      </c>
      <c r="R58" s="13">
        <v>0</v>
      </c>
      <c r="S58" s="9" t="s">
        <v>1</v>
      </c>
      <c r="T58" s="13">
        <v>0</v>
      </c>
      <c r="U58" s="9" t="s">
        <v>1</v>
      </c>
      <c r="V58" s="13">
        <v>0</v>
      </c>
      <c r="W58" s="9" t="s">
        <v>2</v>
      </c>
      <c r="X58" s="13">
        <v>0</v>
      </c>
      <c r="Y58" s="9" t="s">
        <v>2</v>
      </c>
      <c r="Z58" s="13">
        <v>0.02</v>
      </c>
      <c r="AA58" s="9" t="s">
        <v>2</v>
      </c>
    </row>
    <row r="59" spans="1:27">
      <c r="A59" s="10">
        <v>1992</v>
      </c>
      <c r="B59" s="13">
        <v>0</v>
      </c>
      <c r="C59" s="15" t="s">
        <v>1</v>
      </c>
      <c r="D59" s="13">
        <v>1.1499999999999999</v>
      </c>
      <c r="E59" s="15" t="s">
        <v>1</v>
      </c>
      <c r="F59" s="13">
        <v>0.06</v>
      </c>
      <c r="G59" s="15" t="s">
        <v>1</v>
      </c>
      <c r="H59" s="13">
        <v>0</v>
      </c>
      <c r="I59" s="15" t="s">
        <v>2</v>
      </c>
      <c r="J59" s="13">
        <v>0</v>
      </c>
      <c r="K59" s="15" t="s">
        <v>2</v>
      </c>
      <c r="L59" s="13">
        <v>0.71</v>
      </c>
      <c r="M59" s="15" t="s">
        <v>1</v>
      </c>
      <c r="N59" s="13">
        <v>0</v>
      </c>
      <c r="O59" s="15" t="s">
        <v>1</v>
      </c>
      <c r="P59" s="13">
        <v>0</v>
      </c>
      <c r="Q59" s="15" t="s">
        <v>2</v>
      </c>
      <c r="R59" s="13">
        <v>0.01</v>
      </c>
      <c r="S59" s="15" t="s">
        <v>19</v>
      </c>
      <c r="T59" s="13">
        <v>0.02</v>
      </c>
      <c r="U59" s="15" t="s">
        <v>19</v>
      </c>
      <c r="V59" s="13">
        <v>0.02</v>
      </c>
      <c r="W59" s="15" t="s">
        <v>19</v>
      </c>
      <c r="X59" s="13">
        <v>0.04</v>
      </c>
      <c r="Y59" s="15" t="s">
        <v>1</v>
      </c>
      <c r="Z59" s="13">
        <v>2.0099999999999998</v>
      </c>
      <c r="AA59" s="15" t="s">
        <v>2</v>
      </c>
    </row>
    <row r="60" spans="1:27">
      <c r="A60" s="10">
        <v>1993</v>
      </c>
      <c r="B60" s="13">
        <v>0.01</v>
      </c>
      <c r="C60" s="15" t="s">
        <v>1</v>
      </c>
      <c r="D60" s="13">
        <v>0.01</v>
      </c>
      <c r="E60" s="15" t="s">
        <v>1</v>
      </c>
      <c r="F60" s="13">
        <v>0.02</v>
      </c>
      <c r="G60" s="15" t="s">
        <v>1</v>
      </c>
      <c r="H60" s="13">
        <v>0.02</v>
      </c>
      <c r="I60" s="15" t="s">
        <v>1</v>
      </c>
      <c r="J60" s="13">
        <v>0.25</v>
      </c>
      <c r="K60" s="15" t="s">
        <v>1</v>
      </c>
      <c r="L60" s="13">
        <v>0.2</v>
      </c>
      <c r="M60" s="15" t="s">
        <v>1</v>
      </c>
      <c r="N60" s="13">
        <v>0.02</v>
      </c>
      <c r="O60" s="15" t="s">
        <v>19</v>
      </c>
      <c r="P60" s="13">
        <v>0.01</v>
      </c>
      <c r="Q60" s="15" t="s">
        <v>1</v>
      </c>
      <c r="R60" s="13">
        <v>0.03</v>
      </c>
      <c r="S60" s="15" t="s">
        <v>19</v>
      </c>
      <c r="T60" s="13">
        <v>0.02</v>
      </c>
      <c r="U60" s="15" t="s">
        <v>19</v>
      </c>
      <c r="V60" s="13">
        <v>0.03</v>
      </c>
      <c r="W60" s="15" t="s">
        <v>1</v>
      </c>
      <c r="X60" s="13">
        <v>0.02</v>
      </c>
      <c r="Y60" s="15" t="s">
        <v>19</v>
      </c>
      <c r="Z60" s="13">
        <v>0.64000000000000012</v>
      </c>
      <c r="AA60" s="15" t="s">
        <v>1</v>
      </c>
    </row>
    <row r="61" spans="1:27">
      <c r="A61" s="10">
        <v>1994</v>
      </c>
      <c r="B61" s="13">
        <v>0.01</v>
      </c>
      <c r="C61" s="15" t="s">
        <v>1</v>
      </c>
      <c r="D61" s="13">
        <v>0.01</v>
      </c>
      <c r="E61" s="15" t="s">
        <v>19</v>
      </c>
      <c r="F61" s="13">
        <v>0</v>
      </c>
      <c r="G61" s="15" t="s">
        <v>2</v>
      </c>
      <c r="H61" s="13">
        <v>0</v>
      </c>
      <c r="I61" s="15" t="s">
        <v>2</v>
      </c>
      <c r="J61" s="13">
        <v>0.01</v>
      </c>
      <c r="K61" s="15" t="s">
        <v>19</v>
      </c>
      <c r="L61" s="13">
        <v>0.62</v>
      </c>
      <c r="M61" s="15" t="s">
        <v>19</v>
      </c>
      <c r="N61" s="13">
        <v>0</v>
      </c>
      <c r="O61" s="15" t="s">
        <v>2</v>
      </c>
      <c r="P61" s="13">
        <v>0.16</v>
      </c>
      <c r="Q61" s="15" t="s">
        <v>19</v>
      </c>
      <c r="R61" s="13">
        <v>0.02</v>
      </c>
      <c r="S61" s="15" t="s">
        <v>19</v>
      </c>
      <c r="T61" s="13">
        <v>0.02</v>
      </c>
      <c r="U61" s="15" t="s">
        <v>19</v>
      </c>
      <c r="V61" s="13">
        <v>0.03</v>
      </c>
      <c r="W61" s="15" t="s">
        <v>1</v>
      </c>
      <c r="X61" s="13">
        <v>0.03</v>
      </c>
      <c r="Y61" s="15" t="s">
        <v>1</v>
      </c>
      <c r="Z61" s="13">
        <v>0.91000000000000014</v>
      </c>
      <c r="AA61" s="15" t="s">
        <v>2</v>
      </c>
    </row>
    <row r="62" spans="1:27">
      <c r="A62" s="10">
        <v>1995</v>
      </c>
      <c r="B62" s="13">
        <v>0</v>
      </c>
      <c r="C62" s="15" t="s">
        <v>2</v>
      </c>
      <c r="D62" s="13">
        <v>0.05</v>
      </c>
      <c r="E62" s="15" t="s">
        <v>19</v>
      </c>
      <c r="F62" s="13">
        <v>2.61</v>
      </c>
      <c r="G62" s="15" t="s">
        <v>1</v>
      </c>
      <c r="H62" s="13">
        <v>1.38</v>
      </c>
      <c r="I62" s="15" t="s">
        <v>1</v>
      </c>
      <c r="J62" s="13">
        <v>0.21</v>
      </c>
      <c r="K62" s="15" t="s">
        <v>1</v>
      </c>
      <c r="L62" s="13">
        <v>0.03</v>
      </c>
      <c r="M62" s="15" t="s">
        <v>1</v>
      </c>
      <c r="N62" s="13">
        <v>0.01</v>
      </c>
      <c r="O62" s="15" t="s">
        <v>1</v>
      </c>
      <c r="P62" s="13">
        <v>0.05</v>
      </c>
      <c r="Q62" s="15" t="s">
        <v>1</v>
      </c>
      <c r="R62" s="13">
        <v>0</v>
      </c>
      <c r="S62" s="15" t="s">
        <v>19</v>
      </c>
      <c r="T62" s="13">
        <v>0.04</v>
      </c>
      <c r="U62" s="15" t="s">
        <v>19</v>
      </c>
      <c r="V62" s="13">
        <v>0.06</v>
      </c>
      <c r="W62" s="15" t="s">
        <v>19</v>
      </c>
      <c r="X62" s="13">
        <v>0.03</v>
      </c>
      <c r="Y62" s="15" t="s">
        <v>19</v>
      </c>
      <c r="Z62" s="13">
        <v>4.4699999999999989</v>
      </c>
      <c r="AA62" s="15" t="s">
        <v>2</v>
      </c>
    </row>
    <row r="63" spans="1:27">
      <c r="A63" s="10">
        <v>1996</v>
      </c>
      <c r="B63" s="13">
        <v>0</v>
      </c>
      <c r="C63" s="15" t="s">
        <v>2</v>
      </c>
      <c r="D63" s="13">
        <v>0.06</v>
      </c>
      <c r="E63" s="15" t="s">
        <v>1</v>
      </c>
      <c r="F63" s="13">
        <v>0.16</v>
      </c>
      <c r="G63" s="15" t="s">
        <v>19</v>
      </c>
      <c r="H63" s="13">
        <v>0.01</v>
      </c>
      <c r="I63" s="15" t="s">
        <v>1</v>
      </c>
      <c r="J63" s="13">
        <v>0</v>
      </c>
      <c r="K63" s="15" t="s">
        <v>2</v>
      </c>
      <c r="L63" s="13">
        <v>2.0299999999999998</v>
      </c>
      <c r="M63" s="15" t="s">
        <v>1</v>
      </c>
      <c r="N63" s="13">
        <v>2.52</v>
      </c>
      <c r="O63" s="15" t="s">
        <v>1</v>
      </c>
      <c r="P63" s="13">
        <v>1.01</v>
      </c>
      <c r="Q63" s="15" t="s">
        <v>1</v>
      </c>
      <c r="R63" s="13">
        <v>0.49</v>
      </c>
      <c r="S63" s="15" t="s">
        <v>0</v>
      </c>
      <c r="T63" s="13">
        <v>0.23</v>
      </c>
      <c r="U63" s="15" t="s">
        <v>19</v>
      </c>
      <c r="V63" s="13">
        <v>0.16</v>
      </c>
      <c r="W63" s="15" t="s">
        <v>19</v>
      </c>
      <c r="X63" s="13">
        <v>0.23</v>
      </c>
      <c r="Y63" s="15" t="s">
        <v>19</v>
      </c>
      <c r="Z63" s="13">
        <v>6.9</v>
      </c>
      <c r="AA63" s="15" t="s">
        <v>2</v>
      </c>
    </row>
    <row r="64" spans="1:27">
      <c r="A64" s="10">
        <v>1997</v>
      </c>
      <c r="B64" s="13">
        <v>0.04</v>
      </c>
      <c r="C64" s="15" t="s">
        <v>1</v>
      </c>
      <c r="D64" s="13">
        <v>0</v>
      </c>
      <c r="E64" s="15" t="s">
        <v>2</v>
      </c>
      <c r="F64" s="13">
        <v>0</v>
      </c>
      <c r="G64" s="15" t="s">
        <v>2</v>
      </c>
      <c r="H64" s="13">
        <v>0.31</v>
      </c>
      <c r="I64" s="15" t="s">
        <v>1</v>
      </c>
      <c r="J64" s="13">
        <v>0.44</v>
      </c>
      <c r="K64" s="15" t="s">
        <v>1</v>
      </c>
      <c r="L64" s="13">
        <v>0.25</v>
      </c>
      <c r="M64" s="15" t="s">
        <v>1</v>
      </c>
      <c r="N64" s="13">
        <v>0.05</v>
      </c>
      <c r="O64" s="15" t="s">
        <v>1</v>
      </c>
      <c r="P64" s="13">
        <v>0</v>
      </c>
      <c r="Q64" s="15" t="s">
        <v>2</v>
      </c>
      <c r="R64" s="13">
        <v>0.06</v>
      </c>
      <c r="S64" s="15" t="s">
        <v>1</v>
      </c>
      <c r="T64" s="13">
        <v>7.0000000000000007E-2</v>
      </c>
      <c r="U64" s="15" t="s">
        <v>1</v>
      </c>
      <c r="V64" s="13">
        <v>0.05</v>
      </c>
      <c r="W64" s="15" t="s">
        <v>1</v>
      </c>
      <c r="X64" s="13">
        <v>0.09</v>
      </c>
      <c r="Y64" s="15" t="s">
        <v>1</v>
      </c>
      <c r="Z64" s="13">
        <v>1.3600000000000003</v>
      </c>
      <c r="AA64" s="15" t="s">
        <v>2</v>
      </c>
    </row>
    <row r="65" spans="1:27">
      <c r="A65" s="10">
        <v>1998</v>
      </c>
      <c r="B65" s="13">
        <v>7.0000000000000007E-2</v>
      </c>
      <c r="C65" s="15" t="s">
        <v>1</v>
      </c>
      <c r="D65" s="13">
        <v>0.65</v>
      </c>
      <c r="E65" s="15" t="s">
        <v>1</v>
      </c>
      <c r="F65" s="13">
        <v>0.56000000000000005</v>
      </c>
      <c r="G65" s="15" t="s">
        <v>1</v>
      </c>
      <c r="H65" s="13">
        <v>0.06</v>
      </c>
      <c r="I65" s="15" t="s">
        <v>1</v>
      </c>
      <c r="J65" s="13">
        <v>0.04</v>
      </c>
      <c r="K65" s="15" t="s">
        <v>1</v>
      </c>
      <c r="L65" s="13">
        <v>0</v>
      </c>
      <c r="M65" s="15" t="s">
        <v>2</v>
      </c>
      <c r="N65" s="13">
        <v>0.08</v>
      </c>
      <c r="O65" s="15" t="s">
        <v>1</v>
      </c>
      <c r="P65" s="13">
        <v>7.0000000000000007E-2</v>
      </c>
      <c r="Q65" s="15" t="s">
        <v>1</v>
      </c>
      <c r="R65" s="13">
        <v>0.06</v>
      </c>
      <c r="S65" s="15" t="s">
        <v>1</v>
      </c>
      <c r="T65" s="13">
        <v>0.06</v>
      </c>
      <c r="U65" s="15" t="s">
        <v>1</v>
      </c>
      <c r="V65" s="13">
        <v>7.0000000000000007E-2</v>
      </c>
      <c r="W65" s="15" t="s">
        <v>1</v>
      </c>
      <c r="X65" s="13">
        <v>7.0000000000000007E-2</v>
      </c>
      <c r="Y65" s="15" t="s">
        <v>1</v>
      </c>
      <c r="Z65" s="13">
        <v>1.7900000000000005</v>
      </c>
      <c r="AA65" s="15" t="s">
        <v>2</v>
      </c>
    </row>
    <row r="66" spans="1:27">
      <c r="A66" s="10">
        <v>1999</v>
      </c>
      <c r="B66" s="13">
        <v>0.08</v>
      </c>
      <c r="C66" s="15" t="s">
        <v>1</v>
      </c>
      <c r="D66" s="13">
        <v>0.08</v>
      </c>
      <c r="E66" s="15" t="s">
        <v>1</v>
      </c>
      <c r="F66" s="13">
        <v>0.15</v>
      </c>
      <c r="G66" s="15" t="s">
        <v>1</v>
      </c>
      <c r="H66" s="13">
        <v>0.16</v>
      </c>
      <c r="I66" s="15" t="s">
        <v>1</v>
      </c>
      <c r="J66" s="13">
        <v>6.97</v>
      </c>
      <c r="K66" s="15" t="s">
        <v>0</v>
      </c>
      <c r="L66" s="13">
        <v>2.65</v>
      </c>
      <c r="M66" s="15" t="s">
        <v>0</v>
      </c>
      <c r="N66" s="13">
        <v>1.6</v>
      </c>
      <c r="O66" s="15" t="s">
        <v>0</v>
      </c>
      <c r="P66" s="13">
        <v>1.62</v>
      </c>
      <c r="Q66" s="15" t="s">
        <v>0</v>
      </c>
      <c r="R66" s="13">
        <v>0.49</v>
      </c>
      <c r="S66" s="15" t="s">
        <v>1</v>
      </c>
      <c r="T66" s="13">
        <v>0.36</v>
      </c>
      <c r="U66" s="15" t="s">
        <v>1</v>
      </c>
      <c r="V66" s="13">
        <v>0.32</v>
      </c>
      <c r="W66" s="15" t="s">
        <v>1</v>
      </c>
      <c r="X66" s="13">
        <v>0.17</v>
      </c>
      <c r="Y66" s="15" t="s">
        <v>1</v>
      </c>
      <c r="Z66" s="13">
        <v>14.649999999999999</v>
      </c>
      <c r="AA66" s="15" t="s">
        <v>1</v>
      </c>
    </row>
    <row r="67" spans="1:27">
      <c r="A67" s="10">
        <v>2000</v>
      </c>
      <c r="B67" s="13">
        <v>0.12</v>
      </c>
      <c r="C67" s="15" t="s">
        <v>1</v>
      </c>
      <c r="D67" s="13">
        <v>0.06</v>
      </c>
      <c r="E67" s="15" t="s">
        <v>1</v>
      </c>
      <c r="F67" s="13">
        <v>0.55000000000000004</v>
      </c>
      <c r="G67" s="15" t="s">
        <v>1</v>
      </c>
      <c r="H67" s="13">
        <v>0.08</v>
      </c>
      <c r="I67" s="15" t="s">
        <v>1</v>
      </c>
      <c r="J67" s="13">
        <v>0.03</v>
      </c>
      <c r="K67" s="15" t="s">
        <v>1</v>
      </c>
      <c r="L67" s="13">
        <v>0.24</v>
      </c>
      <c r="M67" s="15" t="s">
        <v>1</v>
      </c>
      <c r="N67" s="13">
        <v>0.44</v>
      </c>
      <c r="O67" s="15" t="s">
        <v>1</v>
      </c>
      <c r="P67" s="13">
        <v>1.57</v>
      </c>
      <c r="Q67" s="15" t="s">
        <v>1</v>
      </c>
      <c r="R67" s="13">
        <v>0.4</v>
      </c>
      <c r="S67" s="15" t="s">
        <v>1</v>
      </c>
      <c r="T67" s="13">
        <v>0.47</v>
      </c>
      <c r="U67" s="15" t="s">
        <v>1</v>
      </c>
      <c r="V67" s="13">
        <v>0.37</v>
      </c>
      <c r="W67" s="15" t="s">
        <v>1</v>
      </c>
      <c r="X67" s="13">
        <v>0.31</v>
      </c>
      <c r="Y67" s="15" t="s">
        <v>1</v>
      </c>
      <c r="Z67" s="13">
        <v>4.6399999999999997</v>
      </c>
      <c r="AA67" s="15" t="s">
        <v>1</v>
      </c>
    </row>
    <row r="68" spans="1:27">
      <c r="A68" s="10">
        <v>2001</v>
      </c>
      <c r="B68" s="13">
        <v>0.23</v>
      </c>
      <c r="C68" s="15" t="s">
        <v>1</v>
      </c>
      <c r="D68" s="13">
        <v>2.64</v>
      </c>
      <c r="E68" s="15" t="s">
        <v>0</v>
      </c>
      <c r="F68" s="13">
        <v>5.23</v>
      </c>
      <c r="G68" s="15" t="s">
        <v>1</v>
      </c>
      <c r="H68" s="13">
        <v>1.65</v>
      </c>
      <c r="I68" s="15" t="s">
        <v>1</v>
      </c>
      <c r="J68" s="13">
        <v>1.1399999999999999</v>
      </c>
      <c r="K68" s="15" t="s">
        <v>1</v>
      </c>
      <c r="L68" s="13">
        <v>0.82</v>
      </c>
      <c r="M68" s="15" t="s">
        <v>1</v>
      </c>
      <c r="N68" s="13">
        <v>0.35</v>
      </c>
      <c r="O68" s="15" t="s">
        <v>1</v>
      </c>
      <c r="P68" s="13">
        <v>0.36</v>
      </c>
      <c r="Q68" s="15" t="s">
        <v>1</v>
      </c>
      <c r="R68" s="13">
        <v>0</v>
      </c>
      <c r="S68" s="15" t="s">
        <v>2</v>
      </c>
      <c r="T68" s="13">
        <v>0.82</v>
      </c>
      <c r="U68" s="15" t="s">
        <v>0</v>
      </c>
      <c r="V68" s="13">
        <v>1.4</v>
      </c>
      <c r="W68" s="15" t="s">
        <v>1</v>
      </c>
      <c r="X68" s="13">
        <v>0.68</v>
      </c>
      <c r="Y68" s="15" t="s">
        <v>1</v>
      </c>
      <c r="Z68" s="13">
        <v>15.320000000000002</v>
      </c>
      <c r="AA68" s="15" t="s">
        <v>2</v>
      </c>
    </row>
    <row r="69" spans="1:27">
      <c r="A69" s="10">
        <v>2002</v>
      </c>
      <c r="B69" s="13">
        <v>0</v>
      </c>
      <c r="C69" s="15" t="s">
        <v>2</v>
      </c>
      <c r="D69" s="13">
        <v>0.31</v>
      </c>
      <c r="E69" s="15" t="s">
        <v>1</v>
      </c>
      <c r="F69" s="13">
        <v>0.5</v>
      </c>
      <c r="G69" s="15" t="s">
        <v>1</v>
      </c>
      <c r="H69" s="13">
        <v>0.4</v>
      </c>
      <c r="I69" s="15" t="s">
        <v>1</v>
      </c>
      <c r="J69" s="13">
        <v>0.55000000000000004</v>
      </c>
      <c r="K69" s="15" t="s">
        <v>1</v>
      </c>
      <c r="L69" s="13">
        <v>0.41</v>
      </c>
      <c r="M69" s="15" t="s">
        <v>1</v>
      </c>
      <c r="N69" s="13">
        <v>0.3</v>
      </c>
      <c r="O69" s="15" t="s">
        <v>1</v>
      </c>
      <c r="P69" s="13">
        <v>0</v>
      </c>
      <c r="Q69" s="15" t="s">
        <v>2</v>
      </c>
      <c r="R69" s="13">
        <v>0.24</v>
      </c>
      <c r="S69" s="15" t="s">
        <v>1</v>
      </c>
      <c r="T69" s="13">
        <v>0.25</v>
      </c>
      <c r="U69" s="15" t="s">
        <v>1</v>
      </c>
      <c r="V69" s="13">
        <v>0</v>
      </c>
      <c r="W69" s="15" t="s">
        <v>2</v>
      </c>
      <c r="X69" s="13">
        <v>0</v>
      </c>
      <c r="Y69" s="15" t="s">
        <v>2</v>
      </c>
      <c r="Z69" s="13">
        <v>2.96</v>
      </c>
      <c r="AA69" s="15" t="s">
        <v>2</v>
      </c>
    </row>
    <row r="70" spans="1:27">
      <c r="A70" s="10">
        <v>2003</v>
      </c>
      <c r="B70" s="13">
        <v>0.39</v>
      </c>
      <c r="C70" s="15" t="s">
        <v>1</v>
      </c>
      <c r="D70" s="13">
        <v>0.47</v>
      </c>
      <c r="E70" s="15" t="s">
        <v>1</v>
      </c>
      <c r="F70" s="13">
        <v>0.24</v>
      </c>
      <c r="G70" s="15" t="s">
        <v>1</v>
      </c>
      <c r="H70" s="13">
        <v>0.2</v>
      </c>
      <c r="I70" s="15" t="s">
        <v>1</v>
      </c>
      <c r="J70" s="13">
        <v>0.28999999999999998</v>
      </c>
      <c r="K70" s="15" t="s">
        <v>1</v>
      </c>
      <c r="L70" s="13">
        <v>0.72</v>
      </c>
      <c r="M70" s="15" t="s">
        <v>1</v>
      </c>
      <c r="N70" s="13">
        <v>0.21</v>
      </c>
      <c r="O70" s="15" t="s">
        <v>1</v>
      </c>
      <c r="P70" s="13">
        <v>0.06</v>
      </c>
      <c r="Q70" s="15" t="s">
        <v>1</v>
      </c>
      <c r="R70" s="13">
        <v>0.17</v>
      </c>
      <c r="S70" s="15" t="s">
        <v>1</v>
      </c>
      <c r="T70" s="13">
        <v>0.15</v>
      </c>
      <c r="U70" s="15" t="s">
        <v>1</v>
      </c>
      <c r="V70" s="13">
        <v>0.16</v>
      </c>
      <c r="W70" s="15" t="s">
        <v>1</v>
      </c>
      <c r="X70" s="13">
        <v>0.13</v>
      </c>
      <c r="Y70" s="15" t="s">
        <v>1</v>
      </c>
      <c r="Z70" s="13">
        <v>3.19</v>
      </c>
      <c r="AA70" s="15" t="s">
        <v>1</v>
      </c>
    </row>
    <row r="71" spans="1:27">
      <c r="A71" s="10">
        <v>2004</v>
      </c>
      <c r="B71" s="13">
        <v>0.31</v>
      </c>
      <c r="C71" s="15" t="s">
        <v>1</v>
      </c>
      <c r="D71" s="13">
        <v>0.1</v>
      </c>
      <c r="E71" s="15" t="s">
        <v>1</v>
      </c>
      <c r="F71" s="13">
        <v>0.02</v>
      </c>
      <c r="G71" s="15" t="s">
        <v>1</v>
      </c>
      <c r="H71" s="13">
        <v>0.25</v>
      </c>
      <c r="I71" s="15" t="s">
        <v>1</v>
      </c>
      <c r="J71" s="13">
        <v>0.13</v>
      </c>
      <c r="K71" s="15" t="s">
        <v>1</v>
      </c>
      <c r="L71" s="13">
        <v>0.09</v>
      </c>
      <c r="M71" s="15" t="s">
        <v>1</v>
      </c>
      <c r="N71" s="13">
        <v>0.1</v>
      </c>
      <c r="O71" s="15" t="s">
        <v>1</v>
      </c>
      <c r="P71" s="13">
        <v>0</v>
      </c>
      <c r="Q71" s="15" t="s">
        <v>2</v>
      </c>
      <c r="R71" s="13">
        <v>0.06</v>
      </c>
      <c r="S71" s="15" t="s">
        <v>1</v>
      </c>
      <c r="T71" s="13">
        <v>0.06</v>
      </c>
      <c r="U71" s="15" t="s">
        <v>1</v>
      </c>
      <c r="V71" s="13">
        <v>0.04</v>
      </c>
      <c r="W71" s="15" t="s">
        <v>1</v>
      </c>
      <c r="X71" s="13">
        <v>0.08</v>
      </c>
      <c r="Y71" s="15" t="s">
        <v>1</v>
      </c>
      <c r="Z71" s="13">
        <v>1.2400000000000002</v>
      </c>
      <c r="AA71" s="15" t="s">
        <v>2</v>
      </c>
    </row>
    <row r="72" spans="1:27">
      <c r="A72" s="10">
        <v>2005</v>
      </c>
      <c r="B72" s="13">
        <v>0.04</v>
      </c>
      <c r="C72" s="15" t="s">
        <v>1</v>
      </c>
      <c r="D72" s="13">
        <v>0.04</v>
      </c>
      <c r="E72" s="15" t="s">
        <v>1</v>
      </c>
      <c r="F72" s="13">
        <v>0.08</v>
      </c>
      <c r="G72" s="15" t="s">
        <v>1</v>
      </c>
      <c r="H72" s="13">
        <v>0.16</v>
      </c>
      <c r="I72" s="15" t="s">
        <v>1</v>
      </c>
      <c r="J72" s="13">
        <v>0.22</v>
      </c>
      <c r="K72" s="15" t="s">
        <v>1</v>
      </c>
      <c r="L72" s="13">
        <v>1.39</v>
      </c>
      <c r="M72" s="15" t="s">
        <v>19</v>
      </c>
      <c r="N72" s="13">
        <v>0.47</v>
      </c>
      <c r="O72" s="15" t="s">
        <v>19</v>
      </c>
      <c r="P72" s="13">
        <v>0.3</v>
      </c>
      <c r="Q72" s="15" t="s">
        <v>1</v>
      </c>
      <c r="R72" s="13">
        <v>0.28000000000000003</v>
      </c>
      <c r="S72" s="15" t="s">
        <v>1</v>
      </c>
      <c r="T72" s="13">
        <v>0.28000000000000003</v>
      </c>
      <c r="U72" s="15" t="s">
        <v>1</v>
      </c>
      <c r="V72" s="13">
        <v>0.26</v>
      </c>
      <c r="W72" s="15" t="s">
        <v>1</v>
      </c>
      <c r="X72" s="13">
        <v>0.18</v>
      </c>
      <c r="Y72" s="15" t="s">
        <v>1</v>
      </c>
      <c r="Z72" s="13">
        <v>3.6999999999999997</v>
      </c>
      <c r="AA72" s="15" t="s">
        <v>1</v>
      </c>
    </row>
    <row r="73" spans="1:27">
      <c r="A73" s="10">
        <v>2006</v>
      </c>
      <c r="B73" s="13">
        <v>0.1</v>
      </c>
      <c r="C73" s="15" t="s">
        <v>19</v>
      </c>
      <c r="D73" s="13">
        <v>0.13</v>
      </c>
      <c r="E73" s="15" t="s">
        <v>19</v>
      </c>
      <c r="F73" s="13">
        <v>0.1</v>
      </c>
      <c r="G73" s="15" t="s">
        <v>19</v>
      </c>
      <c r="H73" s="13">
        <v>0.08</v>
      </c>
      <c r="I73" s="15" t="s">
        <v>19</v>
      </c>
      <c r="J73" s="13">
        <v>0.04</v>
      </c>
      <c r="K73" s="15">
        <v>0</v>
      </c>
      <c r="L73" s="13">
        <v>0.03</v>
      </c>
      <c r="M73" s="15">
        <v>0</v>
      </c>
      <c r="N73" s="13">
        <v>0.02</v>
      </c>
      <c r="O73" s="15">
        <v>0</v>
      </c>
      <c r="P73" s="13">
        <v>0.01</v>
      </c>
      <c r="Q73" s="15">
        <v>0</v>
      </c>
      <c r="R73" s="13">
        <v>0.05</v>
      </c>
      <c r="S73" s="15" t="s">
        <v>1</v>
      </c>
      <c r="T73" s="13">
        <v>0.03</v>
      </c>
      <c r="U73" s="15">
        <v>0</v>
      </c>
      <c r="V73" s="13">
        <v>0.04</v>
      </c>
      <c r="W73" s="15">
        <v>0</v>
      </c>
      <c r="X73" s="13">
        <v>0.05</v>
      </c>
      <c r="Y73" s="15" t="s">
        <v>1</v>
      </c>
      <c r="Z73" s="13">
        <v>0.68000000000000016</v>
      </c>
      <c r="AA73" s="15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7"/>
  <sheetViews>
    <sheetView zoomScale="80" workbookViewId="0">
      <selection activeCell="X16" sqref="X1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 s="6">
        <v>1920</v>
      </c>
      <c r="B1" s="6">
        <v>0.78</v>
      </c>
      <c r="D1" s="6">
        <v>0.67</v>
      </c>
      <c r="F1" s="6">
        <v>0.59</v>
      </c>
      <c r="H1" s="6">
        <v>0.56999999999999995</v>
      </c>
      <c r="J1" s="6">
        <v>0.95</v>
      </c>
      <c r="L1" s="6">
        <v>2.85</v>
      </c>
      <c r="N1" s="6">
        <v>1.5</v>
      </c>
      <c r="P1" s="6">
        <v>1.02</v>
      </c>
      <c r="R1" s="6">
        <v>0.91</v>
      </c>
      <c r="T1" s="6">
        <v>0.89</v>
      </c>
      <c r="V1" s="6">
        <v>0.83</v>
      </c>
      <c r="X1" s="6">
        <v>0.72</v>
      </c>
      <c r="Z1" s="6">
        <v>12.29</v>
      </c>
    </row>
    <row r="2" spans="1:26">
      <c r="A2" s="6">
        <v>1921</v>
      </c>
      <c r="B2" s="6">
        <v>0.68</v>
      </c>
      <c r="D2" s="6">
        <v>0.66</v>
      </c>
      <c r="F2" s="6">
        <v>0.68</v>
      </c>
      <c r="H2" s="6">
        <v>0.63</v>
      </c>
      <c r="J2" s="6">
        <v>0.59</v>
      </c>
      <c r="L2" s="6">
        <v>0.56999999999999995</v>
      </c>
      <c r="N2" s="6">
        <v>0.54</v>
      </c>
      <c r="P2" s="6">
        <v>0.5</v>
      </c>
      <c r="R2" s="6">
        <v>0.49</v>
      </c>
      <c r="T2" s="6">
        <v>0.48</v>
      </c>
      <c r="V2" s="6">
        <v>0.49</v>
      </c>
      <c r="X2" s="6">
        <v>0.47</v>
      </c>
      <c r="Z2" s="6">
        <v>6.77</v>
      </c>
    </row>
    <row r="3" spans="1:26">
      <c r="A3" s="6">
        <v>1922</v>
      </c>
      <c r="B3" s="6">
        <v>0.43</v>
      </c>
      <c r="D3" s="6">
        <v>0.4</v>
      </c>
      <c r="F3" s="6">
        <v>0.38</v>
      </c>
      <c r="H3" s="6">
        <v>1.17</v>
      </c>
      <c r="J3" s="6">
        <v>1.7</v>
      </c>
      <c r="L3" s="6">
        <v>0.84</v>
      </c>
      <c r="N3" s="6">
        <v>0.57999999999999996</v>
      </c>
      <c r="P3" s="6">
        <v>0.54</v>
      </c>
      <c r="R3" s="6">
        <v>0.5</v>
      </c>
      <c r="T3" s="6">
        <v>0.48</v>
      </c>
      <c r="V3" s="6">
        <v>0.45</v>
      </c>
      <c r="X3" s="6">
        <v>0.42</v>
      </c>
      <c r="Z3" s="6">
        <v>7.89</v>
      </c>
    </row>
    <row r="4" spans="1:26">
      <c r="A4" s="6">
        <v>1923</v>
      </c>
      <c r="B4" s="6">
        <v>0.38</v>
      </c>
      <c r="D4" s="6">
        <v>0.49</v>
      </c>
      <c r="F4" s="6">
        <v>0.38</v>
      </c>
      <c r="H4" s="6">
        <v>0.33</v>
      </c>
      <c r="J4" s="6">
        <v>0.32</v>
      </c>
      <c r="L4" s="6">
        <v>1.52</v>
      </c>
      <c r="N4" s="6">
        <v>0.84</v>
      </c>
      <c r="P4" s="6">
        <v>0.47</v>
      </c>
      <c r="R4" s="6">
        <v>0.45</v>
      </c>
      <c r="T4" s="6">
        <v>0.43</v>
      </c>
      <c r="V4" s="6">
        <v>0.41</v>
      </c>
      <c r="X4" s="6">
        <v>0.4</v>
      </c>
      <c r="Z4" s="6">
        <v>6.4</v>
      </c>
    </row>
    <row r="5" spans="1:26">
      <c r="A5" s="6">
        <v>1924</v>
      </c>
      <c r="B5" s="6">
        <v>0.37</v>
      </c>
      <c r="D5" s="6">
        <v>0.5</v>
      </c>
      <c r="F5" s="6">
        <v>1.94</v>
      </c>
      <c r="H5" s="6">
        <v>0.94</v>
      </c>
      <c r="J5" s="6">
        <v>0.92</v>
      </c>
      <c r="L5" s="6">
        <v>2.87</v>
      </c>
      <c r="N5" s="6">
        <v>2.31</v>
      </c>
      <c r="P5" s="6">
        <v>2.29</v>
      </c>
      <c r="R5" s="6">
        <v>2.13</v>
      </c>
      <c r="T5" s="6">
        <v>1.81</v>
      </c>
      <c r="V5" s="6">
        <v>1.56</v>
      </c>
      <c r="X5" s="6">
        <v>1.4</v>
      </c>
      <c r="Z5" s="6">
        <v>19.05</v>
      </c>
    </row>
    <row r="6" spans="1:26">
      <c r="A6" s="6">
        <v>1925</v>
      </c>
      <c r="B6" s="6">
        <v>1.22</v>
      </c>
      <c r="D6" s="6">
        <v>1.03</v>
      </c>
      <c r="F6" s="6">
        <v>0.84</v>
      </c>
      <c r="H6" s="6">
        <v>0.76</v>
      </c>
      <c r="J6" s="6">
        <v>0.74</v>
      </c>
      <c r="L6" s="6">
        <v>0.71</v>
      </c>
      <c r="N6" s="6">
        <v>0.67</v>
      </c>
      <c r="P6" s="6">
        <v>0.64</v>
      </c>
      <c r="R6" s="6">
        <v>0.62</v>
      </c>
      <c r="T6" s="6">
        <v>0.61</v>
      </c>
      <c r="V6" s="6">
        <v>0.56000000000000005</v>
      </c>
      <c r="X6" s="6">
        <v>0.51</v>
      </c>
      <c r="Z6" s="6">
        <v>8.93</v>
      </c>
    </row>
    <row r="7" spans="1:26">
      <c r="A7" s="6">
        <v>1926</v>
      </c>
      <c r="B7" s="6">
        <v>0.49</v>
      </c>
      <c r="D7" s="6">
        <v>0.5</v>
      </c>
      <c r="F7" s="6">
        <v>0.51</v>
      </c>
      <c r="H7" s="6">
        <v>0.47</v>
      </c>
      <c r="J7" s="6">
        <v>0.45</v>
      </c>
      <c r="L7" s="6">
        <v>0.48</v>
      </c>
      <c r="N7" s="6">
        <v>0.53</v>
      </c>
      <c r="P7" s="6">
        <v>0.5</v>
      </c>
      <c r="R7" s="6">
        <v>0.46</v>
      </c>
      <c r="T7" s="6">
        <v>0.46</v>
      </c>
      <c r="V7" s="6">
        <v>0.43</v>
      </c>
      <c r="X7" s="6">
        <v>0.39</v>
      </c>
      <c r="Z7" s="6">
        <v>5.66</v>
      </c>
    </row>
    <row r="8" spans="1:26">
      <c r="A8" s="6">
        <v>1927</v>
      </c>
      <c r="B8" s="6">
        <v>0.46</v>
      </c>
      <c r="D8" s="6">
        <v>0.37</v>
      </c>
      <c r="F8" s="6">
        <v>0.35</v>
      </c>
      <c r="H8" s="6">
        <v>2.52</v>
      </c>
      <c r="J8" s="6">
        <v>1.96</v>
      </c>
      <c r="L8" s="6">
        <v>1</v>
      </c>
      <c r="N8" s="6">
        <v>0.81</v>
      </c>
      <c r="P8" s="6">
        <v>0.7</v>
      </c>
      <c r="R8" s="6">
        <v>0.66</v>
      </c>
      <c r="T8" s="6">
        <v>0.66</v>
      </c>
      <c r="V8" s="6">
        <v>0.65</v>
      </c>
      <c r="X8" s="6">
        <v>0.56000000000000005</v>
      </c>
      <c r="Z8" s="6">
        <v>10.71</v>
      </c>
    </row>
    <row r="9" spans="1:26">
      <c r="A9" s="6">
        <v>1928</v>
      </c>
      <c r="B9" s="6">
        <v>0.51</v>
      </c>
      <c r="D9" s="6">
        <v>0.68</v>
      </c>
      <c r="F9" s="6">
        <v>0.49</v>
      </c>
      <c r="H9" s="6">
        <v>1.02</v>
      </c>
      <c r="J9" s="6">
        <v>0.61</v>
      </c>
      <c r="L9" s="6">
        <v>0.49</v>
      </c>
      <c r="N9" s="6">
        <v>0.5</v>
      </c>
      <c r="P9" s="6">
        <v>0.47</v>
      </c>
      <c r="R9" s="6">
        <v>0.47</v>
      </c>
      <c r="T9" s="6">
        <v>0.46</v>
      </c>
      <c r="V9" s="6">
        <v>0.41</v>
      </c>
      <c r="X9" s="6">
        <v>0.38</v>
      </c>
      <c r="Z9" s="6">
        <v>6.5</v>
      </c>
    </row>
    <row r="10" spans="1:26">
      <c r="A10" s="6">
        <v>1929</v>
      </c>
      <c r="B10" s="6">
        <v>0.37</v>
      </c>
      <c r="D10" s="6">
        <v>0.42</v>
      </c>
      <c r="F10" s="6">
        <v>0.69</v>
      </c>
      <c r="H10" s="6">
        <v>0.74</v>
      </c>
      <c r="J10" s="6">
        <v>0.47</v>
      </c>
      <c r="L10" s="6">
        <v>0.84</v>
      </c>
      <c r="N10" s="6">
        <v>0.63</v>
      </c>
      <c r="P10" s="6">
        <v>0.53</v>
      </c>
      <c r="R10" s="6">
        <v>0.5</v>
      </c>
      <c r="T10" s="6">
        <v>0.47</v>
      </c>
      <c r="V10" s="6">
        <v>0.45</v>
      </c>
      <c r="X10" s="6">
        <v>0.41</v>
      </c>
      <c r="Z10" s="6">
        <v>6.51</v>
      </c>
    </row>
    <row r="11" spans="1:26">
      <c r="A11" s="6">
        <v>1930</v>
      </c>
      <c r="B11" s="6">
        <v>0.38</v>
      </c>
      <c r="D11" s="6">
        <v>0.36</v>
      </c>
      <c r="F11" s="6">
        <v>0.34</v>
      </c>
      <c r="H11" s="6">
        <v>0.34</v>
      </c>
      <c r="J11" s="6">
        <v>0.36</v>
      </c>
      <c r="L11" s="6">
        <v>0.38</v>
      </c>
      <c r="N11" s="6">
        <v>0.42</v>
      </c>
      <c r="P11" s="6">
        <v>0.43</v>
      </c>
      <c r="R11" s="6">
        <v>0.4</v>
      </c>
      <c r="T11" s="6">
        <v>0.38</v>
      </c>
      <c r="V11" s="6">
        <v>0.35</v>
      </c>
      <c r="X11" s="6">
        <v>0.33</v>
      </c>
      <c r="Z11" s="6">
        <v>4.46</v>
      </c>
    </row>
    <row r="12" spans="1:26">
      <c r="A12" s="6">
        <v>1931</v>
      </c>
      <c r="B12" s="6">
        <v>0.31</v>
      </c>
      <c r="D12" s="6">
        <v>0.37</v>
      </c>
      <c r="F12" s="6">
        <v>0.32</v>
      </c>
      <c r="H12" s="6">
        <v>0.3</v>
      </c>
      <c r="J12" s="6">
        <v>0.35</v>
      </c>
      <c r="L12" s="6">
        <v>0.37</v>
      </c>
      <c r="N12" s="6">
        <v>0.43</v>
      </c>
      <c r="P12" s="6">
        <v>0.42</v>
      </c>
      <c r="R12" s="6">
        <v>0.38</v>
      </c>
      <c r="T12" s="6">
        <v>0.36</v>
      </c>
      <c r="V12" s="6">
        <v>0.34</v>
      </c>
      <c r="X12" s="6">
        <v>0.3</v>
      </c>
      <c r="Z12" s="6">
        <v>4.25</v>
      </c>
    </row>
    <row r="13" spans="1:26">
      <c r="A13" s="6">
        <v>1932</v>
      </c>
      <c r="B13" s="6">
        <v>0.28000000000000003</v>
      </c>
      <c r="D13" s="6">
        <v>0.28000000000000003</v>
      </c>
      <c r="F13" s="6">
        <v>0.36</v>
      </c>
      <c r="H13" s="6">
        <v>0.28000000000000003</v>
      </c>
      <c r="J13" s="6">
        <v>0.25</v>
      </c>
      <c r="L13" s="6">
        <v>0.26</v>
      </c>
      <c r="N13" s="6">
        <v>0.25</v>
      </c>
      <c r="P13" s="6">
        <v>0.24</v>
      </c>
      <c r="R13" s="6">
        <v>0.23</v>
      </c>
      <c r="T13" s="6">
        <v>0.22</v>
      </c>
      <c r="V13" s="6">
        <v>0.19</v>
      </c>
      <c r="X13" s="6">
        <v>0.18</v>
      </c>
      <c r="Z13" s="6">
        <v>3.02</v>
      </c>
    </row>
    <row r="14" spans="1:26">
      <c r="A14" s="6">
        <v>1933</v>
      </c>
      <c r="B14" s="6">
        <v>0.16</v>
      </c>
      <c r="D14" s="6">
        <v>0.31</v>
      </c>
      <c r="F14" s="6">
        <v>3.24</v>
      </c>
      <c r="H14" s="6">
        <v>5.43</v>
      </c>
      <c r="J14" s="6">
        <v>2.2999999999999998</v>
      </c>
      <c r="L14" s="6">
        <v>0.94</v>
      </c>
      <c r="N14" s="6">
        <v>0.74</v>
      </c>
      <c r="P14" s="6">
        <v>0.7</v>
      </c>
      <c r="R14" s="6">
        <v>0.67</v>
      </c>
      <c r="T14" s="6">
        <v>0.61</v>
      </c>
      <c r="V14" s="6">
        <v>0.56000000000000005</v>
      </c>
      <c r="X14" s="6">
        <v>0.5</v>
      </c>
      <c r="Z14" s="6">
        <v>16.16</v>
      </c>
    </row>
    <row r="15" spans="1:26">
      <c r="A15" s="6">
        <v>1934</v>
      </c>
      <c r="B15" s="6">
        <v>0.47</v>
      </c>
      <c r="D15" s="6">
        <v>0.48</v>
      </c>
      <c r="F15" s="6">
        <v>0.47</v>
      </c>
      <c r="H15" s="6">
        <v>0.41</v>
      </c>
      <c r="J15" s="6">
        <v>0.42</v>
      </c>
      <c r="L15" s="6">
        <v>0.57999999999999996</v>
      </c>
      <c r="N15" s="6">
        <v>0.55000000000000004</v>
      </c>
      <c r="P15" s="6">
        <v>0.47</v>
      </c>
      <c r="R15" s="6">
        <v>0.43</v>
      </c>
      <c r="T15" s="6">
        <v>0.4</v>
      </c>
      <c r="V15" s="6">
        <v>0.37</v>
      </c>
      <c r="X15" s="6">
        <v>0.34</v>
      </c>
      <c r="Z15" s="6">
        <v>5.4</v>
      </c>
    </row>
    <row r="16" spans="1:26">
      <c r="A16" s="6">
        <v>1935</v>
      </c>
      <c r="B16" s="6">
        <v>0.31</v>
      </c>
      <c r="D16" s="6">
        <v>0.28999999999999998</v>
      </c>
      <c r="F16" s="6">
        <v>0.28999999999999998</v>
      </c>
      <c r="H16" s="6">
        <v>0.28999999999999998</v>
      </c>
      <c r="J16" s="6">
        <v>1.08</v>
      </c>
      <c r="L16" s="6">
        <v>3.02</v>
      </c>
      <c r="N16" s="6">
        <v>1.46</v>
      </c>
      <c r="P16" s="6">
        <v>0.93</v>
      </c>
      <c r="R16" s="6">
        <v>0.92</v>
      </c>
      <c r="T16" s="6">
        <v>0.76</v>
      </c>
      <c r="V16" s="6">
        <v>0.65</v>
      </c>
      <c r="X16" s="6">
        <v>0.55000000000000004</v>
      </c>
      <c r="Z16" s="6">
        <v>10.55</v>
      </c>
    </row>
    <row r="17" spans="1:26">
      <c r="A17" s="6">
        <v>1936</v>
      </c>
      <c r="B17" s="6">
        <v>0.51</v>
      </c>
      <c r="D17" s="6">
        <v>1</v>
      </c>
      <c r="F17" s="6">
        <v>0.56999999999999995</v>
      </c>
      <c r="H17" s="6">
        <v>1.1200000000000001</v>
      </c>
      <c r="J17" s="6">
        <v>0.67</v>
      </c>
      <c r="L17" s="6">
        <v>0.53</v>
      </c>
      <c r="N17" s="6">
        <v>0.51</v>
      </c>
      <c r="P17" s="6">
        <v>0.5</v>
      </c>
      <c r="R17" s="6">
        <v>0.47</v>
      </c>
      <c r="T17" s="6">
        <v>0.45</v>
      </c>
      <c r="V17" s="6">
        <v>0.42</v>
      </c>
      <c r="X17" s="6">
        <v>0.39</v>
      </c>
      <c r="Z17" s="6">
        <v>7.12</v>
      </c>
    </row>
    <row r="18" spans="1:26">
      <c r="A18" s="6">
        <v>1937</v>
      </c>
      <c r="B18" s="6">
        <v>0.36</v>
      </c>
      <c r="D18" s="6">
        <v>0.35</v>
      </c>
      <c r="F18" s="6">
        <v>2.04</v>
      </c>
      <c r="H18" s="6">
        <v>1.01</v>
      </c>
      <c r="J18" s="6">
        <v>0.46</v>
      </c>
      <c r="L18" s="6">
        <v>0.41</v>
      </c>
      <c r="N18" s="6">
        <v>0.4</v>
      </c>
      <c r="P18" s="6">
        <v>0.41</v>
      </c>
      <c r="R18" s="6">
        <v>0.4</v>
      </c>
      <c r="T18" s="6">
        <v>0.38</v>
      </c>
      <c r="V18" s="6">
        <v>0.35</v>
      </c>
      <c r="X18" s="6">
        <v>0.32</v>
      </c>
      <c r="Z18" s="6">
        <v>6.86</v>
      </c>
    </row>
    <row r="19" spans="1:26">
      <c r="A19" s="6">
        <v>1938</v>
      </c>
      <c r="B19" s="6">
        <v>0.3</v>
      </c>
      <c r="D19" s="6">
        <v>0.26</v>
      </c>
      <c r="F19" s="6">
        <v>0.41</v>
      </c>
      <c r="H19" s="6">
        <v>0.5</v>
      </c>
      <c r="J19" s="6">
        <v>9</v>
      </c>
      <c r="L19" s="6">
        <v>4.32</v>
      </c>
      <c r="N19" s="6">
        <v>1.0900000000000001</v>
      </c>
      <c r="P19" s="6">
        <v>0.86</v>
      </c>
      <c r="R19" s="6">
        <v>0.77</v>
      </c>
      <c r="T19" s="6">
        <v>0.76</v>
      </c>
      <c r="V19" s="6">
        <v>0.74</v>
      </c>
      <c r="X19" s="6">
        <v>0.68</v>
      </c>
      <c r="Z19" s="6">
        <v>19.690000000000001</v>
      </c>
    </row>
    <row r="20" spans="1:26">
      <c r="A20" s="6">
        <v>1939</v>
      </c>
      <c r="B20" s="6">
        <v>0.62</v>
      </c>
      <c r="D20" s="6">
        <v>0.59</v>
      </c>
      <c r="F20" s="6">
        <v>0.56999999999999995</v>
      </c>
      <c r="H20" s="6">
        <v>0.56000000000000005</v>
      </c>
      <c r="J20" s="6">
        <v>0.55000000000000004</v>
      </c>
      <c r="L20" s="6">
        <v>1.02</v>
      </c>
      <c r="N20" s="6">
        <v>0.74</v>
      </c>
      <c r="P20" s="6">
        <v>0.68</v>
      </c>
      <c r="R20" s="6">
        <v>0.7</v>
      </c>
      <c r="T20" s="6">
        <v>0.7</v>
      </c>
      <c r="V20" s="6">
        <v>0.61</v>
      </c>
      <c r="X20" s="6">
        <v>0.66</v>
      </c>
      <c r="Z20" s="6">
        <v>7.98</v>
      </c>
    </row>
    <row r="21" spans="1:26">
      <c r="A21" s="6">
        <v>1940</v>
      </c>
      <c r="B21" s="6">
        <v>0.61</v>
      </c>
      <c r="D21" s="6">
        <v>0.49</v>
      </c>
      <c r="F21" s="6">
        <v>1.51</v>
      </c>
      <c r="H21" s="6">
        <v>0.93</v>
      </c>
      <c r="J21" s="6">
        <v>0.54</v>
      </c>
      <c r="L21" s="6">
        <v>0.5</v>
      </c>
      <c r="N21" s="6">
        <v>0.5</v>
      </c>
      <c r="P21" s="6">
        <v>0.49</v>
      </c>
      <c r="R21" s="6">
        <v>0.48</v>
      </c>
      <c r="T21" s="6">
        <v>0.47</v>
      </c>
      <c r="V21" s="6">
        <v>0.45</v>
      </c>
      <c r="X21" s="6">
        <v>0.45</v>
      </c>
      <c r="Z21" s="6">
        <v>7.42</v>
      </c>
    </row>
    <row r="22" spans="1:26">
      <c r="A22" s="6">
        <v>1941</v>
      </c>
      <c r="B22" s="6">
        <v>0.44</v>
      </c>
      <c r="D22" s="6">
        <v>0.41</v>
      </c>
      <c r="F22" s="6">
        <v>0.52</v>
      </c>
      <c r="H22" s="6">
        <v>0.53</v>
      </c>
      <c r="J22" s="6">
        <v>0.44</v>
      </c>
      <c r="L22" s="6">
        <v>3.46</v>
      </c>
      <c r="N22" s="6">
        <v>1.79</v>
      </c>
      <c r="P22" s="6">
        <v>0.79</v>
      </c>
      <c r="R22" s="6">
        <v>0.69</v>
      </c>
      <c r="T22" s="6">
        <v>0.64</v>
      </c>
      <c r="V22" s="6">
        <v>0.61</v>
      </c>
      <c r="X22" s="6">
        <v>0.54</v>
      </c>
      <c r="Z22" s="6">
        <v>10.88</v>
      </c>
    </row>
    <row r="23" spans="1:26">
      <c r="A23" s="6">
        <v>1942</v>
      </c>
      <c r="B23" s="6">
        <v>0.54</v>
      </c>
      <c r="D23" s="6">
        <v>0.51</v>
      </c>
      <c r="F23" s="6">
        <v>3.86</v>
      </c>
      <c r="H23" s="6">
        <v>1.75</v>
      </c>
      <c r="J23" s="6">
        <v>0.62</v>
      </c>
      <c r="L23" s="6">
        <v>0.76</v>
      </c>
      <c r="N23" s="6">
        <v>1.54</v>
      </c>
      <c r="P23" s="6">
        <v>1.44</v>
      </c>
      <c r="R23" s="6">
        <v>1.29</v>
      </c>
      <c r="T23" s="6">
        <v>1.26</v>
      </c>
      <c r="V23" s="6">
        <v>1.2</v>
      </c>
      <c r="X23" s="6">
        <v>1.19</v>
      </c>
      <c r="Z23" s="6">
        <v>15.95</v>
      </c>
    </row>
    <row r="24" spans="1:26">
      <c r="A24" s="6">
        <v>1943</v>
      </c>
      <c r="B24" s="6">
        <v>1.43</v>
      </c>
      <c r="D24" s="6">
        <v>1.99</v>
      </c>
      <c r="F24" s="6">
        <v>1.29</v>
      </c>
      <c r="H24" s="6">
        <v>1.1299999999999999</v>
      </c>
      <c r="J24" s="6">
        <v>8.35</v>
      </c>
      <c r="L24" s="6">
        <v>4.04</v>
      </c>
      <c r="N24" s="6">
        <v>1.49</v>
      </c>
      <c r="P24" s="6">
        <v>1.35</v>
      </c>
      <c r="R24" s="6">
        <v>1.99</v>
      </c>
      <c r="T24" s="6">
        <v>1.96</v>
      </c>
      <c r="V24" s="6">
        <v>1.69</v>
      </c>
      <c r="X24" s="6">
        <v>1.52</v>
      </c>
      <c r="Z24" s="6">
        <v>28.22</v>
      </c>
    </row>
    <row r="25" spans="1:26">
      <c r="A25" s="6">
        <v>1944</v>
      </c>
      <c r="B25" s="6">
        <v>1.37</v>
      </c>
      <c r="D25" s="6">
        <v>1.22</v>
      </c>
      <c r="F25" s="6">
        <v>1</v>
      </c>
      <c r="H25" s="6">
        <v>0.83</v>
      </c>
      <c r="J25" s="6">
        <v>0.77</v>
      </c>
      <c r="L25" s="6">
        <v>6.21</v>
      </c>
      <c r="N25" s="6">
        <v>3.24</v>
      </c>
      <c r="P25" s="6">
        <v>1.44</v>
      </c>
      <c r="R25" s="6">
        <v>1.33</v>
      </c>
      <c r="T25" s="6">
        <v>1.27</v>
      </c>
      <c r="V25" s="6">
        <v>1.1599999999999999</v>
      </c>
      <c r="X25" s="6">
        <v>0.99</v>
      </c>
      <c r="Z25" s="6">
        <v>20.82</v>
      </c>
    </row>
    <row r="26" spans="1:26">
      <c r="A26" s="6">
        <v>1945</v>
      </c>
      <c r="B26" s="6">
        <v>0.79</v>
      </c>
      <c r="D26" s="6">
        <v>0.66</v>
      </c>
      <c r="F26" s="6">
        <v>0.62</v>
      </c>
      <c r="H26" s="6">
        <v>4.8</v>
      </c>
      <c r="J26" s="6">
        <v>3.46</v>
      </c>
      <c r="L26" s="6">
        <v>2.58</v>
      </c>
      <c r="N26" s="6">
        <v>1.78</v>
      </c>
      <c r="P26" s="6">
        <v>1.47</v>
      </c>
      <c r="R26" s="6">
        <v>1.36</v>
      </c>
      <c r="T26" s="6">
        <v>1.32</v>
      </c>
      <c r="V26" s="6">
        <v>1.23</v>
      </c>
      <c r="X26" s="6">
        <v>1.06</v>
      </c>
      <c r="Z26" s="6">
        <v>21.11</v>
      </c>
    </row>
    <row r="27" spans="1:26">
      <c r="A27" s="6">
        <v>1946</v>
      </c>
      <c r="B27" s="6">
        <v>0.95</v>
      </c>
      <c r="D27" s="6">
        <v>0.83</v>
      </c>
      <c r="F27" s="6">
        <v>0.82</v>
      </c>
      <c r="H27" s="6">
        <v>1.0900000000000001</v>
      </c>
      <c r="J27" s="6">
        <v>0.93</v>
      </c>
      <c r="L27" s="6">
        <v>1.29</v>
      </c>
      <c r="N27" s="6">
        <v>1.1599999999999999</v>
      </c>
      <c r="P27" s="6">
        <v>1.04</v>
      </c>
      <c r="R27" s="6">
        <v>0.99</v>
      </c>
      <c r="T27" s="6">
        <v>0.98</v>
      </c>
      <c r="V27" s="6">
        <v>0.9</v>
      </c>
      <c r="X27" s="6">
        <v>0.79</v>
      </c>
      <c r="Z27" s="6">
        <v>11.77</v>
      </c>
    </row>
    <row r="28" spans="1:26">
      <c r="A28" s="6">
        <v>1947</v>
      </c>
      <c r="B28" s="6">
        <v>0.66</v>
      </c>
      <c r="D28" s="6">
        <v>0.56000000000000005</v>
      </c>
      <c r="F28" s="6">
        <v>0.64</v>
      </c>
      <c r="H28" s="6">
        <v>1.3</v>
      </c>
      <c r="J28" s="6">
        <v>0.85</v>
      </c>
      <c r="L28" s="6">
        <v>1.23</v>
      </c>
      <c r="N28" s="6">
        <v>1.21</v>
      </c>
      <c r="P28" s="6">
        <v>1.26</v>
      </c>
      <c r="R28" s="6">
        <v>1.18</v>
      </c>
      <c r="T28" s="6">
        <v>1.1100000000000001</v>
      </c>
      <c r="V28" s="6">
        <v>1.01</v>
      </c>
      <c r="X28" s="6">
        <v>0.82</v>
      </c>
      <c r="Z28" s="6">
        <v>11.83</v>
      </c>
    </row>
    <row r="29" spans="1:26">
      <c r="A29" s="6">
        <v>1948</v>
      </c>
      <c r="B29" s="6">
        <v>0.7</v>
      </c>
      <c r="D29" s="6">
        <v>0.66</v>
      </c>
      <c r="F29" s="6">
        <v>0.53</v>
      </c>
      <c r="H29" s="6">
        <v>0.71</v>
      </c>
      <c r="J29" s="6">
        <v>0.56000000000000005</v>
      </c>
      <c r="L29" s="6">
        <v>0.52</v>
      </c>
      <c r="N29" s="6">
        <v>0.49</v>
      </c>
      <c r="P29" s="6">
        <v>0.48</v>
      </c>
      <c r="R29" s="6">
        <v>0.53</v>
      </c>
      <c r="T29" s="6">
        <v>0.57999999999999996</v>
      </c>
      <c r="V29" s="6">
        <v>0.54</v>
      </c>
      <c r="X29" s="6">
        <v>0.44</v>
      </c>
      <c r="Z29" s="6">
        <v>6.73</v>
      </c>
    </row>
    <row r="30" spans="1:26">
      <c r="A30" s="6">
        <v>1949</v>
      </c>
      <c r="B30" s="6">
        <v>0.4</v>
      </c>
      <c r="D30" s="6">
        <v>0.4</v>
      </c>
      <c r="F30" s="6">
        <v>1.55</v>
      </c>
      <c r="H30" s="6">
        <v>0.92</v>
      </c>
      <c r="J30" s="6">
        <v>0.48</v>
      </c>
      <c r="L30" s="6">
        <v>0.53</v>
      </c>
      <c r="N30" s="6">
        <v>0.57999999999999996</v>
      </c>
      <c r="P30" s="6">
        <v>0.61</v>
      </c>
      <c r="R30" s="6">
        <v>0.64</v>
      </c>
      <c r="T30" s="6">
        <v>0.69</v>
      </c>
      <c r="V30" s="6">
        <v>0.61</v>
      </c>
      <c r="X30" s="6">
        <v>0.47</v>
      </c>
      <c r="Z30" s="6">
        <v>7.89</v>
      </c>
    </row>
    <row r="31" spans="1:26">
      <c r="A31" s="6">
        <v>1950</v>
      </c>
      <c r="B31" s="6">
        <v>0.45</v>
      </c>
      <c r="D31" s="6">
        <v>0.42</v>
      </c>
      <c r="F31" s="6">
        <v>0.53</v>
      </c>
      <c r="H31" s="6">
        <v>0.46</v>
      </c>
      <c r="J31" s="6">
        <v>0.43</v>
      </c>
      <c r="L31" s="6">
        <v>0.42</v>
      </c>
      <c r="N31" s="6">
        <v>0.73</v>
      </c>
      <c r="P31" s="6">
        <v>0.71</v>
      </c>
      <c r="R31" s="6">
        <v>0.68</v>
      </c>
      <c r="T31" s="6">
        <v>0.62</v>
      </c>
      <c r="V31" s="6">
        <v>0.55000000000000004</v>
      </c>
      <c r="X31" s="6">
        <v>0.48</v>
      </c>
      <c r="Z31" s="6">
        <v>6.46</v>
      </c>
    </row>
    <row r="32" spans="1:26">
      <c r="A32" s="6">
        <v>1951</v>
      </c>
      <c r="B32" s="6">
        <v>0.46</v>
      </c>
      <c r="D32" s="6">
        <v>0.41</v>
      </c>
      <c r="F32" s="6">
        <v>0.38</v>
      </c>
      <c r="H32" s="6">
        <v>0.37</v>
      </c>
      <c r="J32" s="6">
        <v>0.37</v>
      </c>
      <c r="L32" s="6">
        <v>0.4</v>
      </c>
      <c r="N32" s="6">
        <v>0.4</v>
      </c>
      <c r="P32" s="6">
        <v>0.36</v>
      </c>
      <c r="R32" s="6">
        <v>0.35</v>
      </c>
      <c r="T32" s="6">
        <v>0.33</v>
      </c>
      <c r="V32" s="6">
        <v>0.3</v>
      </c>
      <c r="X32" s="6">
        <v>0.28000000000000003</v>
      </c>
      <c r="Z32" s="6">
        <v>4.42</v>
      </c>
    </row>
    <row r="33" spans="1:26">
      <c r="A33" s="6">
        <v>1952</v>
      </c>
      <c r="B33" s="6">
        <v>0.25</v>
      </c>
      <c r="D33" s="6">
        <v>0.3</v>
      </c>
      <c r="F33" s="6">
        <v>0.35</v>
      </c>
      <c r="H33" s="6">
        <v>0.26</v>
      </c>
      <c r="J33" s="6">
        <v>0.32</v>
      </c>
      <c r="L33" s="6">
        <v>0.36</v>
      </c>
      <c r="N33" s="6">
        <v>0.4</v>
      </c>
      <c r="P33" s="6">
        <v>0.36</v>
      </c>
      <c r="R33" s="6">
        <v>0.33</v>
      </c>
      <c r="T33" s="6">
        <v>0.31</v>
      </c>
      <c r="V33" s="6">
        <v>0.3</v>
      </c>
      <c r="X33" s="6">
        <v>0.25</v>
      </c>
      <c r="Z33" s="6">
        <v>3.79</v>
      </c>
    </row>
    <row r="34" spans="1:26">
      <c r="A34" s="6">
        <v>1953</v>
      </c>
      <c r="B34" s="6">
        <v>0.23</v>
      </c>
      <c r="D34" s="6">
        <v>0.43</v>
      </c>
      <c r="F34" s="6">
        <v>0.36</v>
      </c>
      <c r="H34" s="6">
        <v>0.86</v>
      </c>
      <c r="J34" s="6">
        <v>0.71</v>
      </c>
      <c r="L34" s="6">
        <v>0.52</v>
      </c>
      <c r="N34" s="6">
        <v>0.56999999999999995</v>
      </c>
      <c r="P34" s="6">
        <v>0.51</v>
      </c>
      <c r="R34" s="6">
        <v>0.45</v>
      </c>
      <c r="T34" s="6">
        <v>0.41</v>
      </c>
      <c r="V34" s="6">
        <v>0.36</v>
      </c>
      <c r="X34" s="6">
        <v>0.31</v>
      </c>
      <c r="Z34" s="6">
        <v>5.73</v>
      </c>
    </row>
    <row r="35" spans="1:26">
      <c r="A35" s="6">
        <v>1954</v>
      </c>
      <c r="B35" s="6">
        <v>0.27</v>
      </c>
      <c r="D35" s="6">
        <v>0.27</v>
      </c>
      <c r="F35" s="6">
        <v>0.28000000000000003</v>
      </c>
      <c r="H35" s="6">
        <v>0.87</v>
      </c>
      <c r="J35" s="6">
        <v>6.12</v>
      </c>
      <c r="L35" s="6">
        <v>2.67</v>
      </c>
      <c r="N35" s="6">
        <v>0.97</v>
      </c>
      <c r="P35" s="6">
        <v>0.88</v>
      </c>
      <c r="R35" s="6">
        <v>0.8</v>
      </c>
      <c r="T35" s="6">
        <v>0.73</v>
      </c>
      <c r="V35" s="6">
        <v>0.64</v>
      </c>
      <c r="X35" s="6">
        <v>0.55000000000000004</v>
      </c>
      <c r="Z35" s="6">
        <v>15.05</v>
      </c>
    </row>
    <row r="36" spans="1:26">
      <c r="A36" s="6">
        <v>1955</v>
      </c>
      <c r="B36" s="6">
        <v>0.53</v>
      </c>
      <c r="D36" s="6">
        <v>0.53</v>
      </c>
      <c r="F36" s="6">
        <v>0.51</v>
      </c>
      <c r="H36" s="6">
        <v>0.46</v>
      </c>
      <c r="J36" s="6">
        <v>2.68</v>
      </c>
      <c r="L36" s="6">
        <v>1.33</v>
      </c>
      <c r="N36" s="6">
        <v>0.64</v>
      </c>
      <c r="P36" s="6">
        <v>0.65</v>
      </c>
      <c r="R36" s="6">
        <v>0.64</v>
      </c>
      <c r="T36" s="6">
        <v>0.59</v>
      </c>
      <c r="V36" s="6">
        <v>0.52</v>
      </c>
      <c r="X36" s="6">
        <v>0.46</v>
      </c>
      <c r="Z36" s="6">
        <v>9.5299999999999994</v>
      </c>
    </row>
    <row r="37" spans="1:26">
      <c r="A37" s="6">
        <v>1956</v>
      </c>
      <c r="B37" s="6">
        <v>0.46</v>
      </c>
      <c r="D37" s="6">
        <v>0.48</v>
      </c>
      <c r="F37" s="6">
        <v>0.46</v>
      </c>
      <c r="H37" s="6">
        <v>0.43</v>
      </c>
      <c r="J37" s="6">
        <v>1</v>
      </c>
      <c r="L37" s="6">
        <v>1.19</v>
      </c>
      <c r="N37" s="6">
        <v>0.78</v>
      </c>
      <c r="P37" s="6">
        <v>0.65</v>
      </c>
      <c r="R37" s="6">
        <v>0.8</v>
      </c>
      <c r="T37" s="6">
        <v>1.23</v>
      </c>
      <c r="V37" s="6">
        <v>1.37</v>
      </c>
      <c r="X37" s="6">
        <v>1.31</v>
      </c>
      <c r="Z37" s="6">
        <v>10.16</v>
      </c>
    </row>
    <row r="38" spans="1:26">
      <c r="A38" s="6">
        <v>1957</v>
      </c>
      <c r="B38" s="6">
        <v>1.3</v>
      </c>
      <c r="D38" s="6">
        <v>1.08</v>
      </c>
      <c r="F38" s="6">
        <v>0.89</v>
      </c>
      <c r="H38" s="6">
        <v>0.98</v>
      </c>
      <c r="J38" s="6">
        <v>1.1000000000000001</v>
      </c>
      <c r="L38" s="6">
        <v>1.0900000000000001</v>
      </c>
      <c r="N38" s="6">
        <v>1.17</v>
      </c>
      <c r="P38" s="6">
        <v>1.1200000000000001</v>
      </c>
      <c r="R38" s="6">
        <v>1.05</v>
      </c>
      <c r="T38" s="6">
        <v>1.01</v>
      </c>
      <c r="V38" s="6">
        <v>0.91</v>
      </c>
      <c r="X38" s="6">
        <v>0.8</v>
      </c>
      <c r="Z38" s="6">
        <v>12.49</v>
      </c>
    </row>
    <row r="39" spans="1:26">
      <c r="A39" s="6">
        <v>1958</v>
      </c>
      <c r="B39" s="6">
        <v>0.64</v>
      </c>
      <c r="D39" s="6">
        <v>0.62</v>
      </c>
      <c r="F39" s="6">
        <v>0.57999999999999996</v>
      </c>
      <c r="H39" s="6">
        <v>0.56999999999999995</v>
      </c>
      <c r="J39" s="6">
        <v>0.55000000000000004</v>
      </c>
      <c r="L39" s="6">
        <v>0.52</v>
      </c>
      <c r="N39" s="6">
        <v>0.55000000000000004</v>
      </c>
      <c r="P39" s="6">
        <v>0.62</v>
      </c>
      <c r="R39" s="6">
        <v>0.67</v>
      </c>
      <c r="T39" s="6">
        <v>0.68</v>
      </c>
      <c r="V39" s="6">
        <v>0.63</v>
      </c>
      <c r="X39" s="6">
        <v>0.5</v>
      </c>
      <c r="Z39" s="6">
        <v>7.13</v>
      </c>
    </row>
    <row r="40" spans="1:26">
      <c r="A40" s="6">
        <v>1959</v>
      </c>
      <c r="B40" s="6">
        <v>0.44</v>
      </c>
      <c r="D40" s="6">
        <v>0.43</v>
      </c>
      <c r="F40" s="6">
        <v>0.43</v>
      </c>
      <c r="H40" s="6">
        <v>0.4</v>
      </c>
      <c r="J40" s="6">
        <v>0.41</v>
      </c>
      <c r="L40" s="6">
        <v>0.45</v>
      </c>
      <c r="N40" s="6">
        <v>0.51</v>
      </c>
      <c r="P40" s="6">
        <v>0.51</v>
      </c>
      <c r="R40" s="6">
        <v>0.51</v>
      </c>
      <c r="T40" s="6">
        <v>0.5</v>
      </c>
      <c r="V40" s="6">
        <v>0.46</v>
      </c>
      <c r="X40" s="6">
        <v>0.43</v>
      </c>
      <c r="Z40" s="6">
        <v>5.49</v>
      </c>
    </row>
    <row r="41" spans="1:26">
      <c r="A41" s="6">
        <v>1960</v>
      </c>
      <c r="B41" s="6">
        <v>0.4</v>
      </c>
      <c r="D41" s="6">
        <v>0.77</v>
      </c>
      <c r="F41" s="6">
        <v>2.69</v>
      </c>
      <c r="H41" s="6">
        <v>1.22</v>
      </c>
      <c r="J41" s="6">
        <v>0.72</v>
      </c>
      <c r="L41" s="6">
        <v>0.66</v>
      </c>
      <c r="N41" s="6">
        <v>1.1100000000000001</v>
      </c>
      <c r="P41" s="6">
        <v>1.25</v>
      </c>
      <c r="R41" s="6">
        <v>1.29</v>
      </c>
      <c r="T41" s="6">
        <v>1.24</v>
      </c>
      <c r="V41" s="6">
        <v>1.1000000000000001</v>
      </c>
      <c r="X41" s="6">
        <v>0.88</v>
      </c>
      <c r="Z41" s="6">
        <v>13.35</v>
      </c>
    </row>
    <row r="42" spans="1:26">
      <c r="A42" s="6">
        <v>1961</v>
      </c>
      <c r="B42" s="6">
        <v>0.66</v>
      </c>
      <c r="D42" s="6">
        <v>0.6</v>
      </c>
      <c r="F42" s="6">
        <v>0.56999999999999995</v>
      </c>
      <c r="H42" s="6">
        <v>0.55000000000000004</v>
      </c>
      <c r="J42" s="6">
        <v>0.54</v>
      </c>
      <c r="L42" s="6">
        <v>0.55000000000000004</v>
      </c>
      <c r="N42" s="6">
        <v>0.62</v>
      </c>
      <c r="P42" s="6">
        <v>0.62</v>
      </c>
      <c r="R42" s="6">
        <v>0.61</v>
      </c>
      <c r="T42" s="6">
        <v>0.59</v>
      </c>
      <c r="V42" s="6">
        <v>0.52</v>
      </c>
      <c r="X42" s="6">
        <v>0.44</v>
      </c>
      <c r="Z42" s="6">
        <v>6.86</v>
      </c>
    </row>
    <row r="43" spans="1:26">
      <c r="A43" s="6">
        <v>1962</v>
      </c>
      <c r="B43" s="6">
        <v>0.41</v>
      </c>
      <c r="D43" s="6">
        <v>1</v>
      </c>
      <c r="F43" s="6">
        <v>0.62</v>
      </c>
      <c r="H43" s="6">
        <v>0.91</v>
      </c>
      <c r="J43" s="6">
        <v>0.61</v>
      </c>
      <c r="L43" s="6">
        <v>0.45</v>
      </c>
      <c r="N43" s="6">
        <v>0.45</v>
      </c>
      <c r="P43" s="6">
        <v>0.44</v>
      </c>
      <c r="R43" s="6">
        <v>0.46</v>
      </c>
      <c r="T43" s="6">
        <v>0.45</v>
      </c>
      <c r="V43" s="6">
        <v>0.39</v>
      </c>
      <c r="X43" s="6">
        <v>0.36</v>
      </c>
      <c r="Z43" s="6">
        <v>6.54</v>
      </c>
    </row>
    <row r="44" spans="1:26">
      <c r="A44" s="6">
        <v>1963</v>
      </c>
      <c r="B44" s="6">
        <v>0.35</v>
      </c>
      <c r="D44" s="6">
        <v>0.59</v>
      </c>
      <c r="F44" s="6">
        <v>0.42</v>
      </c>
      <c r="H44" s="6">
        <v>0.4</v>
      </c>
      <c r="J44" s="6">
        <v>0.38</v>
      </c>
      <c r="L44" s="6">
        <v>0.38</v>
      </c>
      <c r="N44" s="6">
        <v>0.35</v>
      </c>
      <c r="P44" s="6">
        <v>0.33</v>
      </c>
      <c r="R44" s="6">
        <v>0.33</v>
      </c>
      <c r="T44" s="6">
        <v>0.31</v>
      </c>
      <c r="V44" s="6">
        <v>0.3</v>
      </c>
      <c r="X44" s="6">
        <v>0.27</v>
      </c>
      <c r="Z44" s="6">
        <v>4.4000000000000004</v>
      </c>
    </row>
    <row r="45" spans="1:26">
      <c r="A45" s="6">
        <v>1964</v>
      </c>
      <c r="B45" s="6">
        <v>0.25</v>
      </c>
      <c r="D45" s="6">
        <v>0.24</v>
      </c>
      <c r="F45" s="6">
        <v>0.35</v>
      </c>
      <c r="H45" s="6">
        <v>0.32</v>
      </c>
      <c r="J45" s="6">
        <v>0.28000000000000003</v>
      </c>
      <c r="L45" s="6">
        <v>0.23</v>
      </c>
      <c r="N45" s="6">
        <v>0.26</v>
      </c>
      <c r="P45" s="6">
        <v>0.26</v>
      </c>
      <c r="R45" s="6">
        <v>0.25</v>
      </c>
      <c r="T45" s="6">
        <v>0.22</v>
      </c>
      <c r="V45" s="6">
        <v>0.2</v>
      </c>
      <c r="X45" s="6">
        <v>0.17</v>
      </c>
      <c r="Z45" s="6">
        <v>3.03</v>
      </c>
    </row>
    <row r="46" spans="1:26">
      <c r="A46" s="6">
        <v>1965</v>
      </c>
      <c r="B46" s="6">
        <v>0.13</v>
      </c>
      <c r="D46" s="6">
        <v>0.12</v>
      </c>
      <c r="F46" s="6">
        <v>0.09</v>
      </c>
      <c r="H46" s="6">
        <v>0.17</v>
      </c>
      <c r="J46" s="6">
        <v>0.97</v>
      </c>
      <c r="L46" s="6">
        <v>0.48</v>
      </c>
      <c r="N46" s="6">
        <v>0.16</v>
      </c>
      <c r="P46" s="6">
        <v>0.16</v>
      </c>
      <c r="R46" s="6">
        <v>0.19</v>
      </c>
      <c r="T46" s="6">
        <v>0.19</v>
      </c>
      <c r="V46" s="6">
        <v>0.15</v>
      </c>
      <c r="X46" s="6">
        <v>0.12</v>
      </c>
      <c r="Z46" s="6">
        <v>2.93</v>
      </c>
    </row>
    <row r="47" spans="1:26">
      <c r="A47" s="6">
        <v>1966</v>
      </c>
      <c r="B47" s="6">
        <v>0.11</v>
      </c>
      <c r="D47" s="6">
        <v>0.08</v>
      </c>
      <c r="F47" s="6">
        <v>1.08</v>
      </c>
      <c r="H47" s="6">
        <v>8.91</v>
      </c>
      <c r="J47" s="6">
        <v>4.24</v>
      </c>
      <c r="L47" s="6">
        <v>2.16</v>
      </c>
      <c r="N47" s="6">
        <v>23.2</v>
      </c>
      <c r="P47" s="6">
        <v>8.7200000000000006</v>
      </c>
      <c r="R47" s="6">
        <v>1.37</v>
      </c>
      <c r="T47" s="6">
        <v>1.26</v>
      </c>
      <c r="V47" s="6">
        <v>1.24</v>
      </c>
      <c r="X47" s="6">
        <v>1.04</v>
      </c>
      <c r="Z47" s="6">
        <v>53.41</v>
      </c>
    </row>
    <row r="48" spans="1:26">
      <c r="A48" s="6">
        <v>1967</v>
      </c>
      <c r="B48" s="6">
        <v>0.83</v>
      </c>
      <c r="D48" s="6">
        <v>0.76</v>
      </c>
      <c r="F48" s="6">
        <v>0.66</v>
      </c>
      <c r="H48" s="6">
        <v>0.64</v>
      </c>
      <c r="J48" s="6">
        <v>0.61</v>
      </c>
      <c r="L48" s="6">
        <v>1.1100000000000001</v>
      </c>
      <c r="N48" s="6">
        <v>1.1599999999999999</v>
      </c>
      <c r="P48" s="6">
        <v>1.28</v>
      </c>
      <c r="R48" s="6">
        <v>1.1499999999999999</v>
      </c>
      <c r="T48" s="6">
        <v>1.01</v>
      </c>
      <c r="V48" s="6">
        <v>0.84</v>
      </c>
      <c r="X48" s="6">
        <v>0.62</v>
      </c>
      <c r="Z48" s="6">
        <v>10.66</v>
      </c>
    </row>
    <row r="49" spans="1:26">
      <c r="A49" s="6">
        <v>1968</v>
      </c>
      <c r="B49" s="6">
        <v>0.47</v>
      </c>
      <c r="D49" s="6">
        <v>0.46</v>
      </c>
      <c r="F49" s="6">
        <v>0.45</v>
      </c>
      <c r="H49" s="6">
        <v>0.4</v>
      </c>
      <c r="J49" s="6">
        <v>0.42</v>
      </c>
      <c r="L49" s="6">
        <v>0.45</v>
      </c>
      <c r="N49" s="6">
        <v>0.55000000000000004</v>
      </c>
      <c r="P49" s="6">
        <v>0.63</v>
      </c>
      <c r="R49" s="6">
        <v>0.57999999999999996</v>
      </c>
      <c r="T49" s="6">
        <v>0.51</v>
      </c>
      <c r="V49" s="6">
        <v>0.45</v>
      </c>
      <c r="X49" s="6">
        <v>0.38</v>
      </c>
      <c r="Z49" s="6">
        <v>5.74</v>
      </c>
    </row>
    <row r="50" spans="1:26">
      <c r="A50" s="6">
        <v>1969</v>
      </c>
      <c r="B50" s="6">
        <v>0.36</v>
      </c>
      <c r="D50" s="6">
        <v>0.36</v>
      </c>
      <c r="F50" s="6">
        <v>0.47</v>
      </c>
      <c r="H50" s="6">
        <v>0.44</v>
      </c>
      <c r="J50" s="6">
        <v>0.43</v>
      </c>
      <c r="L50" s="6">
        <v>0.38</v>
      </c>
      <c r="N50" s="6">
        <v>0.37</v>
      </c>
      <c r="P50" s="6">
        <v>0.37</v>
      </c>
      <c r="R50" s="6">
        <v>0.36</v>
      </c>
      <c r="T50" s="6">
        <v>0.35</v>
      </c>
      <c r="V50" s="6">
        <v>0.33</v>
      </c>
      <c r="X50" s="6">
        <v>0.31</v>
      </c>
      <c r="Z50" s="6">
        <v>4.55</v>
      </c>
    </row>
    <row r="51" spans="1:26">
      <c r="A51" s="6">
        <v>1970</v>
      </c>
      <c r="B51" s="6">
        <v>0.25</v>
      </c>
      <c r="D51" s="6">
        <v>0.24</v>
      </c>
      <c r="F51" s="6">
        <v>0.34</v>
      </c>
      <c r="H51" s="6">
        <v>2.06</v>
      </c>
      <c r="J51" s="6">
        <v>1.0900000000000001</v>
      </c>
      <c r="L51" s="6">
        <v>0.45</v>
      </c>
      <c r="N51" s="6">
        <v>0.68</v>
      </c>
      <c r="P51" s="6">
        <v>0.6</v>
      </c>
      <c r="R51" s="6">
        <v>0.52</v>
      </c>
      <c r="T51" s="6">
        <v>0.46</v>
      </c>
      <c r="V51" s="6">
        <v>0.38</v>
      </c>
      <c r="X51" s="6">
        <v>0.34</v>
      </c>
      <c r="Z51" s="6">
        <v>7.4</v>
      </c>
    </row>
    <row r="52" spans="1:26">
      <c r="A52" s="6">
        <v>1971</v>
      </c>
      <c r="B52" s="6">
        <v>0.28999999999999998</v>
      </c>
      <c r="D52" s="6">
        <v>0.35</v>
      </c>
      <c r="F52" s="6">
        <v>0.31</v>
      </c>
      <c r="H52" s="6">
        <v>4.16</v>
      </c>
      <c r="J52" s="6">
        <v>1.75</v>
      </c>
      <c r="L52" s="6">
        <v>0.56999999999999995</v>
      </c>
      <c r="N52" s="6">
        <v>0.56999999999999995</v>
      </c>
      <c r="P52" s="6">
        <v>0.48</v>
      </c>
      <c r="R52" s="6">
        <v>0.46</v>
      </c>
      <c r="T52" s="6">
        <v>0.42</v>
      </c>
      <c r="V52" s="6">
        <v>0.37</v>
      </c>
      <c r="X52" s="6">
        <v>0.3</v>
      </c>
      <c r="Z52" s="6">
        <v>10.050000000000001</v>
      </c>
    </row>
    <row r="53" spans="1:26">
      <c r="A53" s="6">
        <v>1972</v>
      </c>
      <c r="B53" s="6">
        <v>0.28000000000000003</v>
      </c>
      <c r="D53" s="6">
        <v>0.27</v>
      </c>
      <c r="F53" s="6">
        <v>0.23</v>
      </c>
      <c r="H53" s="6">
        <v>0.21</v>
      </c>
      <c r="J53" s="6">
        <v>0.24</v>
      </c>
      <c r="L53" s="6">
        <v>0.28000000000000003</v>
      </c>
      <c r="N53" s="6">
        <v>0.49</v>
      </c>
      <c r="P53" s="6">
        <v>0.45</v>
      </c>
      <c r="R53" s="6">
        <v>0.4</v>
      </c>
      <c r="T53" s="6">
        <v>0.35</v>
      </c>
      <c r="V53" s="6">
        <v>0.31</v>
      </c>
      <c r="X53" s="6">
        <v>0.33</v>
      </c>
      <c r="Z53" s="6">
        <v>3.84</v>
      </c>
    </row>
    <row r="54" spans="1:26">
      <c r="A54" s="6">
        <v>1973</v>
      </c>
      <c r="B54" s="6">
        <v>0.33</v>
      </c>
      <c r="D54" s="6">
        <v>0.32</v>
      </c>
      <c r="F54" s="6">
        <v>0.61</v>
      </c>
      <c r="H54" s="6">
        <v>3.16</v>
      </c>
      <c r="J54" s="6">
        <v>1.86</v>
      </c>
      <c r="L54" s="6">
        <v>0.94</v>
      </c>
      <c r="N54" s="6">
        <v>1.07</v>
      </c>
      <c r="P54" s="6">
        <v>0.93</v>
      </c>
      <c r="R54" s="6">
        <v>0.78</v>
      </c>
      <c r="T54" s="6">
        <v>0.72</v>
      </c>
      <c r="V54" s="6">
        <v>0.63</v>
      </c>
      <c r="X54" s="6">
        <v>0.56000000000000005</v>
      </c>
      <c r="Z54" s="6">
        <v>11.92</v>
      </c>
    </row>
    <row r="55" spans="1:26">
      <c r="A55" s="6">
        <v>1974</v>
      </c>
      <c r="B55" s="6">
        <v>0.5</v>
      </c>
      <c r="D55" s="6">
        <v>0.61</v>
      </c>
      <c r="F55" s="6">
        <v>0.76</v>
      </c>
      <c r="H55" s="6">
        <v>1.31</v>
      </c>
      <c r="J55" s="6">
        <v>0.9</v>
      </c>
      <c r="L55" s="6">
        <v>1.51</v>
      </c>
      <c r="N55" s="6">
        <v>2.0699999999999998</v>
      </c>
      <c r="P55" s="6">
        <v>1.6</v>
      </c>
      <c r="R55" s="6">
        <v>1.34</v>
      </c>
      <c r="T55" s="6">
        <v>1.17</v>
      </c>
      <c r="V55" s="6">
        <v>1.03</v>
      </c>
      <c r="X55" s="6">
        <v>0.82</v>
      </c>
      <c r="Z55" s="6">
        <v>13.63</v>
      </c>
    </row>
    <row r="56" spans="1:26">
      <c r="A56" s="6">
        <v>1975</v>
      </c>
      <c r="B56" s="6">
        <v>0.61</v>
      </c>
      <c r="D56" s="6">
        <v>0.9</v>
      </c>
      <c r="F56" s="6">
        <v>1.37</v>
      </c>
      <c r="H56" s="6">
        <v>5.42</v>
      </c>
      <c r="J56" s="6">
        <v>4.37</v>
      </c>
      <c r="L56" s="6">
        <v>11.83</v>
      </c>
      <c r="N56" s="6">
        <v>5.74</v>
      </c>
      <c r="P56" s="6">
        <v>2.62</v>
      </c>
      <c r="R56" s="6">
        <v>2.2999999999999998</v>
      </c>
      <c r="T56" s="6">
        <v>2.08</v>
      </c>
      <c r="V56" s="6">
        <v>1.86</v>
      </c>
      <c r="X56" s="6">
        <v>1.74</v>
      </c>
      <c r="Z56" s="6">
        <v>40.840000000000003</v>
      </c>
    </row>
    <row r="57" spans="1:26">
      <c r="A57" s="6">
        <v>1976</v>
      </c>
      <c r="B57" s="6">
        <v>1.64</v>
      </c>
      <c r="D57" s="6">
        <v>1.54</v>
      </c>
      <c r="F57" s="6">
        <v>1.43</v>
      </c>
      <c r="H57" s="6">
        <v>1.35</v>
      </c>
      <c r="J57" s="6">
        <v>1.36</v>
      </c>
      <c r="L57" s="6">
        <v>1.63</v>
      </c>
      <c r="N57" s="6">
        <v>1.62</v>
      </c>
      <c r="P57" s="6">
        <v>1.51</v>
      </c>
      <c r="R57" s="6">
        <v>1.43</v>
      </c>
      <c r="T57" s="6">
        <v>1.36</v>
      </c>
      <c r="V57" s="6">
        <v>1.23</v>
      </c>
      <c r="X57" s="6">
        <v>1.22</v>
      </c>
      <c r="Z57" s="6">
        <v>17.32</v>
      </c>
    </row>
    <row r="58" spans="1:26">
      <c r="A58" s="6">
        <v>1977</v>
      </c>
      <c r="B58" s="6">
        <v>1.06</v>
      </c>
      <c r="D58" s="6">
        <v>0.88</v>
      </c>
      <c r="F58" s="6">
        <v>1.28</v>
      </c>
      <c r="H58" s="6">
        <v>4.25</v>
      </c>
      <c r="J58" s="6">
        <v>2.64</v>
      </c>
      <c r="L58" s="6">
        <v>1.65</v>
      </c>
      <c r="N58" s="6">
        <v>1.62</v>
      </c>
      <c r="P58" s="6">
        <v>1.54</v>
      </c>
      <c r="R58" s="6">
        <v>1.51</v>
      </c>
      <c r="T58" s="6">
        <v>1.48</v>
      </c>
      <c r="V58" s="6">
        <v>1.46</v>
      </c>
      <c r="X58" s="6">
        <v>1.38</v>
      </c>
      <c r="Z58" s="6">
        <v>20.76</v>
      </c>
    </row>
    <row r="59" spans="1:26">
      <c r="A59" s="6">
        <v>1978</v>
      </c>
      <c r="B59" s="6">
        <v>1.26</v>
      </c>
      <c r="D59" s="6">
        <v>1.1000000000000001</v>
      </c>
      <c r="F59" s="6">
        <v>0.96</v>
      </c>
      <c r="H59" s="6">
        <v>1.6</v>
      </c>
      <c r="J59" s="6">
        <v>1.2</v>
      </c>
      <c r="L59" s="6">
        <v>0.95</v>
      </c>
      <c r="N59" s="6">
        <v>0.92</v>
      </c>
      <c r="P59" s="6">
        <v>0.94</v>
      </c>
      <c r="R59" s="6">
        <v>0.98</v>
      </c>
      <c r="T59" s="6">
        <v>0.97</v>
      </c>
      <c r="V59" s="6">
        <v>0.96</v>
      </c>
      <c r="X59" s="6">
        <v>0.88</v>
      </c>
      <c r="Z59" s="6">
        <v>12.75</v>
      </c>
    </row>
    <row r="60" spans="1:26">
      <c r="A60" s="6">
        <v>1979</v>
      </c>
      <c r="B60" s="6">
        <v>0.81</v>
      </c>
      <c r="D60" s="6">
        <v>1.02</v>
      </c>
      <c r="F60" s="6">
        <v>0.85</v>
      </c>
      <c r="H60" s="6">
        <v>0.91</v>
      </c>
      <c r="J60" s="6">
        <v>1.52</v>
      </c>
      <c r="L60" s="6">
        <v>1.2</v>
      </c>
      <c r="N60" s="6">
        <v>1.01</v>
      </c>
      <c r="P60" s="6">
        <v>0.9</v>
      </c>
      <c r="R60" s="6">
        <v>0.85</v>
      </c>
      <c r="T60" s="6">
        <v>0.8</v>
      </c>
      <c r="V60" s="6">
        <v>0.71</v>
      </c>
      <c r="X60" s="6">
        <v>0.73</v>
      </c>
      <c r="Z60" s="6">
        <v>11.31</v>
      </c>
    </row>
    <row r="61" spans="1:26">
      <c r="A61" s="6">
        <v>1980</v>
      </c>
      <c r="B61" s="6">
        <v>0.6</v>
      </c>
      <c r="D61" s="6">
        <v>1.07</v>
      </c>
      <c r="F61" s="6">
        <v>0.74</v>
      </c>
      <c r="H61" s="6">
        <v>2.95</v>
      </c>
      <c r="J61" s="6">
        <v>1.86</v>
      </c>
      <c r="L61" s="6">
        <v>1.24</v>
      </c>
      <c r="N61" s="6">
        <v>1.1499999999999999</v>
      </c>
      <c r="P61" s="6">
        <v>1.01</v>
      </c>
      <c r="R61" s="6">
        <v>0.97</v>
      </c>
      <c r="T61" s="6">
        <v>0.94</v>
      </c>
      <c r="V61" s="6">
        <v>0.93</v>
      </c>
      <c r="X61" s="6">
        <v>0.77</v>
      </c>
      <c r="Z61" s="6">
        <v>14.22</v>
      </c>
    </row>
    <row r="62" spans="1:26">
      <c r="A62" s="6">
        <v>1981</v>
      </c>
      <c r="B62" s="6">
        <v>0.59</v>
      </c>
      <c r="D62" s="6">
        <v>0.48</v>
      </c>
      <c r="F62" s="6">
        <v>0.5</v>
      </c>
      <c r="H62" s="6">
        <v>0.44</v>
      </c>
      <c r="J62" s="6">
        <v>0.41</v>
      </c>
      <c r="L62" s="6">
        <v>0.6</v>
      </c>
      <c r="N62" s="6">
        <v>0.76</v>
      </c>
      <c r="P62" s="6">
        <v>0.7</v>
      </c>
      <c r="R62" s="6">
        <v>0.63</v>
      </c>
      <c r="T62" s="6">
        <v>0.61</v>
      </c>
      <c r="V62" s="6">
        <v>0.52</v>
      </c>
      <c r="X62" s="6">
        <v>0.36</v>
      </c>
      <c r="Z62" s="6">
        <v>6.59</v>
      </c>
    </row>
    <row r="63" spans="1:26">
      <c r="A63" s="6">
        <v>1982</v>
      </c>
      <c r="B63" s="6">
        <v>0.47</v>
      </c>
      <c r="D63" s="6">
        <v>0.37</v>
      </c>
      <c r="F63" s="6">
        <v>0.34</v>
      </c>
      <c r="H63" s="6">
        <v>0.33</v>
      </c>
      <c r="J63" s="6">
        <v>0.34</v>
      </c>
      <c r="L63" s="6">
        <v>0.31</v>
      </c>
      <c r="N63" s="6">
        <v>0.3</v>
      </c>
      <c r="P63" s="6">
        <v>0.28000000000000003</v>
      </c>
      <c r="R63" s="6">
        <v>0.28000000000000003</v>
      </c>
      <c r="T63" s="6">
        <v>0.28000000000000003</v>
      </c>
      <c r="V63" s="6">
        <v>0.24</v>
      </c>
      <c r="X63" s="6">
        <v>0.19</v>
      </c>
      <c r="Z63" s="6">
        <v>3.73</v>
      </c>
    </row>
    <row r="64" spans="1:26">
      <c r="A64" s="6">
        <v>1983</v>
      </c>
      <c r="B64" s="6">
        <v>0.16</v>
      </c>
      <c r="D64" s="6">
        <v>0.13</v>
      </c>
      <c r="F64" s="6">
        <v>0.39</v>
      </c>
      <c r="H64" s="6">
        <v>0.19</v>
      </c>
      <c r="J64" s="6">
        <v>0.1</v>
      </c>
      <c r="L64" s="6">
        <v>0.15</v>
      </c>
      <c r="N64" s="6">
        <v>0.1</v>
      </c>
      <c r="P64" s="6">
        <v>7.0000000000000007E-2</v>
      </c>
      <c r="R64" s="6">
        <v>0.05</v>
      </c>
      <c r="T64" s="6">
        <v>0.04</v>
      </c>
      <c r="V64" s="6">
        <v>0.03</v>
      </c>
      <c r="X64" s="6">
        <v>0.02</v>
      </c>
      <c r="Z64" s="6">
        <v>1.42</v>
      </c>
    </row>
    <row r="65" spans="1:26">
      <c r="A65" s="6">
        <v>1984</v>
      </c>
      <c r="B65" s="6">
        <v>0.01</v>
      </c>
      <c r="D65" s="6">
        <v>0.01</v>
      </c>
      <c r="F65" s="6">
        <v>0.01</v>
      </c>
      <c r="H65" s="6">
        <v>0.09</v>
      </c>
      <c r="J65" s="6">
        <v>0.05</v>
      </c>
      <c r="L65" s="6">
        <v>0.02</v>
      </c>
      <c r="N65" s="6">
        <v>0.02</v>
      </c>
      <c r="P65" s="6">
        <v>0.01</v>
      </c>
      <c r="R65" s="6">
        <v>0.01</v>
      </c>
      <c r="T65" s="6">
        <v>0.01</v>
      </c>
      <c r="V65" s="6">
        <v>0.01</v>
      </c>
      <c r="X65" s="6">
        <v>0.01</v>
      </c>
      <c r="Z65" s="6">
        <v>0.27</v>
      </c>
    </row>
    <row r="66" spans="1:26">
      <c r="A66" s="6">
        <v>1985</v>
      </c>
      <c r="B66" s="6">
        <v>0.02</v>
      </c>
      <c r="D66" s="6">
        <v>0.01</v>
      </c>
      <c r="F66" s="6">
        <v>0.01</v>
      </c>
      <c r="H66" s="6">
        <v>0.01</v>
      </c>
      <c r="J66" s="6">
        <v>0.01</v>
      </c>
      <c r="L66" s="6">
        <v>0.05</v>
      </c>
      <c r="N66" s="6">
        <v>0.03</v>
      </c>
      <c r="P66" s="6">
        <v>0.02</v>
      </c>
      <c r="R66" s="6">
        <v>0.01</v>
      </c>
      <c r="T66" s="6">
        <v>0.01</v>
      </c>
      <c r="V66" s="6">
        <v>0.02</v>
      </c>
      <c r="X66" s="6">
        <v>0.02</v>
      </c>
      <c r="Z66" s="6">
        <v>0.21</v>
      </c>
    </row>
    <row r="67" spans="1:26">
      <c r="A67" s="6">
        <v>1986</v>
      </c>
      <c r="B67" s="6">
        <v>0.02</v>
      </c>
      <c r="D67" s="6">
        <v>0.02</v>
      </c>
      <c r="F67" s="6">
        <v>0.02</v>
      </c>
      <c r="H67" s="6">
        <v>0.02</v>
      </c>
      <c r="J67" s="6">
        <v>0.02</v>
      </c>
      <c r="L67" s="6">
        <v>7.0000000000000007E-2</v>
      </c>
      <c r="N67" s="6">
        <v>0.04</v>
      </c>
      <c r="P67" s="6">
        <v>0.02</v>
      </c>
      <c r="R67" s="6">
        <v>0.02</v>
      </c>
      <c r="T67" s="6">
        <v>0.02</v>
      </c>
      <c r="V67" s="6">
        <v>0.02</v>
      </c>
      <c r="X67" s="6">
        <v>0.02</v>
      </c>
      <c r="Z67" s="6">
        <v>0.31</v>
      </c>
    </row>
    <row r="68" spans="1:26">
      <c r="A68" s="6">
        <v>1987</v>
      </c>
      <c r="B68" s="6">
        <v>0.02</v>
      </c>
      <c r="D68" s="6">
        <v>0.02</v>
      </c>
      <c r="F68" s="6">
        <v>0.04</v>
      </c>
      <c r="H68" s="6">
        <v>0.08</v>
      </c>
      <c r="J68" s="6">
        <v>3.58</v>
      </c>
      <c r="L68" s="6">
        <v>1.57</v>
      </c>
      <c r="N68" s="6">
        <v>0.46</v>
      </c>
      <c r="P68" s="6">
        <v>0.32</v>
      </c>
      <c r="R68" s="6">
        <v>0.26</v>
      </c>
      <c r="T68" s="6">
        <v>0.21</v>
      </c>
      <c r="V68" s="6">
        <v>0.15</v>
      </c>
      <c r="X68" s="6">
        <v>0.14000000000000001</v>
      </c>
      <c r="Z68" s="6">
        <v>6.85</v>
      </c>
    </row>
    <row r="69" spans="1:26">
      <c r="A69" s="6">
        <v>1988</v>
      </c>
      <c r="B69" s="6">
        <v>0.15</v>
      </c>
      <c r="D69" s="6">
        <v>0.08</v>
      </c>
      <c r="F69" s="6">
        <v>0.06</v>
      </c>
      <c r="H69" s="6">
        <v>0.04</v>
      </c>
      <c r="J69" s="6">
        <v>1.32</v>
      </c>
      <c r="L69" s="6">
        <v>0.46</v>
      </c>
      <c r="N69" s="6">
        <v>0.18</v>
      </c>
      <c r="P69" s="6">
        <v>0.18</v>
      </c>
      <c r="R69" s="6">
        <v>0.18</v>
      </c>
      <c r="T69" s="6">
        <v>0.15</v>
      </c>
      <c r="V69" s="6">
        <v>0.09</v>
      </c>
      <c r="X69" s="6">
        <v>0.04</v>
      </c>
      <c r="Z69" s="6">
        <v>2.94</v>
      </c>
    </row>
    <row r="70" spans="1:26">
      <c r="A70" s="6">
        <v>1989</v>
      </c>
      <c r="B70" s="6">
        <v>0.03</v>
      </c>
      <c r="D70" s="6">
        <v>0.31</v>
      </c>
      <c r="F70" s="6">
        <v>1.01</v>
      </c>
      <c r="H70" s="6">
        <v>0.28999999999999998</v>
      </c>
      <c r="J70" s="6">
        <v>0.11</v>
      </c>
      <c r="L70" s="6">
        <v>0.16</v>
      </c>
      <c r="N70" s="6">
        <v>0.24</v>
      </c>
      <c r="P70" s="6">
        <v>0.18</v>
      </c>
      <c r="R70" s="6">
        <v>0.14000000000000001</v>
      </c>
      <c r="T70" s="6">
        <v>0.11</v>
      </c>
      <c r="V70" s="6">
        <v>0.06</v>
      </c>
      <c r="X70" s="6">
        <v>0.03</v>
      </c>
      <c r="Z70" s="6">
        <v>2.66</v>
      </c>
    </row>
    <row r="71" spans="1:26">
      <c r="A71" s="6">
        <v>1990</v>
      </c>
      <c r="B71" s="6">
        <v>0.03</v>
      </c>
      <c r="D71" s="6">
        <v>0.02</v>
      </c>
      <c r="F71" s="6">
        <v>0.02</v>
      </c>
      <c r="H71" s="6">
        <v>0.9</v>
      </c>
      <c r="J71" s="6">
        <v>0.37</v>
      </c>
      <c r="L71" s="6">
        <v>0.36</v>
      </c>
      <c r="N71" s="6">
        <v>0.15</v>
      </c>
      <c r="P71" s="6">
        <v>0.1</v>
      </c>
      <c r="R71" s="6">
        <v>0.13</v>
      </c>
      <c r="T71" s="6">
        <v>0.11</v>
      </c>
      <c r="V71" s="6">
        <v>0.06</v>
      </c>
      <c r="X71" s="6">
        <v>0.03</v>
      </c>
      <c r="Z71" s="6">
        <v>2.2999999999999998</v>
      </c>
    </row>
    <row r="72" spans="1:26">
      <c r="A72" s="6">
        <v>1991</v>
      </c>
      <c r="B72" s="6">
        <v>0.03</v>
      </c>
      <c r="D72" s="6">
        <v>0.03</v>
      </c>
      <c r="F72" s="6">
        <v>0.02</v>
      </c>
      <c r="H72" s="6">
        <v>0.02</v>
      </c>
      <c r="J72" s="6">
        <v>0.02</v>
      </c>
      <c r="L72" s="6">
        <v>0.02</v>
      </c>
      <c r="N72" s="6">
        <v>0.01</v>
      </c>
      <c r="P72" s="6">
        <v>0.01</v>
      </c>
      <c r="R72" s="6">
        <v>0.01</v>
      </c>
      <c r="T72" s="6">
        <v>0.01</v>
      </c>
      <c r="V72" s="6">
        <v>0.01</v>
      </c>
      <c r="X72" s="6">
        <v>0.01</v>
      </c>
      <c r="Z72" s="6">
        <v>0.2</v>
      </c>
    </row>
    <row r="73" spans="1:26">
      <c r="A73" s="6">
        <v>1992</v>
      </c>
      <c r="B73" s="6">
        <v>0.01</v>
      </c>
      <c r="D73" s="6">
        <v>0.4</v>
      </c>
      <c r="F73" s="6">
        <v>0.16</v>
      </c>
      <c r="H73" s="6">
        <v>0.02</v>
      </c>
      <c r="J73" s="6">
        <v>0.02</v>
      </c>
      <c r="L73" s="6">
        <v>0.05</v>
      </c>
      <c r="N73" s="6">
        <v>0.04</v>
      </c>
      <c r="P73" s="6">
        <v>0.03</v>
      </c>
      <c r="R73" s="6">
        <v>0.02</v>
      </c>
      <c r="T73" s="6">
        <v>0.02</v>
      </c>
      <c r="V73" s="6">
        <v>0.02</v>
      </c>
      <c r="X73" s="6">
        <v>0.01</v>
      </c>
      <c r="Z73" s="6">
        <v>0.78</v>
      </c>
    </row>
    <row r="74" spans="1:26">
      <c r="A74" s="6">
        <v>1993</v>
      </c>
      <c r="B74" s="6">
        <v>0.01</v>
      </c>
      <c r="D74" s="6">
        <v>0.03</v>
      </c>
      <c r="F74" s="6">
        <v>0.08</v>
      </c>
      <c r="H74" s="6">
        <v>0.17</v>
      </c>
      <c r="J74" s="6">
        <v>0.38</v>
      </c>
      <c r="L74" s="6">
        <v>0.17</v>
      </c>
      <c r="N74" s="6">
        <v>0.08</v>
      </c>
      <c r="P74" s="6">
        <v>0.06</v>
      </c>
      <c r="R74" s="6">
        <v>0.05</v>
      </c>
      <c r="T74" s="6">
        <v>0.04</v>
      </c>
      <c r="V74" s="6">
        <v>0.02</v>
      </c>
      <c r="X74" s="6">
        <v>0.02</v>
      </c>
      <c r="Z74" s="6">
        <v>1.1100000000000001</v>
      </c>
    </row>
    <row r="75" spans="1:26">
      <c r="A75" s="6">
        <v>1994</v>
      </c>
      <c r="B75" s="6">
        <v>0.02</v>
      </c>
      <c r="D75" s="6">
        <v>0.01</v>
      </c>
      <c r="F75" s="6">
        <v>0.01</v>
      </c>
      <c r="H75" s="6">
        <v>0.01</v>
      </c>
      <c r="J75" s="6">
        <v>0.01</v>
      </c>
      <c r="L75" s="6">
        <v>0.93</v>
      </c>
      <c r="N75" s="6">
        <v>0.51</v>
      </c>
      <c r="P75" s="6">
        <v>0.21</v>
      </c>
      <c r="R75" s="6">
        <v>0.17</v>
      </c>
      <c r="T75" s="6">
        <v>0.13</v>
      </c>
      <c r="V75" s="6">
        <v>0.09</v>
      </c>
      <c r="X75" s="6">
        <v>0.05</v>
      </c>
      <c r="Z75" s="6">
        <v>2.14</v>
      </c>
    </row>
    <row r="76" spans="1:26">
      <c r="A76" s="6">
        <v>1995</v>
      </c>
      <c r="B76" s="6">
        <v>0.03</v>
      </c>
      <c r="D76" s="6">
        <v>0.51</v>
      </c>
      <c r="F76" s="6">
        <v>1.78</v>
      </c>
      <c r="H76" s="6">
        <v>0.98</v>
      </c>
      <c r="J76" s="6">
        <v>0.26</v>
      </c>
      <c r="L76" s="6">
        <v>0.18</v>
      </c>
      <c r="N76" s="6">
        <v>0.17</v>
      </c>
      <c r="P76" s="6">
        <v>0.2</v>
      </c>
      <c r="R76" s="6">
        <v>0.17</v>
      </c>
      <c r="T76" s="6">
        <v>0.13</v>
      </c>
      <c r="V76" s="6">
        <v>0.09</v>
      </c>
      <c r="X76" s="6">
        <v>0.04</v>
      </c>
      <c r="Z76" s="6">
        <v>4.53</v>
      </c>
    </row>
    <row r="77" spans="1:26">
      <c r="A77" s="6">
        <v>1996</v>
      </c>
      <c r="B77" s="6">
        <v>0.04</v>
      </c>
      <c r="D77" s="6">
        <v>0.36</v>
      </c>
      <c r="F77" s="6">
        <v>1.04</v>
      </c>
      <c r="H77" s="6">
        <v>0.36</v>
      </c>
      <c r="J77" s="6">
        <v>0.14000000000000001</v>
      </c>
      <c r="L77" s="6">
        <v>3.46</v>
      </c>
      <c r="N77" s="6">
        <v>1.53</v>
      </c>
      <c r="P77" s="6">
        <v>0.9</v>
      </c>
      <c r="R77" s="6">
        <v>0.73</v>
      </c>
      <c r="T77" s="6">
        <v>0.55000000000000004</v>
      </c>
      <c r="V77" s="6">
        <v>0.4</v>
      </c>
      <c r="X77" s="6">
        <v>0.31</v>
      </c>
      <c r="Z77" s="6">
        <v>9.8000000000000007</v>
      </c>
    </row>
    <row r="78" spans="1:26">
      <c r="A78" s="6">
        <v>1997</v>
      </c>
      <c r="B78" s="6">
        <v>0.25</v>
      </c>
      <c r="D78" s="6">
        <v>0.2</v>
      </c>
      <c r="F78" s="6">
        <v>0.18</v>
      </c>
      <c r="H78" s="6">
        <v>0.17</v>
      </c>
      <c r="J78" s="6">
        <v>0.23</v>
      </c>
      <c r="L78" s="6">
        <v>0.28000000000000003</v>
      </c>
      <c r="N78" s="6">
        <v>0.21</v>
      </c>
      <c r="P78" s="6">
        <v>0.16</v>
      </c>
      <c r="R78" s="6">
        <v>0.15</v>
      </c>
      <c r="T78" s="6">
        <v>0.12</v>
      </c>
      <c r="V78" s="6">
        <v>0.09</v>
      </c>
      <c r="X78" s="6">
        <v>0.04</v>
      </c>
      <c r="Z78" s="6">
        <v>2.08</v>
      </c>
    </row>
    <row r="79" spans="1:26">
      <c r="A79" s="6">
        <v>1998</v>
      </c>
      <c r="B79" s="6">
        <v>0.04</v>
      </c>
      <c r="D79" s="6">
        <v>1.03</v>
      </c>
      <c r="F79" s="6">
        <v>1.76</v>
      </c>
      <c r="H79" s="6">
        <v>0.42</v>
      </c>
      <c r="J79" s="6">
        <v>0.08</v>
      </c>
      <c r="L79" s="6">
        <v>7.0000000000000007E-2</v>
      </c>
      <c r="N79" s="6">
        <v>0.1</v>
      </c>
      <c r="P79" s="6">
        <v>0.14000000000000001</v>
      </c>
      <c r="R79" s="6">
        <v>0.12</v>
      </c>
      <c r="T79" s="6">
        <v>0.09</v>
      </c>
      <c r="V79" s="6">
        <v>0.05</v>
      </c>
      <c r="X79" s="6">
        <v>0.03</v>
      </c>
      <c r="Z79" s="6">
        <v>3.92</v>
      </c>
    </row>
    <row r="80" spans="1:26">
      <c r="A80" s="6">
        <v>1999</v>
      </c>
      <c r="B80" s="6">
        <v>0.02</v>
      </c>
      <c r="D80" s="6">
        <v>0.02</v>
      </c>
      <c r="F80" s="6">
        <v>0.03</v>
      </c>
      <c r="H80" s="6">
        <v>0.08</v>
      </c>
      <c r="J80" s="6">
        <v>9.57</v>
      </c>
      <c r="L80" s="6">
        <v>3.91</v>
      </c>
      <c r="N80" s="6">
        <v>0.51</v>
      </c>
      <c r="P80" s="6">
        <v>0.46</v>
      </c>
      <c r="R80" s="6">
        <v>0.37</v>
      </c>
      <c r="T80" s="6">
        <v>0.28999999999999998</v>
      </c>
      <c r="V80" s="6">
        <v>0.21</v>
      </c>
      <c r="X80" s="6">
        <v>0.15</v>
      </c>
      <c r="Z80" s="6">
        <v>15.62</v>
      </c>
    </row>
    <row r="81" spans="1:26">
      <c r="A81" s="6">
        <v>2000</v>
      </c>
      <c r="B81" s="6">
        <v>0.12</v>
      </c>
      <c r="D81" s="6">
        <v>0.09</v>
      </c>
      <c r="F81" s="6">
        <v>0.09</v>
      </c>
      <c r="H81" s="6">
        <v>0.04</v>
      </c>
      <c r="J81" s="6">
        <v>7.0000000000000007E-2</v>
      </c>
      <c r="L81" s="6">
        <v>0.28000000000000003</v>
      </c>
      <c r="N81" s="6">
        <v>0.36</v>
      </c>
      <c r="P81" s="6">
        <v>0.38</v>
      </c>
      <c r="R81" s="6">
        <v>0.28000000000000003</v>
      </c>
      <c r="T81" s="6">
        <v>0.21</v>
      </c>
      <c r="V81" s="6">
        <v>0.14000000000000001</v>
      </c>
      <c r="X81" s="6">
        <v>0.08</v>
      </c>
      <c r="Z81" s="6">
        <v>2.15</v>
      </c>
    </row>
    <row r="82" spans="1:26">
      <c r="A82" s="6">
        <v>2001</v>
      </c>
      <c r="B82" s="6">
        <v>0.84</v>
      </c>
      <c r="D82" s="6">
        <v>1.72</v>
      </c>
      <c r="F82" s="6">
        <v>0.82</v>
      </c>
      <c r="H82" s="6">
        <v>0.23</v>
      </c>
      <c r="J82" s="6">
        <v>0.22</v>
      </c>
      <c r="L82" s="6">
        <v>0.17</v>
      </c>
      <c r="N82" s="6">
        <v>0.15</v>
      </c>
      <c r="P82" s="6">
        <v>0.11</v>
      </c>
      <c r="R82" s="6">
        <v>0.13</v>
      </c>
      <c r="T82" s="6">
        <v>0.1</v>
      </c>
      <c r="V82" s="6">
        <v>0.08</v>
      </c>
      <c r="X82" s="6">
        <v>0.04</v>
      </c>
      <c r="Z82" s="6">
        <v>4.6100000000000003</v>
      </c>
    </row>
    <row r="83" spans="1:26">
      <c r="A83" s="6">
        <v>2002</v>
      </c>
      <c r="B83" s="6">
        <v>0.04</v>
      </c>
      <c r="D83" s="6">
        <v>0.03</v>
      </c>
      <c r="F83" s="6">
        <v>0.24</v>
      </c>
      <c r="H83" s="6">
        <v>0.18</v>
      </c>
      <c r="J83" s="6">
        <v>0.46</v>
      </c>
      <c r="L83" s="6">
        <v>0.15</v>
      </c>
      <c r="N83" s="6">
        <v>0.05</v>
      </c>
      <c r="P83" s="6">
        <v>0.04</v>
      </c>
      <c r="R83" s="6">
        <v>0.04</v>
      </c>
      <c r="T83" s="6">
        <v>0.03</v>
      </c>
      <c r="V83" s="6">
        <v>0.02</v>
      </c>
      <c r="X83" s="6">
        <v>0.02</v>
      </c>
      <c r="Z83" s="6">
        <v>1.29</v>
      </c>
    </row>
    <row r="84" spans="1:26">
      <c r="A84" s="6">
        <v>2003</v>
      </c>
      <c r="B84" s="6">
        <v>0.08</v>
      </c>
      <c r="D84" s="6">
        <v>0.06</v>
      </c>
      <c r="F84" s="6">
        <v>0.03</v>
      </c>
      <c r="H84" s="6">
        <v>0.02</v>
      </c>
      <c r="J84" s="6">
        <v>0.04</v>
      </c>
      <c r="L84" s="6">
        <v>0.48</v>
      </c>
      <c r="N84" s="6">
        <v>0.25</v>
      </c>
      <c r="P84" s="6">
        <v>0.11</v>
      </c>
      <c r="R84" s="6">
        <v>0.08</v>
      </c>
      <c r="T84" s="6">
        <v>0.06</v>
      </c>
      <c r="V84" s="6">
        <v>0.03</v>
      </c>
      <c r="X84" s="6">
        <v>0.03</v>
      </c>
      <c r="Z84" s="6">
        <v>1.27</v>
      </c>
    </row>
    <row r="85" spans="1:26">
      <c r="A85" s="6">
        <v>2004</v>
      </c>
      <c r="B85" s="6">
        <v>0.03</v>
      </c>
      <c r="D85" s="6">
        <v>0.02</v>
      </c>
      <c r="F85" s="6">
        <v>0.2</v>
      </c>
      <c r="H85" s="6">
        <v>0.37</v>
      </c>
      <c r="J85" s="6">
        <v>0.13</v>
      </c>
      <c r="L85" s="6">
        <v>0.04</v>
      </c>
      <c r="N85" s="6">
        <v>0.1</v>
      </c>
      <c r="P85" s="6">
        <v>0.08</v>
      </c>
      <c r="R85" s="6">
        <v>0.06</v>
      </c>
      <c r="T85" s="6">
        <v>0.04</v>
      </c>
      <c r="V85" s="6">
        <v>0.03</v>
      </c>
      <c r="X85" s="6">
        <v>0.02</v>
      </c>
      <c r="Z85" s="6">
        <v>1.1200000000000001</v>
      </c>
    </row>
    <row r="86" spans="1:26">
      <c r="A86" s="6">
        <v>2005</v>
      </c>
      <c r="B86" s="6">
        <v>0.02</v>
      </c>
      <c r="D86" s="6">
        <v>0.02</v>
      </c>
      <c r="F86" s="6">
        <v>0.08</v>
      </c>
      <c r="H86" s="6">
        <v>0.83</v>
      </c>
      <c r="J86" s="6">
        <v>0.72</v>
      </c>
      <c r="L86" s="6">
        <v>0.2</v>
      </c>
      <c r="N86" s="6">
        <v>0.15</v>
      </c>
      <c r="P86" s="6">
        <v>0.11</v>
      </c>
      <c r="R86" s="6">
        <v>0.1</v>
      </c>
      <c r="T86" s="6">
        <v>7.0000000000000007E-2</v>
      </c>
      <c r="V86" s="6">
        <v>7.0000000000000007E-2</v>
      </c>
      <c r="X86" s="6">
        <v>0.04</v>
      </c>
      <c r="Z86" s="6">
        <v>2.4</v>
      </c>
    </row>
    <row r="87" spans="1:26">
      <c r="A87" s="6">
        <v>2006</v>
      </c>
      <c r="B87" s="6">
        <v>0.03</v>
      </c>
      <c r="D87" s="6">
        <v>0.03</v>
      </c>
      <c r="F87" s="6">
        <v>0.02</v>
      </c>
      <c r="H87" s="6">
        <v>0.02</v>
      </c>
      <c r="J87" s="6">
        <v>0.02</v>
      </c>
      <c r="L87" s="6">
        <v>0.02</v>
      </c>
      <c r="N87" s="6">
        <v>0.02</v>
      </c>
      <c r="P87" s="6">
        <v>0.02</v>
      </c>
      <c r="R87" s="6">
        <v>0.02</v>
      </c>
      <c r="T87" s="6">
        <v>0.02</v>
      </c>
      <c r="V87" s="6">
        <v>0.02</v>
      </c>
      <c r="X87" s="6">
        <v>0.02</v>
      </c>
      <c r="Z87" s="6">
        <v>0.25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Patch</vt:lpstr>
      <vt:lpstr>File_1.prn</vt:lpstr>
      <vt:lpstr>FirstSim</vt:lpstr>
      <vt:lpstr>D1H001_Observed flows_patching</vt:lpstr>
      <vt:lpstr>Final Sim</vt:lpstr>
      <vt:lpstr>File_3.prn</vt:lpstr>
      <vt:lpstr>A3R002 Patch</vt:lpstr>
      <vt:lpstr>A3R002_pt1.prn</vt:lpstr>
      <vt:lpstr>A3R002_FirstSim</vt:lpstr>
      <vt:lpstr>A3R002_pt2.prn</vt:lpstr>
      <vt:lpstr>A4H002.pt5</vt:lpstr>
      <vt:lpstr>Plot A4H002</vt:lpstr>
      <vt:lpstr>Patch Conversion</vt:lpstr>
      <vt:lpstr>Conversion</vt:lpstr>
      <vt:lpstr>Conversion WRSM</vt:lpstr>
      <vt:lpstr>Rainfall</vt:lpstr>
      <vt:lpstr>Dam Levels (With WR2005)</vt:lpstr>
      <vt:lpstr>Chart7</vt:lpstr>
      <vt:lpstr>Chart8</vt:lpstr>
      <vt:lpstr>Chart9</vt:lpstr>
      <vt:lpstr>Chart10</vt:lpstr>
      <vt:lpstr>'A3R002 Patch'!Print_Area</vt:lpstr>
      <vt:lpstr>A3R002_pt1.prn!Print_Area</vt:lpstr>
      <vt:lpstr>A3R002_pt2.prn!Print_Area</vt:lpstr>
      <vt:lpstr>A4H002.pt5!Print_Area</vt:lpstr>
      <vt:lpstr>'D1H001_Observed flows_patching'!Print_Area</vt:lpstr>
      <vt:lpstr>File_1.prn!Print_Area</vt:lpstr>
      <vt:lpstr>File_3.prn!Print_Area</vt:lpstr>
      <vt:lpstr>Patch!Print_Area</vt:lpstr>
      <vt:lpstr>'A3R002 Patch'!Print_Titles</vt:lpstr>
      <vt:lpstr>Patch!Print_Titles</vt:lpstr>
    </vt:vector>
  </TitlesOfParts>
  <Company>Innovative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Haasbroek</dc:creator>
  <cp:lastModifiedBy>Siyabonga Sikosana</cp:lastModifiedBy>
  <cp:lastPrinted>2011-01-27T19:40:06Z</cp:lastPrinted>
  <dcterms:created xsi:type="dcterms:W3CDTF">2007-03-05T18:32:52Z</dcterms:created>
  <dcterms:modified xsi:type="dcterms:W3CDTF">2011-05-09T07:49:27Z</dcterms:modified>
</cp:coreProperties>
</file>